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eyth_alison_epa_gov/Documents/EMT/summaries/state_sector_totals/"/>
    </mc:Choice>
  </mc:AlternateContent>
  <xr:revisionPtr revIDLastSave="415" documentId="8_{9DD44A56-BF04-414E-AAB1-A3A16A22DA7A}" xr6:coauthVersionLast="46" xr6:coauthVersionMax="46" xr10:uidLastSave="{E0068209-C6F0-4FF8-8751-111F0BBC6F41}"/>
  <bookViews>
    <workbookView xWindow="1170" yWindow="1170" windowWidth="25605" windowHeight="15060" tabRatio="650" xr2:uid="{00000000-000D-0000-FFFF-FFFF00000000}"/>
  </bookViews>
  <sheets>
    <sheet name="README" sheetId="19" r:id="rId1"/>
    <sheet name="State Totals 12" sheetId="30" r:id="rId2"/>
    <sheet name="All Sectors 12" sheetId="21" r:id="rId3"/>
    <sheet name="Model Species 12" sheetId="20" r:id="rId4"/>
    <sheet name="airports" sheetId="52" r:id="rId5"/>
    <sheet name="afdust" sheetId="1" r:id="rId6"/>
    <sheet name="fertilizer" sheetId="56" r:id="rId7"/>
    <sheet name="livestock" sheetId="48" r:id="rId8"/>
    <sheet name="biogenics 12" sheetId="29" r:id="rId9"/>
    <sheet name="rail" sheetId="3" r:id="rId10"/>
    <sheet name="cmv_c1c2 12" sheetId="4" r:id="rId11"/>
    <sheet name="cmv_c3 12" sheetId="51" r:id="rId12"/>
    <sheet name="nonpt" sheetId="9" r:id="rId13"/>
    <sheet name="ptagfire" sheetId="33" r:id="rId14"/>
    <sheet name="nonroad" sheetId="5" r:id="rId15"/>
    <sheet name="onroad all" sheetId="14" r:id="rId16"/>
    <sheet name="othar 12US1" sheetId="6" r:id="rId17"/>
    <sheet name="onroad_can 12US1" sheetId="7" r:id="rId18"/>
    <sheet name="onroad_mex 12US1" sheetId="37" r:id="rId19"/>
    <sheet name="othpt 12US1" sheetId="8" r:id="rId20"/>
    <sheet name="canada_og2D 12US1" sheetId="57" r:id="rId21"/>
    <sheet name="canada_ag 12US1" sheetId="59" r:id="rId22"/>
    <sheet name="othafdust 12US1" sheetId="32" r:id="rId23"/>
    <sheet name="othptdust 12US1" sheetId="49" r:id="rId24"/>
    <sheet name="ptfire-rx" sheetId="54" r:id="rId25"/>
    <sheet name="ptfire-wild" sheetId="34" r:id="rId26"/>
    <sheet name="ptfire_othna 12US1" sheetId="36" r:id="rId27"/>
    <sheet name="ptegu_summer" sheetId="11" r:id="rId28"/>
    <sheet name="ptegu_winter" sheetId="62" r:id="rId29"/>
    <sheet name="ptegu_wintershld" sheetId="61" r:id="rId30"/>
    <sheet name="ptnonipm" sheetId="12" r:id="rId31"/>
    <sheet name="pt_oilgas" sheetId="25" r:id="rId32"/>
    <sheet name="np_oilgas" sheetId="27" r:id="rId33"/>
    <sheet name="rwc" sheetId="13" r:id="rId34"/>
    <sheet name="solvents" sheetId="55" r:id="rId35"/>
  </sheets>
  <externalReferences>
    <externalReference r:id="rId36"/>
  </externalReferences>
  <definedNames>
    <definedName name="_2011ea_v6_11f_12US2_cbo5_soa_ag_state" localSheetId="6">fertilizer!#REF!</definedName>
    <definedName name="_2011ea_v6_11f_12US2_cbo5_soa_ag_state" localSheetId="7">livestock!#REF!</definedName>
    <definedName name="_2011ea_v6_11f_12US2_cbo5_soa_ag_state_1" localSheetId="6">fertilizer!#REF!</definedName>
    <definedName name="_2011ea_v6_11f_12US2_cbo5_soa_ag_state_1" localSheetId="7">livestock!#REF!</definedName>
    <definedName name="_xlnm._FilterDatabase" localSheetId="1" hidden="1">'State Totals 12'!$A$3:$I$52</definedName>
    <definedName name="annual_2011_draft_ptfire_12US2_cbo5_soa" localSheetId="24">'ptfire-rx'!$Q$2:$BZ$51</definedName>
    <definedName name="annual_2011_draft_ptfire_12US2_cbo5_soa" localSheetId="25">'ptfire-wild'!$Q$2:$BZ$51</definedName>
    <definedName name="annual_2011ea_v6_11f_afdust_12US2_cmaq_cb05_soa_state" localSheetId="5">afdust!$F$2:$AA$56</definedName>
    <definedName name="annual_2011ea_v6_11f_afdust_12US2_cmaq_cb05_soa_state" localSheetId="22">'othafdust 12US1'!#REF!</definedName>
    <definedName name="annual_2011ea_v6_11f_afdust_12US2_cmaq_cb05_soa_state" localSheetId="23">'othptdust 12US1'!#REF!</definedName>
    <definedName name="annual_2011ea_v6_11f_afdust_12US2_cmaq_cb05_soa_state_1" localSheetId="5">afdust!$F$2:$AA$56</definedName>
    <definedName name="annual_2011ea_v6_11f_c1c2rail_12US2_cbo5_soa_state" localSheetId="6">fertilizer!$E$2:$G$54</definedName>
    <definedName name="annual_2011ea_v6_11f_c1c2rail_12US2_cbo5_soa_state" localSheetId="7">livestock!$H$2:$AQ$54</definedName>
    <definedName name="annual_2011ea_v6_11f_c1c2rail_12US2_cbo5_soa_state" localSheetId="9">rail!$P$2:$CC$54</definedName>
    <definedName name="annual_2011ea_v6_11f_c3marine_12US2_cbo5_soa_state" localSheetId="10">'cmv_c1c2 12'!$Q$2:$CB$56</definedName>
    <definedName name="annual_2011ea_v6_11f_c3marine_12US2_cbo5_soa_state" localSheetId="11">'cmv_c3 12'!$Q$2:$CB$56</definedName>
    <definedName name="annual_2011ea_v6_11f_nonpt_12US2_cbo5_soa_state" localSheetId="12">nonpt!$S$2:$CD$54</definedName>
    <definedName name="annual_2011ea_v6_11f_nonpt_12US2_cbo5_soa_state" localSheetId="13">ptagfire!$O$2:$CA$54</definedName>
    <definedName name="annual_2011ea_v6_11f_nonroad_12US2_cbo5_soa_state" localSheetId="14">nonroad!$P$2:$BS$58</definedName>
    <definedName name="annual_2011ea_v6_11f_othar_12US2_cmaq_cb05_soa_state" localSheetId="16">'othar 12US1'!$J$2:$BS$47</definedName>
    <definedName name="annual_2011ea_v6_11f_othar_12US2_cmaq_cb05_soa_state" localSheetId="26">'ptfire_othna 12US1'!$J$2:$BT$48</definedName>
    <definedName name="annual_2011ea_v6_11f_othon_12US2_cmaq_cb05_soa_state" localSheetId="17">'onroad_can 12US1'!$J$2:$BS$47</definedName>
    <definedName name="annual_2011ea_v6_11f_othon_12US2_cmaq_cb05_soa_state" localSheetId="18">'onroad_mex 12US1'!$P$2:$BT$34</definedName>
    <definedName name="annual_2011ea_v6_11f_othpt_12US2_cmaq_cb05_soa_state" localSheetId="21">'canada_ag 12US1'!$E$2:$AN$15</definedName>
    <definedName name="annual_2011ea_v6_11f_othpt_12US2_cmaq_cb05_soa_state" localSheetId="20">'canada_og2D 12US1'!$L$2:$BW$8</definedName>
    <definedName name="annual_2011ea_v6_11f_othpt_12US2_cmaq_cb05_soa_state" localSheetId="19">'othpt 12US1'!$M$2:$BX$47</definedName>
    <definedName name="annual_2011ea_v6_11f_ptipm_12US2_cbo5_soa_state" localSheetId="27">ptegu_summer!$K$2:$BS$54</definedName>
    <definedName name="annual_2011ea_v6_11f_ptipm_12US2_cbo5_soa_state" localSheetId="28">ptegu_winter!$K$2:$BS$54</definedName>
    <definedName name="annual_2011ea_v6_11f_ptipm_12US2_cbo5_soa_state" localSheetId="29">ptegu_wintershld!$K$2:$BS$54</definedName>
    <definedName name="annual_2011ea_v6_11f_ptipm_12US2_cbo5_soa_state" localSheetId="34">solvents!$N$2:$BW$54</definedName>
    <definedName name="annual_2011ea_v6_11f_ptipm_12US2_cbo5_soa_state_1" localSheetId="28">ptegu_winter!$K$2:$BS$54</definedName>
    <definedName name="annual_2011ea_v6_11f_ptnonipm_12US2_cbo5_soa_state" localSheetId="4">airports!$Q$2:$BX$54</definedName>
    <definedName name="annual_2011ea_v6_11f_ptnonipm_12US2_cbo5_soa_state" localSheetId="31">pt_oilgas!$S$2:$CD$54</definedName>
    <definedName name="annual_2011ea_v6_11f_ptnonipm_12US2_cbo5_soa_state" localSheetId="30">ptnonipm!$S$2:$CD$54</definedName>
    <definedName name="annual_2011ea_v6_11f_rwc_12US2_cbo5_soa_state" localSheetId="33">rwc!$P$2:$BY$54</definedName>
    <definedName name="beis" localSheetId="6">#REF!</definedName>
    <definedName name="beis" localSheetId="7">#REF!</definedName>
    <definedName name="beis" localSheetId="18">#REF!</definedName>
    <definedName name="beis" localSheetId="34">#REF!</definedName>
    <definedName name="beis">'biogenics 12'!$A$2:$Q$51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30" l="1"/>
  <c r="G53" i="30"/>
  <c r="S53" i="30" s="1"/>
  <c r="F53" i="30"/>
  <c r="E53" i="30"/>
  <c r="Z53" i="30" s="1"/>
  <c r="D53" i="30"/>
  <c r="C53" i="30"/>
  <c r="B53" i="30"/>
  <c r="T52" i="30"/>
  <c r="N52" i="30"/>
  <c r="H52" i="30"/>
  <c r="G52" i="30"/>
  <c r="F52" i="30"/>
  <c r="E52" i="30"/>
  <c r="Z52" i="30" s="1"/>
  <c r="D52" i="30"/>
  <c r="P52" i="30" s="1"/>
  <c r="C52" i="30"/>
  <c r="B52" i="30"/>
  <c r="T51" i="30"/>
  <c r="N51" i="30"/>
  <c r="H51" i="30"/>
  <c r="G51" i="30"/>
  <c r="S51" i="30" s="1"/>
  <c r="F51" i="30"/>
  <c r="E51" i="30"/>
  <c r="Z51" i="30" s="1"/>
  <c r="D51" i="30"/>
  <c r="P51" i="30" s="1"/>
  <c r="C51" i="30"/>
  <c r="B51" i="30"/>
  <c r="T50" i="30"/>
  <c r="N50" i="30"/>
  <c r="H50" i="30"/>
  <c r="G50" i="30"/>
  <c r="S50" i="30" s="1"/>
  <c r="F50" i="30"/>
  <c r="E50" i="30"/>
  <c r="Q50" i="30" s="1"/>
  <c r="D50" i="30"/>
  <c r="P50" i="30" s="1"/>
  <c r="C50" i="30"/>
  <c r="O50" i="30" s="1"/>
  <c r="B50" i="30"/>
  <c r="T49" i="30"/>
  <c r="N49" i="30"/>
  <c r="H49" i="30"/>
  <c r="G49" i="30"/>
  <c r="AB49" i="30" s="1"/>
  <c r="F49" i="30"/>
  <c r="E49" i="30"/>
  <c r="D49" i="30"/>
  <c r="P49" i="30" s="1"/>
  <c r="C49" i="30"/>
  <c r="B49" i="30"/>
  <c r="T48" i="30"/>
  <c r="N48" i="30"/>
  <c r="H48" i="30"/>
  <c r="G48" i="30"/>
  <c r="F48" i="30"/>
  <c r="E48" i="30"/>
  <c r="Z48" i="30" s="1"/>
  <c r="D48" i="30"/>
  <c r="P48" i="30" s="1"/>
  <c r="C48" i="30"/>
  <c r="B48" i="30"/>
  <c r="T47" i="30"/>
  <c r="N47" i="30"/>
  <c r="H47" i="30"/>
  <c r="G47" i="30"/>
  <c r="S47" i="30" s="1"/>
  <c r="F47" i="30"/>
  <c r="E47" i="30"/>
  <c r="Z47" i="30" s="1"/>
  <c r="D47" i="30"/>
  <c r="P47" i="30" s="1"/>
  <c r="C47" i="30"/>
  <c r="B47" i="30"/>
  <c r="T46" i="30"/>
  <c r="N46" i="30"/>
  <c r="H46" i="30"/>
  <c r="G46" i="30"/>
  <c r="S46" i="30" s="1"/>
  <c r="F46" i="30"/>
  <c r="E46" i="30"/>
  <c r="Q46" i="30" s="1"/>
  <c r="D46" i="30"/>
  <c r="P46" i="30" s="1"/>
  <c r="C46" i="30"/>
  <c r="O46" i="30" s="1"/>
  <c r="B46" i="30"/>
  <c r="T45" i="30"/>
  <c r="N45" i="30"/>
  <c r="H45" i="30"/>
  <c r="G45" i="30"/>
  <c r="AB45" i="30" s="1"/>
  <c r="F45" i="30"/>
  <c r="E45" i="30"/>
  <c r="D45" i="30"/>
  <c r="P45" i="30" s="1"/>
  <c r="C45" i="30"/>
  <c r="B45" i="30"/>
  <c r="T44" i="30"/>
  <c r="N44" i="30"/>
  <c r="H44" i="30"/>
  <c r="G44" i="30"/>
  <c r="F44" i="30"/>
  <c r="E44" i="30"/>
  <c r="Z44" i="30" s="1"/>
  <c r="D44" i="30"/>
  <c r="P44" i="30" s="1"/>
  <c r="C44" i="30"/>
  <c r="B44" i="30"/>
  <c r="T43" i="30"/>
  <c r="N43" i="30"/>
  <c r="H43" i="30"/>
  <c r="G43" i="30"/>
  <c r="F43" i="30"/>
  <c r="E43" i="30"/>
  <c r="D43" i="30"/>
  <c r="P43" i="30" s="1"/>
  <c r="C43" i="30"/>
  <c r="B43" i="30"/>
  <c r="T42" i="30"/>
  <c r="N42" i="30"/>
  <c r="H42" i="30"/>
  <c r="G42" i="30"/>
  <c r="AB42" i="30" s="1"/>
  <c r="F42" i="30"/>
  <c r="E42" i="30"/>
  <c r="D42" i="30"/>
  <c r="P42" i="30" s="1"/>
  <c r="C42" i="30"/>
  <c r="B42" i="30"/>
  <c r="T41" i="30"/>
  <c r="N41" i="30"/>
  <c r="H41" i="30"/>
  <c r="G41" i="30"/>
  <c r="S41" i="30" s="1"/>
  <c r="F41" i="30"/>
  <c r="E41" i="30"/>
  <c r="Q41" i="30" s="1"/>
  <c r="D41" i="30"/>
  <c r="P41" i="30" s="1"/>
  <c r="C41" i="30"/>
  <c r="O41" i="30" s="1"/>
  <c r="B41" i="30"/>
  <c r="T40" i="30"/>
  <c r="N40" i="30"/>
  <c r="H40" i="30"/>
  <c r="G40" i="30"/>
  <c r="S40" i="30" s="1"/>
  <c r="F40" i="30"/>
  <c r="E40" i="30"/>
  <c r="D40" i="30"/>
  <c r="P40" i="30" s="1"/>
  <c r="C40" i="30"/>
  <c r="B40" i="30"/>
  <c r="T39" i="30"/>
  <c r="N39" i="30"/>
  <c r="H39" i="30"/>
  <c r="G39" i="30"/>
  <c r="F39" i="30"/>
  <c r="E39" i="30"/>
  <c r="D39" i="30"/>
  <c r="P39" i="30" s="1"/>
  <c r="C39" i="30"/>
  <c r="B39" i="30"/>
  <c r="T38" i="30"/>
  <c r="N38" i="30"/>
  <c r="H38" i="30"/>
  <c r="G38" i="30"/>
  <c r="AB38" i="30" s="1"/>
  <c r="F38" i="30"/>
  <c r="E38" i="30"/>
  <c r="D38" i="30"/>
  <c r="P38" i="30" s="1"/>
  <c r="C38" i="30"/>
  <c r="B38" i="30"/>
  <c r="T37" i="30"/>
  <c r="N37" i="30"/>
  <c r="H37" i="30"/>
  <c r="G37" i="30"/>
  <c r="F37" i="30"/>
  <c r="E37" i="30"/>
  <c r="D37" i="30"/>
  <c r="P37" i="30" s="1"/>
  <c r="C37" i="30"/>
  <c r="B37" i="30"/>
  <c r="T36" i="30"/>
  <c r="N36" i="30"/>
  <c r="H36" i="30"/>
  <c r="G36" i="30"/>
  <c r="F36" i="30"/>
  <c r="E36" i="30"/>
  <c r="D36" i="30"/>
  <c r="P36" i="30" s="1"/>
  <c r="C36" i="30"/>
  <c r="B36" i="30"/>
  <c r="T35" i="30"/>
  <c r="N35" i="30"/>
  <c r="H35" i="30"/>
  <c r="G35" i="30"/>
  <c r="S35" i="30" s="1"/>
  <c r="F35" i="30"/>
  <c r="E35" i="30"/>
  <c r="Q35" i="30" s="1"/>
  <c r="D35" i="30"/>
  <c r="P35" i="30" s="1"/>
  <c r="C35" i="30"/>
  <c r="O35" i="30" s="1"/>
  <c r="B35" i="30"/>
  <c r="T34" i="30"/>
  <c r="N34" i="30"/>
  <c r="H34" i="30"/>
  <c r="G34" i="30"/>
  <c r="F34" i="30"/>
  <c r="E34" i="30"/>
  <c r="D34" i="30"/>
  <c r="P34" i="30" s="1"/>
  <c r="C34" i="30"/>
  <c r="B34" i="30"/>
  <c r="T33" i="30"/>
  <c r="N33" i="30"/>
  <c r="H33" i="30"/>
  <c r="G33" i="30"/>
  <c r="F33" i="30"/>
  <c r="E33" i="30"/>
  <c r="D33" i="30"/>
  <c r="P33" i="30" s="1"/>
  <c r="C33" i="30"/>
  <c r="B33" i="30"/>
  <c r="T32" i="30"/>
  <c r="N32" i="30"/>
  <c r="H32" i="30"/>
  <c r="G32" i="30"/>
  <c r="F32" i="30"/>
  <c r="E32" i="30"/>
  <c r="D32" i="30"/>
  <c r="P32" i="30" s="1"/>
  <c r="C32" i="30"/>
  <c r="B32" i="30"/>
  <c r="T31" i="30"/>
  <c r="N31" i="30"/>
  <c r="H31" i="30"/>
  <c r="G31" i="30"/>
  <c r="S31" i="30" s="1"/>
  <c r="F31" i="30"/>
  <c r="E31" i="30"/>
  <c r="Q31" i="30" s="1"/>
  <c r="D31" i="30"/>
  <c r="P31" i="30" s="1"/>
  <c r="C31" i="30"/>
  <c r="O31" i="30" s="1"/>
  <c r="B31" i="30"/>
  <c r="T30" i="30"/>
  <c r="N30" i="30"/>
  <c r="H30" i="30"/>
  <c r="G30" i="30"/>
  <c r="F30" i="30"/>
  <c r="E30" i="30"/>
  <c r="D30" i="30"/>
  <c r="P30" i="30" s="1"/>
  <c r="C30" i="30"/>
  <c r="B30" i="30"/>
  <c r="T29" i="30"/>
  <c r="N29" i="30"/>
  <c r="H29" i="30"/>
  <c r="G29" i="30"/>
  <c r="F29" i="30"/>
  <c r="E29" i="30"/>
  <c r="D29" i="30"/>
  <c r="P29" i="30" s="1"/>
  <c r="C29" i="30"/>
  <c r="B29" i="30"/>
  <c r="T28" i="30"/>
  <c r="N28" i="30"/>
  <c r="H28" i="30"/>
  <c r="G28" i="30"/>
  <c r="F28" i="30"/>
  <c r="E28" i="30"/>
  <c r="D28" i="30"/>
  <c r="P28" i="30" s="1"/>
  <c r="C28" i="30"/>
  <c r="B28" i="30"/>
  <c r="T27" i="30"/>
  <c r="N27" i="30"/>
  <c r="H27" i="30"/>
  <c r="G27" i="30"/>
  <c r="S27" i="30" s="1"/>
  <c r="F27" i="30"/>
  <c r="E27" i="30"/>
  <c r="Q27" i="30" s="1"/>
  <c r="D27" i="30"/>
  <c r="P27" i="30" s="1"/>
  <c r="C27" i="30"/>
  <c r="O27" i="30" s="1"/>
  <c r="B27" i="30"/>
  <c r="T26" i="30"/>
  <c r="N26" i="30"/>
  <c r="H26" i="30"/>
  <c r="G26" i="30"/>
  <c r="F26" i="30"/>
  <c r="E26" i="30"/>
  <c r="D26" i="30"/>
  <c r="P26" i="30" s="1"/>
  <c r="C26" i="30"/>
  <c r="B26" i="30"/>
  <c r="T25" i="30"/>
  <c r="N25" i="30"/>
  <c r="H25" i="30"/>
  <c r="G25" i="30"/>
  <c r="F25" i="30"/>
  <c r="E25" i="30"/>
  <c r="D25" i="30"/>
  <c r="P25" i="30" s="1"/>
  <c r="C25" i="30"/>
  <c r="B25" i="30"/>
  <c r="T24" i="30"/>
  <c r="N24" i="30"/>
  <c r="H24" i="30"/>
  <c r="G24" i="30"/>
  <c r="F24" i="30"/>
  <c r="E24" i="30"/>
  <c r="D24" i="30"/>
  <c r="P24" i="30" s="1"/>
  <c r="C24" i="30"/>
  <c r="B24" i="30"/>
  <c r="T23" i="30"/>
  <c r="N23" i="30"/>
  <c r="H23" i="30"/>
  <c r="G23" i="30"/>
  <c r="S23" i="30" s="1"/>
  <c r="F23" i="30"/>
  <c r="E23" i="30"/>
  <c r="Q23" i="30" s="1"/>
  <c r="D23" i="30"/>
  <c r="P23" i="30" s="1"/>
  <c r="C23" i="30"/>
  <c r="O23" i="30" s="1"/>
  <c r="B23" i="30"/>
  <c r="T22" i="30"/>
  <c r="N22" i="30"/>
  <c r="H22" i="30"/>
  <c r="G22" i="30"/>
  <c r="F22" i="30"/>
  <c r="E22" i="30"/>
  <c r="D22" i="30"/>
  <c r="P22" i="30" s="1"/>
  <c r="C22" i="30"/>
  <c r="B22" i="30"/>
  <c r="T21" i="30"/>
  <c r="N21" i="30"/>
  <c r="H21" i="30"/>
  <c r="G21" i="30"/>
  <c r="F21" i="30"/>
  <c r="E21" i="30"/>
  <c r="D21" i="30"/>
  <c r="P21" i="30" s="1"/>
  <c r="C21" i="30"/>
  <c r="B21" i="30"/>
  <c r="T20" i="30"/>
  <c r="N20" i="30"/>
  <c r="H20" i="30"/>
  <c r="G20" i="30"/>
  <c r="F20" i="30"/>
  <c r="E20" i="30"/>
  <c r="D20" i="30"/>
  <c r="P20" i="30" s="1"/>
  <c r="C20" i="30"/>
  <c r="B20" i="30"/>
  <c r="T19" i="30"/>
  <c r="N19" i="30"/>
  <c r="H19" i="30"/>
  <c r="G19" i="30"/>
  <c r="S19" i="30" s="1"/>
  <c r="F19" i="30"/>
  <c r="E19" i="30"/>
  <c r="Q19" i="30" s="1"/>
  <c r="D19" i="30"/>
  <c r="P19" i="30" s="1"/>
  <c r="C19" i="30"/>
  <c r="O19" i="30" s="1"/>
  <c r="B19" i="30"/>
  <c r="T18" i="30"/>
  <c r="N18" i="30"/>
  <c r="H18" i="30"/>
  <c r="G18" i="30"/>
  <c r="F18" i="30"/>
  <c r="E18" i="30"/>
  <c r="D18" i="30"/>
  <c r="P18" i="30" s="1"/>
  <c r="C18" i="30"/>
  <c r="B18" i="30"/>
  <c r="T17" i="30"/>
  <c r="N17" i="30"/>
  <c r="H17" i="30"/>
  <c r="G17" i="30"/>
  <c r="F17" i="30"/>
  <c r="E17" i="30"/>
  <c r="D17" i="30"/>
  <c r="P17" i="30" s="1"/>
  <c r="C17" i="30"/>
  <c r="B17" i="30"/>
  <c r="T16" i="30"/>
  <c r="N16" i="30"/>
  <c r="H16" i="30"/>
  <c r="G16" i="30"/>
  <c r="F16" i="30"/>
  <c r="E16" i="30"/>
  <c r="D16" i="30"/>
  <c r="P16" i="30" s="1"/>
  <c r="C16" i="30"/>
  <c r="B16" i="30"/>
  <c r="T15" i="30"/>
  <c r="N15" i="30"/>
  <c r="H15" i="30"/>
  <c r="G15" i="30"/>
  <c r="S15" i="30" s="1"/>
  <c r="F15" i="30"/>
  <c r="E15" i="30"/>
  <c r="Q15" i="30" s="1"/>
  <c r="D15" i="30"/>
  <c r="P15" i="30" s="1"/>
  <c r="C15" i="30"/>
  <c r="O15" i="30" s="1"/>
  <c r="B15" i="30"/>
  <c r="T14" i="30"/>
  <c r="N14" i="30"/>
  <c r="H14" i="30"/>
  <c r="G14" i="30"/>
  <c r="F14" i="30"/>
  <c r="E14" i="30"/>
  <c r="D14" i="30"/>
  <c r="P14" i="30" s="1"/>
  <c r="C14" i="30"/>
  <c r="B14" i="30"/>
  <c r="T13" i="30"/>
  <c r="N13" i="30"/>
  <c r="H13" i="30"/>
  <c r="G13" i="30"/>
  <c r="F13" i="30"/>
  <c r="E13" i="30"/>
  <c r="D13" i="30"/>
  <c r="P13" i="30" s="1"/>
  <c r="C13" i="30"/>
  <c r="B13" i="30"/>
  <c r="T12" i="30"/>
  <c r="N12" i="30"/>
  <c r="H12" i="30"/>
  <c r="G12" i="30"/>
  <c r="F12" i="30"/>
  <c r="E12" i="30"/>
  <c r="D12" i="30"/>
  <c r="P12" i="30" s="1"/>
  <c r="C12" i="30"/>
  <c r="B12" i="30"/>
  <c r="T11" i="30"/>
  <c r="N11" i="30"/>
  <c r="H11" i="30"/>
  <c r="G11" i="30"/>
  <c r="S11" i="30" s="1"/>
  <c r="F11" i="30"/>
  <c r="E11" i="30"/>
  <c r="Q11" i="30" s="1"/>
  <c r="D11" i="30"/>
  <c r="P11" i="30" s="1"/>
  <c r="C11" i="30"/>
  <c r="O11" i="30" s="1"/>
  <c r="B11" i="30"/>
  <c r="T10" i="30"/>
  <c r="N10" i="30"/>
  <c r="H10" i="30"/>
  <c r="G10" i="30"/>
  <c r="F10" i="30"/>
  <c r="E10" i="30"/>
  <c r="D10" i="30"/>
  <c r="P10" i="30" s="1"/>
  <c r="C10" i="30"/>
  <c r="B10" i="30"/>
  <c r="T9" i="30"/>
  <c r="N9" i="30"/>
  <c r="H9" i="30"/>
  <c r="G9" i="30"/>
  <c r="F9" i="30"/>
  <c r="E9" i="30"/>
  <c r="D9" i="30"/>
  <c r="P9" i="30" s="1"/>
  <c r="C9" i="30"/>
  <c r="B9" i="30"/>
  <c r="T8" i="30"/>
  <c r="N8" i="30"/>
  <c r="H8" i="30"/>
  <c r="G8" i="30"/>
  <c r="F8" i="30"/>
  <c r="E8" i="30"/>
  <c r="D8" i="30"/>
  <c r="P8" i="30" s="1"/>
  <c r="C8" i="30"/>
  <c r="B8" i="30"/>
  <c r="T7" i="30"/>
  <c r="N7" i="30"/>
  <c r="H7" i="30"/>
  <c r="G7" i="30"/>
  <c r="S7" i="30" s="1"/>
  <c r="F7" i="30"/>
  <c r="E7" i="30"/>
  <c r="Q7" i="30" s="1"/>
  <c r="D7" i="30"/>
  <c r="P7" i="30" s="1"/>
  <c r="C7" i="30"/>
  <c r="O7" i="30" s="1"/>
  <c r="B7" i="30"/>
  <c r="T6" i="30"/>
  <c r="N6" i="30"/>
  <c r="H6" i="30"/>
  <c r="G6" i="30"/>
  <c r="F6" i="30"/>
  <c r="E6" i="30"/>
  <c r="D6" i="30"/>
  <c r="P6" i="30" s="1"/>
  <c r="C6" i="30"/>
  <c r="B6" i="30"/>
  <c r="T5" i="30"/>
  <c r="N5" i="30"/>
  <c r="H5" i="30"/>
  <c r="G5" i="30"/>
  <c r="F5" i="30"/>
  <c r="E5" i="30"/>
  <c r="D5" i="30"/>
  <c r="P5" i="30" s="1"/>
  <c r="C5" i="30"/>
  <c r="B5" i="30"/>
  <c r="T4" i="30"/>
  <c r="N4" i="30"/>
  <c r="H4" i="30"/>
  <c r="G4" i="30"/>
  <c r="F4" i="30"/>
  <c r="E4" i="30"/>
  <c r="D4" i="30"/>
  <c r="P4" i="30" s="1"/>
  <c r="C4" i="30"/>
  <c r="B4" i="30"/>
  <c r="AA53" i="30"/>
  <c r="Q53" i="30"/>
  <c r="R53" i="30"/>
  <c r="N53" i="30"/>
  <c r="R52" i="30"/>
  <c r="AC52" i="30"/>
  <c r="S52" i="30"/>
  <c r="AA52" i="30"/>
  <c r="Q52" i="30"/>
  <c r="Y52" i="30"/>
  <c r="O52" i="30"/>
  <c r="W52" i="30"/>
  <c r="AA51" i="30"/>
  <c r="Q51" i="30"/>
  <c r="R51" i="30"/>
  <c r="Z50" i="30"/>
  <c r="R50" i="30"/>
  <c r="AC50" i="30"/>
  <c r="AA50" i="30"/>
  <c r="Y50" i="30"/>
  <c r="W50" i="30"/>
  <c r="AA49" i="30"/>
  <c r="O49" i="30"/>
  <c r="R49" i="30"/>
  <c r="X49" i="30"/>
  <c r="R48" i="30"/>
  <c r="AC48" i="30"/>
  <c r="S48" i="30"/>
  <c r="AA48" i="30"/>
  <c r="Q48" i="30"/>
  <c r="Y48" i="30"/>
  <c r="O48" i="30"/>
  <c r="W48" i="30"/>
  <c r="AA47" i="30"/>
  <c r="Q47" i="30"/>
  <c r="R47" i="30"/>
  <c r="Z46" i="30"/>
  <c r="R46" i="30"/>
  <c r="AC46" i="30"/>
  <c r="AA46" i="30"/>
  <c r="Y46" i="30"/>
  <c r="W46" i="30"/>
  <c r="AA45" i="30"/>
  <c r="O45" i="30"/>
  <c r="R45" i="30"/>
  <c r="X45" i="30"/>
  <c r="R44" i="30"/>
  <c r="AC44" i="30"/>
  <c r="S44" i="30"/>
  <c r="AA44" i="30"/>
  <c r="Q44" i="30"/>
  <c r="Y44" i="30"/>
  <c r="O44" i="30"/>
  <c r="W44" i="30"/>
  <c r="AA43" i="30"/>
  <c r="W43" i="30"/>
  <c r="R43" i="30"/>
  <c r="Y43" i="30"/>
  <c r="AC42" i="30"/>
  <c r="Y42" i="30"/>
  <c r="S42" i="30"/>
  <c r="O42" i="30"/>
  <c r="R42" i="30"/>
  <c r="X42" i="30"/>
  <c r="R41" i="30"/>
  <c r="AC41" i="30"/>
  <c r="AA41" i="30"/>
  <c r="Y41" i="30"/>
  <c r="W41" i="30"/>
  <c r="AC40" i="30"/>
  <c r="Y40" i="30"/>
  <c r="Q40" i="30"/>
  <c r="AB40" i="30"/>
  <c r="R40" i="30"/>
  <c r="Z40" i="30"/>
  <c r="R39" i="30"/>
  <c r="AC39" i="30"/>
  <c r="S39" i="30"/>
  <c r="AA39" i="30"/>
  <c r="Q39" i="30"/>
  <c r="Y39" i="30"/>
  <c r="O39" i="30"/>
  <c r="W39" i="30"/>
  <c r="AC38" i="30"/>
  <c r="Y38" i="30"/>
  <c r="S38" i="30"/>
  <c r="O38" i="30"/>
  <c r="R38" i="30"/>
  <c r="X38" i="30"/>
  <c r="R37" i="30"/>
  <c r="AC37" i="30"/>
  <c r="S37" i="30"/>
  <c r="AA37" i="30"/>
  <c r="Q37" i="30"/>
  <c r="Y37" i="30"/>
  <c r="O37" i="30"/>
  <c r="W37" i="30"/>
  <c r="AC36" i="30"/>
  <c r="Y36" i="30"/>
  <c r="S36" i="30"/>
  <c r="Q36" i="30"/>
  <c r="O36" i="30"/>
  <c r="AB36" i="30"/>
  <c r="R36" i="30"/>
  <c r="Z36" i="30"/>
  <c r="X36" i="30"/>
  <c r="R35" i="30"/>
  <c r="AC35" i="30"/>
  <c r="AA35" i="30"/>
  <c r="Y35" i="30"/>
  <c r="W35" i="30"/>
  <c r="AC34" i="30"/>
  <c r="Y34" i="30"/>
  <c r="S34" i="30"/>
  <c r="Q34" i="30"/>
  <c r="O34" i="30"/>
  <c r="AB34" i="30"/>
  <c r="R34" i="30"/>
  <c r="Z34" i="30"/>
  <c r="X34" i="30"/>
  <c r="R33" i="30"/>
  <c r="AC33" i="30"/>
  <c r="S33" i="30"/>
  <c r="AA33" i="30"/>
  <c r="Q33" i="30"/>
  <c r="Y33" i="30"/>
  <c r="O33" i="30"/>
  <c r="W33" i="30"/>
  <c r="AC32" i="30"/>
  <c r="Y32" i="30"/>
  <c r="S32" i="30"/>
  <c r="Q32" i="30"/>
  <c r="O32" i="30"/>
  <c r="AB32" i="30"/>
  <c r="R32" i="30"/>
  <c r="Z32" i="30"/>
  <c r="X32" i="30"/>
  <c r="R31" i="30"/>
  <c r="AC31" i="30"/>
  <c r="AA31" i="30"/>
  <c r="Y31" i="30"/>
  <c r="W31" i="30"/>
  <c r="AC30" i="30"/>
  <c r="Y30" i="30"/>
  <c r="S30" i="30"/>
  <c r="Q30" i="30"/>
  <c r="O30" i="30"/>
  <c r="AB30" i="30"/>
  <c r="R30" i="30"/>
  <c r="Z30" i="30"/>
  <c r="X30" i="30"/>
  <c r="R29" i="30"/>
  <c r="AC29" i="30"/>
  <c r="S29" i="30"/>
  <c r="AA29" i="30"/>
  <c r="Q29" i="30"/>
  <c r="Y29" i="30"/>
  <c r="O29" i="30"/>
  <c r="W29" i="30"/>
  <c r="AC28" i="30"/>
  <c r="Y28" i="30"/>
  <c r="S28" i="30"/>
  <c r="Q28" i="30"/>
  <c r="O28" i="30"/>
  <c r="AB28" i="30"/>
  <c r="R28" i="30"/>
  <c r="Z28" i="30"/>
  <c r="X28" i="30"/>
  <c r="R27" i="30"/>
  <c r="AC27" i="30"/>
  <c r="AA27" i="30"/>
  <c r="Y27" i="30"/>
  <c r="W27" i="30"/>
  <c r="AC26" i="30"/>
  <c r="Y26" i="30"/>
  <c r="S26" i="30"/>
  <c r="Q26" i="30"/>
  <c r="O26" i="30"/>
  <c r="AB26" i="30"/>
  <c r="R26" i="30"/>
  <c r="Z26" i="30"/>
  <c r="X26" i="30"/>
  <c r="R25" i="30"/>
  <c r="AC25" i="30"/>
  <c r="S25" i="30"/>
  <c r="AA25" i="30"/>
  <c r="Q25" i="30"/>
  <c r="Y25" i="30"/>
  <c r="O25" i="30"/>
  <c r="W25" i="30"/>
  <c r="AC24" i="30"/>
  <c r="Y24" i="30"/>
  <c r="S24" i="30"/>
  <c r="Q24" i="30"/>
  <c r="O24" i="30"/>
  <c r="AB24" i="30"/>
  <c r="R24" i="30"/>
  <c r="Z24" i="30"/>
  <c r="X24" i="30"/>
  <c r="R23" i="30"/>
  <c r="AC23" i="30"/>
  <c r="AA23" i="30"/>
  <c r="Y23" i="30"/>
  <c r="W23" i="30"/>
  <c r="S22" i="30"/>
  <c r="Q22" i="30"/>
  <c r="O22" i="30"/>
  <c r="AB22" i="30"/>
  <c r="R22" i="30"/>
  <c r="Z22" i="30"/>
  <c r="X22" i="30"/>
  <c r="R21" i="30"/>
  <c r="AC21" i="30"/>
  <c r="S21" i="30"/>
  <c r="AA21" i="30"/>
  <c r="Q21" i="30"/>
  <c r="Y21" i="30"/>
  <c r="O21" i="30"/>
  <c r="W21" i="30"/>
  <c r="S20" i="30"/>
  <c r="Q20" i="30"/>
  <c r="O20" i="30"/>
  <c r="AB20" i="30"/>
  <c r="R20" i="30"/>
  <c r="Z20" i="30"/>
  <c r="X20" i="30"/>
  <c r="R19" i="30"/>
  <c r="AC19" i="30"/>
  <c r="AA19" i="30"/>
  <c r="Y19" i="30"/>
  <c r="W19" i="30"/>
  <c r="S18" i="30"/>
  <c r="Q18" i="30"/>
  <c r="O18" i="30"/>
  <c r="AB18" i="30"/>
  <c r="R18" i="30"/>
  <c r="Z18" i="30"/>
  <c r="X18" i="30"/>
  <c r="R17" i="30"/>
  <c r="AC17" i="30"/>
  <c r="S17" i="30"/>
  <c r="AA17" i="30"/>
  <c r="Q17" i="30"/>
  <c r="Y17" i="30"/>
  <c r="O17" i="30"/>
  <c r="W17" i="30"/>
  <c r="S16" i="30"/>
  <c r="Q16" i="30"/>
  <c r="O16" i="30"/>
  <c r="AB16" i="30"/>
  <c r="R16" i="30"/>
  <c r="Z16" i="30"/>
  <c r="X16" i="30"/>
  <c r="R15" i="30"/>
  <c r="AC15" i="30"/>
  <c r="AA15" i="30"/>
  <c r="Y15" i="30"/>
  <c r="W15" i="30"/>
  <c r="S14" i="30"/>
  <c r="Q14" i="30"/>
  <c r="O14" i="30"/>
  <c r="AB14" i="30"/>
  <c r="R14" i="30"/>
  <c r="Z14" i="30"/>
  <c r="X14" i="30"/>
  <c r="R13" i="30"/>
  <c r="AC13" i="30"/>
  <c r="S13" i="30"/>
  <c r="AA13" i="30"/>
  <c r="Q13" i="30"/>
  <c r="Y13" i="30"/>
  <c r="O13" i="30"/>
  <c r="W13" i="30"/>
  <c r="S12" i="30"/>
  <c r="Q12" i="30"/>
  <c r="O12" i="30"/>
  <c r="AB12" i="30"/>
  <c r="R12" i="30"/>
  <c r="Z12" i="30"/>
  <c r="X12" i="30"/>
  <c r="R11" i="30"/>
  <c r="AC11" i="30"/>
  <c r="AA11" i="30"/>
  <c r="Y11" i="30"/>
  <c r="W11" i="30"/>
  <c r="S10" i="30"/>
  <c r="Q10" i="30"/>
  <c r="O10" i="30"/>
  <c r="AB10" i="30"/>
  <c r="R10" i="30"/>
  <c r="Z10" i="30"/>
  <c r="X10" i="30"/>
  <c r="R9" i="30"/>
  <c r="AC9" i="30"/>
  <c r="S9" i="30"/>
  <c r="AA9" i="30"/>
  <c r="Q9" i="30"/>
  <c r="Y9" i="30"/>
  <c r="O9" i="30"/>
  <c r="W9" i="30"/>
  <c r="S8" i="30"/>
  <c r="Q8" i="30"/>
  <c r="O8" i="30"/>
  <c r="AB8" i="30"/>
  <c r="R8" i="30"/>
  <c r="Z8" i="30"/>
  <c r="X8" i="30"/>
  <c r="R7" i="30"/>
  <c r="AC7" i="30"/>
  <c r="AA7" i="30"/>
  <c r="Y7" i="30"/>
  <c r="W7" i="30"/>
  <c r="S6" i="30"/>
  <c r="Q6" i="30"/>
  <c r="O6" i="30"/>
  <c r="AB6" i="30"/>
  <c r="R6" i="30"/>
  <c r="Z6" i="30"/>
  <c r="X6" i="30"/>
  <c r="R5" i="30"/>
  <c r="AC5" i="30"/>
  <c r="S5" i="30"/>
  <c r="AA5" i="30"/>
  <c r="Q5" i="30"/>
  <c r="Y5" i="30"/>
  <c r="O5" i="30"/>
  <c r="W5" i="30"/>
  <c r="S4" i="30"/>
  <c r="Q4" i="30"/>
  <c r="O4" i="30"/>
  <c r="H55" i="30"/>
  <c r="AB4" i="30"/>
  <c r="D55" i="30"/>
  <c r="C55" i="30"/>
  <c r="B55" i="30"/>
  <c r="H54" i="21"/>
  <c r="G54" i="21"/>
  <c r="F54" i="21"/>
  <c r="E54" i="21"/>
  <c r="D54" i="21"/>
  <c r="C54" i="21"/>
  <c r="B54" i="21"/>
  <c r="H53" i="21"/>
  <c r="G53" i="21"/>
  <c r="F53" i="21"/>
  <c r="E53" i="21"/>
  <c r="D53" i="21"/>
  <c r="C53" i="21"/>
  <c r="B53" i="21"/>
  <c r="H52" i="21"/>
  <c r="G52" i="21"/>
  <c r="F52" i="21"/>
  <c r="E52" i="21"/>
  <c r="D52" i="21"/>
  <c r="C52" i="21"/>
  <c r="B52" i="21"/>
  <c r="H50" i="21"/>
  <c r="G50" i="21"/>
  <c r="F50" i="21"/>
  <c r="E50" i="21"/>
  <c r="D50" i="21"/>
  <c r="C50" i="21"/>
  <c r="B50" i="21"/>
  <c r="H49" i="21"/>
  <c r="G49" i="21"/>
  <c r="F49" i="21"/>
  <c r="E49" i="21"/>
  <c r="D49" i="21"/>
  <c r="C49" i="21"/>
  <c r="B49" i="21"/>
  <c r="H48" i="21"/>
  <c r="G48" i="21"/>
  <c r="F48" i="21"/>
  <c r="E48" i="21"/>
  <c r="D48" i="21"/>
  <c r="C48" i="21"/>
  <c r="B48" i="21"/>
  <c r="H47" i="21"/>
  <c r="G47" i="21"/>
  <c r="F47" i="21"/>
  <c r="E47" i="21"/>
  <c r="D47" i="21"/>
  <c r="C47" i="21"/>
  <c r="B47" i="21"/>
  <c r="H46" i="21"/>
  <c r="G46" i="21"/>
  <c r="F46" i="21"/>
  <c r="E46" i="21"/>
  <c r="D46" i="21"/>
  <c r="C46" i="21"/>
  <c r="B46" i="21"/>
  <c r="H44" i="21"/>
  <c r="G44" i="21"/>
  <c r="F44" i="21"/>
  <c r="E44" i="21"/>
  <c r="D44" i="21"/>
  <c r="C44" i="21"/>
  <c r="B44" i="21"/>
  <c r="H43" i="21"/>
  <c r="G43" i="21"/>
  <c r="F43" i="21"/>
  <c r="E43" i="21"/>
  <c r="D43" i="21"/>
  <c r="C43" i="21"/>
  <c r="B43" i="21"/>
  <c r="F42" i="21"/>
  <c r="E42" i="21"/>
  <c r="H41" i="21"/>
  <c r="G41" i="21"/>
  <c r="F41" i="21"/>
  <c r="E41" i="21"/>
  <c r="D41" i="21"/>
  <c r="C41" i="21"/>
  <c r="B41" i="21"/>
  <c r="H40" i="21"/>
  <c r="G40" i="21"/>
  <c r="F40" i="21"/>
  <c r="E40" i="21"/>
  <c r="D40" i="21"/>
  <c r="C40" i="21"/>
  <c r="B40" i="21"/>
  <c r="H39" i="21"/>
  <c r="G39" i="21"/>
  <c r="F39" i="21"/>
  <c r="E39" i="21"/>
  <c r="D39" i="21"/>
  <c r="C39" i="21"/>
  <c r="B39" i="21"/>
  <c r="F38" i="21"/>
  <c r="E38" i="21"/>
  <c r="H37" i="21"/>
  <c r="G37" i="21"/>
  <c r="F37" i="21"/>
  <c r="E37" i="21"/>
  <c r="D37" i="21"/>
  <c r="C37" i="21"/>
  <c r="B37" i="21"/>
  <c r="H36" i="21"/>
  <c r="C36" i="21"/>
  <c r="G51" i="21"/>
  <c r="C51" i="21"/>
  <c r="F51" i="21"/>
  <c r="B51" i="21"/>
  <c r="G45" i="21"/>
  <c r="B45" i="21"/>
  <c r="C45" i="21"/>
  <c r="H51" i="21"/>
  <c r="D51" i="21"/>
  <c r="E45" i="21"/>
  <c r="E51" i="21"/>
  <c r="F45" i="21"/>
  <c r="D45" i="21"/>
  <c r="H45" i="21"/>
  <c r="C8" i="21"/>
  <c r="C7" i="21"/>
  <c r="CB14" i="61"/>
  <c r="BZ13" i="61"/>
  <c r="BZ12" i="61"/>
  <c r="BZ11" i="61"/>
  <c r="CB10" i="61"/>
  <c r="BZ10" i="61"/>
  <c r="BZ9" i="61"/>
  <c r="BZ8" i="61"/>
  <c r="CB7" i="61"/>
  <c r="CF7" i="61"/>
  <c r="BZ6" i="61"/>
  <c r="CB5" i="61"/>
  <c r="CB4" i="61"/>
  <c r="BV63" i="61"/>
  <c r="BT63" i="61"/>
  <c r="BR63" i="61"/>
  <c r="BP63" i="61"/>
  <c r="BN63" i="61"/>
  <c r="BL63" i="61"/>
  <c r="BJ63" i="61"/>
  <c r="BH63" i="61"/>
  <c r="BF63" i="61"/>
  <c r="BD63" i="61"/>
  <c r="BB63" i="61"/>
  <c r="CB3" i="61"/>
  <c r="AX63" i="61"/>
  <c r="AV63" i="61"/>
  <c r="CF3" i="61"/>
  <c r="BY18" i="62"/>
  <c r="CE17" i="62"/>
  <c r="BY17" i="62"/>
  <c r="CE16" i="62"/>
  <c r="BY16" i="62"/>
  <c r="CE15" i="62"/>
  <c r="BY15" i="62"/>
  <c r="CE14" i="62"/>
  <c r="BY14" i="62"/>
  <c r="CE13" i="62"/>
  <c r="BY13" i="62"/>
  <c r="CE12" i="62"/>
  <c r="BY12" i="62"/>
  <c r="CE11" i="62"/>
  <c r="BY11" i="62"/>
  <c r="CE10" i="62"/>
  <c r="BY10" i="62"/>
  <c r="CE9" i="62"/>
  <c r="BY9" i="62"/>
  <c r="CE8" i="62"/>
  <c r="BY8" i="62"/>
  <c r="CE7" i="62"/>
  <c r="BY7" i="62"/>
  <c r="CE6" i="62"/>
  <c r="BY6" i="62"/>
  <c r="CE5" i="62"/>
  <c r="BY5" i="62"/>
  <c r="CE4" i="62"/>
  <c r="BY4" i="62"/>
  <c r="BV61" i="62"/>
  <c r="BT61" i="62"/>
  <c r="BR61" i="62"/>
  <c r="BP61" i="62"/>
  <c r="BN61" i="62"/>
  <c r="BL61" i="62"/>
  <c r="BJ61" i="62"/>
  <c r="BH61" i="62"/>
  <c r="BF61" i="62"/>
  <c r="BD61" i="62"/>
  <c r="BB61" i="62"/>
  <c r="AZ61" i="62"/>
  <c r="AX61" i="62"/>
  <c r="AV61" i="62"/>
  <c r="AT61" i="62"/>
  <c r="AR61" i="62"/>
  <c r="AP61" i="62"/>
  <c r="AN61" i="62"/>
  <c r="AL61" i="62"/>
  <c r="AJ61" i="62"/>
  <c r="BZ61" i="62" s="1"/>
  <c r="AH61" i="62"/>
  <c r="AF61" i="62"/>
  <c r="AD61" i="62"/>
  <c r="AB61" i="62"/>
  <c r="Z61" i="62"/>
  <c r="X61" i="62"/>
  <c r="V61" i="62"/>
  <c r="T61" i="62"/>
  <c r="R61" i="62"/>
  <c r="P61" i="62"/>
  <c r="N61" i="62"/>
  <c r="L61" i="62"/>
  <c r="CI54" i="11"/>
  <c r="CH54" i="11"/>
  <c r="H62" i="11"/>
  <c r="H62" i="62"/>
  <c r="H17" i="21" s="1"/>
  <c r="H25" i="21" s="1"/>
  <c r="H28" i="21" s="1"/>
  <c r="H62" i="61"/>
  <c r="F62" i="11"/>
  <c r="F62" i="62"/>
  <c r="F62" i="61"/>
  <c r="F17" i="21" s="1"/>
  <c r="F25" i="21" s="1"/>
  <c r="F28" i="21" s="1"/>
  <c r="E62" i="11"/>
  <c r="E62" i="62"/>
  <c r="E62" i="61"/>
  <c r="E17" i="21" s="1"/>
  <c r="E25" i="21" s="1"/>
  <c r="E28" i="21" s="1"/>
  <c r="C62" i="11"/>
  <c r="C62" i="62"/>
  <c r="C62" i="61"/>
  <c r="C17" i="21" s="1"/>
  <c r="C25" i="21" s="1"/>
  <c r="C28" i="21" s="1"/>
  <c r="B62" i="11"/>
  <c r="B62" i="62"/>
  <c r="B62" i="61"/>
  <c r="B17" i="21" s="1"/>
  <c r="B25" i="21" s="1"/>
  <c r="B28" i="21" s="1"/>
  <c r="CB54" i="61"/>
  <c r="BZ54" i="61"/>
  <c r="CF54" i="61"/>
  <c r="BY54" i="61"/>
  <c r="CB51" i="61"/>
  <c r="BZ51" i="61"/>
  <c r="CF51" i="61"/>
  <c r="CE50" i="61"/>
  <c r="CB50" i="61"/>
  <c r="BZ50" i="61"/>
  <c r="CF50" i="61"/>
  <c r="BY50" i="61"/>
  <c r="CB49" i="61"/>
  <c r="BZ49" i="61"/>
  <c r="CF49" i="61"/>
  <c r="CE48" i="61"/>
  <c r="CB48" i="61"/>
  <c r="BZ48" i="61"/>
  <c r="CF48" i="61"/>
  <c r="BY48" i="61"/>
  <c r="CB47" i="61"/>
  <c r="BZ47" i="61"/>
  <c r="CF47" i="61"/>
  <c r="CB46" i="61"/>
  <c r="BZ46" i="61"/>
  <c r="CE45" i="61"/>
  <c r="CB45" i="61"/>
  <c r="BZ45" i="61"/>
  <c r="CF45" i="61"/>
  <c r="BY45" i="61"/>
  <c r="CB44" i="61"/>
  <c r="BZ44" i="61"/>
  <c r="CF44" i="61"/>
  <c r="CB43" i="61"/>
  <c r="BZ43" i="61"/>
  <c r="CE42" i="61"/>
  <c r="CB42" i="61"/>
  <c r="BZ42" i="61"/>
  <c r="CF42" i="61"/>
  <c r="BY42" i="61"/>
  <c r="CB41" i="61"/>
  <c r="BZ41" i="61"/>
  <c r="CF41" i="61"/>
  <c r="CB40" i="61"/>
  <c r="BZ40" i="61"/>
  <c r="CE39" i="61"/>
  <c r="CB39" i="61"/>
  <c r="BZ39" i="61"/>
  <c r="CF39" i="61"/>
  <c r="BY39" i="61"/>
  <c r="CE38" i="61"/>
  <c r="CB38" i="61"/>
  <c r="BZ38" i="61"/>
  <c r="BY38" i="61"/>
  <c r="CE37" i="61"/>
  <c r="CB37" i="61"/>
  <c r="BZ37" i="61"/>
  <c r="BY37" i="61"/>
  <c r="CB36" i="61"/>
  <c r="BZ36" i="61"/>
  <c r="CF36" i="61"/>
  <c r="CE35" i="61"/>
  <c r="CB35" i="61"/>
  <c r="BZ35" i="61"/>
  <c r="CF35" i="61"/>
  <c r="BY35" i="61"/>
  <c r="CB34" i="61"/>
  <c r="BZ34" i="61"/>
  <c r="CF34" i="61"/>
  <c r="CE33" i="61"/>
  <c r="CB33" i="61"/>
  <c r="BZ33" i="61"/>
  <c r="CF33" i="61"/>
  <c r="BY33" i="61"/>
  <c r="CE32" i="61"/>
  <c r="CB32" i="61"/>
  <c r="BZ32" i="61"/>
  <c r="BY32" i="61"/>
  <c r="CB31" i="61"/>
  <c r="BZ31" i="61"/>
  <c r="CF31" i="61"/>
  <c r="CE30" i="61"/>
  <c r="CB30" i="61"/>
  <c r="BZ30" i="61"/>
  <c r="CF30" i="61"/>
  <c r="BY30" i="61"/>
  <c r="CE29" i="61"/>
  <c r="CB29" i="61"/>
  <c r="BZ29" i="61"/>
  <c r="BY29" i="61"/>
  <c r="CB28" i="61"/>
  <c r="BZ28" i="61"/>
  <c r="CF28" i="61"/>
  <c r="CE27" i="61"/>
  <c r="CB27" i="61"/>
  <c r="BZ27" i="61"/>
  <c r="CF27" i="61"/>
  <c r="BY27" i="61"/>
  <c r="CB26" i="61"/>
  <c r="BZ26" i="61"/>
  <c r="CF26" i="61"/>
  <c r="CE25" i="61"/>
  <c r="CB25" i="61"/>
  <c r="BZ25" i="61"/>
  <c r="CF25" i="61"/>
  <c r="BY25" i="61"/>
  <c r="CB24" i="61"/>
  <c r="BZ24" i="61"/>
  <c r="CF24" i="61"/>
  <c r="CE23" i="61"/>
  <c r="CB23" i="61"/>
  <c r="BZ23" i="61"/>
  <c r="CF23" i="61"/>
  <c r="CB22" i="61"/>
  <c r="BZ22" i="61"/>
  <c r="CB21" i="61"/>
  <c r="BZ21" i="61"/>
  <c r="CF21" i="61"/>
  <c r="CB20" i="61"/>
  <c r="BZ20" i="61"/>
  <c r="CF20" i="61"/>
  <c r="CB19" i="61"/>
  <c r="BZ19" i="61"/>
  <c r="CF19" i="61"/>
  <c r="CB18" i="61"/>
  <c r="BZ18" i="61"/>
  <c r="CF18" i="61"/>
  <c r="CB17" i="61"/>
  <c r="BZ17" i="61"/>
  <c r="CF17" i="61"/>
  <c r="CB16" i="61"/>
  <c r="BZ16" i="61"/>
  <c r="CF16" i="61"/>
  <c r="CB15" i="61"/>
  <c r="BZ15" i="61"/>
  <c r="CF15" i="61"/>
  <c r="BZ14" i="61"/>
  <c r="CF14" i="61"/>
  <c r="CB13" i="61"/>
  <c r="CB12" i="61"/>
  <c r="CB11" i="61"/>
  <c r="CF11" i="61"/>
  <c r="AT63" i="61"/>
  <c r="CB9" i="61"/>
  <c r="CB8" i="61"/>
  <c r="CF8" i="61"/>
  <c r="BZ7" i="61"/>
  <c r="CB6" i="61"/>
  <c r="CF6" i="61"/>
  <c r="BZ5" i="61"/>
  <c r="BZ4" i="61"/>
  <c r="BZ3" i="61"/>
  <c r="BW63" i="62"/>
  <c r="BV63" i="62"/>
  <c r="BU63" i="62"/>
  <c r="BT63" i="62"/>
  <c r="BS63" i="62"/>
  <c r="BR63" i="62"/>
  <c r="BQ63" i="62"/>
  <c r="BP63" i="62"/>
  <c r="BO63" i="62"/>
  <c r="BN63" i="62"/>
  <c r="BM63" i="62"/>
  <c r="BL63" i="62"/>
  <c r="BK63" i="62"/>
  <c r="BJ63" i="62"/>
  <c r="BI63" i="62"/>
  <c r="BH63" i="62"/>
  <c r="BG63" i="62"/>
  <c r="BF63" i="62"/>
  <c r="BE63" i="62"/>
  <c r="BD63" i="62"/>
  <c r="BC63" i="62"/>
  <c r="BB63" i="62"/>
  <c r="BA63" i="62"/>
  <c r="AZ63" i="62"/>
  <c r="AY63" i="62"/>
  <c r="AX63" i="62"/>
  <c r="AW63" i="62"/>
  <c r="AV63" i="62"/>
  <c r="AU63" i="62"/>
  <c r="AT63" i="62"/>
  <c r="AS63" i="62"/>
  <c r="AR63" i="62"/>
  <c r="AQ63" i="62"/>
  <c r="AP63" i="62"/>
  <c r="AO63" i="62"/>
  <c r="AN63" i="62"/>
  <c r="AM63" i="62"/>
  <c r="AL63" i="62"/>
  <c r="AK63" i="62"/>
  <c r="AJ63" i="62"/>
  <c r="AI63" i="62"/>
  <c r="AH63" i="62"/>
  <c r="AG63" i="62"/>
  <c r="AF63" i="62"/>
  <c r="AE63" i="62"/>
  <c r="AD63" i="62"/>
  <c r="AC63" i="62"/>
  <c r="AB63" i="62"/>
  <c r="AA63" i="62"/>
  <c r="Z63" i="62"/>
  <c r="Y63" i="62"/>
  <c r="X63" i="62"/>
  <c r="W63" i="62"/>
  <c r="V63" i="62"/>
  <c r="U63" i="62"/>
  <c r="T63" i="62"/>
  <c r="S63" i="62"/>
  <c r="R63" i="62"/>
  <c r="Q63" i="62"/>
  <c r="P63" i="62"/>
  <c r="O63" i="62"/>
  <c r="N63" i="62"/>
  <c r="M63" i="62"/>
  <c r="L63" i="62"/>
  <c r="I63" i="62"/>
  <c r="H63" i="62"/>
  <c r="G63" i="62"/>
  <c r="F63" i="62"/>
  <c r="E63" i="62"/>
  <c r="D63" i="62"/>
  <c r="C63" i="62"/>
  <c r="B63" i="62"/>
  <c r="BW62" i="62"/>
  <c r="BV62" i="62"/>
  <c r="BU62" i="62"/>
  <c r="BT62" i="62"/>
  <c r="BS62" i="62"/>
  <c r="BR62" i="62"/>
  <c r="BQ62" i="62"/>
  <c r="BP62" i="62"/>
  <c r="BO62" i="62"/>
  <c r="BN62" i="62"/>
  <c r="BM62" i="62"/>
  <c r="BL62" i="62"/>
  <c r="BK62" i="62"/>
  <c r="BJ62" i="62"/>
  <c r="BI62" i="62"/>
  <c r="BH62" i="62"/>
  <c r="BG62" i="62"/>
  <c r="BF62" i="62"/>
  <c r="BE62" i="62"/>
  <c r="BD62" i="62"/>
  <c r="BC62" i="62"/>
  <c r="BB62" i="62"/>
  <c r="BA62" i="62"/>
  <c r="AZ62" i="62"/>
  <c r="AY62" i="62"/>
  <c r="AX62" i="62"/>
  <c r="AW62" i="62"/>
  <c r="AV62" i="62"/>
  <c r="AU62" i="62"/>
  <c r="AT62" i="62"/>
  <c r="AS62" i="62"/>
  <c r="AR62" i="62"/>
  <c r="AQ62" i="62"/>
  <c r="AP62" i="62"/>
  <c r="AO62" i="62"/>
  <c r="AN62" i="62"/>
  <c r="AM62" i="62"/>
  <c r="AL62" i="62"/>
  <c r="AK62" i="62"/>
  <c r="AJ62" i="62"/>
  <c r="AI62" i="62"/>
  <c r="AH62" i="62"/>
  <c r="AG62" i="62"/>
  <c r="AF62" i="62"/>
  <c r="AE62" i="62"/>
  <c r="AD62" i="62"/>
  <c r="AC62" i="62"/>
  <c r="AB62" i="62"/>
  <c r="AA62" i="62"/>
  <c r="Z62" i="62"/>
  <c r="Y62" i="62"/>
  <c r="X62" i="62"/>
  <c r="W62" i="62"/>
  <c r="V62" i="62"/>
  <c r="U62" i="62"/>
  <c r="T62" i="62"/>
  <c r="S62" i="62"/>
  <c r="R62" i="62"/>
  <c r="Q62" i="62"/>
  <c r="P62" i="62"/>
  <c r="O62" i="62"/>
  <c r="N62" i="62"/>
  <c r="M62" i="62"/>
  <c r="L62" i="62"/>
  <c r="I62" i="62"/>
  <c r="G62" i="62"/>
  <c r="D62" i="62"/>
  <c r="BW61" i="62"/>
  <c r="BU61" i="62"/>
  <c r="BS61" i="62"/>
  <c r="BQ61" i="62"/>
  <c r="BO61" i="62"/>
  <c r="BM61" i="62"/>
  <c r="BK61" i="62"/>
  <c r="BI61" i="62"/>
  <c r="BG61" i="62"/>
  <c r="BE61" i="62"/>
  <c r="BC61" i="62"/>
  <c r="BA61" i="62"/>
  <c r="CC61" i="62" s="1"/>
  <c r="AY61" i="62"/>
  <c r="AW61" i="62"/>
  <c r="AU61" i="62"/>
  <c r="AS61" i="62"/>
  <c r="AQ61" i="62"/>
  <c r="AO61" i="62"/>
  <c r="AM61" i="62"/>
  <c r="AK61" i="62"/>
  <c r="AI61" i="62"/>
  <c r="AG61" i="62"/>
  <c r="AE61" i="62"/>
  <c r="AC61" i="62"/>
  <c r="AA61" i="62"/>
  <c r="Y61" i="62"/>
  <c r="W61" i="62"/>
  <c r="U61" i="62"/>
  <c r="S61" i="62"/>
  <c r="Q61" i="62"/>
  <c r="O61" i="62"/>
  <c r="M61" i="62"/>
  <c r="I61" i="62"/>
  <c r="H61" i="62"/>
  <c r="G61" i="62"/>
  <c r="CD61" i="62" s="1"/>
  <c r="F61" i="62"/>
  <c r="E61" i="62"/>
  <c r="D61" i="62"/>
  <c r="C61" i="62"/>
  <c r="B61" i="62"/>
  <c r="CF60" i="62"/>
  <c r="CE60" i="62"/>
  <c r="CD60" i="62"/>
  <c r="CC60" i="62"/>
  <c r="CB60" i="62"/>
  <c r="CA60" i="62"/>
  <c r="BZ60" i="62"/>
  <c r="BY60" i="62"/>
  <c r="CF59" i="62"/>
  <c r="CE59" i="62"/>
  <c r="CD59" i="62"/>
  <c r="CC59" i="62"/>
  <c r="CB59" i="62"/>
  <c r="CA59" i="62"/>
  <c r="BZ59" i="62"/>
  <c r="BY59" i="62"/>
  <c r="CF58" i="62"/>
  <c r="CE58" i="62"/>
  <c r="CD58" i="62"/>
  <c r="CC58" i="62"/>
  <c r="CB58" i="62"/>
  <c r="CA58" i="62"/>
  <c r="BZ58" i="62"/>
  <c r="BY58" i="62"/>
  <c r="CF57" i="62"/>
  <c r="CE57" i="62"/>
  <c r="CD57" i="62"/>
  <c r="CC57" i="62"/>
  <c r="CB57" i="62"/>
  <c r="CA57" i="62"/>
  <c r="BZ57" i="62"/>
  <c r="BY57" i="62"/>
  <c r="CF56" i="62"/>
  <c r="CE56" i="62"/>
  <c r="CD56" i="62"/>
  <c r="CC56" i="62"/>
  <c r="CB56" i="62"/>
  <c r="CA56" i="62"/>
  <c r="BZ56" i="62"/>
  <c r="BY56" i="62"/>
  <c r="CF55" i="62"/>
  <c r="CE55" i="62"/>
  <c r="CD55" i="62"/>
  <c r="CC55" i="62"/>
  <c r="CB55" i="62"/>
  <c r="CA55" i="62"/>
  <c r="BZ55" i="62"/>
  <c r="BY55" i="62"/>
  <c r="CF54" i="62"/>
  <c r="CE54" i="62"/>
  <c r="CD54" i="62"/>
  <c r="CC54" i="62"/>
  <c r="CB54" i="62"/>
  <c r="CA54" i="62"/>
  <c r="BZ54" i="62"/>
  <c r="BY54" i="62"/>
  <c r="CF53" i="62"/>
  <c r="CE53" i="62"/>
  <c r="CD53" i="62"/>
  <c r="CC53" i="62"/>
  <c r="CB53" i="62"/>
  <c r="CA53" i="62"/>
  <c r="BZ53" i="62"/>
  <c r="BY53" i="62"/>
  <c r="CF52" i="62"/>
  <c r="CE52" i="62"/>
  <c r="CD52" i="62"/>
  <c r="CC52" i="62"/>
  <c r="CB52" i="62"/>
  <c r="CA52" i="62"/>
  <c r="BZ52" i="62"/>
  <c r="BY52" i="62"/>
  <c r="CI51" i="62"/>
  <c r="CH51" i="62"/>
  <c r="CF51" i="62"/>
  <c r="CE51" i="62"/>
  <c r="CD51" i="62"/>
  <c r="CC51" i="62"/>
  <c r="CB51" i="62"/>
  <c r="CA51" i="62"/>
  <c r="BZ51" i="62"/>
  <c r="BY51" i="62"/>
  <c r="CI50" i="62"/>
  <c r="CH50" i="62"/>
  <c r="CF50" i="62"/>
  <c r="CE50" i="62"/>
  <c r="CD50" i="62"/>
  <c r="CC50" i="62"/>
  <c r="CB50" i="62"/>
  <c r="CA50" i="62"/>
  <c r="BZ50" i="62"/>
  <c r="BY50" i="62"/>
  <c r="CI49" i="62"/>
  <c r="CH49" i="62"/>
  <c r="CF49" i="62"/>
  <c r="CE49" i="62"/>
  <c r="CD49" i="62"/>
  <c r="CC49" i="62"/>
  <c r="CB49" i="62"/>
  <c r="CA49" i="62"/>
  <c r="BZ49" i="62"/>
  <c r="BY49" i="62"/>
  <c r="CI48" i="62"/>
  <c r="CH48" i="62"/>
  <c r="CF48" i="62"/>
  <c r="CE48" i="62"/>
  <c r="CD48" i="62"/>
  <c r="CC48" i="62"/>
  <c r="CB48" i="62"/>
  <c r="CA48" i="62"/>
  <c r="BZ48" i="62"/>
  <c r="BY48" i="62"/>
  <c r="CI47" i="62"/>
  <c r="CH47" i="62"/>
  <c r="CF47" i="62"/>
  <c r="CE47" i="62"/>
  <c r="CD47" i="62"/>
  <c r="CC47" i="62"/>
  <c r="CB47" i="62"/>
  <c r="CA47" i="62"/>
  <c r="BZ47" i="62"/>
  <c r="BY47" i="62"/>
  <c r="CI46" i="62"/>
  <c r="CH46" i="62"/>
  <c r="CF46" i="62"/>
  <c r="CE46" i="62"/>
  <c r="CD46" i="62"/>
  <c r="CC46" i="62"/>
  <c r="CB46" i="62"/>
  <c r="CA46" i="62"/>
  <c r="BZ46" i="62"/>
  <c r="BY46" i="62"/>
  <c r="CI45" i="62"/>
  <c r="CH45" i="62"/>
  <c r="CF45" i="62"/>
  <c r="CE45" i="62"/>
  <c r="CD45" i="62"/>
  <c r="CC45" i="62"/>
  <c r="CB45" i="62"/>
  <c r="CA45" i="62"/>
  <c r="BZ45" i="62"/>
  <c r="BY45" i="62"/>
  <c r="CI44" i="62"/>
  <c r="CH44" i="62"/>
  <c r="CF44" i="62"/>
  <c r="CE44" i="62"/>
  <c r="CD44" i="62"/>
  <c r="CC44" i="62"/>
  <c r="CB44" i="62"/>
  <c r="CA44" i="62"/>
  <c r="BZ44" i="62"/>
  <c r="BY44" i="62"/>
  <c r="CI43" i="62"/>
  <c r="CH43" i="62"/>
  <c r="CF43" i="62"/>
  <c r="CE43" i="62"/>
  <c r="CD43" i="62"/>
  <c r="CC43" i="62"/>
  <c r="CB43" i="62"/>
  <c r="CA43" i="62"/>
  <c r="BZ43" i="62"/>
  <c r="BY43" i="62"/>
  <c r="CI42" i="62"/>
  <c r="CH42" i="62"/>
  <c r="CF42" i="62"/>
  <c r="CE42" i="62"/>
  <c r="CD42" i="62"/>
  <c r="CC42" i="62"/>
  <c r="CB42" i="62"/>
  <c r="CA42" i="62"/>
  <c r="BZ42" i="62"/>
  <c r="BY42" i="62"/>
  <c r="CI41" i="62"/>
  <c r="CH41" i="62"/>
  <c r="CF41" i="62"/>
  <c r="CE41" i="62"/>
  <c r="CD41" i="62"/>
  <c r="CC41" i="62"/>
  <c r="CB41" i="62"/>
  <c r="CA41" i="62"/>
  <c r="BZ41" i="62"/>
  <c r="BY41" i="62"/>
  <c r="CI40" i="62"/>
  <c r="CH40" i="62"/>
  <c r="CF40" i="62"/>
  <c r="CE40" i="62"/>
  <c r="CD40" i="62"/>
  <c r="CC40" i="62"/>
  <c r="CB40" i="62"/>
  <c r="CA40" i="62"/>
  <c r="BZ40" i="62"/>
  <c r="BY40" i="62"/>
  <c r="CI39" i="62"/>
  <c r="CH39" i="62"/>
  <c r="CF39" i="62"/>
  <c r="CE39" i="62"/>
  <c r="CD39" i="62"/>
  <c r="CC39" i="62"/>
  <c r="CB39" i="62"/>
  <c r="CA39" i="62"/>
  <c r="BZ39" i="62"/>
  <c r="BY39" i="62"/>
  <c r="CI38" i="62"/>
  <c r="CH38" i="62"/>
  <c r="CF38" i="62"/>
  <c r="CE38" i="62"/>
  <c r="CD38" i="62"/>
  <c r="CC38" i="62"/>
  <c r="CB38" i="62"/>
  <c r="CA38" i="62"/>
  <c r="BZ38" i="62"/>
  <c r="BY38" i="62"/>
  <c r="CI37" i="62"/>
  <c r="CH37" i="62"/>
  <c r="CF37" i="62"/>
  <c r="CE37" i="62"/>
  <c r="CD37" i="62"/>
  <c r="CC37" i="62"/>
  <c r="CB37" i="62"/>
  <c r="CA37" i="62"/>
  <c r="BZ37" i="62"/>
  <c r="BY37" i="62"/>
  <c r="CI36" i="62"/>
  <c r="CH36" i="62"/>
  <c r="CF36" i="62"/>
  <c r="CE36" i="62"/>
  <c r="CD36" i="62"/>
  <c r="CC36" i="62"/>
  <c r="CB36" i="62"/>
  <c r="CA36" i="62"/>
  <c r="BZ36" i="62"/>
  <c r="BY36" i="62"/>
  <c r="CI35" i="62"/>
  <c r="CH35" i="62"/>
  <c r="CF35" i="62"/>
  <c r="CE35" i="62"/>
  <c r="CD35" i="62"/>
  <c r="CC35" i="62"/>
  <c r="CB35" i="62"/>
  <c r="CA35" i="62"/>
  <c r="BZ35" i="62"/>
  <c r="BY35" i="62"/>
  <c r="CI34" i="62"/>
  <c r="CH34" i="62"/>
  <c r="CF34" i="62"/>
  <c r="CE34" i="62"/>
  <c r="CD34" i="62"/>
  <c r="CC34" i="62"/>
  <c r="CB34" i="62"/>
  <c r="CA34" i="62"/>
  <c r="BZ34" i="62"/>
  <c r="BY34" i="62"/>
  <c r="CI33" i="62"/>
  <c r="CH33" i="62"/>
  <c r="CF33" i="62"/>
  <c r="CE33" i="62"/>
  <c r="CD33" i="62"/>
  <c r="CC33" i="62"/>
  <c r="CB33" i="62"/>
  <c r="CA33" i="62"/>
  <c r="BZ33" i="62"/>
  <c r="BY33" i="62"/>
  <c r="CI32" i="62"/>
  <c r="CH32" i="62"/>
  <c r="CF32" i="62"/>
  <c r="CE32" i="62"/>
  <c r="CD32" i="62"/>
  <c r="CC32" i="62"/>
  <c r="CB32" i="62"/>
  <c r="CA32" i="62"/>
  <c r="BZ32" i="62"/>
  <c r="BY32" i="62"/>
  <c r="CI31" i="62"/>
  <c r="CH31" i="62"/>
  <c r="CF31" i="62"/>
  <c r="CE31" i="62"/>
  <c r="CD31" i="62"/>
  <c r="CC31" i="62"/>
  <c r="CB31" i="62"/>
  <c r="CA31" i="62"/>
  <c r="BZ31" i="62"/>
  <c r="BY31" i="62"/>
  <c r="CI30" i="62"/>
  <c r="CH30" i="62"/>
  <c r="CF30" i="62"/>
  <c r="CE30" i="62"/>
  <c r="CD30" i="62"/>
  <c r="CC30" i="62"/>
  <c r="CB30" i="62"/>
  <c r="CA30" i="62"/>
  <c r="BZ30" i="62"/>
  <c r="BY30" i="62"/>
  <c r="CI29" i="62"/>
  <c r="CH29" i="62"/>
  <c r="CF29" i="62"/>
  <c r="CE29" i="62"/>
  <c r="CD29" i="62"/>
  <c r="CC29" i="62"/>
  <c r="CB29" i="62"/>
  <c r="CA29" i="62"/>
  <c r="BZ29" i="62"/>
  <c r="BY29" i="62"/>
  <c r="CI28" i="62"/>
  <c r="CH28" i="62"/>
  <c r="CF28" i="62"/>
  <c r="CE28" i="62"/>
  <c r="CD28" i="62"/>
  <c r="CC28" i="62"/>
  <c r="CB28" i="62"/>
  <c r="CA28" i="62"/>
  <c r="BZ28" i="62"/>
  <c r="BY28" i="62"/>
  <c r="CI27" i="62"/>
  <c r="CH27" i="62"/>
  <c r="CF27" i="62"/>
  <c r="CE27" i="62"/>
  <c r="CD27" i="62"/>
  <c r="CC27" i="62"/>
  <c r="CB27" i="62"/>
  <c r="CA27" i="62"/>
  <c r="BZ27" i="62"/>
  <c r="BY27" i="62"/>
  <c r="CI26" i="62"/>
  <c r="CH26" i="62"/>
  <c r="CF26" i="62"/>
  <c r="CE26" i="62"/>
  <c r="CD26" i="62"/>
  <c r="CC26" i="62"/>
  <c r="CB26" i="62"/>
  <c r="CA26" i="62"/>
  <c r="BZ26" i="62"/>
  <c r="BY26" i="62"/>
  <c r="CI25" i="62"/>
  <c r="CH25" i="62"/>
  <c r="CF25" i="62"/>
  <c r="CE25" i="62"/>
  <c r="CD25" i="62"/>
  <c r="CC25" i="62"/>
  <c r="CB25" i="62"/>
  <c r="CA25" i="62"/>
  <c r="BZ25" i="62"/>
  <c r="BY25" i="62"/>
  <c r="CI24" i="62"/>
  <c r="CH24" i="62"/>
  <c r="CF24" i="62"/>
  <c r="CE24" i="62"/>
  <c r="CD24" i="62"/>
  <c r="CC24" i="62"/>
  <c r="CB24" i="62"/>
  <c r="CA24" i="62"/>
  <c r="BZ24" i="62"/>
  <c r="BY24" i="62"/>
  <c r="CI23" i="62"/>
  <c r="CH23" i="62"/>
  <c r="CF23" i="62"/>
  <c r="CE23" i="62"/>
  <c r="CD23" i="62"/>
  <c r="CC23" i="62"/>
  <c r="CB23" i="62"/>
  <c r="CA23" i="62"/>
  <c r="BZ23" i="62"/>
  <c r="BY23" i="62"/>
  <c r="CI22" i="62"/>
  <c r="CH22" i="62"/>
  <c r="CF22" i="62"/>
  <c r="CE22" i="62"/>
  <c r="CD22" i="62"/>
  <c r="CC22" i="62"/>
  <c r="CB22" i="62"/>
  <c r="CA22" i="62"/>
  <c r="BZ22" i="62"/>
  <c r="BY22" i="62"/>
  <c r="CI21" i="62"/>
  <c r="CH21" i="62"/>
  <c r="CF21" i="62"/>
  <c r="CE21" i="62"/>
  <c r="CD21" i="62"/>
  <c r="CC21" i="62"/>
  <c r="CB21" i="62"/>
  <c r="CA21" i="62"/>
  <c r="BZ21" i="62"/>
  <c r="BY21" i="62"/>
  <c r="CI20" i="62"/>
  <c r="CH20" i="62"/>
  <c r="CF20" i="62"/>
  <c r="CE20" i="62"/>
  <c r="CD20" i="62"/>
  <c r="CC20" i="62"/>
  <c r="CB20" i="62"/>
  <c r="CA20" i="62"/>
  <c r="BZ20" i="62"/>
  <c r="BY20" i="62"/>
  <c r="CI19" i="62"/>
  <c r="CH19" i="62"/>
  <c r="CF19" i="62"/>
  <c r="CE19" i="62"/>
  <c r="CD19" i="62"/>
  <c r="CC19" i="62"/>
  <c r="CB19" i="62"/>
  <c r="CA19" i="62"/>
  <c r="BZ19" i="62"/>
  <c r="BY19" i="62"/>
  <c r="CI18" i="62"/>
  <c r="CH18" i="62"/>
  <c r="CF18" i="62"/>
  <c r="CE18" i="62"/>
  <c r="CD18" i="62"/>
  <c r="CC18" i="62"/>
  <c r="CB18" i="62"/>
  <c r="CA18" i="62"/>
  <c r="BZ18" i="62"/>
  <c r="CI17" i="62"/>
  <c r="CH17" i="62"/>
  <c r="CF17" i="62"/>
  <c r="CD17" i="62"/>
  <c r="CC17" i="62"/>
  <c r="CB17" i="62"/>
  <c r="CA17" i="62"/>
  <c r="BZ17" i="62"/>
  <c r="CI16" i="62"/>
  <c r="CH16" i="62"/>
  <c r="CF16" i="62"/>
  <c r="CD16" i="62"/>
  <c r="CC16" i="62"/>
  <c r="CB16" i="62"/>
  <c r="CA16" i="62"/>
  <c r="BZ16" i="62"/>
  <c r="CI15" i="62"/>
  <c r="CH15" i="62"/>
  <c r="CF15" i="62"/>
  <c r="CD15" i="62"/>
  <c r="CC15" i="62"/>
  <c r="CB15" i="62"/>
  <c r="CA15" i="62"/>
  <c r="BZ15" i="62"/>
  <c r="CI14" i="62"/>
  <c r="CH14" i="62"/>
  <c r="CF14" i="62"/>
  <c r="CD14" i="62"/>
  <c r="CC14" i="62"/>
  <c r="CB14" i="62"/>
  <c r="CA14" i="62"/>
  <c r="BZ14" i="62"/>
  <c r="CI13" i="62"/>
  <c r="CH13" i="62"/>
  <c r="CF13" i="62"/>
  <c r="CD13" i="62"/>
  <c r="CC13" i="62"/>
  <c r="CB13" i="62"/>
  <c r="CA13" i="62"/>
  <c r="BZ13" i="62"/>
  <c r="CI12" i="62"/>
  <c r="CH12" i="62"/>
  <c r="CF12" i="62"/>
  <c r="CD12" i="62"/>
  <c r="CC12" i="62"/>
  <c r="CB12" i="62"/>
  <c r="CA12" i="62"/>
  <c r="BZ12" i="62"/>
  <c r="CI11" i="62"/>
  <c r="CH11" i="62"/>
  <c r="CF11" i="62"/>
  <c r="CD11" i="62"/>
  <c r="CC11" i="62"/>
  <c r="CB11" i="62"/>
  <c r="CA11" i="62"/>
  <c r="BZ11" i="62"/>
  <c r="CI10" i="62"/>
  <c r="CH10" i="62"/>
  <c r="CF10" i="62"/>
  <c r="CD10" i="62"/>
  <c r="CC10" i="62"/>
  <c r="CB10" i="62"/>
  <c r="CA10" i="62"/>
  <c r="BZ10" i="62"/>
  <c r="CI9" i="62"/>
  <c r="CH9" i="62"/>
  <c r="CF9" i="62"/>
  <c r="CD9" i="62"/>
  <c r="CC9" i="62"/>
  <c r="CB9" i="62"/>
  <c r="CA9" i="62"/>
  <c r="BZ9" i="62"/>
  <c r="CI8" i="62"/>
  <c r="CH8" i="62"/>
  <c r="CF8" i="62"/>
  <c r="CD8" i="62"/>
  <c r="CC8" i="62"/>
  <c r="CB8" i="62"/>
  <c r="CA8" i="62"/>
  <c r="BZ8" i="62"/>
  <c r="CI7" i="62"/>
  <c r="CH7" i="62"/>
  <c r="CF7" i="62"/>
  <c r="CD7" i="62"/>
  <c r="CC7" i="62"/>
  <c r="CB7" i="62"/>
  <c r="CA7" i="62"/>
  <c r="BZ7" i="62"/>
  <c r="CI6" i="62"/>
  <c r="CH6" i="62"/>
  <c r="CF6" i="62"/>
  <c r="CD6" i="62"/>
  <c r="CC6" i="62"/>
  <c r="CB6" i="62"/>
  <c r="CA6" i="62"/>
  <c r="BZ6" i="62"/>
  <c r="CI5" i="62"/>
  <c r="CH5" i="62"/>
  <c r="CF5" i="62"/>
  <c r="CD5" i="62"/>
  <c r="CC5" i="62"/>
  <c r="CB5" i="62"/>
  <c r="CA5" i="62"/>
  <c r="BZ5" i="62"/>
  <c r="CI4" i="62"/>
  <c r="CH4" i="62"/>
  <c r="CF4" i="62"/>
  <c r="CD4" i="62"/>
  <c r="CC4" i="62"/>
  <c r="CB4" i="62"/>
  <c r="CA4" i="62"/>
  <c r="BZ4" i="62"/>
  <c r="CI3" i="62"/>
  <c r="CH3" i="62"/>
  <c r="CF3" i="62"/>
  <c r="CD3" i="62"/>
  <c r="CC3" i="62"/>
  <c r="CB3" i="62"/>
  <c r="CA3" i="62"/>
  <c r="BZ3" i="62"/>
  <c r="BW63" i="61"/>
  <c r="BU63" i="61"/>
  <c r="BS63" i="61"/>
  <c r="BQ63" i="61"/>
  <c r="BO63" i="61"/>
  <c r="BM63" i="61"/>
  <c r="BK63" i="61"/>
  <c r="BI63" i="61"/>
  <c r="BG63" i="61"/>
  <c r="BE63" i="61"/>
  <c r="BC63" i="61"/>
  <c r="BA63" i="61"/>
  <c r="AY63" i="61"/>
  <c r="AW63" i="61"/>
  <c r="AU63" i="61"/>
  <c r="AS63" i="61"/>
  <c r="AR63" i="61"/>
  <c r="AQ63" i="61"/>
  <c r="AP63" i="61"/>
  <c r="AO63" i="61"/>
  <c r="AN63" i="61"/>
  <c r="AM63" i="61"/>
  <c r="AL63" i="61"/>
  <c r="AK63" i="61"/>
  <c r="AJ63" i="61"/>
  <c r="AI63" i="61"/>
  <c r="AH63" i="61"/>
  <c r="AG63" i="61"/>
  <c r="AF63" i="61"/>
  <c r="AE63" i="61"/>
  <c r="AD63" i="61"/>
  <c r="AC63" i="61"/>
  <c r="AB63" i="61"/>
  <c r="AA63" i="61"/>
  <c r="Z63" i="61"/>
  <c r="Y63" i="61"/>
  <c r="X63" i="61"/>
  <c r="W63" i="61"/>
  <c r="V63" i="61"/>
  <c r="U63" i="61"/>
  <c r="T63" i="61"/>
  <c r="S63" i="61"/>
  <c r="R63" i="61"/>
  <c r="Q63" i="61"/>
  <c r="P63" i="61"/>
  <c r="O63" i="61"/>
  <c r="N63" i="61"/>
  <c r="M63" i="61"/>
  <c r="L63" i="61"/>
  <c r="I63" i="61"/>
  <c r="H63" i="61"/>
  <c r="G63" i="61"/>
  <c r="F63" i="61"/>
  <c r="E63" i="61"/>
  <c r="D63" i="61"/>
  <c r="C63" i="61"/>
  <c r="B63" i="61"/>
  <c r="BW62" i="61"/>
  <c r="BV62" i="61"/>
  <c r="BU62" i="61"/>
  <c r="BT62" i="61"/>
  <c r="BS62" i="61"/>
  <c r="BR62" i="61"/>
  <c r="BQ62" i="61"/>
  <c r="BP62" i="61"/>
  <c r="BO62" i="61"/>
  <c r="BN62" i="61"/>
  <c r="BM62" i="61"/>
  <c r="BL62" i="61"/>
  <c r="BK62" i="61"/>
  <c r="BJ62" i="61"/>
  <c r="BI62" i="61"/>
  <c r="BH62" i="61"/>
  <c r="BG62" i="61"/>
  <c r="BF62" i="61"/>
  <c r="BE62" i="61"/>
  <c r="BD62" i="61"/>
  <c r="BC62" i="61"/>
  <c r="BB62" i="61"/>
  <c r="BA62" i="61"/>
  <c r="AZ62" i="61"/>
  <c r="AY62" i="61"/>
  <c r="AX62" i="61"/>
  <c r="AW62" i="61"/>
  <c r="AV62" i="61"/>
  <c r="AU62" i="61"/>
  <c r="AS62" i="61"/>
  <c r="AR62" i="61"/>
  <c r="AQ62" i="61"/>
  <c r="AP62" i="61"/>
  <c r="AO62" i="61"/>
  <c r="AN62" i="61"/>
  <c r="AM62" i="61"/>
  <c r="AL62" i="61"/>
  <c r="AK62" i="61"/>
  <c r="AJ62" i="61"/>
  <c r="AI62" i="61"/>
  <c r="AH62" i="61"/>
  <c r="AG62" i="61"/>
  <c r="AF62" i="61"/>
  <c r="AE62" i="61"/>
  <c r="AD62" i="61"/>
  <c r="AC62" i="61"/>
  <c r="AB62" i="61"/>
  <c r="AA62" i="61"/>
  <c r="Z62" i="61"/>
  <c r="Y62" i="61"/>
  <c r="X62" i="61"/>
  <c r="W62" i="61"/>
  <c r="V62" i="61"/>
  <c r="U62" i="61"/>
  <c r="T62" i="61"/>
  <c r="S62" i="61"/>
  <c r="R62" i="61"/>
  <c r="Q62" i="61"/>
  <c r="P62" i="61"/>
  <c r="O62" i="61"/>
  <c r="N62" i="61"/>
  <c r="M62" i="61"/>
  <c r="L62" i="61"/>
  <c r="I62" i="61"/>
  <c r="G62" i="61"/>
  <c r="D62" i="61"/>
  <c r="BW61" i="61"/>
  <c r="BV61" i="61"/>
  <c r="BU61" i="61"/>
  <c r="BT61" i="61"/>
  <c r="BS61" i="61"/>
  <c r="BR61" i="61"/>
  <c r="BQ61" i="61"/>
  <c r="BP61" i="61"/>
  <c r="BO61" i="61"/>
  <c r="BN61" i="61"/>
  <c r="BM61" i="61"/>
  <c r="BL61" i="61"/>
  <c r="BK61" i="61"/>
  <c r="BJ61" i="61"/>
  <c r="BI61" i="61"/>
  <c r="BH61" i="61"/>
  <c r="BG61" i="61"/>
  <c r="BF61" i="61"/>
  <c r="BE61" i="61"/>
  <c r="BD61" i="61"/>
  <c r="BC61" i="61"/>
  <c r="BB61" i="61"/>
  <c r="BA61" i="61"/>
  <c r="AZ61" i="61"/>
  <c r="AY61" i="61"/>
  <c r="AX61" i="61"/>
  <c r="AW61" i="61"/>
  <c r="AV61" i="61"/>
  <c r="AU61" i="61"/>
  <c r="AS61" i="61"/>
  <c r="AR61" i="61"/>
  <c r="AQ61" i="61"/>
  <c r="AP61" i="61"/>
  <c r="AO61" i="61"/>
  <c r="AN61" i="61"/>
  <c r="AM61" i="61"/>
  <c r="AL61" i="61"/>
  <c r="AK61" i="61"/>
  <c r="AJ61" i="61"/>
  <c r="AI61" i="61"/>
  <c r="AH61" i="61"/>
  <c r="AG61" i="61"/>
  <c r="AF61" i="61"/>
  <c r="AE61" i="61"/>
  <c r="AD61" i="61"/>
  <c r="AC61" i="61"/>
  <c r="AB61" i="61"/>
  <c r="AA61" i="61"/>
  <c r="Z61" i="61"/>
  <c r="Y61" i="61"/>
  <c r="X61" i="61"/>
  <c r="W61" i="61"/>
  <c r="V61" i="61"/>
  <c r="U61" i="61"/>
  <c r="T61" i="61"/>
  <c r="S61" i="61"/>
  <c r="R61" i="61"/>
  <c r="Q61" i="61"/>
  <c r="P61" i="61"/>
  <c r="O61" i="61"/>
  <c r="N61" i="61"/>
  <c r="M61" i="61"/>
  <c r="L61" i="61"/>
  <c r="I61" i="61"/>
  <c r="H61" i="61"/>
  <c r="G61" i="61"/>
  <c r="F61" i="61"/>
  <c r="CC61" i="61" s="1"/>
  <c r="E61" i="61"/>
  <c r="CB61" i="61" s="1"/>
  <c r="D61" i="61"/>
  <c r="C61" i="61"/>
  <c r="B61" i="61"/>
  <c r="BY61" i="61" s="1"/>
  <c r="CF60" i="61"/>
  <c r="CE60" i="61"/>
  <c r="CD60" i="61"/>
  <c r="CC60" i="61"/>
  <c r="CB60" i="61"/>
  <c r="CA60" i="61"/>
  <c r="BZ60" i="61"/>
  <c r="BY60" i="61"/>
  <c r="CF59" i="61"/>
  <c r="CE59" i="61"/>
  <c r="CD59" i="61"/>
  <c r="CC59" i="61"/>
  <c r="CB59" i="61"/>
  <c r="CA59" i="61"/>
  <c r="BZ59" i="61"/>
  <c r="BY59" i="61"/>
  <c r="CF58" i="61"/>
  <c r="CE58" i="61"/>
  <c r="CD58" i="61"/>
  <c r="CC58" i="61"/>
  <c r="CB58" i="61"/>
  <c r="CA58" i="61"/>
  <c r="BZ58" i="61"/>
  <c r="BY58" i="61"/>
  <c r="CF57" i="61"/>
  <c r="CE57" i="61"/>
  <c r="CD57" i="61"/>
  <c r="CC57" i="61"/>
  <c r="CB57" i="61"/>
  <c r="CA57" i="61"/>
  <c r="BZ57" i="61"/>
  <c r="BY57" i="61"/>
  <c r="CF56" i="61"/>
  <c r="CE56" i="61"/>
  <c r="CD56" i="61"/>
  <c r="CC56" i="61"/>
  <c r="CB56" i="61"/>
  <c r="CA56" i="61"/>
  <c r="BZ56" i="61"/>
  <c r="BY56" i="61"/>
  <c r="CF55" i="61"/>
  <c r="CE55" i="61"/>
  <c r="CD55" i="61"/>
  <c r="CC55" i="61"/>
  <c r="CB55" i="61"/>
  <c r="CA55" i="61"/>
  <c r="BZ55" i="61"/>
  <c r="BY55" i="61"/>
  <c r="CE54" i="61"/>
  <c r="CD54" i="61"/>
  <c r="CC54" i="61"/>
  <c r="CA54" i="61"/>
  <c r="CF53" i="61"/>
  <c r="CE53" i="61"/>
  <c r="CD53" i="61"/>
  <c r="CC53" i="61"/>
  <c r="CB53" i="61"/>
  <c r="CA53" i="61"/>
  <c r="BZ53" i="61"/>
  <c r="BY53" i="61"/>
  <c r="CF52" i="61"/>
  <c r="CE52" i="61"/>
  <c r="CD52" i="61"/>
  <c r="CC52" i="61"/>
  <c r="CB52" i="61"/>
  <c r="CA52" i="61"/>
  <c r="BZ52" i="61"/>
  <c r="BY52" i="61"/>
  <c r="CI51" i="61"/>
  <c r="CH51" i="61"/>
  <c r="CE51" i="61"/>
  <c r="CD51" i="61"/>
  <c r="CC51" i="61"/>
  <c r="CA51" i="61"/>
  <c r="BY51" i="61"/>
  <c r="CI50" i="61"/>
  <c r="CH50" i="61"/>
  <c r="CD50" i="61"/>
  <c r="CC50" i="61"/>
  <c r="CA50" i="61"/>
  <c r="CI49" i="61"/>
  <c r="CH49" i="61"/>
  <c r="CE49" i="61"/>
  <c r="CD49" i="61"/>
  <c r="CC49" i="61"/>
  <c r="CA49" i="61"/>
  <c r="BY49" i="61"/>
  <c r="CI48" i="61"/>
  <c r="CH48" i="61"/>
  <c r="CD48" i="61"/>
  <c r="CC48" i="61"/>
  <c r="CA48" i="61"/>
  <c r="CI47" i="61"/>
  <c r="CH47" i="61"/>
  <c r="CE47" i="61"/>
  <c r="CD47" i="61"/>
  <c r="CC47" i="61"/>
  <c r="CA47" i="61"/>
  <c r="BY47" i="61"/>
  <c r="CI46" i="61"/>
  <c r="CH46" i="61"/>
  <c r="CF46" i="61"/>
  <c r="CE46" i="61"/>
  <c r="CD46" i="61"/>
  <c r="CC46" i="61"/>
  <c r="CA46" i="61"/>
  <c r="BY46" i="61"/>
  <c r="CI45" i="61"/>
  <c r="CH45" i="61"/>
  <c r="CD45" i="61"/>
  <c r="CC45" i="61"/>
  <c r="CA45" i="61"/>
  <c r="CI44" i="61"/>
  <c r="CH44" i="61"/>
  <c r="CE44" i="61"/>
  <c r="CD44" i="61"/>
  <c r="CC44" i="61"/>
  <c r="CA44" i="61"/>
  <c r="BY44" i="61"/>
  <c r="CI43" i="61"/>
  <c r="CH43" i="61"/>
  <c r="CF43" i="61"/>
  <c r="CE43" i="61"/>
  <c r="CD43" i="61"/>
  <c r="CC43" i="61"/>
  <c r="CA43" i="61"/>
  <c r="BY43" i="61"/>
  <c r="CI42" i="61"/>
  <c r="CH42" i="61"/>
  <c r="CD42" i="61"/>
  <c r="CC42" i="61"/>
  <c r="CA42" i="61"/>
  <c r="CI41" i="61"/>
  <c r="CH41" i="61"/>
  <c r="CE41" i="61"/>
  <c r="CD41" i="61"/>
  <c r="CC41" i="61"/>
  <c r="CA41" i="61"/>
  <c r="BY41" i="61"/>
  <c r="CI40" i="61"/>
  <c r="CH40" i="61"/>
  <c r="CF40" i="61"/>
  <c r="CE40" i="61"/>
  <c r="CD40" i="61"/>
  <c r="CC40" i="61"/>
  <c r="CA40" i="61"/>
  <c r="BY40" i="61"/>
  <c r="CI39" i="61"/>
  <c r="CH39" i="61"/>
  <c r="CD39" i="61"/>
  <c r="CC39" i="61"/>
  <c r="CA39" i="61"/>
  <c r="CI38" i="61"/>
  <c r="CH38" i="61"/>
  <c r="CF38" i="61"/>
  <c r="CD38" i="61"/>
  <c r="CC38" i="61"/>
  <c r="CA38" i="61"/>
  <c r="CI37" i="61"/>
  <c r="CH37" i="61"/>
  <c r="CF37" i="61"/>
  <c r="CD37" i="61"/>
  <c r="CC37" i="61"/>
  <c r="CA37" i="61"/>
  <c r="CI36" i="61"/>
  <c r="CH36" i="61"/>
  <c r="CE36" i="61"/>
  <c r="CD36" i="61"/>
  <c r="CC36" i="61"/>
  <c r="CA36" i="61"/>
  <c r="BY36" i="61"/>
  <c r="CI35" i="61"/>
  <c r="CH35" i="61"/>
  <c r="CD35" i="61"/>
  <c r="CC35" i="61"/>
  <c r="CA35" i="61"/>
  <c r="CI34" i="61"/>
  <c r="CH34" i="61"/>
  <c r="CE34" i="61"/>
  <c r="CD34" i="61"/>
  <c r="CC34" i="61"/>
  <c r="CA34" i="61"/>
  <c r="BY34" i="61"/>
  <c r="CI33" i="61"/>
  <c r="CH33" i="61"/>
  <c r="CD33" i="61"/>
  <c r="CC33" i="61"/>
  <c r="CA33" i="61"/>
  <c r="CI32" i="61"/>
  <c r="CH32" i="61"/>
  <c r="CF32" i="61"/>
  <c r="CD32" i="61"/>
  <c r="CC32" i="61"/>
  <c r="CA32" i="61"/>
  <c r="CI31" i="61"/>
  <c r="CH31" i="61"/>
  <c r="CE31" i="61"/>
  <c r="CD31" i="61"/>
  <c r="CC31" i="61"/>
  <c r="CA31" i="61"/>
  <c r="BY31" i="61"/>
  <c r="CI30" i="61"/>
  <c r="CH30" i="61"/>
  <c r="CD30" i="61"/>
  <c r="CC30" i="61"/>
  <c r="CA30" i="61"/>
  <c r="CI29" i="61"/>
  <c r="CH29" i="61"/>
  <c r="CF29" i="61"/>
  <c r="CD29" i="61"/>
  <c r="CC29" i="61"/>
  <c r="CA29" i="61"/>
  <c r="CI28" i="61"/>
  <c r="CH28" i="61"/>
  <c r="CE28" i="61"/>
  <c r="CD28" i="61"/>
  <c r="CC28" i="61"/>
  <c r="CA28" i="61"/>
  <c r="BY28" i="61"/>
  <c r="CI27" i="61"/>
  <c r="CH27" i="61"/>
  <c r="CD27" i="61"/>
  <c r="CC27" i="61"/>
  <c r="CA27" i="61"/>
  <c r="CI26" i="61"/>
  <c r="CH26" i="61"/>
  <c r="CE26" i="61"/>
  <c r="CD26" i="61"/>
  <c r="CC26" i="61"/>
  <c r="CA26" i="61"/>
  <c r="BY26" i="61"/>
  <c r="CI25" i="61"/>
  <c r="CH25" i="61"/>
  <c r="CD25" i="61"/>
  <c r="CC25" i="61"/>
  <c r="CA25" i="61"/>
  <c r="CI24" i="61"/>
  <c r="CH24" i="61"/>
  <c r="CE24" i="61"/>
  <c r="CD24" i="61"/>
  <c r="CC24" i="61"/>
  <c r="CA24" i="61"/>
  <c r="BY24" i="61"/>
  <c r="CI23" i="61"/>
  <c r="CH23" i="61"/>
  <c r="CD23" i="61"/>
  <c r="CC23" i="61"/>
  <c r="CA23" i="61"/>
  <c r="BY23" i="61"/>
  <c r="CI22" i="61"/>
  <c r="CH22" i="61"/>
  <c r="CF22" i="61"/>
  <c r="CE22" i="61"/>
  <c r="CD22" i="61"/>
  <c r="CC22" i="61"/>
  <c r="CA22" i="61"/>
  <c r="BY22" i="61"/>
  <c r="CI21" i="61"/>
  <c r="CH21" i="61"/>
  <c r="CE21" i="61"/>
  <c r="CD21" i="61"/>
  <c r="CC21" i="61"/>
  <c r="CA21" i="61"/>
  <c r="BY21" i="61"/>
  <c r="CI20" i="61"/>
  <c r="CH20" i="61"/>
  <c r="CE20" i="61"/>
  <c r="CD20" i="61"/>
  <c r="CC20" i="61"/>
  <c r="CA20" i="61"/>
  <c r="BY20" i="61"/>
  <c r="CI19" i="61"/>
  <c r="CH19" i="61"/>
  <c r="CE19" i="61"/>
  <c r="CD19" i="61"/>
  <c r="CC19" i="61"/>
  <c r="CA19" i="61"/>
  <c r="BY19" i="61"/>
  <c r="CI18" i="61"/>
  <c r="CH18" i="61"/>
  <c r="CE18" i="61"/>
  <c r="CD18" i="61"/>
  <c r="CC18" i="61"/>
  <c r="CA18" i="61"/>
  <c r="BY18" i="61"/>
  <c r="CI17" i="61"/>
  <c r="CH17" i="61"/>
  <c r="CE17" i="61"/>
  <c r="CD17" i="61"/>
  <c r="CC17" i="61"/>
  <c r="CA17" i="61"/>
  <c r="BY17" i="61"/>
  <c r="CI16" i="61"/>
  <c r="CH16" i="61"/>
  <c r="CE16" i="61"/>
  <c r="CD16" i="61"/>
  <c r="CC16" i="61"/>
  <c r="CA16" i="61"/>
  <c r="BY16" i="61"/>
  <c r="CI15" i="61"/>
  <c r="CH15" i="61"/>
  <c r="CE15" i="61"/>
  <c r="CD15" i="61"/>
  <c r="CC15" i="61"/>
  <c r="CA15" i="61"/>
  <c r="BY15" i="61"/>
  <c r="CI14" i="61"/>
  <c r="CH14" i="61"/>
  <c r="CE14" i="61"/>
  <c r="CD14" i="61"/>
  <c r="CC14" i="61"/>
  <c r="CA14" i="61"/>
  <c r="BY14" i="61"/>
  <c r="CI13" i="61"/>
  <c r="CH13" i="61"/>
  <c r="CF13" i="61"/>
  <c r="CE13" i="61"/>
  <c r="CD13" i="61"/>
  <c r="CC13" i="61"/>
  <c r="CA13" i="61"/>
  <c r="BY13" i="61"/>
  <c r="CI12" i="61"/>
  <c r="CH12" i="61"/>
  <c r="CF12" i="61"/>
  <c r="CE12" i="61"/>
  <c r="CD12" i="61"/>
  <c r="CC12" i="61"/>
  <c r="CA12" i="61"/>
  <c r="BY12" i="61"/>
  <c r="CI11" i="61"/>
  <c r="CH11" i="61"/>
  <c r="CE11" i="61"/>
  <c r="CD11" i="61"/>
  <c r="CC11" i="61"/>
  <c r="CA11" i="61"/>
  <c r="BY11" i="61"/>
  <c r="CI10" i="61"/>
  <c r="CH10" i="61"/>
  <c r="CF10" i="61"/>
  <c r="CE10" i="61"/>
  <c r="CD10" i="61"/>
  <c r="CC10" i="61"/>
  <c r="CA10" i="61"/>
  <c r="BY10" i="61"/>
  <c r="CI9" i="61"/>
  <c r="CH9" i="61"/>
  <c r="CF9" i="61"/>
  <c r="CE9" i="61"/>
  <c r="CD9" i="61"/>
  <c r="CC9" i="61"/>
  <c r="CA9" i="61"/>
  <c r="BY9" i="61"/>
  <c r="CI8" i="61"/>
  <c r="CH8" i="61"/>
  <c r="CE8" i="61"/>
  <c r="CD8" i="61"/>
  <c r="CC8" i="61"/>
  <c r="CA8" i="61"/>
  <c r="BY8" i="61"/>
  <c r="CI7" i="61"/>
  <c r="CH7" i="61"/>
  <c r="CE7" i="61"/>
  <c r="CD7" i="61"/>
  <c r="CC7" i="61"/>
  <c r="CA7" i="61"/>
  <c r="BY7" i="61"/>
  <c r="CI6" i="61"/>
  <c r="CH6" i="61"/>
  <c r="CE6" i="61"/>
  <c r="CD6" i="61"/>
  <c r="CC6" i="61"/>
  <c r="CA6" i="61"/>
  <c r="BY6" i="61"/>
  <c r="CI5" i="61"/>
  <c r="CH5" i="61"/>
  <c r="CF5" i="61"/>
  <c r="CE5" i="61"/>
  <c r="CD5" i="61"/>
  <c r="CC5" i="61"/>
  <c r="CA5" i="61"/>
  <c r="BY5" i="61"/>
  <c r="CI4" i="61"/>
  <c r="CH4" i="61"/>
  <c r="CF4" i="61"/>
  <c r="CE4" i="61"/>
  <c r="CD4" i="61"/>
  <c r="CC4" i="61"/>
  <c r="CA4" i="61"/>
  <c r="BY4" i="61"/>
  <c r="CI3" i="61"/>
  <c r="CH3" i="61"/>
  <c r="CE3" i="61"/>
  <c r="CD3" i="61"/>
  <c r="CC3" i="61"/>
  <c r="CA3" i="61"/>
  <c r="BY3" i="61"/>
  <c r="CE61" i="61"/>
  <c r="AT61" i="61"/>
  <c r="AT62" i="61"/>
  <c r="BZ61" i="61"/>
  <c r="H51" i="8"/>
  <c r="G51" i="8"/>
  <c r="F51" i="8"/>
  <c r="E51" i="8"/>
  <c r="D51" i="8"/>
  <c r="C51" i="8"/>
  <c r="B51" i="8"/>
  <c r="H50" i="8"/>
  <c r="G50" i="8"/>
  <c r="F50" i="8"/>
  <c r="E50" i="8"/>
  <c r="D50" i="8"/>
  <c r="C50" i="8"/>
  <c r="B50" i="8"/>
  <c r="H49" i="8"/>
  <c r="G49" i="8"/>
  <c r="F49" i="8"/>
  <c r="E49" i="8"/>
  <c r="D49" i="8"/>
  <c r="C49" i="8"/>
  <c r="B49" i="8"/>
  <c r="B62" i="14"/>
  <c r="C62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AI62" i="14"/>
  <c r="AJ62" i="14"/>
  <c r="AK62" i="14"/>
  <c r="AL62" i="14"/>
  <c r="AM62" i="14"/>
  <c r="AN62" i="14"/>
  <c r="AO62" i="14"/>
  <c r="AP62" i="14"/>
  <c r="AQ62" i="14"/>
  <c r="AR62" i="14"/>
  <c r="AS62" i="14"/>
  <c r="AT62" i="14"/>
  <c r="AU62" i="14"/>
  <c r="AV62" i="14"/>
  <c r="AW62" i="14"/>
  <c r="AX62" i="14"/>
  <c r="AY62" i="14"/>
  <c r="AZ62" i="14"/>
  <c r="BA62" i="14"/>
  <c r="BB62" i="14"/>
  <c r="BC62" i="14"/>
  <c r="BD62" i="14"/>
  <c r="BE62" i="14"/>
  <c r="BF62" i="14"/>
  <c r="BG62" i="14"/>
  <c r="BH62" i="14"/>
  <c r="BI62" i="14"/>
  <c r="BJ62" i="14"/>
  <c r="BK62" i="14"/>
  <c r="BL62" i="14"/>
  <c r="BM62" i="14"/>
  <c r="BN62" i="14"/>
  <c r="BO62" i="14"/>
  <c r="BP62" i="14"/>
  <c r="BQ62" i="14"/>
  <c r="BR62" i="14"/>
  <c r="BS62" i="14"/>
  <c r="BT62" i="14"/>
  <c r="BU62" i="14"/>
  <c r="BV62" i="14"/>
  <c r="BW62" i="14"/>
  <c r="BX62" i="14"/>
  <c r="BY62" i="14"/>
  <c r="BZ62" i="14"/>
  <c r="CA62" i="14"/>
  <c r="CB62" i="14"/>
  <c r="CC62" i="14"/>
  <c r="CD62" i="14"/>
  <c r="CE62" i="14"/>
  <c r="CF62" i="14"/>
  <c r="CG62" i="14"/>
  <c r="CH62" i="14"/>
  <c r="CI62" i="14"/>
  <c r="CJ62" i="14"/>
  <c r="CK62" i="14"/>
  <c r="CL62" i="14"/>
  <c r="CM62" i="14"/>
  <c r="CN62" i="14"/>
  <c r="CO62" i="14"/>
  <c r="CP62" i="14"/>
  <c r="B63" i="14"/>
  <c r="C63" i="14"/>
  <c r="D63" i="14"/>
  <c r="E63" i="14"/>
  <c r="F63" i="14"/>
  <c r="G63" i="14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AM63" i="14"/>
  <c r="AN63" i="14"/>
  <c r="AO63" i="14"/>
  <c r="AP63" i="14"/>
  <c r="AQ63" i="14"/>
  <c r="AR63" i="14"/>
  <c r="AS63" i="14"/>
  <c r="AT63" i="14"/>
  <c r="AU63" i="14"/>
  <c r="AV63" i="14"/>
  <c r="AW63" i="14"/>
  <c r="AX63" i="14"/>
  <c r="AY63" i="14"/>
  <c r="AZ63" i="14"/>
  <c r="BA63" i="14"/>
  <c r="BB63" i="14"/>
  <c r="BC63" i="14"/>
  <c r="BD63" i="14"/>
  <c r="BE63" i="14"/>
  <c r="BF63" i="14"/>
  <c r="BG63" i="14"/>
  <c r="BH63" i="14"/>
  <c r="BI63" i="14"/>
  <c r="BJ63" i="14"/>
  <c r="BK63" i="14"/>
  <c r="BL63" i="14"/>
  <c r="BM63" i="14"/>
  <c r="BN63" i="14"/>
  <c r="BO63" i="14"/>
  <c r="BP63" i="14"/>
  <c r="BQ63" i="14"/>
  <c r="BR63" i="14"/>
  <c r="BS63" i="14"/>
  <c r="BT63" i="14"/>
  <c r="BU63" i="14"/>
  <c r="BV63" i="14"/>
  <c r="BW63" i="14"/>
  <c r="BX63" i="14"/>
  <c r="BY63" i="14"/>
  <c r="BZ63" i="14"/>
  <c r="CA63" i="14"/>
  <c r="CB63" i="14"/>
  <c r="CC63" i="14"/>
  <c r="CD63" i="14"/>
  <c r="CE63" i="14"/>
  <c r="CF63" i="14"/>
  <c r="CG63" i="14"/>
  <c r="CH63" i="14"/>
  <c r="CI63" i="14"/>
  <c r="CJ63" i="14"/>
  <c r="CK63" i="14"/>
  <c r="CL63" i="14"/>
  <c r="CM63" i="14"/>
  <c r="CN63" i="14"/>
  <c r="CO63" i="14"/>
  <c r="CP63" i="14"/>
  <c r="B64" i="14"/>
  <c r="C64" i="14"/>
  <c r="D64" i="14"/>
  <c r="E64" i="14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X64" i="14"/>
  <c r="Y64" i="14"/>
  <c r="Z64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AM64" i="14"/>
  <c r="AN64" i="14"/>
  <c r="AO64" i="14"/>
  <c r="AP64" i="14"/>
  <c r="AQ64" i="14"/>
  <c r="AR64" i="14"/>
  <c r="AS64" i="14"/>
  <c r="AT64" i="14"/>
  <c r="AU64" i="14"/>
  <c r="AV64" i="14"/>
  <c r="AW64" i="14"/>
  <c r="AX64" i="14"/>
  <c r="AY64" i="14"/>
  <c r="AZ64" i="14"/>
  <c r="BA64" i="14"/>
  <c r="BB64" i="14"/>
  <c r="BC64" i="14"/>
  <c r="BD64" i="14"/>
  <c r="BE64" i="14"/>
  <c r="BF64" i="14"/>
  <c r="BG64" i="14"/>
  <c r="BH64" i="14"/>
  <c r="BI64" i="14"/>
  <c r="BJ64" i="14"/>
  <c r="BK64" i="14"/>
  <c r="BL64" i="14"/>
  <c r="BM64" i="14"/>
  <c r="BN64" i="14"/>
  <c r="BO64" i="14"/>
  <c r="BP64" i="14"/>
  <c r="BQ64" i="14"/>
  <c r="BR64" i="14"/>
  <c r="BS64" i="14"/>
  <c r="BT64" i="14"/>
  <c r="BU64" i="14"/>
  <c r="BV64" i="14"/>
  <c r="BW64" i="14"/>
  <c r="BX64" i="14"/>
  <c r="BY64" i="14"/>
  <c r="BZ64" i="14"/>
  <c r="CA64" i="14"/>
  <c r="CB64" i="14"/>
  <c r="CC64" i="14"/>
  <c r="CD64" i="14"/>
  <c r="CE64" i="14"/>
  <c r="CF64" i="14"/>
  <c r="CG64" i="14"/>
  <c r="CH64" i="14"/>
  <c r="CI64" i="14"/>
  <c r="CJ64" i="14"/>
  <c r="CK64" i="14"/>
  <c r="CL64" i="14"/>
  <c r="CM64" i="14"/>
  <c r="CN64" i="14"/>
  <c r="CO64" i="14"/>
  <c r="CP64" i="14"/>
  <c r="BB66" i="14"/>
  <c r="G23" i="21"/>
  <c r="F23" i="21"/>
  <c r="E23" i="21"/>
  <c r="D23" i="21"/>
  <c r="C23" i="21"/>
  <c r="B23" i="21"/>
  <c r="H19" i="21"/>
  <c r="G19" i="21"/>
  <c r="F19" i="21"/>
  <c r="E19" i="21"/>
  <c r="D19" i="21"/>
  <c r="C19" i="21"/>
  <c r="B19" i="21"/>
  <c r="H18" i="21"/>
  <c r="G18" i="21"/>
  <c r="F18" i="21"/>
  <c r="E18" i="21"/>
  <c r="D18" i="21"/>
  <c r="C18" i="21"/>
  <c r="B18" i="21"/>
  <c r="C9" i="21"/>
  <c r="H51" i="6"/>
  <c r="G51" i="6"/>
  <c r="F51" i="6"/>
  <c r="E51" i="6"/>
  <c r="D51" i="6"/>
  <c r="C51" i="6"/>
  <c r="B51" i="6"/>
  <c r="H50" i="6"/>
  <c r="G50" i="6"/>
  <c r="F50" i="6"/>
  <c r="E50" i="6"/>
  <c r="D50" i="6"/>
  <c r="C50" i="6"/>
  <c r="B50" i="6"/>
  <c r="H49" i="6"/>
  <c r="G49" i="6"/>
  <c r="F49" i="6"/>
  <c r="E49" i="6"/>
  <c r="D49" i="6"/>
  <c r="C49" i="6"/>
  <c r="B49" i="6"/>
  <c r="H51" i="7"/>
  <c r="G51" i="7"/>
  <c r="F51" i="7"/>
  <c r="E51" i="7"/>
  <c r="D51" i="7"/>
  <c r="C51" i="7"/>
  <c r="B51" i="7"/>
  <c r="H50" i="7"/>
  <c r="G50" i="7"/>
  <c r="F50" i="7"/>
  <c r="E50" i="7"/>
  <c r="D50" i="7"/>
  <c r="C50" i="7"/>
  <c r="B50" i="7"/>
  <c r="H49" i="7"/>
  <c r="G49" i="7"/>
  <c r="F49" i="7"/>
  <c r="E49" i="7"/>
  <c r="D49" i="7"/>
  <c r="C49" i="7"/>
  <c r="B49" i="7"/>
  <c r="AN18" i="59"/>
  <c r="AM18" i="59"/>
  <c r="AL18" i="59"/>
  <c r="AK18" i="59"/>
  <c r="AJ18" i="59"/>
  <c r="AI18" i="59"/>
  <c r="AH18" i="59"/>
  <c r="AG18" i="59"/>
  <c r="AF18" i="59"/>
  <c r="AE18" i="59"/>
  <c r="AD18" i="59"/>
  <c r="AC18" i="59"/>
  <c r="AB18" i="59"/>
  <c r="AA18" i="59"/>
  <c r="Z18" i="59"/>
  <c r="Y18" i="59"/>
  <c r="X18" i="59"/>
  <c r="W18" i="59"/>
  <c r="V18" i="59"/>
  <c r="U18" i="59"/>
  <c r="T18" i="59"/>
  <c r="S18" i="59"/>
  <c r="R18" i="59"/>
  <c r="Q18" i="59"/>
  <c r="P18" i="59"/>
  <c r="O18" i="59"/>
  <c r="N18" i="59"/>
  <c r="M18" i="59"/>
  <c r="L18" i="59"/>
  <c r="K18" i="59"/>
  <c r="J18" i="59"/>
  <c r="I18" i="59"/>
  <c r="H18" i="59"/>
  <c r="G18" i="59"/>
  <c r="F18" i="59"/>
  <c r="C18" i="59"/>
  <c r="B18" i="59"/>
  <c r="AN17" i="59"/>
  <c r="AM17" i="59"/>
  <c r="AL17" i="59"/>
  <c r="AK17" i="59"/>
  <c r="AJ17" i="59"/>
  <c r="AI17" i="59"/>
  <c r="AH17" i="59"/>
  <c r="U21" i="20"/>
  <c r="AG17" i="59"/>
  <c r="AF17" i="59"/>
  <c r="AE17" i="59"/>
  <c r="AD17" i="59"/>
  <c r="AC17" i="59"/>
  <c r="AB17" i="59"/>
  <c r="AA17" i="59"/>
  <c r="J21" i="20"/>
  <c r="Z17" i="59"/>
  <c r="I21" i="20"/>
  <c r="Y17" i="59"/>
  <c r="X17" i="59"/>
  <c r="W17" i="59"/>
  <c r="V17" i="59"/>
  <c r="U17" i="59"/>
  <c r="T17" i="59"/>
  <c r="F21" i="20"/>
  <c r="S17" i="59"/>
  <c r="R17" i="59"/>
  <c r="Q17" i="59"/>
  <c r="P17" i="59"/>
  <c r="O17" i="59"/>
  <c r="N17" i="59"/>
  <c r="M17" i="59"/>
  <c r="L17" i="59"/>
  <c r="C21" i="20"/>
  <c r="K17" i="59"/>
  <c r="J17" i="59"/>
  <c r="B21" i="20"/>
  <c r="I17" i="59"/>
  <c r="H17" i="59"/>
  <c r="G17" i="59"/>
  <c r="F17" i="59"/>
  <c r="C17" i="59"/>
  <c r="AR17" i="59"/>
  <c r="B17" i="59"/>
  <c r="AQ17" i="59"/>
  <c r="AR16" i="59"/>
  <c r="AQ16" i="59"/>
  <c r="AR15" i="59"/>
  <c r="AQ15" i="59"/>
  <c r="AR14" i="59"/>
  <c r="AQ14" i="59"/>
  <c r="AR13" i="59"/>
  <c r="AQ13" i="59"/>
  <c r="AR12" i="59"/>
  <c r="AQ12" i="59"/>
  <c r="AR11" i="59"/>
  <c r="AQ11" i="59"/>
  <c r="AR10" i="59"/>
  <c r="AQ10" i="59"/>
  <c r="AR9" i="59"/>
  <c r="AQ9" i="59"/>
  <c r="AR8" i="59"/>
  <c r="AQ8" i="59"/>
  <c r="AR7" i="59"/>
  <c r="AQ7" i="59"/>
  <c r="AR6" i="59"/>
  <c r="AQ6" i="59"/>
  <c r="AR5" i="59"/>
  <c r="AQ5" i="59"/>
  <c r="AR4" i="59"/>
  <c r="AQ4" i="59"/>
  <c r="AR3" i="59"/>
  <c r="AQ3" i="59"/>
  <c r="BW11" i="57"/>
  <c r="BV11" i="57"/>
  <c r="BU11" i="57"/>
  <c r="BS11" i="57"/>
  <c r="BR11" i="57"/>
  <c r="BQ11" i="57"/>
  <c r="BP11" i="57"/>
  <c r="BO11" i="57"/>
  <c r="BN11" i="57"/>
  <c r="BM11" i="57"/>
  <c r="BL11" i="57"/>
  <c r="BK11" i="57"/>
  <c r="BJ11" i="57"/>
  <c r="BI11" i="57"/>
  <c r="BH11" i="57"/>
  <c r="BG11" i="57"/>
  <c r="BF11" i="57"/>
  <c r="BE11" i="57"/>
  <c r="BD11" i="57"/>
  <c r="BC11" i="57"/>
  <c r="BB11" i="57"/>
  <c r="BA11" i="57"/>
  <c r="AZ11" i="57"/>
  <c r="AY11" i="57"/>
  <c r="AX11" i="57"/>
  <c r="AW11" i="57"/>
  <c r="AV11" i="57"/>
  <c r="AU11" i="57"/>
  <c r="AT11" i="57"/>
  <c r="AS11" i="57"/>
  <c r="AR11" i="57"/>
  <c r="AQ11" i="57"/>
  <c r="AP11" i="57"/>
  <c r="AO11" i="57"/>
  <c r="AN11" i="57"/>
  <c r="AM11" i="57"/>
  <c r="AL11" i="57"/>
  <c r="AK11" i="57"/>
  <c r="AJ11" i="57"/>
  <c r="AI11" i="57"/>
  <c r="AH11" i="57"/>
  <c r="AG11" i="57"/>
  <c r="AE11" i="57"/>
  <c r="AD11" i="57"/>
  <c r="AC11" i="57"/>
  <c r="AB11" i="57"/>
  <c r="AA11" i="57"/>
  <c r="Y11" i="57"/>
  <c r="X11" i="57"/>
  <c r="W11" i="57"/>
  <c r="V11" i="57"/>
  <c r="U11" i="57"/>
  <c r="T11" i="57"/>
  <c r="S11" i="57"/>
  <c r="Q11" i="57"/>
  <c r="P11" i="57"/>
  <c r="O11" i="57"/>
  <c r="N11" i="57"/>
  <c r="M11" i="57"/>
  <c r="H11" i="57"/>
  <c r="CF11" i="57"/>
  <c r="G11" i="57"/>
  <c r="F11" i="57"/>
  <c r="CD11" i="57"/>
  <c r="E11" i="57"/>
  <c r="CC11" i="57"/>
  <c r="D11" i="57"/>
  <c r="CB11" i="57"/>
  <c r="C11" i="57"/>
  <c r="CA11" i="57"/>
  <c r="B11" i="57"/>
  <c r="BZ11" i="57"/>
  <c r="BW10" i="57"/>
  <c r="BV10" i="57"/>
  <c r="BU10" i="57"/>
  <c r="BS10" i="57"/>
  <c r="BR10" i="57"/>
  <c r="BQ10" i="57"/>
  <c r="V22" i="20"/>
  <c r="BP10" i="57"/>
  <c r="U22" i="20"/>
  <c r="BO10" i="57"/>
  <c r="T22" i="20"/>
  <c r="BN10" i="57"/>
  <c r="S22" i="20"/>
  <c r="BM10" i="57"/>
  <c r="R22" i="20"/>
  <c r="BL10" i="57"/>
  <c r="Q22" i="20"/>
  <c r="BK10" i="57"/>
  <c r="BJ10" i="57"/>
  <c r="BI10" i="57"/>
  <c r="BH10" i="57"/>
  <c r="BG10" i="57"/>
  <c r="BF10" i="57"/>
  <c r="BE10" i="57"/>
  <c r="BD10" i="57"/>
  <c r="BC10" i="57"/>
  <c r="BB10" i="57"/>
  <c r="P22" i="20"/>
  <c r="BA10" i="57"/>
  <c r="AZ10" i="57"/>
  <c r="AY10" i="57"/>
  <c r="AX10" i="57"/>
  <c r="AW10" i="57"/>
  <c r="O22" i="20"/>
  <c r="AV10" i="57"/>
  <c r="N22" i="20"/>
  <c r="AU10" i="57"/>
  <c r="M22" i="20"/>
  <c r="AT10" i="57"/>
  <c r="AS10" i="57"/>
  <c r="AR10" i="57"/>
  <c r="AQ10" i="57"/>
  <c r="AP10" i="57"/>
  <c r="AO10" i="57"/>
  <c r="AN10" i="57"/>
  <c r="L22" i="20"/>
  <c r="AM10" i="57"/>
  <c r="K22" i="20"/>
  <c r="AL10" i="57"/>
  <c r="AK10" i="57"/>
  <c r="AJ10" i="57"/>
  <c r="J22" i="20"/>
  <c r="AI10" i="57"/>
  <c r="I22" i="20"/>
  <c r="AH10" i="57"/>
  <c r="AG10" i="57"/>
  <c r="AE10" i="57"/>
  <c r="AD10" i="57"/>
  <c r="AC10" i="57"/>
  <c r="H22" i="20"/>
  <c r="AB10" i="57"/>
  <c r="F22" i="20"/>
  <c r="AA10" i="57"/>
  <c r="Y10" i="57"/>
  <c r="X10" i="57"/>
  <c r="W10" i="57"/>
  <c r="V10" i="57"/>
  <c r="U10" i="57"/>
  <c r="E22" i="20"/>
  <c r="T10" i="57"/>
  <c r="S10" i="57"/>
  <c r="C22" i="20"/>
  <c r="Q10" i="57"/>
  <c r="B22" i="20"/>
  <c r="P10" i="57"/>
  <c r="O10" i="57"/>
  <c r="N10" i="57"/>
  <c r="M10" i="57"/>
  <c r="H10" i="57"/>
  <c r="CF10" i="57"/>
  <c r="G10" i="57"/>
  <c r="F10" i="57"/>
  <c r="CD10" i="57"/>
  <c r="E10" i="57"/>
  <c r="CC10" i="57"/>
  <c r="D10" i="57"/>
  <c r="CB10" i="57"/>
  <c r="C10" i="57"/>
  <c r="CA10" i="57"/>
  <c r="B10" i="57"/>
  <c r="BZ10" i="57"/>
  <c r="CF9" i="57"/>
  <c r="CE9" i="57"/>
  <c r="CD9" i="57"/>
  <c r="CC9" i="57"/>
  <c r="CB9" i="57"/>
  <c r="CA9" i="57"/>
  <c r="BZ9" i="57"/>
  <c r="CF8" i="57"/>
  <c r="CE8" i="57"/>
  <c r="CD8" i="57"/>
  <c r="CC8" i="57"/>
  <c r="CB8" i="57"/>
  <c r="CA8" i="57"/>
  <c r="BZ8" i="57"/>
  <c r="BY8" i="57"/>
  <c r="CF7" i="57"/>
  <c r="CE7" i="57"/>
  <c r="CD7" i="57"/>
  <c r="CC7" i="57"/>
  <c r="CB7" i="57"/>
  <c r="CA7" i="57"/>
  <c r="BZ7" i="57"/>
  <c r="BY7" i="57"/>
  <c r="CF6" i="57"/>
  <c r="CE6" i="57"/>
  <c r="CD6" i="57"/>
  <c r="CC6" i="57"/>
  <c r="CB6" i="57"/>
  <c r="CA6" i="57"/>
  <c r="BZ6" i="57"/>
  <c r="BY6" i="57"/>
  <c r="CF5" i="57"/>
  <c r="CE5" i="57"/>
  <c r="CD5" i="57"/>
  <c r="CC5" i="57"/>
  <c r="CB5" i="57"/>
  <c r="CA5" i="57"/>
  <c r="BZ5" i="57"/>
  <c r="BY5" i="57"/>
  <c r="CF4" i="57"/>
  <c r="CE4" i="57"/>
  <c r="CD4" i="57"/>
  <c r="CC4" i="57"/>
  <c r="CB4" i="57"/>
  <c r="CA4" i="57"/>
  <c r="BZ4" i="57"/>
  <c r="BY4" i="57"/>
  <c r="CF3" i="57"/>
  <c r="CE3" i="57"/>
  <c r="CD3" i="57"/>
  <c r="CC3" i="57"/>
  <c r="CB3" i="57"/>
  <c r="CA3" i="57"/>
  <c r="BZ3" i="57"/>
  <c r="BY3" i="57"/>
  <c r="AR18" i="59"/>
  <c r="CE10" i="57"/>
  <c r="CE11" i="57"/>
  <c r="AQ18" i="59"/>
  <c r="N38" i="37"/>
  <c r="M38" i="37"/>
  <c r="L38" i="37"/>
  <c r="K38" i="37"/>
  <c r="J38" i="37"/>
  <c r="I38" i="37"/>
  <c r="H38" i="37"/>
  <c r="G38" i="37"/>
  <c r="F38" i="37"/>
  <c r="E38" i="37"/>
  <c r="D38" i="37"/>
  <c r="C38" i="37"/>
  <c r="B38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B36" i="37"/>
  <c r="O65" i="51"/>
  <c r="N65" i="51"/>
  <c r="M65" i="51"/>
  <c r="L65" i="51"/>
  <c r="K65" i="51"/>
  <c r="J65" i="51"/>
  <c r="I65" i="51"/>
  <c r="H65" i="51"/>
  <c r="G65" i="51"/>
  <c r="F65" i="51"/>
  <c r="E65" i="51"/>
  <c r="D65" i="51"/>
  <c r="C65" i="51"/>
  <c r="B65" i="51"/>
  <c r="O64" i="51"/>
  <c r="N64" i="51"/>
  <c r="M64" i="51"/>
  <c r="L64" i="51"/>
  <c r="K64" i="51"/>
  <c r="J64" i="51"/>
  <c r="I64" i="51"/>
  <c r="H64" i="51"/>
  <c r="G64" i="51"/>
  <c r="F64" i="51"/>
  <c r="E64" i="51"/>
  <c r="D64" i="51"/>
  <c r="C64" i="51"/>
  <c r="B64" i="51"/>
  <c r="O63" i="51"/>
  <c r="N63" i="51"/>
  <c r="M63" i="51"/>
  <c r="L63" i="51"/>
  <c r="K63" i="51"/>
  <c r="J63" i="51"/>
  <c r="I63" i="51"/>
  <c r="H63" i="51"/>
  <c r="G63" i="51"/>
  <c r="F63" i="51"/>
  <c r="E63" i="51"/>
  <c r="D63" i="51"/>
  <c r="C63" i="51"/>
  <c r="B63" i="51"/>
  <c r="O62" i="51"/>
  <c r="N62" i="51"/>
  <c r="M62" i="51"/>
  <c r="L62" i="51"/>
  <c r="K62" i="51"/>
  <c r="J62" i="51"/>
  <c r="I62" i="51"/>
  <c r="H62" i="51"/>
  <c r="H8" i="21"/>
  <c r="G62" i="51"/>
  <c r="F62" i="51"/>
  <c r="F8" i="21"/>
  <c r="E62" i="51"/>
  <c r="D62" i="51"/>
  <c r="D8" i="21"/>
  <c r="C62" i="51"/>
  <c r="B62" i="51"/>
  <c r="B8" i="21"/>
  <c r="O61" i="51"/>
  <c r="N61" i="51"/>
  <c r="M61" i="51"/>
  <c r="L61" i="51"/>
  <c r="K61" i="51"/>
  <c r="J61" i="51"/>
  <c r="I61" i="51"/>
  <c r="H61" i="51"/>
  <c r="G61" i="51"/>
  <c r="F61" i="51"/>
  <c r="E61" i="51"/>
  <c r="D61" i="51"/>
  <c r="C61" i="51"/>
  <c r="B61" i="51"/>
  <c r="H64" i="4"/>
  <c r="G64" i="4"/>
  <c r="F64" i="4"/>
  <c r="E64" i="4"/>
  <c r="D64" i="4"/>
  <c r="C64" i="4"/>
  <c r="B64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O62" i="4"/>
  <c r="N62" i="4"/>
  <c r="M62" i="4"/>
  <c r="L62" i="4"/>
  <c r="K62" i="4"/>
  <c r="J62" i="4"/>
  <c r="I62" i="4"/>
  <c r="H62" i="4"/>
  <c r="G62" i="4"/>
  <c r="G7" i="21"/>
  <c r="F62" i="4"/>
  <c r="E62" i="4"/>
  <c r="E7" i="21"/>
  <c r="D62" i="4"/>
  <c r="C62" i="4"/>
  <c r="B62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R61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N62" i="3"/>
  <c r="M62" i="3"/>
  <c r="L62" i="3"/>
  <c r="K62" i="3"/>
  <c r="J62" i="3"/>
  <c r="I62" i="3"/>
  <c r="H62" i="3"/>
  <c r="H21" i="21"/>
  <c r="G62" i="3"/>
  <c r="G21" i="21"/>
  <c r="F62" i="3"/>
  <c r="F21" i="21"/>
  <c r="E62" i="3"/>
  <c r="E21" i="21"/>
  <c r="D62" i="3"/>
  <c r="D21" i="21"/>
  <c r="C62" i="3"/>
  <c r="C21" i="21"/>
  <c r="B62" i="3"/>
  <c r="B21" i="21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D45" i="20"/>
  <c r="G45" i="20"/>
  <c r="V61" i="4"/>
  <c r="X61" i="4"/>
  <c r="Z61" i="4"/>
  <c r="AG61" i="4"/>
  <c r="AH61" i="4"/>
  <c r="H9" i="20"/>
  <c r="H39" i="20"/>
  <c r="AN61" i="4"/>
  <c r="AO61" i="4"/>
  <c r="J9" i="20"/>
  <c r="J39" i="20"/>
  <c r="AR61" i="4"/>
  <c r="AS61" i="4"/>
  <c r="AZ61" i="4"/>
  <c r="BA61" i="4"/>
  <c r="BB61" i="4"/>
  <c r="BG61" i="4"/>
  <c r="BQ61" i="4"/>
  <c r="Q9" i="20"/>
  <c r="Q39" i="20"/>
  <c r="BR61" i="4"/>
  <c r="R9" i="20"/>
  <c r="R39" i="20"/>
  <c r="BS61" i="4"/>
  <c r="BT61" i="4"/>
  <c r="BU61" i="4"/>
  <c r="BV61" i="4"/>
  <c r="B14" i="21"/>
  <c r="H13" i="20"/>
  <c r="CY57" i="14"/>
  <c r="CX57" i="14"/>
  <c r="CW57" i="14"/>
  <c r="CV57" i="14"/>
  <c r="C66" i="34"/>
  <c r="D66" i="34"/>
  <c r="E66" i="34"/>
  <c r="F66" i="34"/>
  <c r="G66" i="34"/>
  <c r="H66" i="34"/>
  <c r="B66" i="34"/>
  <c r="U61" i="25"/>
  <c r="V61" i="25"/>
  <c r="W61" i="25"/>
  <c r="X61" i="25"/>
  <c r="Y61" i="25"/>
  <c r="Z61" i="25"/>
  <c r="AA61" i="25"/>
  <c r="AB61" i="25"/>
  <c r="AC61" i="25"/>
  <c r="AD61" i="25"/>
  <c r="AE61" i="25"/>
  <c r="AF61" i="25"/>
  <c r="AG61" i="25"/>
  <c r="AH61" i="25"/>
  <c r="AI61" i="25"/>
  <c r="AJ61" i="25"/>
  <c r="AK61" i="25"/>
  <c r="AL61" i="25"/>
  <c r="AM61" i="25"/>
  <c r="AN61" i="25"/>
  <c r="AO61" i="25"/>
  <c r="AP61" i="25"/>
  <c r="AQ61" i="25"/>
  <c r="AR61" i="25"/>
  <c r="AS61" i="25"/>
  <c r="AT61" i="25"/>
  <c r="AU61" i="25"/>
  <c r="AV61" i="25"/>
  <c r="AW61" i="25"/>
  <c r="AX61" i="25"/>
  <c r="AY61" i="25"/>
  <c r="AZ61" i="25"/>
  <c r="BA61" i="25"/>
  <c r="BB61" i="25"/>
  <c r="BC61" i="25"/>
  <c r="BD61" i="25"/>
  <c r="BE61" i="25"/>
  <c r="BF61" i="25"/>
  <c r="BG61" i="25"/>
  <c r="BH61" i="25"/>
  <c r="BI61" i="25"/>
  <c r="BJ61" i="25"/>
  <c r="BK61" i="25"/>
  <c r="BL61" i="25"/>
  <c r="BM61" i="25"/>
  <c r="BN61" i="25"/>
  <c r="BO61" i="25"/>
  <c r="BP61" i="25"/>
  <c r="BQ61" i="25"/>
  <c r="BR61" i="25"/>
  <c r="BS61" i="25"/>
  <c r="BT61" i="25"/>
  <c r="BU61" i="25"/>
  <c r="BV61" i="25"/>
  <c r="BW61" i="25"/>
  <c r="BX61" i="25"/>
  <c r="BY61" i="25"/>
  <c r="BZ61" i="25"/>
  <c r="CA61" i="25"/>
  <c r="CB61" i="25"/>
  <c r="CC61" i="25"/>
  <c r="CD61" i="25"/>
  <c r="CE61" i="25"/>
  <c r="CF61" i="25"/>
  <c r="CG61" i="25"/>
  <c r="CH61" i="25"/>
  <c r="U62" i="25"/>
  <c r="V62" i="25"/>
  <c r="W62" i="25"/>
  <c r="X62" i="25"/>
  <c r="Y62" i="25"/>
  <c r="Z62" i="25"/>
  <c r="AA62" i="25"/>
  <c r="AB62" i="25"/>
  <c r="AC62" i="25"/>
  <c r="AD62" i="25"/>
  <c r="AE62" i="25"/>
  <c r="AF62" i="25"/>
  <c r="AG62" i="25"/>
  <c r="AH62" i="25"/>
  <c r="AI62" i="25"/>
  <c r="AJ62" i="25"/>
  <c r="AK62" i="25"/>
  <c r="AL62" i="25"/>
  <c r="AM62" i="25"/>
  <c r="AN62" i="25"/>
  <c r="AO62" i="25"/>
  <c r="AP62" i="25"/>
  <c r="AQ62" i="25"/>
  <c r="AR62" i="25"/>
  <c r="AS62" i="25"/>
  <c r="AT62" i="25"/>
  <c r="AU62" i="25"/>
  <c r="AV62" i="25"/>
  <c r="AW62" i="25"/>
  <c r="AX62" i="25"/>
  <c r="AY62" i="25"/>
  <c r="AZ62" i="25"/>
  <c r="BA62" i="25"/>
  <c r="BB62" i="25"/>
  <c r="BC62" i="25"/>
  <c r="BD62" i="25"/>
  <c r="BE62" i="25"/>
  <c r="BF62" i="25"/>
  <c r="BG62" i="25"/>
  <c r="BH62" i="25"/>
  <c r="BI62" i="25"/>
  <c r="BJ62" i="25"/>
  <c r="BK62" i="25"/>
  <c r="BL62" i="25"/>
  <c r="BM62" i="25"/>
  <c r="BN62" i="25"/>
  <c r="BO62" i="25"/>
  <c r="BP62" i="25"/>
  <c r="BQ62" i="25"/>
  <c r="BR62" i="25"/>
  <c r="BS62" i="25"/>
  <c r="BT62" i="25"/>
  <c r="BU62" i="25"/>
  <c r="BV62" i="25"/>
  <c r="BW62" i="25"/>
  <c r="BX62" i="25"/>
  <c r="BY62" i="25"/>
  <c r="BZ62" i="25"/>
  <c r="CA62" i="25"/>
  <c r="CB62" i="25"/>
  <c r="CC62" i="25"/>
  <c r="CD62" i="25"/>
  <c r="CE62" i="25"/>
  <c r="CF62" i="25"/>
  <c r="CG62" i="25"/>
  <c r="CH62" i="25"/>
  <c r="T62" i="25"/>
  <c r="T61" i="25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AM61" i="12"/>
  <c r="AN61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BE61" i="12"/>
  <c r="BF61" i="12"/>
  <c r="BG61" i="12"/>
  <c r="BH61" i="12"/>
  <c r="BI61" i="12"/>
  <c r="BJ61" i="12"/>
  <c r="BK61" i="12"/>
  <c r="BL61" i="12"/>
  <c r="BM61" i="12"/>
  <c r="BN61" i="12"/>
  <c r="BO61" i="12"/>
  <c r="BP61" i="12"/>
  <c r="BQ61" i="12"/>
  <c r="BR61" i="12"/>
  <c r="BS61" i="12"/>
  <c r="BT61" i="12"/>
  <c r="BU61" i="12"/>
  <c r="BV61" i="12"/>
  <c r="BW61" i="12"/>
  <c r="BX61" i="12"/>
  <c r="BY61" i="12"/>
  <c r="BZ61" i="12"/>
  <c r="CA61" i="12"/>
  <c r="CB61" i="12"/>
  <c r="CC61" i="12"/>
  <c r="CD61" i="12"/>
  <c r="CE61" i="12"/>
  <c r="CF61" i="12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I27" i="20"/>
  <c r="I42" i="20"/>
  <c r="AU62" i="12"/>
  <c r="AV62" i="12"/>
  <c r="AW62" i="12"/>
  <c r="AX62" i="12"/>
  <c r="K27" i="20"/>
  <c r="K42" i="20"/>
  <c r="AY62" i="12"/>
  <c r="AZ62" i="12"/>
  <c r="BA62" i="12"/>
  <c r="BB62" i="12"/>
  <c r="BC62" i="12"/>
  <c r="BD62" i="12"/>
  <c r="BE62" i="12"/>
  <c r="BF62" i="12"/>
  <c r="M27" i="20"/>
  <c r="M42" i="20"/>
  <c r="BG62" i="12"/>
  <c r="BH62" i="12"/>
  <c r="O27" i="20"/>
  <c r="O42" i="20"/>
  <c r="BI62" i="12"/>
  <c r="BJ62" i="12"/>
  <c r="BK62" i="12"/>
  <c r="BL62" i="12"/>
  <c r="BM62" i="12"/>
  <c r="BN62" i="12"/>
  <c r="BO62" i="12"/>
  <c r="BP62" i="12"/>
  <c r="BQ62" i="12"/>
  <c r="BR62" i="12"/>
  <c r="BS62" i="12"/>
  <c r="BT62" i="12"/>
  <c r="BU62" i="12"/>
  <c r="BV62" i="12"/>
  <c r="BW62" i="12"/>
  <c r="BX62" i="12"/>
  <c r="BY62" i="12"/>
  <c r="BZ62" i="12"/>
  <c r="CA62" i="12"/>
  <c r="CB62" i="12"/>
  <c r="V27" i="20"/>
  <c r="V42" i="20"/>
  <c r="CC62" i="12"/>
  <c r="CD62" i="12"/>
  <c r="CE62" i="12"/>
  <c r="CF62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AK63" i="12"/>
  <c r="AL63" i="12"/>
  <c r="AM63" i="12"/>
  <c r="AN63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BE63" i="12"/>
  <c r="BF63" i="12"/>
  <c r="BG63" i="12"/>
  <c r="BH63" i="12"/>
  <c r="BI63" i="12"/>
  <c r="BJ63" i="12"/>
  <c r="BK63" i="12"/>
  <c r="BL63" i="12"/>
  <c r="BM63" i="12"/>
  <c r="BN63" i="12"/>
  <c r="BO63" i="12"/>
  <c r="BP63" i="12"/>
  <c r="BQ63" i="12"/>
  <c r="BR63" i="12"/>
  <c r="BS63" i="12"/>
  <c r="BT63" i="12"/>
  <c r="BU63" i="12"/>
  <c r="BV63" i="12"/>
  <c r="BW63" i="12"/>
  <c r="BX63" i="12"/>
  <c r="BY63" i="12"/>
  <c r="BZ63" i="12"/>
  <c r="CA63" i="12"/>
  <c r="CB63" i="12"/>
  <c r="CC63" i="12"/>
  <c r="CD63" i="12"/>
  <c r="CE63" i="12"/>
  <c r="CF63" i="12"/>
  <c r="T63" i="12"/>
  <c r="T62" i="12"/>
  <c r="T61" i="12"/>
  <c r="J5" i="20"/>
  <c r="G63" i="56"/>
  <c r="F63" i="56"/>
  <c r="B63" i="56"/>
  <c r="G62" i="56"/>
  <c r="F62" i="56"/>
  <c r="B62" i="56"/>
  <c r="G61" i="56"/>
  <c r="F61" i="56"/>
  <c r="B61" i="56"/>
  <c r="K60" i="56"/>
  <c r="K58" i="56"/>
  <c r="K57" i="56"/>
  <c r="K56" i="56"/>
  <c r="K55" i="56"/>
  <c r="K54" i="56"/>
  <c r="K53" i="56"/>
  <c r="K52" i="56"/>
  <c r="K51" i="56"/>
  <c r="K50" i="56"/>
  <c r="K49" i="56"/>
  <c r="K48" i="56"/>
  <c r="K47" i="56"/>
  <c r="K46" i="56"/>
  <c r="K45" i="56"/>
  <c r="K44" i="56"/>
  <c r="K43" i="56"/>
  <c r="K42" i="56"/>
  <c r="K41" i="56"/>
  <c r="K40" i="56"/>
  <c r="K39" i="56"/>
  <c r="K38" i="56"/>
  <c r="K37" i="56"/>
  <c r="K36" i="56"/>
  <c r="K35" i="56"/>
  <c r="K34" i="56"/>
  <c r="K33" i="56"/>
  <c r="K32" i="56"/>
  <c r="K31" i="56"/>
  <c r="K30" i="56"/>
  <c r="K29" i="56"/>
  <c r="K28" i="56"/>
  <c r="K27" i="56"/>
  <c r="K26" i="56"/>
  <c r="K25" i="56"/>
  <c r="K24" i="56"/>
  <c r="K23" i="56"/>
  <c r="K22" i="56"/>
  <c r="K21" i="56"/>
  <c r="K20" i="56"/>
  <c r="K19" i="56"/>
  <c r="K18" i="56"/>
  <c r="K17" i="56"/>
  <c r="K16" i="56"/>
  <c r="K15" i="56"/>
  <c r="K14" i="56"/>
  <c r="K13" i="56"/>
  <c r="K12" i="56"/>
  <c r="K11" i="56"/>
  <c r="K10" i="56"/>
  <c r="K9" i="56"/>
  <c r="K8" i="56"/>
  <c r="K7" i="56"/>
  <c r="K6" i="56"/>
  <c r="K5" i="56"/>
  <c r="K4" i="56"/>
  <c r="K3" i="56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AA61" i="11"/>
  <c r="AB61" i="11"/>
  <c r="AC61" i="11"/>
  <c r="AD61" i="11"/>
  <c r="AE61" i="11"/>
  <c r="AF61" i="11"/>
  <c r="AG61" i="11"/>
  <c r="AH61" i="11"/>
  <c r="AI61" i="11"/>
  <c r="AJ61" i="11"/>
  <c r="AK61" i="11"/>
  <c r="AL61" i="11"/>
  <c r="AM61" i="11"/>
  <c r="AN61" i="11"/>
  <c r="AO61" i="11"/>
  <c r="AP61" i="11"/>
  <c r="AQ61" i="11"/>
  <c r="AR61" i="11"/>
  <c r="AS61" i="11"/>
  <c r="AT61" i="11"/>
  <c r="AU61" i="11"/>
  <c r="AV61" i="11"/>
  <c r="AW61" i="11"/>
  <c r="AX61" i="11"/>
  <c r="AY61" i="11"/>
  <c r="AZ61" i="11"/>
  <c r="BA61" i="11"/>
  <c r="BB61" i="11"/>
  <c r="BC61" i="11"/>
  <c r="BD61" i="11"/>
  <c r="BE61" i="11"/>
  <c r="BF61" i="11"/>
  <c r="BG61" i="11"/>
  <c r="BH61" i="11"/>
  <c r="BI61" i="11"/>
  <c r="BJ61" i="11"/>
  <c r="BK61" i="11"/>
  <c r="BL61" i="11"/>
  <c r="BM61" i="11"/>
  <c r="BN61" i="11"/>
  <c r="BO61" i="11"/>
  <c r="BP61" i="11"/>
  <c r="BQ61" i="11"/>
  <c r="BR61" i="11"/>
  <c r="BS61" i="11"/>
  <c r="BT61" i="11"/>
  <c r="BU61" i="11"/>
  <c r="BV61" i="11"/>
  <c r="BW61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C62" i="11"/>
  <c r="AD62" i="11"/>
  <c r="AE62" i="11"/>
  <c r="AF62" i="11"/>
  <c r="AG62" i="11"/>
  <c r="AH62" i="11"/>
  <c r="AI62" i="11"/>
  <c r="AJ62" i="11"/>
  <c r="AK62" i="11"/>
  <c r="AL62" i="11"/>
  <c r="AM62" i="11"/>
  <c r="AN62" i="11"/>
  <c r="AO62" i="11"/>
  <c r="AP62" i="11"/>
  <c r="AQ62" i="11"/>
  <c r="AR62" i="11"/>
  <c r="AS62" i="11"/>
  <c r="AT62" i="11"/>
  <c r="AU62" i="11"/>
  <c r="AV62" i="11"/>
  <c r="AW62" i="11"/>
  <c r="AX62" i="11"/>
  <c r="AY62" i="11"/>
  <c r="AZ62" i="11"/>
  <c r="BA62" i="11"/>
  <c r="BB62" i="11"/>
  <c r="BC62" i="11"/>
  <c r="BD62" i="11"/>
  <c r="BE62" i="11"/>
  <c r="BF62" i="11"/>
  <c r="BG62" i="11"/>
  <c r="BH62" i="11"/>
  <c r="BI62" i="11"/>
  <c r="BJ62" i="11"/>
  <c r="BK62" i="11"/>
  <c r="BL62" i="11"/>
  <c r="BM62" i="11"/>
  <c r="BN62" i="11"/>
  <c r="BO62" i="11"/>
  <c r="BP62" i="11"/>
  <c r="BQ62" i="11"/>
  <c r="BR62" i="11"/>
  <c r="BS62" i="11"/>
  <c r="BT62" i="11"/>
  <c r="BU62" i="11"/>
  <c r="BV62" i="11"/>
  <c r="BW62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J63" i="11"/>
  <c r="AK63" i="11"/>
  <c r="AL63" i="11"/>
  <c r="AM63" i="11"/>
  <c r="AN63" i="11"/>
  <c r="AO63" i="11"/>
  <c r="AP63" i="11"/>
  <c r="AQ63" i="11"/>
  <c r="AR63" i="11"/>
  <c r="AS63" i="11"/>
  <c r="AT63" i="11"/>
  <c r="AU63" i="11"/>
  <c r="AV63" i="11"/>
  <c r="AW63" i="11"/>
  <c r="AX63" i="11"/>
  <c r="AY63" i="11"/>
  <c r="AZ63" i="11"/>
  <c r="BA63" i="11"/>
  <c r="BB63" i="11"/>
  <c r="BC63" i="11"/>
  <c r="BD63" i="11"/>
  <c r="BE63" i="11"/>
  <c r="BF63" i="11"/>
  <c r="BG63" i="11"/>
  <c r="BH63" i="11"/>
  <c r="BI63" i="11"/>
  <c r="BJ63" i="11"/>
  <c r="BK63" i="11"/>
  <c r="BL63" i="11"/>
  <c r="BM63" i="11"/>
  <c r="BN63" i="11"/>
  <c r="BO63" i="11"/>
  <c r="BP63" i="11"/>
  <c r="BQ63" i="11"/>
  <c r="BR63" i="11"/>
  <c r="BS63" i="11"/>
  <c r="BT63" i="11"/>
  <c r="BU63" i="11"/>
  <c r="BV63" i="11"/>
  <c r="BW63" i="11"/>
  <c r="L63" i="11"/>
  <c r="L62" i="11"/>
  <c r="L61" i="11"/>
  <c r="BY3" i="11"/>
  <c r="BZ3" i="11"/>
  <c r="CA3" i="11"/>
  <c r="CB3" i="11"/>
  <c r="CC3" i="11"/>
  <c r="BY4" i="11"/>
  <c r="BZ4" i="11"/>
  <c r="CA4" i="11"/>
  <c r="CB4" i="11"/>
  <c r="CC4" i="11"/>
  <c r="BY5" i="11"/>
  <c r="BZ5" i="11"/>
  <c r="CA5" i="11"/>
  <c r="CB5" i="11"/>
  <c r="CC5" i="11"/>
  <c r="BY6" i="11"/>
  <c r="BZ6" i="11"/>
  <c r="CA6" i="11"/>
  <c r="CB6" i="11"/>
  <c r="CC6" i="11"/>
  <c r="BY7" i="11"/>
  <c r="BZ7" i="11"/>
  <c r="CA7" i="11"/>
  <c r="CB7" i="11"/>
  <c r="CC7" i="11"/>
  <c r="BY8" i="11"/>
  <c r="BZ8" i="11"/>
  <c r="CA8" i="11"/>
  <c r="CB8" i="11"/>
  <c r="CC8" i="11"/>
  <c r="BY9" i="11"/>
  <c r="BZ9" i="11"/>
  <c r="CA9" i="11"/>
  <c r="CB9" i="11"/>
  <c r="CC9" i="11"/>
  <c r="BY10" i="11"/>
  <c r="BZ10" i="11"/>
  <c r="CA10" i="11"/>
  <c r="CB10" i="11"/>
  <c r="CC10" i="11"/>
  <c r="BY11" i="11"/>
  <c r="BZ11" i="11"/>
  <c r="CA11" i="11"/>
  <c r="CB11" i="11"/>
  <c r="CC11" i="11"/>
  <c r="BY12" i="11"/>
  <c r="BZ12" i="11"/>
  <c r="CA12" i="11"/>
  <c r="CB12" i="11"/>
  <c r="CC12" i="11"/>
  <c r="BY13" i="11"/>
  <c r="BZ13" i="11"/>
  <c r="CA13" i="11"/>
  <c r="CB13" i="11"/>
  <c r="CC13" i="11"/>
  <c r="BY14" i="11"/>
  <c r="BZ14" i="11"/>
  <c r="CA14" i="11"/>
  <c r="CB14" i="11"/>
  <c r="CC14" i="11"/>
  <c r="BY15" i="11"/>
  <c r="BZ15" i="11"/>
  <c r="CA15" i="11"/>
  <c r="CB15" i="11"/>
  <c r="CC15" i="11"/>
  <c r="BY16" i="11"/>
  <c r="BZ16" i="11"/>
  <c r="CA16" i="11"/>
  <c r="CB16" i="11"/>
  <c r="CC16" i="11"/>
  <c r="BY17" i="11"/>
  <c r="BZ17" i="11"/>
  <c r="CA17" i="11"/>
  <c r="CB17" i="11"/>
  <c r="CC17" i="11"/>
  <c r="BY18" i="11"/>
  <c r="BZ18" i="11"/>
  <c r="CA18" i="11"/>
  <c r="CB18" i="11"/>
  <c r="CC18" i="11"/>
  <c r="BY19" i="11"/>
  <c r="BZ19" i="11"/>
  <c r="CA19" i="11"/>
  <c r="CB19" i="11"/>
  <c r="CC19" i="11"/>
  <c r="BY20" i="11"/>
  <c r="BZ20" i="11"/>
  <c r="CA20" i="11"/>
  <c r="CB20" i="11"/>
  <c r="CC20" i="11"/>
  <c r="BY21" i="11"/>
  <c r="BZ21" i="11"/>
  <c r="CA21" i="11"/>
  <c r="CB21" i="11"/>
  <c r="CC21" i="11"/>
  <c r="BY22" i="11"/>
  <c r="BZ22" i="11"/>
  <c r="CA22" i="11"/>
  <c r="CB22" i="11"/>
  <c r="CC22" i="11"/>
  <c r="BY23" i="11"/>
  <c r="BZ23" i="11"/>
  <c r="CA23" i="11"/>
  <c r="CB23" i="11"/>
  <c r="CC23" i="11"/>
  <c r="BY24" i="11"/>
  <c r="BZ24" i="11"/>
  <c r="CA24" i="11"/>
  <c r="CB24" i="11"/>
  <c r="CC24" i="11"/>
  <c r="BY25" i="11"/>
  <c r="BZ25" i="11"/>
  <c r="CA25" i="11"/>
  <c r="CB25" i="11"/>
  <c r="CC25" i="11"/>
  <c r="BY26" i="11"/>
  <c r="BZ26" i="11"/>
  <c r="CA26" i="11"/>
  <c r="CB26" i="11"/>
  <c r="CC26" i="11"/>
  <c r="BY27" i="11"/>
  <c r="BZ27" i="11"/>
  <c r="CA27" i="11"/>
  <c r="CB27" i="11"/>
  <c r="CC27" i="11"/>
  <c r="BY28" i="11"/>
  <c r="BZ28" i="11"/>
  <c r="CA28" i="11"/>
  <c r="CB28" i="11"/>
  <c r="CC28" i="11"/>
  <c r="BY29" i="11"/>
  <c r="BZ29" i="11"/>
  <c r="CA29" i="11"/>
  <c r="CB29" i="11"/>
  <c r="CC29" i="11"/>
  <c r="BY30" i="11"/>
  <c r="BZ30" i="11"/>
  <c r="CA30" i="11"/>
  <c r="CB30" i="11"/>
  <c r="CC30" i="11"/>
  <c r="BY31" i="11"/>
  <c r="BZ31" i="11"/>
  <c r="CA31" i="11"/>
  <c r="CB31" i="11"/>
  <c r="CC31" i="11"/>
  <c r="BY32" i="11"/>
  <c r="BZ32" i="11"/>
  <c r="CA32" i="11"/>
  <c r="CB32" i="11"/>
  <c r="CC32" i="11"/>
  <c r="BY33" i="11"/>
  <c r="BZ33" i="11"/>
  <c r="CA33" i="11"/>
  <c r="CB33" i="11"/>
  <c r="CC33" i="11"/>
  <c r="BY34" i="11"/>
  <c r="BZ34" i="11"/>
  <c r="CA34" i="11"/>
  <c r="CB34" i="11"/>
  <c r="CC34" i="11"/>
  <c r="BY35" i="11"/>
  <c r="BZ35" i="11"/>
  <c r="CA35" i="11"/>
  <c r="CB35" i="11"/>
  <c r="CC35" i="11"/>
  <c r="BY36" i="11"/>
  <c r="BZ36" i="11"/>
  <c r="CA36" i="11"/>
  <c r="CB36" i="11"/>
  <c r="CC36" i="11"/>
  <c r="BY37" i="11"/>
  <c r="BZ37" i="11"/>
  <c r="CA37" i="11"/>
  <c r="CB37" i="11"/>
  <c r="CC37" i="11"/>
  <c r="BY38" i="11"/>
  <c r="BZ38" i="11"/>
  <c r="CA38" i="11"/>
  <c r="CB38" i="11"/>
  <c r="CC38" i="11"/>
  <c r="BY39" i="11"/>
  <c r="BZ39" i="11"/>
  <c r="CA39" i="11"/>
  <c r="CB39" i="11"/>
  <c r="CC39" i="11"/>
  <c r="BY40" i="11"/>
  <c r="BZ40" i="11"/>
  <c r="CA40" i="11"/>
  <c r="CB40" i="11"/>
  <c r="CC40" i="11"/>
  <c r="BY41" i="11"/>
  <c r="BZ41" i="11"/>
  <c r="CA41" i="11"/>
  <c r="CB41" i="11"/>
  <c r="CC41" i="11"/>
  <c r="BY42" i="11"/>
  <c r="BZ42" i="11"/>
  <c r="CA42" i="11"/>
  <c r="CB42" i="11"/>
  <c r="CC42" i="11"/>
  <c r="BY43" i="11"/>
  <c r="BZ43" i="11"/>
  <c r="CA43" i="11"/>
  <c r="CB43" i="11"/>
  <c r="CC43" i="11"/>
  <c r="BY44" i="11"/>
  <c r="BZ44" i="11"/>
  <c r="CA44" i="11"/>
  <c r="CB44" i="11"/>
  <c r="CC44" i="11"/>
  <c r="BY45" i="11"/>
  <c r="BZ45" i="11"/>
  <c r="CA45" i="11"/>
  <c r="CB45" i="11"/>
  <c r="CC45" i="11"/>
  <c r="BY46" i="11"/>
  <c r="BZ46" i="11"/>
  <c r="CA46" i="11"/>
  <c r="CB46" i="11"/>
  <c r="CC46" i="11"/>
  <c r="BY47" i="11"/>
  <c r="BZ47" i="11"/>
  <c r="CA47" i="11"/>
  <c r="CB47" i="11"/>
  <c r="CC47" i="11"/>
  <c r="BY48" i="11"/>
  <c r="BZ48" i="11"/>
  <c r="CA48" i="11"/>
  <c r="CB48" i="11"/>
  <c r="CC48" i="11"/>
  <c r="BY49" i="11"/>
  <c r="BZ49" i="11"/>
  <c r="CA49" i="11"/>
  <c r="CB49" i="11"/>
  <c r="CC49" i="11"/>
  <c r="BY50" i="11"/>
  <c r="BZ50" i="11"/>
  <c r="CA50" i="11"/>
  <c r="CB50" i="11"/>
  <c r="CC50" i="11"/>
  <c r="BY51" i="11"/>
  <c r="BZ51" i="11"/>
  <c r="CA51" i="11"/>
  <c r="CB51" i="11"/>
  <c r="CC51" i="11"/>
  <c r="BY52" i="11"/>
  <c r="BZ52" i="11"/>
  <c r="CA52" i="11"/>
  <c r="CB52" i="11"/>
  <c r="CC52" i="11"/>
  <c r="BY53" i="11"/>
  <c r="BZ53" i="11"/>
  <c r="CA53" i="11"/>
  <c r="CB53" i="11"/>
  <c r="CC53" i="11"/>
  <c r="BY54" i="11"/>
  <c r="BZ54" i="11"/>
  <c r="CA54" i="11"/>
  <c r="CB54" i="11"/>
  <c r="CC54" i="11"/>
  <c r="BY55" i="11"/>
  <c r="BZ55" i="11"/>
  <c r="CA55" i="11"/>
  <c r="CB55" i="11"/>
  <c r="CC55" i="11"/>
  <c r="BY56" i="11"/>
  <c r="BZ56" i="11"/>
  <c r="CA56" i="11"/>
  <c r="CB56" i="11"/>
  <c r="CC56" i="11"/>
  <c r="BY57" i="11"/>
  <c r="BZ57" i="11"/>
  <c r="CA57" i="11"/>
  <c r="CB57" i="11"/>
  <c r="CC57" i="11"/>
  <c r="BY58" i="11"/>
  <c r="BZ58" i="11"/>
  <c r="CA58" i="11"/>
  <c r="CB58" i="11"/>
  <c r="CC58" i="11"/>
  <c r="BY59" i="11"/>
  <c r="BZ59" i="11"/>
  <c r="CA59" i="11"/>
  <c r="CB59" i="11"/>
  <c r="CC59" i="11"/>
  <c r="BY60" i="11"/>
  <c r="BZ60" i="11"/>
  <c r="CA60" i="11"/>
  <c r="CB60" i="11"/>
  <c r="CC60" i="11"/>
  <c r="T61" i="27"/>
  <c r="T62" i="27"/>
  <c r="U61" i="27"/>
  <c r="U62" i="27"/>
  <c r="V61" i="27"/>
  <c r="W61" i="27"/>
  <c r="W62" i="27"/>
  <c r="X61" i="27"/>
  <c r="X62" i="27"/>
  <c r="Y61" i="27"/>
  <c r="Y62" i="27"/>
  <c r="Z61" i="27"/>
  <c r="Z62" i="27"/>
  <c r="AA61" i="27"/>
  <c r="AA62" i="27"/>
  <c r="AB61" i="27"/>
  <c r="AB62" i="27"/>
  <c r="AC61" i="27"/>
  <c r="AC62" i="27"/>
  <c r="AD61" i="27"/>
  <c r="AE61" i="27"/>
  <c r="AE62" i="27"/>
  <c r="AF61" i="27"/>
  <c r="AF62" i="27"/>
  <c r="AG61" i="27"/>
  <c r="AG62" i="27"/>
  <c r="AH61" i="27"/>
  <c r="AI61" i="27"/>
  <c r="AI62" i="27"/>
  <c r="AJ61" i="27"/>
  <c r="AJ62" i="27"/>
  <c r="AK61" i="27"/>
  <c r="AK62" i="27"/>
  <c r="AL61" i="27"/>
  <c r="AL62" i="27"/>
  <c r="AM61" i="27"/>
  <c r="AM62" i="27"/>
  <c r="AN61" i="27"/>
  <c r="AN62" i="27"/>
  <c r="AO61" i="27"/>
  <c r="AO62" i="27"/>
  <c r="AP61" i="27"/>
  <c r="AP62" i="27"/>
  <c r="AQ61" i="27"/>
  <c r="AQ62" i="27"/>
  <c r="AR61" i="27"/>
  <c r="AR62" i="27"/>
  <c r="AS61" i="27"/>
  <c r="AS62" i="27"/>
  <c r="AT61" i="27"/>
  <c r="AU61" i="27"/>
  <c r="AU62" i="27"/>
  <c r="AV61" i="27"/>
  <c r="AV62" i="27"/>
  <c r="AW61" i="27"/>
  <c r="AW62" i="27"/>
  <c r="AX61" i="27"/>
  <c r="AX62" i="27"/>
  <c r="CJ62" i="27"/>
  <c r="AY61" i="27"/>
  <c r="AY62" i="27"/>
  <c r="AZ61" i="27"/>
  <c r="AZ62" i="27"/>
  <c r="BA61" i="27"/>
  <c r="BA62" i="27"/>
  <c r="BB61" i="27"/>
  <c r="BB62" i="27"/>
  <c r="BC61" i="27"/>
  <c r="BC62" i="27"/>
  <c r="BD61" i="27"/>
  <c r="BD62" i="27"/>
  <c r="BE61" i="27"/>
  <c r="BE62" i="27"/>
  <c r="BF61" i="27"/>
  <c r="BF62" i="27"/>
  <c r="BG61" i="27"/>
  <c r="BG62" i="27"/>
  <c r="BH61" i="27"/>
  <c r="BH62" i="27"/>
  <c r="BI61" i="27"/>
  <c r="BI62" i="27"/>
  <c r="BJ61" i="27"/>
  <c r="BK61" i="27"/>
  <c r="BK62" i="27"/>
  <c r="BL61" i="27"/>
  <c r="BL62" i="27"/>
  <c r="BM61" i="27"/>
  <c r="BM62" i="27"/>
  <c r="BN61" i="27"/>
  <c r="BO61" i="27"/>
  <c r="BO62" i="27"/>
  <c r="BP61" i="27"/>
  <c r="BP62" i="27"/>
  <c r="BQ61" i="27"/>
  <c r="BQ62" i="27"/>
  <c r="BR61" i="27"/>
  <c r="BR62" i="27"/>
  <c r="BS61" i="27"/>
  <c r="BS62" i="27"/>
  <c r="BT61" i="27"/>
  <c r="BT62" i="27"/>
  <c r="BU61" i="27"/>
  <c r="BU62" i="27"/>
  <c r="BV61" i="27"/>
  <c r="BV62" i="27"/>
  <c r="BW61" i="27"/>
  <c r="BW62" i="27"/>
  <c r="BX61" i="27"/>
  <c r="BX62" i="27"/>
  <c r="BY61" i="27"/>
  <c r="BY62" i="27"/>
  <c r="BZ61" i="27"/>
  <c r="V14" i="20"/>
  <c r="CA61" i="27"/>
  <c r="CA62" i="27"/>
  <c r="CB61" i="27"/>
  <c r="CB62" i="27"/>
  <c r="CC61" i="27"/>
  <c r="CC62" i="27"/>
  <c r="CD61" i="27"/>
  <c r="CD62" i="27"/>
  <c r="CE61" i="27"/>
  <c r="CE62" i="27"/>
  <c r="CF61" i="27"/>
  <c r="CF62" i="27"/>
  <c r="V62" i="27"/>
  <c r="AD62" i="27"/>
  <c r="AH62" i="27"/>
  <c r="AT62" i="27"/>
  <c r="BJ62" i="27"/>
  <c r="BN62" i="27"/>
  <c r="BZ62" i="27"/>
  <c r="S61" i="27"/>
  <c r="S62" i="27"/>
  <c r="P61" i="55"/>
  <c r="Q61" i="55"/>
  <c r="R61" i="55"/>
  <c r="S61" i="55"/>
  <c r="T61" i="55"/>
  <c r="U61" i="55"/>
  <c r="V61" i="55"/>
  <c r="W61" i="55"/>
  <c r="X61" i="55"/>
  <c r="Y61" i="55"/>
  <c r="Z61" i="55"/>
  <c r="AA61" i="55"/>
  <c r="AB61" i="55"/>
  <c r="AC61" i="55"/>
  <c r="AD61" i="55"/>
  <c r="AE61" i="55"/>
  <c r="AF61" i="55"/>
  <c r="AG61" i="55"/>
  <c r="AH61" i="55"/>
  <c r="AI61" i="55"/>
  <c r="AJ61" i="55"/>
  <c r="AK61" i="55"/>
  <c r="AL61" i="55"/>
  <c r="AM61" i="55"/>
  <c r="AN61" i="55"/>
  <c r="AO61" i="55"/>
  <c r="AP61" i="55"/>
  <c r="AQ61" i="55"/>
  <c r="AR61" i="55"/>
  <c r="AS61" i="55"/>
  <c r="AT61" i="55"/>
  <c r="AU61" i="55"/>
  <c r="AV61" i="55"/>
  <c r="AW61" i="55"/>
  <c r="AX61" i="55"/>
  <c r="AY61" i="55"/>
  <c r="AZ61" i="55"/>
  <c r="BA61" i="55"/>
  <c r="BB61" i="55"/>
  <c r="BC61" i="55"/>
  <c r="BD61" i="55"/>
  <c r="BE61" i="55"/>
  <c r="BF61" i="55"/>
  <c r="BG61" i="55"/>
  <c r="BH61" i="55"/>
  <c r="BI61" i="55"/>
  <c r="BJ61" i="55"/>
  <c r="BK61" i="55"/>
  <c r="BL61" i="55"/>
  <c r="BM61" i="55"/>
  <c r="BN61" i="55"/>
  <c r="BO61" i="55"/>
  <c r="BP61" i="55"/>
  <c r="BQ61" i="55"/>
  <c r="BR61" i="55"/>
  <c r="BS61" i="55"/>
  <c r="BT61" i="55"/>
  <c r="BU61" i="55"/>
  <c r="BV61" i="55"/>
  <c r="BW61" i="55"/>
  <c r="P62" i="55"/>
  <c r="Q62" i="55"/>
  <c r="R62" i="55"/>
  <c r="S62" i="55"/>
  <c r="T62" i="55"/>
  <c r="U62" i="55"/>
  <c r="C31" i="20"/>
  <c r="V62" i="55"/>
  <c r="W62" i="55"/>
  <c r="E31" i="20"/>
  <c r="X62" i="55"/>
  <c r="Y62" i="55"/>
  <c r="Z62" i="55"/>
  <c r="AA62" i="55"/>
  <c r="AB62" i="55"/>
  <c r="AC62" i="55"/>
  <c r="AD62" i="55"/>
  <c r="AE62" i="55"/>
  <c r="H31" i="20"/>
  <c r="AF62" i="55"/>
  <c r="AG62" i="55"/>
  <c r="AH62" i="55"/>
  <c r="AI62" i="55"/>
  <c r="AJ62" i="55"/>
  <c r="AK62" i="55"/>
  <c r="I31" i="20"/>
  <c r="AL62" i="55"/>
  <c r="AM62" i="55"/>
  <c r="K31" i="20"/>
  <c r="AN62" i="55"/>
  <c r="L31" i="20"/>
  <c r="AO62" i="55"/>
  <c r="AP62" i="55"/>
  <c r="AQ62" i="55"/>
  <c r="AR62" i="55"/>
  <c r="AS62" i="55"/>
  <c r="AT62" i="55"/>
  <c r="AU62" i="55"/>
  <c r="M31" i="20"/>
  <c r="AV62" i="55"/>
  <c r="N31" i="20"/>
  <c r="AW62" i="55"/>
  <c r="O31" i="20"/>
  <c r="AX62" i="55"/>
  <c r="AY62" i="55"/>
  <c r="AZ62" i="55"/>
  <c r="BA62" i="55"/>
  <c r="BB62" i="55"/>
  <c r="P31" i="20"/>
  <c r="BC62" i="55"/>
  <c r="BD62" i="55"/>
  <c r="BE62" i="55"/>
  <c r="BF62" i="55"/>
  <c r="BG62" i="55"/>
  <c r="BH62" i="55"/>
  <c r="BI62" i="55"/>
  <c r="BJ62" i="55"/>
  <c r="BK62" i="55"/>
  <c r="BL62" i="55"/>
  <c r="Q31" i="20"/>
  <c r="BM62" i="55"/>
  <c r="R31" i="20"/>
  <c r="BN62" i="55"/>
  <c r="S31" i="20"/>
  <c r="BO62" i="55"/>
  <c r="T31" i="20"/>
  <c r="BP62" i="55"/>
  <c r="U31" i="20"/>
  <c r="BQ62" i="55"/>
  <c r="V31" i="20"/>
  <c r="BR62" i="55"/>
  <c r="BS62" i="55"/>
  <c r="BT62" i="55"/>
  <c r="BU62" i="55"/>
  <c r="BV62" i="55"/>
  <c r="BW62" i="55"/>
  <c r="P63" i="55"/>
  <c r="Q63" i="55"/>
  <c r="R63" i="55"/>
  <c r="S63" i="55"/>
  <c r="T63" i="55"/>
  <c r="U63" i="55"/>
  <c r="V63" i="55"/>
  <c r="W63" i="55"/>
  <c r="X63" i="55"/>
  <c r="Y63" i="55"/>
  <c r="Z63" i="55"/>
  <c r="AA63" i="55"/>
  <c r="AB63" i="55"/>
  <c r="AC63" i="55"/>
  <c r="AD63" i="55"/>
  <c r="AE63" i="55"/>
  <c r="AF63" i="55"/>
  <c r="AG63" i="55"/>
  <c r="AH63" i="55"/>
  <c r="AI63" i="55"/>
  <c r="AJ63" i="55"/>
  <c r="AK63" i="55"/>
  <c r="AL63" i="55"/>
  <c r="AM63" i="55"/>
  <c r="AN63" i="55"/>
  <c r="AO63" i="55"/>
  <c r="AP63" i="55"/>
  <c r="AQ63" i="55"/>
  <c r="AR63" i="55"/>
  <c r="AS63" i="55"/>
  <c r="AT63" i="55"/>
  <c r="AU63" i="55"/>
  <c r="AV63" i="55"/>
  <c r="AW63" i="55"/>
  <c r="AX63" i="55"/>
  <c r="AY63" i="55"/>
  <c r="AZ63" i="55"/>
  <c r="BA63" i="55"/>
  <c r="BB63" i="55"/>
  <c r="BC63" i="55"/>
  <c r="BD63" i="55"/>
  <c r="BE63" i="55"/>
  <c r="BF63" i="55"/>
  <c r="BG63" i="55"/>
  <c r="BH63" i="55"/>
  <c r="BI63" i="55"/>
  <c r="BJ63" i="55"/>
  <c r="BK63" i="55"/>
  <c r="BL63" i="55"/>
  <c r="BM63" i="55"/>
  <c r="BN63" i="55"/>
  <c r="BO63" i="55"/>
  <c r="BP63" i="55"/>
  <c r="BQ63" i="55"/>
  <c r="BR63" i="55"/>
  <c r="BS63" i="55"/>
  <c r="BT63" i="55"/>
  <c r="BU63" i="55"/>
  <c r="BV63" i="55"/>
  <c r="BW63" i="55"/>
  <c r="F31" i="20"/>
  <c r="B31" i="20"/>
  <c r="O63" i="55"/>
  <c r="L63" i="55"/>
  <c r="K63" i="55"/>
  <c r="J63" i="55"/>
  <c r="I63" i="55"/>
  <c r="H63" i="55"/>
  <c r="G63" i="55"/>
  <c r="F63" i="55"/>
  <c r="E63" i="55"/>
  <c r="D63" i="55"/>
  <c r="C63" i="55"/>
  <c r="B63" i="55"/>
  <c r="O62" i="55"/>
  <c r="L62" i="55"/>
  <c r="K62" i="55"/>
  <c r="J62" i="55"/>
  <c r="I62" i="55"/>
  <c r="H62" i="55"/>
  <c r="H23" i="21"/>
  <c r="G62" i="55"/>
  <c r="F62" i="55"/>
  <c r="E62" i="55"/>
  <c r="D62" i="55"/>
  <c r="C62" i="55"/>
  <c r="B62" i="55"/>
  <c r="O61" i="55"/>
  <c r="L61" i="55"/>
  <c r="K61" i="55"/>
  <c r="J61" i="55"/>
  <c r="I61" i="55"/>
  <c r="H61" i="55"/>
  <c r="G61" i="55"/>
  <c r="F61" i="55"/>
  <c r="E61" i="55"/>
  <c r="D61" i="55"/>
  <c r="C61" i="55"/>
  <c r="B61" i="55"/>
  <c r="CC59" i="55"/>
  <c r="CB59" i="55"/>
  <c r="CA59" i="55"/>
  <c r="BZ59" i="55"/>
  <c r="BY59" i="55"/>
  <c r="CC58" i="55"/>
  <c r="CB58" i="55"/>
  <c r="CA58" i="55"/>
  <c r="BZ58" i="55"/>
  <c r="BY58" i="55"/>
  <c r="CC57" i="55"/>
  <c r="CB57" i="55"/>
  <c r="CA57" i="55"/>
  <c r="BZ57" i="55"/>
  <c r="BY57" i="55"/>
  <c r="CC56" i="55"/>
  <c r="CB56" i="55"/>
  <c r="CA56" i="55"/>
  <c r="BZ56" i="55"/>
  <c r="BY56" i="55"/>
  <c r="CC55" i="55"/>
  <c r="CB55" i="55"/>
  <c r="CA55" i="55"/>
  <c r="BZ55" i="55"/>
  <c r="BY55" i="55"/>
  <c r="CC54" i="55"/>
  <c r="CB54" i="55"/>
  <c r="CA54" i="55"/>
  <c r="BZ54" i="55"/>
  <c r="BY54" i="55"/>
  <c r="CC51" i="55"/>
  <c r="CB51" i="55"/>
  <c r="CA51" i="55"/>
  <c r="BZ51" i="55"/>
  <c r="BY51" i="55"/>
  <c r="CC50" i="55"/>
  <c r="CB50" i="55"/>
  <c r="CA50" i="55"/>
  <c r="BZ50" i="55"/>
  <c r="BY50" i="55"/>
  <c r="CC49" i="55"/>
  <c r="CB49" i="55"/>
  <c r="CA49" i="55"/>
  <c r="BZ49" i="55"/>
  <c r="BY49" i="55"/>
  <c r="CC48" i="55"/>
  <c r="CB48" i="55"/>
  <c r="CA48" i="55"/>
  <c r="BZ48" i="55"/>
  <c r="BY48" i="55"/>
  <c r="CC47" i="55"/>
  <c r="CB47" i="55"/>
  <c r="CA47" i="55"/>
  <c r="BZ47" i="55"/>
  <c r="BY47" i="55"/>
  <c r="CC46" i="55"/>
  <c r="CB46" i="55"/>
  <c r="CA46" i="55"/>
  <c r="BZ46" i="55"/>
  <c r="BY46" i="55"/>
  <c r="CC45" i="55"/>
  <c r="CB45" i="55"/>
  <c r="CA45" i="55"/>
  <c r="BZ45" i="55"/>
  <c r="BY45" i="55"/>
  <c r="CC44" i="55"/>
  <c r="CB44" i="55"/>
  <c r="CA44" i="55"/>
  <c r="BZ44" i="55"/>
  <c r="BY44" i="55"/>
  <c r="CC43" i="55"/>
  <c r="CB43" i="55"/>
  <c r="CA43" i="55"/>
  <c r="BZ43" i="55"/>
  <c r="BY43" i="55"/>
  <c r="CC42" i="55"/>
  <c r="CB42" i="55"/>
  <c r="CA42" i="55"/>
  <c r="BZ42" i="55"/>
  <c r="BY42" i="55"/>
  <c r="CC41" i="55"/>
  <c r="CB41" i="55"/>
  <c r="CA41" i="55"/>
  <c r="BZ41" i="55"/>
  <c r="BY41" i="55"/>
  <c r="CC40" i="55"/>
  <c r="CB40" i="55"/>
  <c r="CA40" i="55"/>
  <c r="BZ40" i="55"/>
  <c r="BY40" i="55"/>
  <c r="CC39" i="55"/>
  <c r="CB39" i="55"/>
  <c r="CA39" i="55"/>
  <c r="BZ39" i="55"/>
  <c r="BY39" i="55"/>
  <c r="CC38" i="55"/>
  <c r="CB38" i="55"/>
  <c r="CA38" i="55"/>
  <c r="BZ38" i="55"/>
  <c r="BY38" i="55"/>
  <c r="CC37" i="55"/>
  <c r="CB37" i="55"/>
  <c r="CA37" i="55"/>
  <c r="BZ37" i="55"/>
  <c r="BY37" i="55"/>
  <c r="CC36" i="55"/>
  <c r="CB36" i="55"/>
  <c r="CA36" i="55"/>
  <c r="BZ36" i="55"/>
  <c r="BY36" i="55"/>
  <c r="CC35" i="55"/>
  <c r="CB35" i="55"/>
  <c r="CA35" i="55"/>
  <c r="BZ35" i="55"/>
  <c r="BY35" i="55"/>
  <c r="CC34" i="55"/>
  <c r="CB34" i="55"/>
  <c r="CA34" i="55"/>
  <c r="BZ34" i="55"/>
  <c r="BY34" i="55"/>
  <c r="CC33" i="55"/>
  <c r="CB33" i="55"/>
  <c r="CA33" i="55"/>
  <c r="BZ33" i="55"/>
  <c r="BY33" i="55"/>
  <c r="CC32" i="55"/>
  <c r="CB32" i="55"/>
  <c r="CA32" i="55"/>
  <c r="BZ32" i="55"/>
  <c r="BY32" i="55"/>
  <c r="CC31" i="55"/>
  <c r="CB31" i="55"/>
  <c r="CA31" i="55"/>
  <c r="BZ31" i="55"/>
  <c r="BY31" i="55"/>
  <c r="CC30" i="55"/>
  <c r="CB30" i="55"/>
  <c r="CA30" i="55"/>
  <c r="BZ30" i="55"/>
  <c r="BY30" i="55"/>
  <c r="CC29" i="55"/>
  <c r="CB29" i="55"/>
  <c r="CA29" i="55"/>
  <c r="BZ29" i="55"/>
  <c r="BY29" i="55"/>
  <c r="CC28" i="55"/>
  <c r="CB28" i="55"/>
  <c r="CA28" i="55"/>
  <c r="BZ28" i="55"/>
  <c r="BY28" i="55"/>
  <c r="CC27" i="55"/>
  <c r="CB27" i="55"/>
  <c r="CA27" i="55"/>
  <c r="BZ27" i="55"/>
  <c r="BY27" i="55"/>
  <c r="CC26" i="55"/>
  <c r="CB26" i="55"/>
  <c r="CA26" i="55"/>
  <c r="BZ26" i="55"/>
  <c r="BY26" i="55"/>
  <c r="CC25" i="55"/>
  <c r="CB25" i="55"/>
  <c r="CA25" i="55"/>
  <c r="BZ25" i="55"/>
  <c r="BY25" i="55"/>
  <c r="CC24" i="55"/>
  <c r="CB24" i="55"/>
  <c r="CA24" i="55"/>
  <c r="BZ24" i="55"/>
  <c r="BY24" i="55"/>
  <c r="CC23" i="55"/>
  <c r="CB23" i="55"/>
  <c r="CA23" i="55"/>
  <c r="BZ23" i="55"/>
  <c r="BY23" i="55"/>
  <c r="CC22" i="55"/>
  <c r="CB22" i="55"/>
  <c r="CA22" i="55"/>
  <c r="BZ22" i="55"/>
  <c r="BY22" i="55"/>
  <c r="CC21" i="55"/>
  <c r="CB21" i="55"/>
  <c r="CA21" i="55"/>
  <c r="BZ21" i="55"/>
  <c r="BY21" i="55"/>
  <c r="CC20" i="55"/>
  <c r="CB20" i="55"/>
  <c r="CA20" i="55"/>
  <c r="BZ20" i="55"/>
  <c r="BY20" i="55"/>
  <c r="CC19" i="55"/>
  <c r="CB19" i="55"/>
  <c r="CA19" i="55"/>
  <c r="BZ19" i="55"/>
  <c r="BY19" i="55"/>
  <c r="CC18" i="55"/>
  <c r="CB18" i="55"/>
  <c r="CA18" i="55"/>
  <c r="BZ18" i="55"/>
  <c r="BY18" i="55"/>
  <c r="CC17" i="55"/>
  <c r="CB17" i="55"/>
  <c r="CA17" i="55"/>
  <c r="BZ17" i="55"/>
  <c r="BY17" i="55"/>
  <c r="CC16" i="55"/>
  <c r="CB16" i="55"/>
  <c r="CA16" i="55"/>
  <c r="BZ16" i="55"/>
  <c r="BY16" i="55"/>
  <c r="CC15" i="55"/>
  <c r="CB15" i="55"/>
  <c r="CA15" i="55"/>
  <c r="BZ15" i="55"/>
  <c r="BY15" i="55"/>
  <c r="CC14" i="55"/>
  <c r="CB14" i="55"/>
  <c r="CA14" i="55"/>
  <c r="BZ14" i="55"/>
  <c r="BY14" i="55"/>
  <c r="CC13" i="55"/>
  <c r="CB13" i="55"/>
  <c r="CA13" i="55"/>
  <c r="BZ13" i="55"/>
  <c r="BY13" i="55"/>
  <c r="CC12" i="55"/>
  <c r="CB12" i="55"/>
  <c r="CA12" i="55"/>
  <c r="BZ12" i="55"/>
  <c r="BY12" i="55"/>
  <c r="CC11" i="55"/>
  <c r="CB11" i="55"/>
  <c r="CA11" i="55"/>
  <c r="BZ11" i="55"/>
  <c r="BY11" i="55"/>
  <c r="CC10" i="55"/>
  <c r="CB10" i="55"/>
  <c r="CA10" i="55"/>
  <c r="BZ10" i="55"/>
  <c r="BY10" i="55"/>
  <c r="CC9" i="55"/>
  <c r="CB9" i="55"/>
  <c r="CA9" i="55"/>
  <c r="BZ9" i="55"/>
  <c r="BY9" i="55"/>
  <c r="CC8" i="55"/>
  <c r="CB8" i="55"/>
  <c r="CA8" i="55"/>
  <c r="BZ8" i="55"/>
  <c r="BY8" i="55"/>
  <c r="CC7" i="55"/>
  <c r="CB7" i="55"/>
  <c r="CA7" i="55"/>
  <c r="BZ7" i="55"/>
  <c r="BY7" i="55"/>
  <c r="CC6" i="55"/>
  <c r="CB6" i="55"/>
  <c r="CA6" i="55"/>
  <c r="BZ6" i="55"/>
  <c r="BY6" i="55"/>
  <c r="CC5" i="55"/>
  <c r="CB5" i="55"/>
  <c r="CA5" i="55"/>
  <c r="BZ5" i="55"/>
  <c r="BY5" i="55"/>
  <c r="CC4" i="55"/>
  <c r="CB4" i="55"/>
  <c r="CA4" i="55"/>
  <c r="BZ4" i="55"/>
  <c r="BY4" i="55"/>
  <c r="CC3" i="55"/>
  <c r="CB3" i="55"/>
  <c r="CA3" i="55"/>
  <c r="BZ3" i="55"/>
  <c r="BY3" i="55"/>
  <c r="CY57" i="9"/>
  <c r="CX57" i="9"/>
  <c r="CW57" i="9"/>
  <c r="CV57" i="9"/>
  <c r="CU57" i="9"/>
  <c r="CT57" i="9"/>
  <c r="CS57" i="9"/>
  <c r="CR57" i="9"/>
  <c r="CQ57" i="9"/>
  <c r="CP57" i="9"/>
  <c r="CO57" i="9"/>
  <c r="CN57" i="9"/>
  <c r="CM57" i="9"/>
  <c r="CL57" i="9"/>
  <c r="CK57" i="9"/>
  <c r="CJ57" i="9"/>
  <c r="CY56" i="9"/>
  <c r="CX56" i="9"/>
  <c r="CW56" i="9"/>
  <c r="CV56" i="9"/>
  <c r="CU56" i="9"/>
  <c r="CT56" i="9"/>
  <c r="CS56" i="9"/>
  <c r="CR56" i="9"/>
  <c r="CQ56" i="9"/>
  <c r="CP56" i="9"/>
  <c r="CO56" i="9"/>
  <c r="CN56" i="9"/>
  <c r="CM56" i="9"/>
  <c r="CL56" i="9"/>
  <c r="CK56" i="9"/>
  <c r="CJ56" i="9"/>
  <c r="CY55" i="9"/>
  <c r="CX55" i="9"/>
  <c r="CW55" i="9"/>
  <c r="CV55" i="9"/>
  <c r="CU55" i="9"/>
  <c r="CT55" i="9"/>
  <c r="CS55" i="9"/>
  <c r="CR55" i="9"/>
  <c r="CQ55" i="9"/>
  <c r="CP55" i="9"/>
  <c r="CO55" i="9"/>
  <c r="CN55" i="9"/>
  <c r="CM55" i="9"/>
  <c r="CL55" i="9"/>
  <c r="CK55" i="9"/>
  <c r="CJ55" i="9"/>
  <c r="O49" i="8"/>
  <c r="P49" i="8"/>
  <c r="Q49" i="8"/>
  <c r="R49" i="8"/>
  <c r="B20" i="20"/>
  <c r="B44" i="20"/>
  <c r="S49" i="8"/>
  <c r="T49" i="8"/>
  <c r="U49" i="8"/>
  <c r="V49" i="8"/>
  <c r="E20" i="20"/>
  <c r="E44" i="20"/>
  <c r="W49" i="8"/>
  <c r="X49" i="8"/>
  <c r="Y49" i="8"/>
  <c r="Z49" i="8"/>
  <c r="AA49" i="8"/>
  <c r="AB49" i="8"/>
  <c r="AC49" i="8"/>
  <c r="AD49" i="8"/>
  <c r="H20" i="20"/>
  <c r="H44" i="20"/>
  <c r="AE49" i="8"/>
  <c r="AF49" i="8"/>
  <c r="AG49" i="8"/>
  <c r="AH49" i="8"/>
  <c r="AI49" i="8"/>
  <c r="AJ49" i="8"/>
  <c r="I20" i="20"/>
  <c r="I44" i="20"/>
  <c r="AK49" i="8"/>
  <c r="AL49" i="8"/>
  <c r="AM49" i="8"/>
  <c r="AN49" i="8"/>
  <c r="K20" i="20"/>
  <c r="K44" i="20"/>
  <c r="AO49" i="8"/>
  <c r="AP49" i="8"/>
  <c r="CC49" i="8"/>
  <c r="AQ49" i="8"/>
  <c r="AR49" i="8"/>
  <c r="AS49" i="8"/>
  <c r="AT49" i="8"/>
  <c r="AU49" i="8"/>
  <c r="AV49" i="8"/>
  <c r="M20" i="20"/>
  <c r="M44" i="20"/>
  <c r="AW49" i="8"/>
  <c r="AX49" i="8"/>
  <c r="O20" i="20"/>
  <c r="O44" i="20"/>
  <c r="AY49" i="8"/>
  <c r="AZ49" i="8"/>
  <c r="BA49" i="8"/>
  <c r="BB49" i="8"/>
  <c r="BC49" i="8"/>
  <c r="BD49" i="8"/>
  <c r="BE49" i="8"/>
  <c r="BF49" i="8"/>
  <c r="BG49" i="8"/>
  <c r="BH49" i="8"/>
  <c r="BI49" i="8"/>
  <c r="BJ49" i="8"/>
  <c r="BK49" i="8"/>
  <c r="BL49" i="8"/>
  <c r="BM49" i="8"/>
  <c r="BN49" i="8"/>
  <c r="R20" i="20"/>
  <c r="R44" i="20"/>
  <c r="BO49" i="8"/>
  <c r="BP49" i="8"/>
  <c r="CF49" i="8"/>
  <c r="BQ49" i="8"/>
  <c r="BR49" i="8"/>
  <c r="V20" i="20"/>
  <c r="V44" i="20"/>
  <c r="BS49" i="8"/>
  <c r="BT49" i="8"/>
  <c r="BU49" i="8"/>
  <c r="BV49" i="8"/>
  <c r="BW49" i="8"/>
  <c r="BX49" i="8"/>
  <c r="O50" i="8"/>
  <c r="P50" i="8"/>
  <c r="Q50" i="8"/>
  <c r="R50" i="8"/>
  <c r="S50" i="8"/>
  <c r="T50" i="8"/>
  <c r="U50" i="8"/>
  <c r="V50" i="8"/>
  <c r="CA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AX50" i="8"/>
  <c r="AY50" i="8"/>
  <c r="AZ50" i="8"/>
  <c r="BA50" i="8"/>
  <c r="BB50" i="8"/>
  <c r="CE50" i="8"/>
  <c r="BC50" i="8"/>
  <c r="BD50" i="8"/>
  <c r="BE50" i="8"/>
  <c r="BF50" i="8"/>
  <c r="BG50" i="8"/>
  <c r="BH50" i="8"/>
  <c r="BI50" i="8"/>
  <c r="BJ50" i="8"/>
  <c r="BK50" i="8"/>
  <c r="BL50" i="8"/>
  <c r="BM50" i="8"/>
  <c r="BN50" i="8"/>
  <c r="BO50" i="8"/>
  <c r="BP50" i="8"/>
  <c r="BQ50" i="8"/>
  <c r="BR50" i="8"/>
  <c r="BS50" i="8"/>
  <c r="BT50" i="8"/>
  <c r="BU50" i="8"/>
  <c r="BV50" i="8"/>
  <c r="BW50" i="8"/>
  <c r="BX50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L51" i="8"/>
  <c r="BM51" i="8"/>
  <c r="BN51" i="8"/>
  <c r="BO51" i="8"/>
  <c r="BP51" i="8"/>
  <c r="CF51" i="8"/>
  <c r="BQ51" i="8"/>
  <c r="BR51" i="8"/>
  <c r="BS51" i="8"/>
  <c r="BT51" i="8"/>
  <c r="BU51" i="8"/>
  <c r="BV51" i="8"/>
  <c r="BW51" i="8"/>
  <c r="BX51" i="8"/>
  <c r="N51" i="8"/>
  <c r="N50" i="8"/>
  <c r="N49" i="8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M61" i="9"/>
  <c r="CU61" i="9"/>
  <c r="AN61" i="9"/>
  <c r="AO61" i="9"/>
  <c r="AP61" i="9"/>
  <c r="AQ61" i="9"/>
  <c r="AR61" i="9"/>
  <c r="AS61" i="9"/>
  <c r="AT61" i="9"/>
  <c r="AU61" i="9"/>
  <c r="AV61" i="9"/>
  <c r="AW61" i="9"/>
  <c r="AX61" i="9"/>
  <c r="AY61" i="9"/>
  <c r="AZ61" i="9"/>
  <c r="BA61" i="9"/>
  <c r="BB61" i="9"/>
  <c r="BC61" i="9"/>
  <c r="BD61" i="9"/>
  <c r="BE61" i="9"/>
  <c r="BF61" i="9"/>
  <c r="BG61" i="9"/>
  <c r="BH61" i="9"/>
  <c r="BI61" i="9"/>
  <c r="BJ61" i="9"/>
  <c r="BK61" i="9"/>
  <c r="BL61" i="9"/>
  <c r="BM61" i="9"/>
  <c r="BN61" i="9"/>
  <c r="BO61" i="9"/>
  <c r="BP61" i="9"/>
  <c r="BQ61" i="9"/>
  <c r="BR61" i="9"/>
  <c r="BS61" i="9"/>
  <c r="BT61" i="9"/>
  <c r="BU61" i="9"/>
  <c r="BV61" i="9"/>
  <c r="BW61" i="9"/>
  <c r="BX61" i="9"/>
  <c r="BY61" i="9"/>
  <c r="BZ61" i="9"/>
  <c r="CA61" i="9"/>
  <c r="CB61" i="9"/>
  <c r="CC61" i="9"/>
  <c r="CD61" i="9"/>
  <c r="CE61" i="9"/>
  <c r="CF61" i="9"/>
  <c r="CG61" i="9"/>
  <c r="CH61" i="9"/>
  <c r="U62" i="9"/>
  <c r="V62" i="9"/>
  <c r="W62" i="9"/>
  <c r="X62" i="9"/>
  <c r="Y62" i="9"/>
  <c r="B11" i="20"/>
  <c r="Z62" i="9"/>
  <c r="AA62" i="9"/>
  <c r="C11" i="20"/>
  <c r="AB62" i="9"/>
  <c r="AC62" i="9"/>
  <c r="AD62" i="9"/>
  <c r="AE62" i="9"/>
  <c r="E11" i="20"/>
  <c r="AF62" i="9"/>
  <c r="AG62" i="9"/>
  <c r="AH62" i="9"/>
  <c r="AI62" i="9"/>
  <c r="AJ62" i="9"/>
  <c r="AK62" i="9"/>
  <c r="AL62" i="9"/>
  <c r="AM62" i="9"/>
  <c r="G11" i="20"/>
  <c r="AN62" i="9"/>
  <c r="AO62" i="9"/>
  <c r="AP62" i="9"/>
  <c r="AQ62" i="9"/>
  <c r="AR62" i="9"/>
  <c r="AS62" i="9"/>
  <c r="AT62" i="9"/>
  <c r="AU62" i="9"/>
  <c r="J11" i="20"/>
  <c r="AV62" i="9"/>
  <c r="AW62" i="9"/>
  <c r="AX62" i="9"/>
  <c r="AY62" i="9"/>
  <c r="L11" i="20"/>
  <c r="AZ62" i="9"/>
  <c r="BA62" i="9"/>
  <c r="BB62" i="9"/>
  <c r="BC62" i="9"/>
  <c r="BD62" i="9"/>
  <c r="BE62" i="9"/>
  <c r="BF62" i="9"/>
  <c r="BG62" i="9"/>
  <c r="N11" i="20"/>
  <c r="BH62" i="9"/>
  <c r="BI62" i="9"/>
  <c r="BJ62" i="9"/>
  <c r="BK62" i="9"/>
  <c r="BL62" i="9"/>
  <c r="BM62" i="9"/>
  <c r="P11" i="20"/>
  <c r="BN62" i="9"/>
  <c r="BO62" i="9"/>
  <c r="BP62" i="9"/>
  <c r="BQ62" i="9"/>
  <c r="BR62" i="9"/>
  <c r="BS62" i="9"/>
  <c r="BT62" i="9"/>
  <c r="BU62" i="9"/>
  <c r="BV62" i="9"/>
  <c r="BW62" i="9"/>
  <c r="Q11" i="20"/>
  <c r="BX62" i="9"/>
  <c r="BY62" i="9"/>
  <c r="S11" i="20"/>
  <c r="BZ62" i="9"/>
  <c r="CA62" i="9"/>
  <c r="U11" i="20"/>
  <c r="CB62" i="9"/>
  <c r="CC62" i="9"/>
  <c r="CD62" i="9"/>
  <c r="CE62" i="9"/>
  <c r="CF62" i="9"/>
  <c r="CG62" i="9"/>
  <c r="CH62" i="9"/>
  <c r="T62" i="9"/>
  <c r="T61" i="9"/>
  <c r="AN36" i="37"/>
  <c r="AN38" i="37"/>
  <c r="L49" i="7"/>
  <c r="M49" i="7"/>
  <c r="N49" i="7"/>
  <c r="O49" i="7"/>
  <c r="P49" i="7"/>
  <c r="Q49" i="7"/>
  <c r="R49" i="7"/>
  <c r="BZ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J18" i="20"/>
  <c r="AI49" i="7"/>
  <c r="AJ49" i="7"/>
  <c r="AK49" i="7"/>
  <c r="AL49" i="7"/>
  <c r="AM49" i="7"/>
  <c r="AN49" i="7"/>
  <c r="AO49" i="7"/>
  <c r="AP49" i="7"/>
  <c r="AQ49" i="7"/>
  <c r="AR49" i="7"/>
  <c r="AS49" i="7"/>
  <c r="AT49" i="7"/>
  <c r="AU49" i="7"/>
  <c r="AV49" i="7"/>
  <c r="AW49" i="7"/>
  <c r="AX49" i="7"/>
  <c r="CC49" i="7"/>
  <c r="AY49" i="7"/>
  <c r="AZ49" i="7"/>
  <c r="P18" i="20"/>
  <c r="BA49" i="7"/>
  <c r="BB49" i="7"/>
  <c r="BC49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BP49" i="7"/>
  <c r="BQ49" i="7"/>
  <c r="BR49" i="7"/>
  <c r="BS49" i="7"/>
  <c r="BT49" i="7"/>
  <c r="BU49" i="7"/>
  <c r="L50" i="7"/>
  <c r="M50" i="7"/>
  <c r="N50" i="7"/>
  <c r="O50" i="7"/>
  <c r="P50" i="7"/>
  <c r="Q50" i="7"/>
  <c r="R50" i="7"/>
  <c r="BZ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H50" i="6"/>
  <c r="AI50" i="7"/>
  <c r="AJ50" i="7"/>
  <c r="AK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Q50" i="7"/>
  <c r="BR50" i="7"/>
  <c r="BS50" i="7"/>
  <c r="BT50" i="7"/>
  <c r="BU50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K51" i="7"/>
  <c r="BL51" i="7"/>
  <c r="BM51" i="7"/>
  <c r="BN51" i="7"/>
  <c r="BO51" i="7"/>
  <c r="BP51" i="7"/>
  <c r="BQ51" i="7"/>
  <c r="BR51" i="7"/>
  <c r="BS51" i="7"/>
  <c r="BT51" i="7"/>
  <c r="BU51" i="7"/>
  <c r="K51" i="7"/>
  <c r="K50" i="7"/>
  <c r="K49" i="7"/>
  <c r="M49" i="6"/>
  <c r="N49" i="6"/>
  <c r="O49" i="6"/>
  <c r="P49" i="6"/>
  <c r="Q49" i="6"/>
  <c r="R49" i="6"/>
  <c r="BY49" i="6"/>
  <c r="S49" i="6"/>
  <c r="T49" i="6"/>
  <c r="U49" i="6"/>
  <c r="V49" i="6"/>
  <c r="W49" i="6"/>
  <c r="X49" i="6"/>
  <c r="Y49" i="6"/>
  <c r="Z49" i="6"/>
  <c r="F17" i="20"/>
  <c r="AA49" i="6"/>
  <c r="AB49" i="6"/>
  <c r="AC49" i="6"/>
  <c r="AD49" i="6"/>
  <c r="AE49" i="6"/>
  <c r="AF49" i="6"/>
  <c r="AG49" i="6"/>
  <c r="AH49" i="6"/>
  <c r="J17" i="20"/>
  <c r="AI49" i="6"/>
  <c r="AJ49" i="6"/>
  <c r="AK49" i="6"/>
  <c r="AL49" i="6"/>
  <c r="L17" i="20"/>
  <c r="AM49" i="6"/>
  <c r="AN49" i="6"/>
  <c r="AO49" i="6"/>
  <c r="AP49" i="6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BF49" i="6"/>
  <c r="BG49" i="6"/>
  <c r="BH49" i="6"/>
  <c r="BI49" i="6"/>
  <c r="BJ49" i="6"/>
  <c r="BK49" i="6"/>
  <c r="BL49" i="6"/>
  <c r="S17" i="20"/>
  <c r="BM49" i="6"/>
  <c r="BN49" i="6"/>
  <c r="U17" i="20"/>
  <c r="BO49" i="6"/>
  <c r="BP49" i="6"/>
  <c r="BQ49" i="6"/>
  <c r="BR49" i="6"/>
  <c r="BS49" i="6"/>
  <c r="BT49" i="6"/>
  <c r="CE49" i="6"/>
  <c r="BU49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I50" i="6"/>
  <c r="AJ50" i="6"/>
  <c r="AK50" i="6"/>
  <c r="AL50" i="6"/>
  <c r="AM50" i="6"/>
  <c r="CA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BJ50" i="6"/>
  <c r="BK50" i="6"/>
  <c r="BL50" i="6"/>
  <c r="BM50" i="6"/>
  <c r="BN50" i="6"/>
  <c r="BO50" i="6"/>
  <c r="BP50" i="6"/>
  <c r="BQ50" i="6"/>
  <c r="BR50" i="6"/>
  <c r="BS50" i="6"/>
  <c r="BT50" i="6"/>
  <c r="BU50" i="6"/>
  <c r="M51" i="6"/>
  <c r="N51" i="6"/>
  <c r="O51" i="6"/>
  <c r="P51" i="6"/>
  <c r="Q51" i="6"/>
  <c r="R51" i="6"/>
  <c r="BY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BF51" i="6"/>
  <c r="BG51" i="6"/>
  <c r="BH51" i="6"/>
  <c r="BI51" i="6"/>
  <c r="BJ51" i="6"/>
  <c r="BK51" i="6"/>
  <c r="BL51" i="6"/>
  <c r="BM51" i="6"/>
  <c r="BN51" i="6"/>
  <c r="BO51" i="6"/>
  <c r="BP51" i="6"/>
  <c r="BQ51" i="6"/>
  <c r="BR51" i="6"/>
  <c r="BS51" i="6"/>
  <c r="BT51" i="6"/>
  <c r="CE51" i="6"/>
  <c r="BU51" i="6"/>
  <c r="K51" i="6"/>
  <c r="K50" i="6"/>
  <c r="K49" i="6"/>
  <c r="CE57" i="13"/>
  <c r="CF57" i="13"/>
  <c r="CG57" i="13"/>
  <c r="CH57" i="13"/>
  <c r="CI57" i="13"/>
  <c r="CJ57" i="13"/>
  <c r="CK57" i="13"/>
  <c r="CL57" i="13"/>
  <c r="CM57" i="13"/>
  <c r="CN57" i="13"/>
  <c r="CO57" i="13"/>
  <c r="CP57" i="13"/>
  <c r="CQ57" i="13"/>
  <c r="CE58" i="13"/>
  <c r="CF58" i="13"/>
  <c r="CG58" i="13"/>
  <c r="CH58" i="13"/>
  <c r="CI58" i="13"/>
  <c r="CJ58" i="13"/>
  <c r="CK58" i="13"/>
  <c r="CL58" i="13"/>
  <c r="CM58" i="13"/>
  <c r="CN58" i="13"/>
  <c r="CO58" i="13"/>
  <c r="CP58" i="13"/>
  <c r="CQ58" i="13"/>
  <c r="BZ62" i="13"/>
  <c r="BY62" i="13"/>
  <c r="BX62" i="13"/>
  <c r="BW62" i="13"/>
  <c r="V30" i="20"/>
  <c r="BV62" i="13"/>
  <c r="BU62" i="13"/>
  <c r="T30" i="20"/>
  <c r="BT62" i="13"/>
  <c r="BS62" i="13"/>
  <c r="R30" i="20"/>
  <c r="BR62" i="13"/>
  <c r="BQ62" i="13"/>
  <c r="BP62" i="13"/>
  <c r="BO62" i="13"/>
  <c r="BN62" i="13"/>
  <c r="BM62" i="13"/>
  <c r="BL62" i="13"/>
  <c r="BK62" i="13"/>
  <c r="BJ62" i="13"/>
  <c r="BI62" i="13"/>
  <c r="BH62" i="13"/>
  <c r="BG62" i="13"/>
  <c r="BF62" i="13"/>
  <c r="BE62" i="13"/>
  <c r="BD62" i="13"/>
  <c r="BC62" i="13"/>
  <c r="O30" i="20"/>
  <c r="BB62" i="13"/>
  <c r="BA62" i="13"/>
  <c r="M30" i="20"/>
  <c r="AZ62" i="13"/>
  <c r="AY62" i="13"/>
  <c r="AX62" i="13"/>
  <c r="AW62" i="13"/>
  <c r="AV62" i="13"/>
  <c r="AU62" i="13"/>
  <c r="AT62" i="13"/>
  <c r="AS62" i="13"/>
  <c r="K30" i="20"/>
  <c r="AR62" i="13"/>
  <c r="AQ62" i="13"/>
  <c r="AP62" i="13"/>
  <c r="AO62" i="13"/>
  <c r="I30" i="20"/>
  <c r="AN62" i="13"/>
  <c r="AM62" i="13"/>
  <c r="AL62" i="13"/>
  <c r="AK62" i="13"/>
  <c r="AJ62" i="13"/>
  <c r="AI62" i="13"/>
  <c r="H30" i="20"/>
  <c r="AH62" i="13"/>
  <c r="AG62" i="13"/>
  <c r="AF62" i="13"/>
  <c r="AE62" i="13"/>
  <c r="AD62" i="13"/>
  <c r="AC62" i="13"/>
  <c r="AB62" i="13"/>
  <c r="AA62" i="13"/>
  <c r="E30" i="20"/>
  <c r="Z62" i="13"/>
  <c r="Y62" i="13"/>
  <c r="X62" i="13"/>
  <c r="W62" i="13"/>
  <c r="V62" i="13"/>
  <c r="U62" i="13"/>
  <c r="T62" i="13"/>
  <c r="S62" i="13"/>
  <c r="R62" i="13"/>
  <c r="Q62" i="13"/>
  <c r="BZ61" i="13"/>
  <c r="BY61" i="13"/>
  <c r="BX61" i="13"/>
  <c r="BW61" i="13"/>
  <c r="BV61" i="13"/>
  <c r="BU61" i="13"/>
  <c r="BT61" i="13"/>
  <c r="BS61" i="13"/>
  <c r="BR61" i="13"/>
  <c r="BQ61" i="13"/>
  <c r="BP61" i="13"/>
  <c r="BO61" i="13"/>
  <c r="BN61" i="13"/>
  <c r="BM61" i="13"/>
  <c r="BL61" i="13"/>
  <c r="BK61" i="13"/>
  <c r="BJ61" i="13"/>
  <c r="BI61" i="13"/>
  <c r="BH61" i="13"/>
  <c r="BG61" i="13"/>
  <c r="BF61" i="13"/>
  <c r="BE61" i="13"/>
  <c r="BD61" i="13"/>
  <c r="BC61" i="13"/>
  <c r="BB61" i="13"/>
  <c r="BA61" i="13"/>
  <c r="AZ61" i="13"/>
  <c r="AY61" i="13"/>
  <c r="AX61" i="13"/>
  <c r="AW61" i="13"/>
  <c r="AV61" i="13"/>
  <c r="AU61" i="13"/>
  <c r="AT61" i="13"/>
  <c r="AS61" i="13"/>
  <c r="AR61" i="13"/>
  <c r="AQ61" i="13"/>
  <c r="AP61" i="13"/>
  <c r="AO61" i="13"/>
  <c r="AN61" i="13"/>
  <c r="AM61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L59" i="36"/>
  <c r="M59" i="36"/>
  <c r="N59" i="36"/>
  <c r="O59" i="36"/>
  <c r="P59" i="36"/>
  <c r="Q59" i="36"/>
  <c r="R59" i="36"/>
  <c r="S59" i="36"/>
  <c r="T59" i="36"/>
  <c r="U59" i="36"/>
  <c r="V59" i="36"/>
  <c r="W59" i="36"/>
  <c r="X59" i="36"/>
  <c r="Y59" i="36"/>
  <c r="Z59" i="36"/>
  <c r="AA59" i="36"/>
  <c r="AB59" i="36"/>
  <c r="AC59" i="36"/>
  <c r="AD59" i="36"/>
  <c r="AE59" i="36"/>
  <c r="AF59" i="36"/>
  <c r="AG59" i="36"/>
  <c r="AH59" i="36"/>
  <c r="AI59" i="36"/>
  <c r="AJ59" i="36"/>
  <c r="AK59" i="36"/>
  <c r="AL59" i="36"/>
  <c r="AM59" i="36"/>
  <c r="AN59" i="36"/>
  <c r="AO59" i="36"/>
  <c r="AP59" i="36"/>
  <c r="AQ59" i="36"/>
  <c r="AR59" i="36"/>
  <c r="AS59" i="36"/>
  <c r="AT59" i="36"/>
  <c r="AU59" i="36"/>
  <c r="AV59" i="36"/>
  <c r="AW59" i="36"/>
  <c r="AX59" i="36"/>
  <c r="AY59" i="36"/>
  <c r="AZ59" i="36"/>
  <c r="BA59" i="36"/>
  <c r="BB59" i="36"/>
  <c r="BC59" i="36"/>
  <c r="BD59" i="36"/>
  <c r="BE59" i="36"/>
  <c r="BF59" i="36"/>
  <c r="BG59" i="36"/>
  <c r="BH59" i="36"/>
  <c r="BI59" i="36"/>
  <c r="BJ59" i="36"/>
  <c r="BK59" i="36"/>
  <c r="BL59" i="36"/>
  <c r="BM59" i="36"/>
  <c r="BN59" i="36"/>
  <c r="BO59" i="36"/>
  <c r="BP59" i="36"/>
  <c r="BQ59" i="36"/>
  <c r="BR59" i="36"/>
  <c r="BS59" i="36"/>
  <c r="BT59" i="36"/>
  <c r="BU59" i="36"/>
  <c r="BV59" i="36"/>
  <c r="L60" i="36"/>
  <c r="M60" i="36"/>
  <c r="N60" i="36"/>
  <c r="O60" i="36"/>
  <c r="P60" i="36"/>
  <c r="Q60" i="36"/>
  <c r="R60" i="36"/>
  <c r="S60" i="36"/>
  <c r="T60" i="36"/>
  <c r="U60" i="36"/>
  <c r="V60" i="36"/>
  <c r="W60" i="36"/>
  <c r="X60" i="36"/>
  <c r="Y60" i="36"/>
  <c r="Z60" i="36"/>
  <c r="AA60" i="36"/>
  <c r="AB60" i="36"/>
  <c r="AC60" i="36"/>
  <c r="AD60" i="36"/>
  <c r="AE60" i="36"/>
  <c r="AF60" i="36"/>
  <c r="AG60" i="36"/>
  <c r="AH60" i="36"/>
  <c r="AI60" i="36"/>
  <c r="AJ60" i="36"/>
  <c r="AK60" i="36"/>
  <c r="AL60" i="36"/>
  <c r="AM60" i="36"/>
  <c r="AN60" i="36"/>
  <c r="AO60" i="36"/>
  <c r="AP60" i="36"/>
  <c r="AQ60" i="36"/>
  <c r="AR60" i="36"/>
  <c r="AS60" i="36"/>
  <c r="AT60" i="36"/>
  <c r="AU60" i="36"/>
  <c r="AV60" i="36"/>
  <c r="AW60" i="36"/>
  <c r="AX60" i="36"/>
  <c r="AY60" i="36"/>
  <c r="AZ60" i="36"/>
  <c r="BA60" i="36"/>
  <c r="BB60" i="36"/>
  <c r="BC60" i="36"/>
  <c r="BD60" i="36"/>
  <c r="BE60" i="36"/>
  <c r="BF60" i="36"/>
  <c r="BG60" i="36"/>
  <c r="BH60" i="36"/>
  <c r="BI60" i="36"/>
  <c r="BJ60" i="36"/>
  <c r="BK60" i="36"/>
  <c r="BL60" i="36"/>
  <c r="BM60" i="36"/>
  <c r="BN60" i="36"/>
  <c r="BO60" i="36"/>
  <c r="BP60" i="36"/>
  <c r="BQ60" i="36"/>
  <c r="BR60" i="36"/>
  <c r="BS60" i="36"/>
  <c r="BT60" i="36"/>
  <c r="BU60" i="36"/>
  <c r="BV60" i="36"/>
  <c r="L61" i="36"/>
  <c r="M61" i="36"/>
  <c r="N61" i="36"/>
  <c r="O61" i="36"/>
  <c r="P61" i="36"/>
  <c r="Q61" i="36"/>
  <c r="R61" i="36"/>
  <c r="S61" i="36"/>
  <c r="T61" i="36"/>
  <c r="U61" i="36"/>
  <c r="V61" i="36"/>
  <c r="W61" i="36"/>
  <c r="X61" i="36"/>
  <c r="Y61" i="36"/>
  <c r="Z61" i="36"/>
  <c r="AA61" i="36"/>
  <c r="AB61" i="36"/>
  <c r="AC61" i="36"/>
  <c r="AD61" i="36"/>
  <c r="AE61" i="36"/>
  <c r="AF61" i="36"/>
  <c r="AG61" i="36"/>
  <c r="AH61" i="36"/>
  <c r="AI61" i="36"/>
  <c r="AJ61" i="36"/>
  <c r="AK61" i="36"/>
  <c r="AL61" i="36"/>
  <c r="AM61" i="36"/>
  <c r="AN61" i="36"/>
  <c r="AO61" i="36"/>
  <c r="AP61" i="36"/>
  <c r="AQ61" i="36"/>
  <c r="AR61" i="36"/>
  <c r="AS61" i="36"/>
  <c r="AT61" i="36"/>
  <c r="AU61" i="36"/>
  <c r="AV61" i="36"/>
  <c r="AW61" i="36"/>
  <c r="AX61" i="36"/>
  <c r="AY61" i="36"/>
  <c r="AZ61" i="36"/>
  <c r="BA61" i="36"/>
  <c r="BB61" i="36"/>
  <c r="BC61" i="36"/>
  <c r="BD61" i="36"/>
  <c r="BE61" i="36"/>
  <c r="BF61" i="36"/>
  <c r="BG61" i="36"/>
  <c r="BH61" i="36"/>
  <c r="BI61" i="36"/>
  <c r="BJ61" i="36"/>
  <c r="BK61" i="36"/>
  <c r="BL61" i="36"/>
  <c r="BM61" i="36"/>
  <c r="BN61" i="36"/>
  <c r="BO61" i="36"/>
  <c r="BP61" i="36"/>
  <c r="BQ61" i="36"/>
  <c r="BR61" i="36"/>
  <c r="BS61" i="36"/>
  <c r="BT61" i="36"/>
  <c r="BU61" i="36"/>
  <c r="BV61" i="36"/>
  <c r="L62" i="36"/>
  <c r="M62" i="36"/>
  <c r="N62" i="36"/>
  <c r="O62" i="36"/>
  <c r="P62" i="36"/>
  <c r="Q62" i="36"/>
  <c r="R62" i="36"/>
  <c r="S62" i="36"/>
  <c r="T62" i="36"/>
  <c r="U62" i="36"/>
  <c r="V62" i="36"/>
  <c r="W62" i="36"/>
  <c r="X62" i="36"/>
  <c r="Y62" i="36"/>
  <c r="Z62" i="36"/>
  <c r="AA62" i="36"/>
  <c r="AB62" i="36"/>
  <c r="AC62" i="36"/>
  <c r="AD62" i="36"/>
  <c r="AE62" i="36"/>
  <c r="AF62" i="36"/>
  <c r="AG62" i="36"/>
  <c r="AH62" i="36"/>
  <c r="AI62" i="36"/>
  <c r="AJ62" i="36"/>
  <c r="AK62" i="36"/>
  <c r="AL62" i="36"/>
  <c r="AM62" i="36"/>
  <c r="AN62" i="36"/>
  <c r="AO62" i="36"/>
  <c r="AP62" i="36"/>
  <c r="AQ62" i="36"/>
  <c r="AR62" i="36"/>
  <c r="AS62" i="36"/>
  <c r="AT62" i="36"/>
  <c r="AU62" i="36"/>
  <c r="AV62" i="36"/>
  <c r="AW62" i="36"/>
  <c r="AX62" i="36"/>
  <c r="AY62" i="36"/>
  <c r="AZ62" i="36"/>
  <c r="BA62" i="36"/>
  <c r="BB62" i="36"/>
  <c r="BC62" i="36"/>
  <c r="BD62" i="36"/>
  <c r="BE62" i="36"/>
  <c r="BF62" i="36"/>
  <c r="BG62" i="36"/>
  <c r="BH62" i="36"/>
  <c r="BI62" i="36"/>
  <c r="BJ62" i="36"/>
  <c r="BK62" i="36"/>
  <c r="BL62" i="36"/>
  <c r="BM62" i="36"/>
  <c r="BN62" i="36"/>
  <c r="BO62" i="36"/>
  <c r="BP62" i="36"/>
  <c r="BQ62" i="36"/>
  <c r="BR62" i="36"/>
  <c r="BS62" i="36"/>
  <c r="BT62" i="36"/>
  <c r="BU62" i="36"/>
  <c r="BV62" i="36"/>
  <c r="K62" i="36"/>
  <c r="K61" i="36"/>
  <c r="K60" i="36"/>
  <c r="K59" i="36"/>
  <c r="H62" i="36"/>
  <c r="G62" i="36"/>
  <c r="F62" i="36"/>
  <c r="E62" i="36"/>
  <c r="D62" i="36"/>
  <c r="C62" i="36"/>
  <c r="B62" i="36"/>
  <c r="H61" i="36"/>
  <c r="G61" i="36"/>
  <c r="F61" i="36"/>
  <c r="E61" i="36"/>
  <c r="D61" i="36"/>
  <c r="C61" i="36"/>
  <c r="B61" i="36"/>
  <c r="H60" i="36"/>
  <c r="G60" i="36"/>
  <c r="F60" i="36"/>
  <c r="E60" i="36"/>
  <c r="D60" i="36"/>
  <c r="C60" i="36"/>
  <c r="B60" i="36"/>
  <c r="H59" i="36"/>
  <c r="G59" i="36"/>
  <c r="F59" i="36"/>
  <c r="E59" i="36"/>
  <c r="D59" i="36"/>
  <c r="C59" i="36"/>
  <c r="B59" i="36"/>
  <c r="P62" i="33"/>
  <c r="P61" i="33"/>
  <c r="AO61" i="5"/>
  <c r="AO62" i="5"/>
  <c r="S61" i="51"/>
  <c r="T61" i="51"/>
  <c r="U61" i="51"/>
  <c r="V61" i="51"/>
  <c r="B10" i="20"/>
  <c r="B38" i="20"/>
  <c r="W61" i="51"/>
  <c r="X61" i="51"/>
  <c r="C10" i="20"/>
  <c r="C38" i="20"/>
  <c r="Y61" i="51"/>
  <c r="Z61" i="51"/>
  <c r="AA61" i="51"/>
  <c r="AB61" i="51"/>
  <c r="AC61" i="51"/>
  <c r="AD61" i="51"/>
  <c r="AE61" i="51"/>
  <c r="AF61" i="51"/>
  <c r="AG61" i="51"/>
  <c r="AH61" i="51"/>
  <c r="AI61" i="51"/>
  <c r="AJ61" i="51"/>
  <c r="AK61" i="51"/>
  <c r="AL61" i="51"/>
  <c r="AM61" i="51"/>
  <c r="AN61" i="51"/>
  <c r="I10" i="20"/>
  <c r="I38" i="20"/>
  <c r="AO61" i="51"/>
  <c r="AP61" i="51"/>
  <c r="AQ61" i="51"/>
  <c r="AR61" i="51"/>
  <c r="K10" i="20"/>
  <c r="K38" i="20"/>
  <c r="AS61" i="51"/>
  <c r="AT61" i="51"/>
  <c r="AU61" i="51"/>
  <c r="AV61" i="51"/>
  <c r="AW61" i="51"/>
  <c r="AX61" i="51"/>
  <c r="AY61" i="51"/>
  <c r="AZ61" i="51"/>
  <c r="M10" i="20"/>
  <c r="M38" i="20"/>
  <c r="BA61" i="51"/>
  <c r="BB61" i="51"/>
  <c r="O10" i="20"/>
  <c r="O38" i="20"/>
  <c r="BC61" i="51"/>
  <c r="BD61" i="51"/>
  <c r="BE61" i="51"/>
  <c r="BF61" i="51"/>
  <c r="BG61" i="51"/>
  <c r="BH61" i="51"/>
  <c r="BI61" i="51"/>
  <c r="BJ61" i="51"/>
  <c r="BK61" i="51"/>
  <c r="BL61" i="51"/>
  <c r="BM61" i="51"/>
  <c r="BN61" i="51"/>
  <c r="BO61" i="51"/>
  <c r="BP61" i="51"/>
  <c r="BQ61" i="51"/>
  <c r="BR61" i="51"/>
  <c r="BS61" i="51"/>
  <c r="BT61" i="51"/>
  <c r="BU61" i="51"/>
  <c r="BV61" i="51"/>
  <c r="BW61" i="51"/>
  <c r="BX61" i="51"/>
  <c r="BY61" i="51"/>
  <c r="BZ61" i="51"/>
  <c r="CA61" i="51"/>
  <c r="CB61" i="51"/>
  <c r="S62" i="51"/>
  <c r="T62" i="51"/>
  <c r="U62" i="51"/>
  <c r="V62" i="51"/>
  <c r="W62" i="51"/>
  <c r="X62" i="51"/>
  <c r="Y62" i="51"/>
  <c r="Z62" i="51"/>
  <c r="AA62" i="51"/>
  <c r="AB62" i="51"/>
  <c r="AC62" i="51"/>
  <c r="AD62" i="51"/>
  <c r="AE62" i="51"/>
  <c r="AF62" i="51"/>
  <c r="AG62" i="51"/>
  <c r="AH62" i="51"/>
  <c r="AI62" i="51"/>
  <c r="AJ62" i="51"/>
  <c r="AK62" i="51"/>
  <c r="AL62" i="51"/>
  <c r="AM62" i="51"/>
  <c r="AN62" i="51"/>
  <c r="AO62" i="51"/>
  <c r="AP62" i="51"/>
  <c r="AQ62" i="51"/>
  <c r="AR62" i="51"/>
  <c r="AS62" i="51"/>
  <c r="AT62" i="51"/>
  <c r="AU62" i="51"/>
  <c r="AV62" i="51"/>
  <c r="AW62" i="51"/>
  <c r="AX62" i="51"/>
  <c r="AY62" i="51"/>
  <c r="AZ62" i="51"/>
  <c r="BA62" i="51"/>
  <c r="BB62" i="51"/>
  <c r="BC62" i="51"/>
  <c r="BD62" i="51"/>
  <c r="BE62" i="51"/>
  <c r="BF62" i="51"/>
  <c r="BG62" i="51"/>
  <c r="BH62" i="51"/>
  <c r="BI62" i="51"/>
  <c r="BJ62" i="51"/>
  <c r="BK62" i="51"/>
  <c r="BL62" i="51"/>
  <c r="BM62" i="51"/>
  <c r="BN62" i="51"/>
  <c r="BO62" i="51"/>
  <c r="BP62" i="51"/>
  <c r="BQ62" i="51"/>
  <c r="BR62" i="51"/>
  <c r="BS62" i="51"/>
  <c r="BT62" i="51"/>
  <c r="BU62" i="51"/>
  <c r="BV62" i="51"/>
  <c r="BW62" i="51"/>
  <c r="BX62" i="51"/>
  <c r="BY62" i="51"/>
  <c r="BZ62" i="51"/>
  <c r="CA62" i="51"/>
  <c r="CB62" i="51"/>
  <c r="S63" i="51"/>
  <c r="T63" i="51"/>
  <c r="U63" i="51"/>
  <c r="V63" i="51"/>
  <c r="W63" i="51"/>
  <c r="X63" i="51"/>
  <c r="Y63" i="51"/>
  <c r="Z63" i="51"/>
  <c r="AA63" i="51"/>
  <c r="AB63" i="51"/>
  <c r="AC63" i="51"/>
  <c r="AD63" i="51"/>
  <c r="AE63" i="51"/>
  <c r="AF63" i="51"/>
  <c r="AG63" i="51"/>
  <c r="AH63" i="51"/>
  <c r="AI63" i="51"/>
  <c r="AJ63" i="51"/>
  <c r="AK63" i="51"/>
  <c r="AL63" i="51"/>
  <c r="AM63" i="51"/>
  <c r="AN63" i="51"/>
  <c r="AO63" i="51"/>
  <c r="AP63" i="51"/>
  <c r="AQ63" i="51"/>
  <c r="AR63" i="51"/>
  <c r="AS63" i="51"/>
  <c r="AT63" i="51"/>
  <c r="AU63" i="51"/>
  <c r="AV63" i="51"/>
  <c r="AW63" i="51"/>
  <c r="AX63" i="51"/>
  <c r="AY63" i="51"/>
  <c r="AZ63" i="51"/>
  <c r="BA63" i="51"/>
  <c r="BB63" i="51"/>
  <c r="BC63" i="51"/>
  <c r="BD63" i="51"/>
  <c r="BE63" i="51"/>
  <c r="BF63" i="51"/>
  <c r="BG63" i="51"/>
  <c r="BH63" i="51"/>
  <c r="BI63" i="51"/>
  <c r="BJ63" i="51"/>
  <c r="BK63" i="51"/>
  <c r="BL63" i="51"/>
  <c r="BM63" i="51"/>
  <c r="BN63" i="51"/>
  <c r="BO63" i="51"/>
  <c r="BP63" i="51"/>
  <c r="BQ63" i="51"/>
  <c r="BR63" i="51"/>
  <c r="BS63" i="51"/>
  <c r="BT63" i="51"/>
  <c r="BU63" i="51"/>
  <c r="BV63" i="51"/>
  <c r="BW63" i="51"/>
  <c r="BX63" i="51"/>
  <c r="BY63" i="51"/>
  <c r="BZ63" i="51"/>
  <c r="CA63" i="51"/>
  <c r="CB63" i="51"/>
  <c r="S64" i="51"/>
  <c r="T64" i="51"/>
  <c r="U64" i="51"/>
  <c r="V64" i="51"/>
  <c r="W64" i="51"/>
  <c r="X64" i="51"/>
  <c r="Y64" i="51"/>
  <c r="Z64" i="51"/>
  <c r="AA64" i="51"/>
  <c r="AB64" i="51"/>
  <c r="AC64" i="51"/>
  <c r="AD64" i="51"/>
  <c r="AE64" i="51"/>
  <c r="AF64" i="51"/>
  <c r="AG64" i="51"/>
  <c r="AH64" i="51"/>
  <c r="AI64" i="51"/>
  <c r="AJ64" i="51"/>
  <c r="AK64" i="51"/>
  <c r="AL64" i="51"/>
  <c r="AM64" i="51"/>
  <c r="AN64" i="51"/>
  <c r="AO64" i="51"/>
  <c r="AP64" i="51"/>
  <c r="AQ64" i="51"/>
  <c r="AR64" i="51"/>
  <c r="AS64" i="51"/>
  <c r="AT64" i="51"/>
  <c r="AU64" i="51"/>
  <c r="AV64" i="51"/>
  <c r="AW64" i="51"/>
  <c r="AX64" i="51"/>
  <c r="AY64" i="51"/>
  <c r="AZ64" i="51"/>
  <c r="BA64" i="51"/>
  <c r="BB64" i="51"/>
  <c r="BC64" i="51"/>
  <c r="BD64" i="51"/>
  <c r="BE64" i="51"/>
  <c r="BF64" i="51"/>
  <c r="BG64" i="51"/>
  <c r="BH64" i="51"/>
  <c r="BI64" i="51"/>
  <c r="BJ64" i="51"/>
  <c r="BK64" i="51"/>
  <c r="BL64" i="51"/>
  <c r="BM64" i="51"/>
  <c r="BN64" i="51"/>
  <c r="BO64" i="51"/>
  <c r="BP64" i="51"/>
  <c r="BQ64" i="51"/>
  <c r="BR64" i="51"/>
  <c r="BS64" i="51"/>
  <c r="BT64" i="51"/>
  <c r="BU64" i="51"/>
  <c r="BV64" i="51"/>
  <c r="BW64" i="51"/>
  <c r="BX64" i="51"/>
  <c r="BY64" i="51"/>
  <c r="BZ64" i="51"/>
  <c r="CA64" i="51"/>
  <c r="CB64" i="51"/>
  <c r="S65" i="51"/>
  <c r="T65" i="51"/>
  <c r="U65" i="51"/>
  <c r="V65" i="51"/>
  <c r="W65" i="51"/>
  <c r="X65" i="51"/>
  <c r="Y65" i="51"/>
  <c r="Z65" i="51"/>
  <c r="AA65" i="51"/>
  <c r="AB65" i="51"/>
  <c r="AC65" i="51"/>
  <c r="AD65" i="51"/>
  <c r="AE65" i="51"/>
  <c r="AF65" i="51"/>
  <c r="AG65" i="51"/>
  <c r="AH65" i="51"/>
  <c r="AI65" i="51"/>
  <c r="AJ65" i="51"/>
  <c r="AK65" i="51"/>
  <c r="AL65" i="51"/>
  <c r="AM65" i="51"/>
  <c r="AN65" i="51"/>
  <c r="AO65" i="51"/>
  <c r="AP65" i="51"/>
  <c r="AQ65" i="51"/>
  <c r="AR65" i="51"/>
  <c r="AS65" i="51"/>
  <c r="AT65" i="51"/>
  <c r="AU65" i="51"/>
  <c r="AV65" i="51"/>
  <c r="AW65" i="51"/>
  <c r="AX65" i="51"/>
  <c r="AY65" i="51"/>
  <c r="AZ65" i="51"/>
  <c r="BA65" i="51"/>
  <c r="BB65" i="51"/>
  <c r="BC65" i="51"/>
  <c r="BD65" i="51"/>
  <c r="BE65" i="51"/>
  <c r="BF65" i="51"/>
  <c r="BG65" i="51"/>
  <c r="BH65" i="51"/>
  <c r="BI65" i="51"/>
  <c r="BJ65" i="51"/>
  <c r="BK65" i="51"/>
  <c r="BL65" i="51"/>
  <c r="BM65" i="51"/>
  <c r="BN65" i="51"/>
  <c r="BO65" i="51"/>
  <c r="BP65" i="51"/>
  <c r="BQ65" i="51"/>
  <c r="BR65" i="51"/>
  <c r="BS65" i="51"/>
  <c r="BT65" i="51"/>
  <c r="BU65" i="51"/>
  <c r="BV65" i="51"/>
  <c r="BW65" i="51"/>
  <c r="BX65" i="51"/>
  <c r="BY65" i="51"/>
  <c r="BZ65" i="51"/>
  <c r="CA65" i="51"/>
  <c r="CB65" i="51"/>
  <c r="R65" i="51"/>
  <c r="R64" i="51"/>
  <c r="R63" i="51"/>
  <c r="R62" i="51"/>
  <c r="R61" i="51"/>
  <c r="CM4" i="51"/>
  <c r="CN4" i="51"/>
  <c r="CO4" i="51"/>
  <c r="CP4" i="51"/>
  <c r="CM5" i="51"/>
  <c r="CN5" i="51"/>
  <c r="CO5" i="51"/>
  <c r="CP5" i="51"/>
  <c r="CM6" i="51"/>
  <c r="CN6" i="51"/>
  <c r="CO6" i="51"/>
  <c r="CP6" i="51"/>
  <c r="CM7" i="51"/>
  <c r="CN7" i="51"/>
  <c r="CO7" i="51"/>
  <c r="CP7" i="51"/>
  <c r="CM8" i="51"/>
  <c r="CN8" i="51"/>
  <c r="CO8" i="51"/>
  <c r="CP8" i="51"/>
  <c r="CM9" i="51"/>
  <c r="CN9" i="51"/>
  <c r="CO9" i="51"/>
  <c r="CP9" i="51"/>
  <c r="CM10" i="51"/>
  <c r="CN10" i="51"/>
  <c r="CO10" i="51"/>
  <c r="CP10" i="51"/>
  <c r="CM11" i="51"/>
  <c r="CN11" i="51"/>
  <c r="CO11" i="51"/>
  <c r="CP11" i="51"/>
  <c r="CM12" i="51"/>
  <c r="CN12" i="51"/>
  <c r="CO12" i="51"/>
  <c r="CP12" i="51"/>
  <c r="CM13" i="51"/>
  <c r="CN13" i="51"/>
  <c r="CO13" i="51"/>
  <c r="CP13" i="51"/>
  <c r="CM14" i="51"/>
  <c r="CN14" i="51"/>
  <c r="CO14" i="51"/>
  <c r="CP14" i="51"/>
  <c r="CM15" i="51"/>
  <c r="CN15" i="51"/>
  <c r="CO15" i="51"/>
  <c r="CP15" i="51"/>
  <c r="CM16" i="51"/>
  <c r="CN16" i="51"/>
  <c r="CO16" i="51"/>
  <c r="CP16" i="51"/>
  <c r="CM17" i="51"/>
  <c r="CN17" i="51"/>
  <c r="CO17" i="51"/>
  <c r="CP17" i="51"/>
  <c r="CM18" i="51"/>
  <c r="CN18" i="51"/>
  <c r="CO18" i="51"/>
  <c r="CP18" i="51"/>
  <c r="CM19" i="51"/>
  <c r="CN19" i="51"/>
  <c r="CO19" i="51"/>
  <c r="CP19" i="51"/>
  <c r="CM20" i="51"/>
  <c r="CN20" i="51"/>
  <c r="CO20" i="51"/>
  <c r="CP20" i="51"/>
  <c r="CM21" i="51"/>
  <c r="CN21" i="51"/>
  <c r="CO21" i="51"/>
  <c r="CP21" i="51"/>
  <c r="CM22" i="51"/>
  <c r="CN22" i="51"/>
  <c r="CO22" i="51"/>
  <c r="CP22" i="51"/>
  <c r="CM23" i="51"/>
  <c r="CN23" i="51"/>
  <c r="CO23" i="51"/>
  <c r="CP23" i="51"/>
  <c r="CM24" i="51"/>
  <c r="CN24" i="51"/>
  <c r="CO24" i="51"/>
  <c r="CP24" i="51"/>
  <c r="CM25" i="51"/>
  <c r="CN25" i="51"/>
  <c r="CO25" i="51"/>
  <c r="CP25" i="51"/>
  <c r="CM26" i="51"/>
  <c r="CN26" i="51"/>
  <c r="CO26" i="51"/>
  <c r="CP26" i="51"/>
  <c r="CM27" i="51"/>
  <c r="CN27" i="51"/>
  <c r="CO27" i="51"/>
  <c r="CP27" i="51"/>
  <c r="CM28" i="51"/>
  <c r="CN28" i="51"/>
  <c r="CO28" i="51"/>
  <c r="CP28" i="51"/>
  <c r="CM29" i="51"/>
  <c r="CN29" i="51"/>
  <c r="CO29" i="51"/>
  <c r="CP29" i="51"/>
  <c r="CM30" i="51"/>
  <c r="CN30" i="51"/>
  <c r="CO30" i="51"/>
  <c r="CP30" i="51"/>
  <c r="CM31" i="51"/>
  <c r="CN31" i="51"/>
  <c r="CO31" i="51"/>
  <c r="CP31" i="51"/>
  <c r="CM32" i="51"/>
  <c r="CN32" i="51"/>
  <c r="CO32" i="51"/>
  <c r="CP32" i="51"/>
  <c r="CM33" i="51"/>
  <c r="CN33" i="51"/>
  <c r="CO33" i="51"/>
  <c r="CP33" i="51"/>
  <c r="CM34" i="51"/>
  <c r="CN34" i="51"/>
  <c r="CO34" i="51"/>
  <c r="CP34" i="51"/>
  <c r="CM35" i="51"/>
  <c r="CN35" i="51"/>
  <c r="CO35" i="51"/>
  <c r="CP35" i="51"/>
  <c r="CM36" i="51"/>
  <c r="CN36" i="51"/>
  <c r="CO36" i="51"/>
  <c r="CP36" i="51"/>
  <c r="CM37" i="51"/>
  <c r="CN37" i="51"/>
  <c r="CO37" i="51"/>
  <c r="CP37" i="51"/>
  <c r="CM38" i="51"/>
  <c r="CN38" i="51"/>
  <c r="CO38" i="51"/>
  <c r="CP38" i="51"/>
  <c r="CM39" i="51"/>
  <c r="CN39" i="51"/>
  <c r="CO39" i="51"/>
  <c r="CP39" i="51"/>
  <c r="CM40" i="51"/>
  <c r="CN40" i="51"/>
  <c r="CO40" i="51"/>
  <c r="CP40" i="51"/>
  <c r="CM41" i="51"/>
  <c r="CN41" i="51"/>
  <c r="CO41" i="51"/>
  <c r="CP41" i="51"/>
  <c r="CM42" i="51"/>
  <c r="CN42" i="51"/>
  <c r="CO42" i="51"/>
  <c r="CP42" i="51"/>
  <c r="CM43" i="51"/>
  <c r="CN43" i="51"/>
  <c r="CO43" i="51"/>
  <c r="CP43" i="51"/>
  <c r="CM44" i="51"/>
  <c r="CN44" i="51"/>
  <c r="CO44" i="51"/>
  <c r="CP44" i="51"/>
  <c r="CM45" i="51"/>
  <c r="CN45" i="51"/>
  <c r="CO45" i="51"/>
  <c r="CP45" i="51"/>
  <c r="CM46" i="51"/>
  <c r="CN46" i="51"/>
  <c r="CO46" i="51"/>
  <c r="CP46" i="51"/>
  <c r="CM47" i="51"/>
  <c r="CN47" i="51"/>
  <c r="CO47" i="51"/>
  <c r="CP47" i="51"/>
  <c r="CM48" i="51"/>
  <c r="CN48" i="51"/>
  <c r="CO48" i="51"/>
  <c r="CP48" i="51"/>
  <c r="CM49" i="51"/>
  <c r="CN49" i="51"/>
  <c r="CO49" i="51"/>
  <c r="CP49" i="51"/>
  <c r="CM50" i="51"/>
  <c r="CN50" i="51"/>
  <c r="CO50" i="51"/>
  <c r="CP50" i="51"/>
  <c r="CM59" i="51"/>
  <c r="CN59" i="51"/>
  <c r="CO59" i="51"/>
  <c r="CP59" i="51"/>
  <c r="CM60" i="51"/>
  <c r="CN60" i="51"/>
  <c r="CO60" i="51"/>
  <c r="CP60" i="51"/>
  <c r="CM67" i="51"/>
  <c r="CN67" i="51"/>
  <c r="CO67" i="51"/>
  <c r="CP67" i="51"/>
  <c r="CM68" i="51"/>
  <c r="CN68" i="51"/>
  <c r="CO68" i="51"/>
  <c r="CP68" i="51"/>
  <c r="CM69" i="51"/>
  <c r="CN69" i="51"/>
  <c r="CO69" i="51"/>
  <c r="CP69" i="51"/>
  <c r="CM70" i="51"/>
  <c r="CN70" i="51"/>
  <c r="CO70" i="51"/>
  <c r="CP70" i="51"/>
  <c r="CM71" i="51"/>
  <c r="CN71" i="51"/>
  <c r="CO71" i="51"/>
  <c r="CP71" i="51"/>
  <c r="CM72" i="51"/>
  <c r="CN72" i="51"/>
  <c r="CO72" i="51"/>
  <c r="CP72" i="51"/>
  <c r="CM73" i="51"/>
  <c r="CN73" i="51"/>
  <c r="CO73" i="51"/>
  <c r="CP73" i="51"/>
  <c r="CM74" i="51"/>
  <c r="CN74" i="51"/>
  <c r="CO74" i="51"/>
  <c r="CP74" i="51"/>
  <c r="CM75" i="51"/>
  <c r="CN75" i="51"/>
  <c r="CO75" i="51"/>
  <c r="CP75" i="51"/>
  <c r="CM76" i="51"/>
  <c r="CN76" i="51"/>
  <c r="CO76" i="51"/>
  <c r="CP76" i="51"/>
  <c r="CM77" i="51"/>
  <c r="CN77" i="51"/>
  <c r="CO77" i="51"/>
  <c r="CP77" i="51"/>
  <c r="CM78" i="51"/>
  <c r="CN78" i="51"/>
  <c r="CO78" i="51"/>
  <c r="CP78" i="51"/>
  <c r="CM79" i="51"/>
  <c r="CN79" i="51"/>
  <c r="CO79" i="51"/>
  <c r="CP79" i="51"/>
  <c r="CM80" i="51"/>
  <c r="CN80" i="51"/>
  <c r="CO80" i="51"/>
  <c r="CP80" i="51"/>
  <c r="CM81" i="51"/>
  <c r="CN81" i="51"/>
  <c r="CO81" i="51"/>
  <c r="CP81" i="51"/>
  <c r="CM82" i="51"/>
  <c r="CN82" i="51"/>
  <c r="CO82" i="51"/>
  <c r="CP82" i="51"/>
  <c r="CM83" i="51"/>
  <c r="CN83" i="51"/>
  <c r="CO83" i="51"/>
  <c r="CP83" i="51"/>
  <c r="CM84" i="51"/>
  <c r="CN84" i="51"/>
  <c r="CO84" i="51"/>
  <c r="CP84" i="51"/>
  <c r="CM85" i="51"/>
  <c r="CN85" i="51"/>
  <c r="CO85" i="51"/>
  <c r="CP85" i="51"/>
  <c r="CM86" i="51"/>
  <c r="CN86" i="51"/>
  <c r="CO86" i="51"/>
  <c r="CP86" i="51"/>
  <c r="CP3" i="51"/>
  <c r="CO3" i="51"/>
  <c r="CN3" i="51"/>
  <c r="CM3" i="51"/>
  <c r="CM4" i="4"/>
  <c r="CN4" i="4"/>
  <c r="CO4" i="4"/>
  <c r="CP4" i="4"/>
  <c r="CM5" i="4"/>
  <c r="CN5" i="4"/>
  <c r="CO5" i="4"/>
  <c r="CP5" i="4"/>
  <c r="CM6" i="4"/>
  <c r="CN6" i="4"/>
  <c r="CO6" i="4"/>
  <c r="CP6" i="4"/>
  <c r="CM7" i="4"/>
  <c r="CN7" i="4"/>
  <c r="CO7" i="4"/>
  <c r="CP7" i="4"/>
  <c r="CM8" i="4"/>
  <c r="CN8" i="4"/>
  <c r="CO8" i="4"/>
  <c r="CP8" i="4"/>
  <c r="CM9" i="4"/>
  <c r="CN9" i="4"/>
  <c r="CO9" i="4"/>
  <c r="CP9" i="4"/>
  <c r="CM10" i="4"/>
  <c r="CN10" i="4"/>
  <c r="CO10" i="4"/>
  <c r="CP10" i="4"/>
  <c r="CM11" i="4"/>
  <c r="CN11" i="4"/>
  <c r="CO11" i="4"/>
  <c r="CP11" i="4"/>
  <c r="CM12" i="4"/>
  <c r="CN12" i="4"/>
  <c r="CO12" i="4"/>
  <c r="CP12" i="4"/>
  <c r="CM13" i="4"/>
  <c r="CN13" i="4"/>
  <c r="CO13" i="4"/>
  <c r="CP13" i="4"/>
  <c r="CM14" i="4"/>
  <c r="CN14" i="4"/>
  <c r="CO14" i="4"/>
  <c r="CP14" i="4"/>
  <c r="CM15" i="4"/>
  <c r="CN15" i="4"/>
  <c r="CO15" i="4"/>
  <c r="CP15" i="4"/>
  <c r="CM16" i="4"/>
  <c r="CN16" i="4"/>
  <c r="CO16" i="4"/>
  <c r="CP16" i="4"/>
  <c r="CM17" i="4"/>
  <c r="CN17" i="4"/>
  <c r="CO17" i="4"/>
  <c r="CP17" i="4"/>
  <c r="CM18" i="4"/>
  <c r="CN18" i="4"/>
  <c r="CO18" i="4"/>
  <c r="CP18" i="4"/>
  <c r="CM19" i="4"/>
  <c r="CN19" i="4"/>
  <c r="CO19" i="4"/>
  <c r="CP19" i="4"/>
  <c r="CM20" i="4"/>
  <c r="CN20" i="4"/>
  <c r="CO20" i="4"/>
  <c r="CP20" i="4"/>
  <c r="CM21" i="4"/>
  <c r="CN21" i="4"/>
  <c r="CO21" i="4"/>
  <c r="CP21" i="4"/>
  <c r="CM22" i="4"/>
  <c r="CN22" i="4"/>
  <c r="CO22" i="4"/>
  <c r="CP22" i="4"/>
  <c r="CM23" i="4"/>
  <c r="CN23" i="4"/>
  <c r="CO23" i="4"/>
  <c r="CP23" i="4"/>
  <c r="CM24" i="4"/>
  <c r="CN24" i="4"/>
  <c r="CO24" i="4"/>
  <c r="CP24" i="4"/>
  <c r="CM25" i="4"/>
  <c r="CN25" i="4"/>
  <c r="CO25" i="4"/>
  <c r="CP25" i="4"/>
  <c r="CM26" i="4"/>
  <c r="CN26" i="4"/>
  <c r="CO26" i="4"/>
  <c r="CP26" i="4"/>
  <c r="CM27" i="4"/>
  <c r="CN27" i="4"/>
  <c r="CO27" i="4"/>
  <c r="CP27" i="4"/>
  <c r="CM28" i="4"/>
  <c r="CN28" i="4"/>
  <c r="CO28" i="4"/>
  <c r="CP28" i="4"/>
  <c r="CM29" i="4"/>
  <c r="CN29" i="4"/>
  <c r="CO29" i="4"/>
  <c r="CP29" i="4"/>
  <c r="CM30" i="4"/>
  <c r="CN30" i="4"/>
  <c r="CO30" i="4"/>
  <c r="CP30" i="4"/>
  <c r="CM31" i="4"/>
  <c r="CN31" i="4"/>
  <c r="CO31" i="4"/>
  <c r="CP31" i="4"/>
  <c r="CM32" i="4"/>
  <c r="CN32" i="4"/>
  <c r="CO32" i="4"/>
  <c r="CP32" i="4"/>
  <c r="CM33" i="4"/>
  <c r="CN33" i="4"/>
  <c r="CO33" i="4"/>
  <c r="CP33" i="4"/>
  <c r="CM34" i="4"/>
  <c r="CN34" i="4"/>
  <c r="CO34" i="4"/>
  <c r="CP34" i="4"/>
  <c r="CM35" i="4"/>
  <c r="CN35" i="4"/>
  <c r="CO35" i="4"/>
  <c r="CP35" i="4"/>
  <c r="CM36" i="4"/>
  <c r="CN36" i="4"/>
  <c r="CO36" i="4"/>
  <c r="CP36" i="4"/>
  <c r="CM37" i="4"/>
  <c r="CN37" i="4"/>
  <c r="CO37" i="4"/>
  <c r="CP37" i="4"/>
  <c r="CM38" i="4"/>
  <c r="CN38" i="4"/>
  <c r="CO38" i="4"/>
  <c r="CP38" i="4"/>
  <c r="CM39" i="4"/>
  <c r="CN39" i="4"/>
  <c r="CO39" i="4"/>
  <c r="CP39" i="4"/>
  <c r="CM40" i="4"/>
  <c r="CN40" i="4"/>
  <c r="CO40" i="4"/>
  <c r="CP40" i="4"/>
  <c r="CM41" i="4"/>
  <c r="CN41" i="4"/>
  <c r="CO41" i="4"/>
  <c r="CP41" i="4"/>
  <c r="CM42" i="4"/>
  <c r="CN42" i="4"/>
  <c r="CO42" i="4"/>
  <c r="CP42" i="4"/>
  <c r="CM43" i="4"/>
  <c r="CN43" i="4"/>
  <c r="CO43" i="4"/>
  <c r="CP43" i="4"/>
  <c r="CM44" i="4"/>
  <c r="CN44" i="4"/>
  <c r="CO44" i="4"/>
  <c r="CP44" i="4"/>
  <c r="CM45" i="4"/>
  <c r="CN45" i="4"/>
  <c r="CO45" i="4"/>
  <c r="CP45" i="4"/>
  <c r="CM46" i="4"/>
  <c r="CN46" i="4"/>
  <c r="CO46" i="4"/>
  <c r="CP46" i="4"/>
  <c r="CM47" i="4"/>
  <c r="CN47" i="4"/>
  <c r="CO47" i="4"/>
  <c r="CP47" i="4"/>
  <c r="CM48" i="4"/>
  <c r="CN48" i="4"/>
  <c r="CO48" i="4"/>
  <c r="CP48" i="4"/>
  <c r="CM49" i="4"/>
  <c r="CN49" i="4"/>
  <c r="CO49" i="4"/>
  <c r="CP49" i="4"/>
  <c r="CM50" i="4"/>
  <c r="CN50" i="4"/>
  <c r="CO50" i="4"/>
  <c r="CP50" i="4"/>
  <c r="CM51" i="4"/>
  <c r="CN51" i="4"/>
  <c r="CO51" i="4"/>
  <c r="CP51" i="4"/>
  <c r="CM52" i="4"/>
  <c r="CN52" i="4"/>
  <c r="CO52" i="4"/>
  <c r="CP52" i="4"/>
  <c r="CM53" i="4"/>
  <c r="CN53" i="4"/>
  <c r="CO53" i="4"/>
  <c r="CP53" i="4"/>
  <c r="CM54" i="4"/>
  <c r="CN54" i="4"/>
  <c r="CO54" i="4"/>
  <c r="CP54" i="4"/>
  <c r="CM55" i="4"/>
  <c r="CN55" i="4"/>
  <c r="CO55" i="4"/>
  <c r="CP55" i="4"/>
  <c r="CM56" i="4"/>
  <c r="CN56" i="4"/>
  <c r="CO56" i="4"/>
  <c r="CP56" i="4"/>
  <c r="CM57" i="4"/>
  <c r="CN57" i="4"/>
  <c r="CO57" i="4"/>
  <c r="CP57" i="4"/>
  <c r="CM58" i="4"/>
  <c r="CN58" i="4"/>
  <c r="CO58" i="4"/>
  <c r="CP58" i="4"/>
  <c r="CM59" i="4"/>
  <c r="CN59" i="4"/>
  <c r="CO59" i="4"/>
  <c r="CP59" i="4"/>
  <c r="CM60" i="4"/>
  <c r="CN60" i="4"/>
  <c r="CO60" i="4"/>
  <c r="CP60" i="4"/>
  <c r="CM67" i="4"/>
  <c r="CN67" i="4"/>
  <c r="CO67" i="4"/>
  <c r="CP67" i="4"/>
  <c r="CM68" i="4"/>
  <c r="CN68" i="4"/>
  <c r="CO68" i="4"/>
  <c r="CP68" i="4"/>
  <c r="CM69" i="4"/>
  <c r="CN69" i="4"/>
  <c r="CO69" i="4"/>
  <c r="CP69" i="4"/>
  <c r="CM70" i="4"/>
  <c r="CN70" i="4"/>
  <c r="CO70" i="4"/>
  <c r="CP70" i="4"/>
  <c r="CM71" i="4"/>
  <c r="CN71" i="4"/>
  <c r="CO71" i="4"/>
  <c r="CP71" i="4"/>
  <c r="CM72" i="4"/>
  <c r="CN72" i="4"/>
  <c r="CO72" i="4"/>
  <c r="CP72" i="4"/>
  <c r="CM73" i="4"/>
  <c r="CN73" i="4"/>
  <c r="CO73" i="4"/>
  <c r="CP73" i="4"/>
  <c r="CM74" i="4"/>
  <c r="CN74" i="4"/>
  <c r="CO74" i="4"/>
  <c r="CP74" i="4"/>
  <c r="CM75" i="4"/>
  <c r="CN75" i="4"/>
  <c r="CO75" i="4"/>
  <c r="CP75" i="4"/>
  <c r="CM76" i="4"/>
  <c r="CN76" i="4"/>
  <c r="CO76" i="4"/>
  <c r="CP76" i="4"/>
  <c r="CM77" i="4"/>
  <c r="CN77" i="4"/>
  <c r="CO77" i="4"/>
  <c r="CP77" i="4"/>
  <c r="CM78" i="4"/>
  <c r="CN78" i="4"/>
  <c r="CO78" i="4"/>
  <c r="CP78" i="4"/>
  <c r="CP3" i="4"/>
  <c r="CO3" i="4"/>
  <c r="CN3" i="4"/>
  <c r="CM3" i="4"/>
  <c r="S61" i="4"/>
  <c r="T61" i="4"/>
  <c r="U61" i="4"/>
  <c r="W61" i="4"/>
  <c r="Y61" i="4"/>
  <c r="AA61" i="4"/>
  <c r="AB61" i="4"/>
  <c r="AC61" i="4"/>
  <c r="AD61" i="4"/>
  <c r="AE61" i="4"/>
  <c r="AF61" i="4"/>
  <c r="AI61" i="4"/>
  <c r="AJ61" i="4"/>
  <c r="AK61" i="4"/>
  <c r="AL61" i="4"/>
  <c r="AM61" i="4"/>
  <c r="AP61" i="4"/>
  <c r="AQ61" i="4"/>
  <c r="AT61" i="4"/>
  <c r="AU61" i="4"/>
  <c r="AV61" i="4"/>
  <c r="AW61" i="4"/>
  <c r="AX61" i="4"/>
  <c r="AY61" i="4"/>
  <c r="BC61" i="4"/>
  <c r="BD61" i="4"/>
  <c r="BE61" i="4"/>
  <c r="BF61" i="4"/>
  <c r="BH61" i="4"/>
  <c r="BI61" i="4"/>
  <c r="BJ61" i="4"/>
  <c r="BK61" i="4"/>
  <c r="BL61" i="4"/>
  <c r="BM61" i="4"/>
  <c r="BN61" i="4"/>
  <c r="BO61" i="4"/>
  <c r="BP61" i="4"/>
  <c r="BW61" i="4"/>
  <c r="BX61" i="4"/>
  <c r="BY61" i="4"/>
  <c r="BZ61" i="4"/>
  <c r="CA61" i="4"/>
  <c r="CB61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BM62" i="4"/>
  <c r="BN62" i="4"/>
  <c r="BO62" i="4"/>
  <c r="BP62" i="4"/>
  <c r="BQ62" i="4"/>
  <c r="BR62" i="4"/>
  <c r="BS62" i="4"/>
  <c r="BT62" i="4"/>
  <c r="BU62" i="4"/>
  <c r="BV62" i="4"/>
  <c r="BW62" i="4"/>
  <c r="BX62" i="4"/>
  <c r="BY62" i="4"/>
  <c r="BZ62" i="4"/>
  <c r="CA62" i="4"/>
  <c r="CB62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BM63" i="4"/>
  <c r="BN63" i="4"/>
  <c r="BO63" i="4"/>
  <c r="BP63" i="4"/>
  <c r="BQ63" i="4"/>
  <c r="BR63" i="4"/>
  <c r="BS63" i="4"/>
  <c r="BT63" i="4"/>
  <c r="BU63" i="4"/>
  <c r="BV63" i="4"/>
  <c r="BW63" i="4"/>
  <c r="BX63" i="4"/>
  <c r="BY63" i="4"/>
  <c r="BZ63" i="4"/>
  <c r="CA63" i="4"/>
  <c r="CB63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BM64" i="4"/>
  <c r="BN64" i="4"/>
  <c r="BO64" i="4"/>
  <c r="BP64" i="4"/>
  <c r="BQ64" i="4"/>
  <c r="BR64" i="4"/>
  <c r="BS64" i="4"/>
  <c r="BT64" i="4"/>
  <c r="BU64" i="4"/>
  <c r="BV64" i="4"/>
  <c r="BW64" i="4"/>
  <c r="BX64" i="4"/>
  <c r="BY64" i="4"/>
  <c r="BZ64" i="4"/>
  <c r="CA64" i="4"/>
  <c r="CB64" i="4"/>
  <c r="R64" i="4"/>
  <c r="R63" i="4"/>
  <c r="R62" i="4"/>
  <c r="R61" i="4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F25" i="20"/>
  <c r="E25" i="20"/>
  <c r="C25" i="20"/>
  <c r="B25" i="20"/>
  <c r="O63" i="54"/>
  <c r="N63" i="54"/>
  <c r="M63" i="54"/>
  <c r="L63" i="54"/>
  <c r="K63" i="54"/>
  <c r="J63" i="54"/>
  <c r="I63" i="54"/>
  <c r="H63" i="54"/>
  <c r="G63" i="54"/>
  <c r="F63" i="54"/>
  <c r="E63" i="54"/>
  <c r="D63" i="54"/>
  <c r="C63" i="54"/>
  <c r="B63" i="54"/>
  <c r="CE62" i="54"/>
  <c r="CD62" i="54"/>
  <c r="CC62" i="54"/>
  <c r="CA62" i="54"/>
  <c r="BZ62" i="54"/>
  <c r="BY62" i="54"/>
  <c r="BX62" i="54"/>
  <c r="BW62" i="54"/>
  <c r="BV62" i="54"/>
  <c r="BU62" i="54"/>
  <c r="BT62" i="54"/>
  <c r="BS62" i="54"/>
  <c r="BR62" i="54"/>
  <c r="BQ62" i="54"/>
  <c r="BP62" i="54"/>
  <c r="BO62" i="54"/>
  <c r="BN62" i="54"/>
  <c r="BM62" i="54"/>
  <c r="BL62" i="54"/>
  <c r="BK62" i="54"/>
  <c r="BJ62" i="54"/>
  <c r="BI62" i="54"/>
  <c r="BH62" i="54"/>
  <c r="BG62" i="54"/>
  <c r="BF62" i="54"/>
  <c r="BE62" i="54"/>
  <c r="BD62" i="54"/>
  <c r="BC62" i="54"/>
  <c r="BB62" i="54"/>
  <c r="BA62" i="54"/>
  <c r="AZ62" i="54"/>
  <c r="AY62" i="54"/>
  <c r="AX62" i="54"/>
  <c r="AW62" i="54"/>
  <c r="AV62" i="54"/>
  <c r="AU62" i="54"/>
  <c r="AT62" i="54"/>
  <c r="AS62" i="54"/>
  <c r="AR62" i="54"/>
  <c r="AQ62" i="54"/>
  <c r="AP62" i="54"/>
  <c r="AO62" i="54"/>
  <c r="AN62" i="54"/>
  <c r="AM62" i="54"/>
  <c r="AL62" i="54"/>
  <c r="AK62" i="54"/>
  <c r="AJ62" i="54"/>
  <c r="AI62" i="54"/>
  <c r="AH62" i="54"/>
  <c r="AG62" i="54"/>
  <c r="AF62" i="54"/>
  <c r="AE62" i="54"/>
  <c r="AD62" i="54"/>
  <c r="AC62" i="54"/>
  <c r="AB62" i="54"/>
  <c r="AA62" i="54"/>
  <c r="Z62" i="54"/>
  <c r="Y62" i="54"/>
  <c r="X62" i="54"/>
  <c r="W62" i="54"/>
  <c r="V62" i="54"/>
  <c r="U62" i="54"/>
  <c r="T62" i="54"/>
  <c r="S62" i="54"/>
  <c r="R62" i="54"/>
  <c r="O62" i="54"/>
  <c r="N62" i="54"/>
  <c r="M62" i="54"/>
  <c r="L62" i="54"/>
  <c r="K62" i="54"/>
  <c r="J62" i="54"/>
  <c r="I62" i="54"/>
  <c r="H62" i="54"/>
  <c r="G62" i="54"/>
  <c r="F62" i="54"/>
  <c r="E62" i="54"/>
  <c r="D62" i="54"/>
  <c r="C62" i="54"/>
  <c r="B62" i="54"/>
  <c r="CE61" i="54"/>
  <c r="CD61" i="54"/>
  <c r="CC61" i="54"/>
  <c r="CA61" i="54"/>
  <c r="BZ61" i="54"/>
  <c r="BY61" i="54"/>
  <c r="BX61" i="54"/>
  <c r="BW61" i="54"/>
  <c r="BV61" i="54"/>
  <c r="BU61" i="54"/>
  <c r="BT61" i="54"/>
  <c r="BS61" i="54"/>
  <c r="BR61" i="54"/>
  <c r="BQ61" i="54"/>
  <c r="BP61" i="54"/>
  <c r="BO61" i="54"/>
  <c r="BN61" i="54"/>
  <c r="BM61" i="54"/>
  <c r="BL61" i="54"/>
  <c r="BK61" i="54"/>
  <c r="BJ61" i="54"/>
  <c r="BI61" i="54"/>
  <c r="BH61" i="54"/>
  <c r="BG61" i="54"/>
  <c r="BF61" i="54"/>
  <c r="BE61" i="54"/>
  <c r="BD61" i="54"/>
  <c r="BC61" i="54"/>
  <c r="BB61" i="54"/>
  <c r="BA61" i="54"/>
  <c r="AZ61" i="54"/>
  <c r="AY61" i="54"/>
  <c r="AX61" i="54"/>
  <c r="AW61" i="54"/>
  <c r="AV61" i="54"/>
  <c r="AU61" i="54"/>
  <c r="AT61" i="54"/>
  <c r="AS61" i="54"/>
  <c r="AR61" i="54"/>
  <c r="AQ61" i="54"/>
  <c r="AP61" i="54"/>
  <c r="AO61" i="54"/>
  <c r="AN61" i="54"/>
  <c r="AM61" i="54"/>
  <c r="AL61" i="54"/>
  <c r="AK61" i="54"/>
  <c r="AJ61" i="54"/>
  <c r="AI61" i="54"/>
  <c r="AH61" i="54"/>
  <c r="AG61" i="54"/>
  <c r="AF61" i="54"/>
  <c r="AE61" i="54"/>
  <c r="AD61" i="54"/>
  <c r="AC61" i="54"/>
  <c r="AB61" i="54"/>
  <c r="AA61" i="54"/>
  <c r="Z61" i="54"/>
  <c r="Y61" i="54"/>
  <c r="X61" i="54"/>
  <c r="W61" i="54"/>
  <c r="V61" i="54"/>
  <c r="U61" i="54"/>
  <c r="T61" i="54"/>
  <c r="S61" i="54"/>
  <c r="R61" i="54"/>
  <c r="O61" i="54"/>
  <c r="N61" i="54"/>
  <c r="M61" i="54"/>
  <c r="L61" i="54"/>
  <c r="K61" i="54"/>
  <c r="J61" i="54"/>
  <c r="I61" i="54"/>
  <c r="H61" i="54"/>
  <c r="G61" i="54"/>
  <c r="F61" i="54"/>
  <c r="E61" i="54"/>
  <c r="D61" i="54"/>
  <c r="C61" i="54"/>
  <c r="B61" i="54"/>
  <c r="CT55" i="54"/>
  <c r="CS55" i="54"/>
  <c r="CR55" i="54"/>
  <c r="CQ55" i="54"/>
  <c r="CP55" i="54"/>
  <c r="CO55" i="54"/>
  <c r="CN55" i="54"/>
  <c r="CM55" i="54"/>
  <c r="CL55" i="54"/>
  <c r="CK55" i="54"/>
  <c r="CJ55" i="54"/>
  <c r="CI55" i="54"/>
  <c r="CH55" i="54"/>
  <c r="CG55" i="54"/>
  <c r="CT51" i="54"/>
  <c r="CS51" i="54"/>
  <c r="CR51" i="54"/>
  <c r="CQ51" i="54"/>
  <c r="CP51" i="54"/>
  <c r="CO51" i="54"/>
  <c r="CN51" i="54"/>
  <c r="CM51" i="54"/>
  <c r="CL51" i="54"/>
  <c r="CK51" i="54"/>
  <c r="CJ51" i="54"/>
  <c r="CI51" i="54"/>
  <c r="CH51" i="54"/>
  <c r="CG51" i="54"/>
  <c r="CT50" i="54"/>
  <c r="CS50" i="54"/>
  <c r="CR50" i="54"/>
  <c r="CQ50" i="54"/>
  <c r="CP50" i="54"/>
  <c r="CO50" i="54"/>
  <c r="CN50" i="54"/>
  <c r="CM50" i="54"/>
  <c r="CL50" i="54"/>
  <c r="CK50" i="54"/>
  <c r="CJ50" i="54"/>
  <c r="CI50" i="54"/>
  <c r="CH50" i="54"/>
  <c r="CG50" i="54"/>
  <c r="CT49" i="54"/>
  <c r="CS49" i="54"/>
  <c r="CR49" i="54"/>
  <c r="CQ49" i="54"/>
  <c r="CP49" i="54"/>
  <c r="CO49" i="54"/>
  <c r="CN49" i="54"/>
  <c r="CM49" i="54"/>
  <c r="CL49" i="54"/>
  <c r="CK49" i="54"/>
  <c r="CJ49" i="54"/>
  <c r="CI49" i="54"/>
  <c r="CH49" i="54"/>
  <c r="CG49" i="54"/>
  <c r="CT48" i="54"/>
  <c r="CS48" i="54"/>
  <c r="CR48" i="54"/>
  <c r="CQ48" i="54"/>
  <c r="CP48" i="54"/>
  <c r="CO48" i="54"/>
  <c r="CN48" i="54"/>
  <c r="CM48" i="54"/>
  <c r="CL48" i="54"/>
  <c r="CK48" i="54"/>
  <c r="CJ48" i="54"/>
  <c r="CI48" i="54"/>
  <c r="CH48" i="54"/>
  <c r="CG48" i="54"/>
  <c r="CT47" i="54"/>
  <c r="CS47" i="54"/>
  <c r="CR47" i="54"/>
  <c r="CQ47" i="54"/>
  <c r="CP47" i="54"/>
  <c r="CO47" i="54"/>
  <c r="CN47" i="54"/>
  <c r="CM47" i="54"/>
  <c r="CL47" i="54"/>
  <c r="CK47" i="54"/>
  <c r="CJ47" i="54"/>
  <c r="CI47" i="54"/>
  <c r="CH47" i="54"/>
  <c r="CG47" i="54"/>
  <c r="CT46" i="54"/>
  <c r="CS46" i="54"/>
  <c r="CR46" i="54"/>
  <c r="CQ46" i="54"/>
  <c r="CP46" i="54"/>
  <c r="CO46" i="54"/>
  <c r="CN46" i="54"/>
  <c r="CM46" i="54"/>
  <c r="CL46" i="54"/>
  <c r="CK46" i="54"/>
  <c r="CJ46" i="54"/>
  <c r="CI46" i="54"/>
  <c r="CH46" i="54"/>
  <c r="CG46" i="54"/>
  <c r="CT45" i="54"/>
  <c r="CS45" i="54"/>
  <c r="CR45" i="54"/>
  <c r="CQ45" i="54"/>
  <c r="CP45" i="54"/>
  <c r="CO45" i="54"/>
  <c r="CN45" i="54"/>
  <c r="CM45" i="54"/>
  <c r="CL45" i="54"/>
  <c r="CK45" i="54"/>
  <c r="CJ45" i="54"/>
  <c r="CI45" i="54"/>
  <c r="CH45" i="54"/>
  <c r="CG45" i="54"/>
  <c r="CT44" i="54"/>
  <c r="CS44" i="54"/>
  <c r="CR44" i="54"/>
  <c r="CQ44" i="54"/>
  <c r="CP44" i="54"/>
  <c r="CO44" i="54"/>
  <c r="CN44" i="54"/>
  <c r="CM44" i="54"/>
  <c r="CL44" i="54"/>
  <c r="CK44" i="54"/>
  <c r="CJ44" i="54"/>
  <c r="CI44" i="54"/>
  <c r="CH44" i="54"/>
  <c r="CG44" i="54"/>
  <c r="CT43" i="54"/>
  <c r="CS43" i="54"/>
  <c r="CR43" i="54"/>
  <c r="CQ43" i="54"/>
  <c r="CP43" i="54"/>
  <c r="CO43" i="54"/>
  <c r="CN43" i="54"/>
  <c r="CM43" i="54"/>
  <c r="CL43" i="54"/>
  <c r="CK43" i="54"/>
  <c r="CJ43" i="54"/>
  <c r="CI43" i="54"/>
  <c r="CH43" i="54"/>
  <c r="CG43" i="54"/>
  <c r="CT42" i="54"/>
  <c r="CS42" i="54"/>
  <c r="CR42" i="54"/>
  <c r="CQ42" i="54"/>
  <c r="CP42" i="54"/>
  <c r="CO42" i="54"/>
  <c r="CN42" i="54"/>
  <c r="CM42" i="54"/>
  <c r="CL42" i="54"/>
  <c r="CK42" i="54"/>
  <c r="CJ42" i="54"/>
  <c r="CI42" i="54"/>
  <c r="CH42" i="54"/>
  <c r="CG42" i="54"/>
  <c r="CT41" i="54"/>
  <c r="CS41" i="54"/>
  <c r="CR41" i="54"/>
  <c r="CQ41" i="54"/>
  <c r="CP41" i="54"/>
  <c r="CO41" i="54"/>
  <c r="CN41" i="54"/>
  <c r="CM41" i="54"/>
  <c r="CL41" i="54"/>
  <c r="CK41" i="54"/>
  <c r="CJ41" i="54"/>
  <c r="CI41" i="54"/>
  <c r="CH41" i="54"/>
  <c r="CG41" i="54"/>
  <c r="CT40" i="54"/>
  <c r="CS40" i="54"/>
  <c r="CR40" i="54"/>
  <c r="CQ40" i="54"/>
  <c r="CP40" i="54"/>
  <c r="CO40" i="54"/>
  <c r="CN40" i="54"/>
  <c r="CM40" i="54"/>
  <c r="CL40" i="54"/>
  <c r="CK40" i="54"/>
  <c r="CJ40" i="54"/>
  <c r="CI40" i="54"/>
  <c r="CH40" i="54"/>
  <c r="CG40" i="54"/>
  <c r="CT39" i="54"/>
  <c r="CS39" i="54"/>
  <c r="CR39" i="54"/>
  <c r="CQ39" i="54"/>
  <c r="CP39" i="54"/>
  <c r="CO39" i="54"/>
  <c r="CN39" i="54"/>
  <c r="CM39" i="54"/>
  <c r="CL39" i="54"/>
  <c r="CK39" i="54"/>
  <c r="CJ39" i="54"/>
  <c r="CI39" i="54"/>
  <c r="CH39" i="54"/>
  <c r="CG39" i="54"/>
  <c r="CT38" i="54"/>
  <c r="CS38" i="54"/>
  <c r="CR38" i="54"/>
  <c r="CQ38" i="54"/>
  <c r="CP38" i="54"/>
  <c r="CO38" i="54"/>
  <c r="CN38" i="54"/>
  <c r="CM38" i="54"/>
  <c r="CL38" i="54"/>
  <c r="CK38" i="54"/>
  <c r="CJ38" i="54"/>
  <c r="CI38" i="54"/>
  <c r="CH38" i="54"/>
  <c r="CG38" i="54"/>
  <c r="CT37" i="54"/>
  <c r="CS37" i="54"/>
  <c r="CR37" i="54"/>
  <c r="CQ37" i="54"/>
  <c r="CP37" i="54"/>
  <c r="CO37" i="54"/>
  <c r="CN37" i="54"/>
  <c r="CM37" i="54"/>
  <c r="CL37" i="54"/>
  <c r="CK37" i="54"/>
  <c r="CJ37" i="54"/>
  <c r="CI37" i="54"/>
  <c r="CH37" i="54"/>
  <c r="CG37" i="54"/>
  <c r="CT36" i="54"/>
  <c r="CS36" i="54"/>
  <c r="CR36" i="54"/>
  <c r="CQ36" i="54"/>
  <c r="CP36" i="54"/>
  <c r="CO36" i="54"/>
  <c r="CN36" i="54"/>
  <c r="CM36" i="54"/>
  <c r="CL36" i="54"/>
  <c r="CK36" i="54"/>
  <c r="CJ36" i="54"/>
  <c r="CI36" i="54"/>
  <c r="CH36" i="54"/>
  <c r="CG36" i="54"/>
  <c r="CT35" i="54"/>
  <c r="CS35" i="54"/>
  <c r="CR35" i="54"/>
  <c r="CQ35" i="54"/>
  <c r="CP35" i="54"/>
  <c r="CO35" i="54"/>
  <c r="CN35" i="54"/>
  <c r="CM35" i="54"/>
  <c r="CL35" i="54"/>
  <c r="CK35" i="54"/>
  <c r="CJ35" i="54"/>
  <c r="CI35" i="54"/>
  <c r="CH35" i="54"/>
  <c r="CG35" i="54"/>
  <c r="CT34" i="54"/>
  <c r="CS34" i="54"/>
  <c r="CR34" i="54"/>
  <c r="CQ34" i="54"/>
  <c r="CP34" i="54"/>
  <c r="CO34" i="54"/>
  <c r="CN34" i="54"/>
  <c r="CM34" i="54"/>
  <c r="CL34" i="54"/>
  <c r="CK34" i="54"/>
  <c r="CJ34" i="54"/>
  <c r="CI34" i="54"/>
  <c r="CH34" i="54"/>
  <c r="CG34" i="54"/>
  <c r="CT33" i="54"/>
  <c r="CS33" i="54"/>
  <c r="CR33" i="54"/>
  <c r="CQ33" i="54"/>
  <c r="CP33" i="54"/>
  <c r="CO33" i="54"/>
  <c r="CN33" i="54"/>
  <c r="CM33" i="54"/>
  <c r="CL33" i="54"/>
  <c r="CK33" i="54"/>
  <c r="CJ33" i="54"/>
  <c r="CI33" i="54"/>
  <c r="CH33" i="54"/>
  <c r="CG33" i="54"/>
  <c r="CT32" i="54"/>
  <c r="CS32" i="54"/>
  <c r="CR32" i="54"/>
  <c r="CQ32" i="54"/>
  <c r="CP32" i="54"/>
  <c r="CO32" i="54"/>
  <c r="CN32" i="54"/>
  <c r="CM32" i="54"/>
  <c r="CL32" i="54"/>
  <c r="CK32" i="54"/>
  <c r="CJ32" i="54"/>
  <c r="CI32" i="54"/>
  <c r="CH32" i="54"/>
  <c r="CG32" i="54"/>
  <c r="CT31" i="54"/>
  <c r="CS31" i="54"/>
  <c r="CR31" i="54"/>
  <c r="CQ31" i="54"/>
  <c r="CP31" i="54"/>
  <c r="CO31" i="54"/>
  <c r="CN31" i="54"/>
  <c r="CM31" i="54"/>
  <c r="CL31" i="54"/>
  <c r="CK31" i="54"/>
  <c r="CJ31" i="54"/>
  <c r="CI31" i="54"/>
  <c r="CH31" i="54"/>
  <c r="CG31" i="54"/>
  <c r="CT30" i="54"/>
  <c r="CS30" i="54"/>
  <c r="CR30" i="54"/>
  <c r="CQ30" i="54"/>
  <c r="CP30" i="54"/>
  <c r="CO30" i="54"/>
  <c r="CN30" i="54"/>
  <c r="CM30" i="54"/>
  <c r="CL30" i="54"/>
  <c r="CK30" i="54"/>
  <c r="CJ30" i="54"/>
  <c r="CI30" i="54"/>
  <c r="CH30" i="54"/>
  <c r="CG30" i="54"/>
  <c r="CT29" i="54"/>
  <c r="CS29" i="54"/>
  <c r="CR29" i="54"/>
  <c r="CQ29" i="54"/>
  <c r="CP29" i="54"/>
  <c r="CO29" i="54"/>
  <c r="CN29" i="54"/>
  <c r="CM29" i="54"/>
  <c r="CL29" i="54"/>
  <c r="CK29" i="54"/>
  <c r="CJ29" i="54"/>
  <c r="CI29" i="54"/>
  <c r="CH29" i="54"/>
  <c r="CG29" i="54"/>
  <c r="CT28" i="54"/>
  <c r="CS28" i="54"/>
  <c r="CR28" i="54"/>
  <c r="CQ28" i="54"/>
  <c r="CP28" i="54"/>
  <c r="CO28" i="54"/>
  <c r="CN28" i="54"/>
  <c r="CM28" i="54"/>
  <c r="CL28" i="54"/>
  <c r="CK28" i="54"/>
  <c r="CJ28" i="54"/>
  <c r="CI28" i="54"/>
  <c r="CH28" i="54"/>
  <c r="CG28" i="54"/>
  <c r="CT27" i="54"/>
  <c r="CS27" i="54"/>
  <c r="CR27" i="54"/>
  <c r="CQ27" i="54"/>
  <c r="CP27" i="54"/>
  <c r="CO27" i="54"/>
  <c r="CN27" i="54"/>
  <c r="CM27" i="54"/>
  <c r="CL27" i="54"/>
  <c r="CK27" i="54"/>
  <c r="CJ27" i="54"/>
  <c r="CI27" i="54"/>
  <c r="CH27" i="54"/>
  <c r="CG27" i="54"/>
  <c r="CT26" i="54"/>
  <c r="CS26" i="54"/>
  <c r="CR26" i="54"/>
  <c r="CQ26" i="54"/>
  <c r="CP26" i="54"/>
  <c r="CO26" i="54"/>
  <c r="CN26" i="54"/>
  <c r="CM26" i="54"/>
  <c r="CL26" i="54"/>
  <c r="CK26" i="54"/>
  <c r="CJ26" i="54"/>
  <c r="CI26" i="54"/>
  <c r="CH26" i="54"/>
  <c r="CG26" i="54"/>
  <c r="CT25" i="54"/>
  <c r="CS25" i="54"/>
  <c r="CR25" i="54"/>
  <c r="CQ25" i="54"/>
  <c r="CP25" i="54"/>
  <c r="CO25" i="54"/>
  <c r="CN25" i="54"/>
  <c r="CM25" i="54"/>
  <c r="CL25" i="54"/>
  <c r="CK25" i="54"/>
  <c r="CJ25" i="54"/>
  <c r="CI25" i="54"/>
  <c r="CH25" i="54"/>
  <c r="CG25" i="54"/>
  <c r="CT24" i="54"/>
  <c r="CS24" i="54"/>
  <c r="CR24" i="54"/>
  <c r="CQ24" i="54"/>
  <c r="CP24" i="54"/>
  <c r="CO24" i="54"/>
  <c r="CN24" i="54"/>
  <c r="CM24" i="54"/>
  <c r="CL24" i="54"/>
  <c r="CK24" i="54"/>
  <c r="CJ24" i="54"/>
  <c r="CI24" i="54"/>
  <c r="CH24" i="54"/>
  <c r="CG24" i="54"/>
  <c r="CT23" i="54"/>
  <c r="CS23" i="54"/>
  <c r="CR23" i="54"/>
  <c r="CQ23" i="54"/>
  <c r="CP23" i="54"/>
  <c r="CO23" i="54"/>
  <c r="CN23" i="54"/>
  <c r="CM23" i="54"/>
  <c r="CL23" i="54"/>
  <c r="CK23" i="54"/>
  <c r="CJ23" i="54"/>
  <c r="CI23" i="54"/>
  <c r="CH23" i="54"/>
  <c r="CG23" i="54"/>
  <c r="CT22" i="54"/>
  <c r="CS22" i="54"/>
  <c r="CR22" i="54"/>
  <c r="CQ22" i="54"/>
  <c r="CP22" i="54"/>
  <c r="CO22" i="54"/>
  <c r="CN22" i="54"/>
  <c r="CM22" i="54"/>
  <c r="CL22" i="54"/>
  <c r="CK22" i="54"/>
  <c r="CJ22" i="54"/>
  <c r="CI22" i="54"/>
  <c r="CH22" i="54"/>
  <c r="CG22" i="54"/>
  <c r="CT21" i="54"/>
  <c r="CS21" i="54"/>
  <c r="CR21" i="54"/>
  <c r="CQ21" i="54"/>
  <c r="CP21" i="54"/>
  <c r="CO21" i="54"/>
  <c r="CN21" i="54"/>
  <c r="CM21" i="54"/>
  <c r="CL21" i="54"/>
  <c r="CK21" i="54"/>
  <c r="CJ21" i="54"/>
  <c r="CI21" i="54"/>
  <c r="CH21" i="54"/>
  <c r="CG21" i="54"/>
  <c r="CT20" i="54"/>
  <c r="CS20" i="54"/>
  <c r="CR20" i="54"/>
  <c r="CQ20" i="54"/>
  <c r="CP20" i="54"/>
  <c r="CO20" i="54"/>
  <c r="CN20" i="54"/>
  <c r="CM20" i="54"/>
  <c r="CL20" i="54"/>
  <c r="CK20" i="54"/>
  <c r="CJ20" i="54"/>
  <c r="CI20" i="54"/>
  <c r="CH20" i="54"/>
  <c r="CG20" i="54"/>
  <c r="CT19" i="54"/>
  <c r="CS19" i="54"/>
  <c r="CR19" i="54"/>
  <c r="CQ19" i="54"/>
  <c r="CP19" i="54"/>
  <c r="CO19" i="54"/>
  <c r="CN19" i="54"/>
  <c r="CM19" i="54"/>
  <c r="CL19" i="54"/>
  <c r="CK19" i="54"/>
  <c r="CJ19" i="54"/>
  <c r="CI19" i="54"/>
  <c r="CH19" i="54"/>
  <c r="CG19" i="54"/>
  <c r="CT18" i="54"/>
  <c r="CS18" i="54"/>
  <c r="CR18" i="54"/>
  <c r="CQ18" i="54"/>
  <c r="CP18" i="54"/>
  <c r="CO18" i="54"/>
  <c r="CN18" i="54"/>
  <c r="CM18" i="54"/>
  <c r="CL18" i="54"/>
  <c r="CK18" i="54"/>
  <c r="CJ18" i="54"/>
  <c r="CI18" i="54"/>
  <c r="CH18" i="54"/>
  <c r="CG18" i="54"/>
  <c r="CT17" i="54"/>
  <c r="CS17" i="54"/>
  <c r="CR17" i="54"/>
  <c r="CQ17" i="54"/>
  <c r="CP17" i="54"/>
  <c r="CO17" i="54"/>
  <c r="CN17" i="54"/>
  <c r="CM17" i="54"/>
  <c r="CL17" i="54"/>
  <c r="CK17" i="54"/>
  <c r="CJ17" i="54"/>
  <c r="CI17" i="54"/>
  <c r="CH17" i="54"/>
  <c r="CG17" i="54"/>
  <c r="CT16" i="54"/>
  <c r="CS16" i="54"/>
  <c r="CR16" i="54"/>
  <c r="CQ16" i="54"/>
  <c r="CP16" i="54"/>
  <c r="CO16" i="54"/>
  <c r="CN16" i="54"/>
  <c r="CM16" i="54"/>
  <c r="CL16" i="54"/>
  <c r="CK16" i="54"/>
  <c r="CJ16" i="54"/>
  <c r="CI16" i="54"/>
  <c r="CH16" i="54"/>
  <c r="CG16" i="54"/>
  <c r="CT15" i="54"/>
  <c r="CS15" i="54"/>
  <c r="CR15" i="54"/>
  <c r="CQ15" i="54"/>
  <c r="CP15" i="54"/>
  <c r="CO15" i="54"/>
  <c r="CN15" i="54"/>
  <c r="CM15" i="54"/>
  <c r="CL15" i="54"/>
  <c r="CK15" i="54"/>
  <c r="CJ15" i="54"/>
  <c r="CI15" i="54"/>
  <c r="CH15" i="54"/>
  <c r="CG15" i="54"/>
  <c r="CT14" i="54"/>
  <c r="CS14" i="54"/>
  <c r="CR14" i="54"/>
  <c r="CQ14" i="54"/>
  <c r="CP14" i="54"/>
  <c r="CO14" i="54"/>
  <c r="CN14" i="54"/>
  <c r="CM14" i="54"/>
  <c r="CL14" i="54"/>
  <c r="CK14" i="54"/>
  <c r="CJ14" i="54"/>
  <c r="CI14" i="54"/>
  <c r="CH14" i="54"/>
  <c r="CG14" i="54"/>
  <c r="CT13" i="54"/>
  <c r="CS13" i="54"/>
  <c r="CR13" i="54"/>
  <c r="CQ13" i="54"/>
  <c r="CP13" i="54"/>
  <c r="CO13" i="54"/>
  <c r="CN13" i="54"/>
  <c r="CM13" i="54"/>
  <c r="CL13" i="54"/>
  <c r="CK13" i="54"/>
  <c r="CJ13" i="54"/>
  <c r="CI13" i="54"/>
  <c r="CH13" i="54"/>
  <c r="CG13" i="54"/>
  <c r="CT12" i="54"/>
  <c r="CS12" i="54"/>
  <c r="CR12" i="54"/>
  <c r="CQ12" i="54"/>
  <c r="CP12" i="54"/>
  <c r="CO12" i="54"/>
  <c r="CN12" i="54"/>
  <c r="CM12" i="54"/>
  <c r="CL12" i="54"/>
  <c r="CK12" i="54"/>
  <c r="CJ12" i="54"/>
  <c r="CI12" i="54"/>
  <c r="CH12" i="54"/>
  <c r="CG12" i="54"/>
  <c r="CT11" i="54"/>
  <c r="CS11" i="54"/>
  <c r="CR11" i="54"/>
  <c r="CQ11" i="54"/>
  <c r="CP11" i="54"/>
  <c r="CO11" i="54"/>
  <c r="CN11" i="54"/>
  <c r="CM11" i="54"/>
  <c r="CL11" i="54"/>
  <c r="CK11" i="54"/>
  <c r="CJ11" i="54"/>
  <c r="CI11" i="54"/>
  <c r="CH11" i="54"/>
  <c r="CG11" i="54"/>
  <c r="CT10" i="54"/>
  <c r="CS10" i="54"/>
  <c r="CR10" i="54"/>
  <c r="CQ10" i="54"/>
  <c r="CP10" i="54"/>
  <c r="CO10" i="54"/>
  <c r="CN10" i="54"/>
  <c r="CM10" i="54"/>
  <c r="CL10" i="54"/>
  <c r="CK10" i="54"/>
  <c r="CJ10" i="54"/>
  <c r="CI10" i="54"/>
  <c r="CH10" i="54"/>
  <c r="CG10" i="54"/>
  <c r="CT9" i="54"/>
  <c r="CS9" i="54"/>
  <c r="CR9" i="54"/>
  <c r="CQ9" i="54"/>
  <c r="CP9" i="54"/>
  <c r="CO9" i="54"/>
  <c r="CN9" i="54"/>
  <c r="CM9" i="54"/>
  <c r="CL9" i="54"/>
  <c r="CK9" i="54"/>
  <c r="CJ9" i="54"/>
  <c r="CI9" i="54"/>
  <c r="CH9" i="54"/>
  <c r="CG9" i="54"/>
  <c r="CT8" i="54"/>
  <c r="CS8" i="54"/>
  <c r="CR8" i="54"/>
  <c r="CQ8" i="54"/>
  <c r="CP8" i="54"/>
  <c r="CO8" i="54"/>
  <c r="CN8" i="54"/>
  <c r="CM8" i="54"/>
  <c r="CL8" i="54"/>
  <c r="CK8" i="54"/>
  <c r="CJ8" i="54"/>
  <c r="CI8" i="54"/>
  <c r="CH8" i="54"/>
  <c r="CG8" i="54"/>
  <c r="CT7" i="54"/>
  <c r="CS7" i="54"/>
  <c r="CR7" i="54"/>
  <c r="CQ7" i="54"/>
  <c r="CP7" i="54"/>
  <c r="CO7" i="54"/>
  <c r="CN7" i="54"/>
  <c r="CM7" i="54"/>
  <c r="CL7" i="54"/>
  <c r="CK7" i="54"/>
  <c r="CJ7" i="54"/>
  <c r="CI7" i="54"/>
  <c r="CH7" i="54"/>
  <c r="CG7" i="54"/>
  <c r="CT6" i="54"/>
  <c r="CS6" i="54"/>
  <c r="CR6" i="54"/>
  <c r="CQ6" i="54"/>
  <c r="CP6" i="54"/>
  <c r="CO6" i="54"/>
  <c r="CN6" i="54"/>
  <c r="CM6" i="54"/>
  <c r="CL6" i="54"/>
  <c r="CK6" i="54"/>
  <c r="CJ6" i="54"/>
  <c r="CI6" i="54"/>
  <c r="CH6" i="54"/>
  <c r="CG6" i="54"/>
  <c r="CT5" i="54"/>
  <c r="CS5" i="54"/>
  <c r="CR5" i="54"/>
  <c r="CQ5" i="54"/>
  <c r="CP5" i="54"/>
  <c r="CO5" i="54"/>
  <c r="CN5" i="54"/>
  <c r="CM5" i="54"/>
  <c r="CL5" i="54"/>
  <c r="CK5" i="54"/>
  <c r="CJ5" i="54"/>
  <c r="CI5" i="54"/>
  <c r="CH5" i="54"/>
  <c r="CG5" i="54"/>
  <c r="CT4" i="54"/>
  <c r="CS4" i="54"/>
  <c r="CR4" i="54"/>
  <c r="CQ4" i="54"/>
  <c r="CP4" i="54"/>
  <c r="CO4" i="54"/>
  <c r="CN4" i="54"/>
  <c r="CM4" i="54"/>
  <c r="CL4" i="54"/>
  <c r="CK4" i="54"/>
  <c r="CJ4" i="54"/>
  <c r="CI4" i="54"/>
  <c r="CH4" i="54"/>
  <c r="CG4" i="54"/>
  <c r="CT3" i="54"/>
  <c r="CS3" i="54"/>
  <c r="CR3" i="54"/>
  <c r="CQ3" i="54"/>
  <c r="CP3" i="54"/>
  <c r="CO3" i="54"/>
  <c r="CN3" i="54"/>
  <c r="CM3" i="54"/>
  <c r="CL3" i="54"/>
  <c r="CK3" i="54"/>
  <c r="CJ3" i="54"/>
  <c r="CI3" i="54"/>
  <c r="CH3" i="54"/>
  <c r="CG3" i="54"/>
  <c r="AV62" i="34"/>
  <c r="AU62" i="34"/>
  <c r="AT62" i="34"/>
  <c r="AS62" i="34"/>
  <c r="AR62" i="34"/>
  <c r="AQ62" i="34"/>
  <c r="AP62" i="34"/>
  <c r="AO62" i="34"/>
  <c r="AN62" i="34"/>
  <c r="AM62" i="34"/>
  <c r="AL62" i="34"/>
  <c r="AK62" i="34"/>
  <c r="AJ62" i="34"/>
  <c r="AI62" i="34"/>
  <c r="AH62" i="34"/>
  <c r="AG62" i="34"/>
  <c r="AF62" i="34"/>
  <c r="AE62" i="34"/>
  <c r="AD62" i="34"/>
  <c r="AC62" i="34"/>
  <c r="AB62" i="34"/>
  <c r="AA62" i="34"/>
  <c r="Z62" i="34"/>
  <c r="Y62" i="34"/>
  <c r="X62" i="34"/>
  <c r="W62" i="34"/>
  <c r="V62" i="34"/>
  <c r="U62" i="34"/>
  <c r="T62" i="34"/>
  <c r="R62" i="34"/>
  <c r="AV61" i="34"/>
  <c r="AU61" i="34"/>
  <c r="AT61" i="34"/>
  <c r="AS61" i="34"/>
  <c r="AR61" i="34"/>
  <c r="AQ61" i="34"/>
  <c r="AP61" i="34"/>
  <c r="AO61" i="34"/>
  <c r="AN61" i="34"/>
  <c r="AM61" i="34"/>
  <c r="AL61" i="34"/>
  <c r="AK61" i="34"/>
  <c r="AJ61" i="34"/>
  <c r="AI61" i="34"/>
  <c r="AH61" i="34"/>
  <c r="AG61" i="34"/>
  <c r="AF61" i="34"/>
  <c r="AE61" i="34"/>
  <c r="AD61" i="34"/>
  <c r="AC61" i="34"/>
  <c r="AB61" i="34"/>
  <c r="AA61" i="34"/>
  <c r="Z61" i="34"/>
  <c r="Y61" i="34"/>
  <c r="X61" i="34"/>
  <c r="W61" i="34"/>
  <c r="V61" i="34"/>
  <c r="U61" i="34"/>
  <c r="T61" i="34"/>
  <c r="R61" i="34"/>
  <c r="B27" i="21"/>
  <c r="M54" i="29"/>
  <c r="M53" i="29"/>
  <c r="B54" i="29"/>
  <c r="B53" i="29"/>
  <c r="CE56" i="52"/>
  <c r="CE57" i="52"/>
  <c r="CE58" i="52"/>
  <c r="CE55" i="52"/>
  <c r="CE54" i="52"/>
  <c r="BW61" i="52"/>
  <c r="BX61" i="52"/>
  <c r="BY61" i="52"/>
  <c r="BZ61" i="52"/>
  <c r="BW62" i="52"/>
  <c r="BX62" i="52"/>
  <c r="BY62" i="52"/>
  <c r="BZ62" i="52"/>
  <c r="BW63" i="52"/>
  <c r="BX63" i="52"/>
  <c r="BY63" i="52"/>
  <c r="BZ63" i="52"/>
  <c r="AG61" i="52"/>
  <c r="AH61" i="52"/>
  <c r="AI61" i="52"/>
  <c r="AJ61" i="52"/>
  <c r="AK61" i="52"/>
  <c r="AL61" i="52"/>
  <c r="AM61" i="52"/>
  <c r="AN61" i="52"/>
  <c r="AO61" i="52"/>
  <c r="AP61" i="52"/>
  <c r="AQ61" i="52"/>
  <c r="AR61" i="52"/>
  <c r="AS61" i="52"/>
  <c r="AT61" i="52"/>
  <c r="AU61" i="52"/>
  <c r="AV61" i="52"/>
  <c r="AW61" i="52"/>
  <c r="AX61" i="52"/>
  <c r="AY61" i="52"/>
  <c r="AZ61" i="52"/>
  <c r="BA61" i="52"/>
  <c r="BB61" i="52"/>
  <c r="BC61" i="52"/>
  <c r="BD61" i="52"/>
  <c r="BE61" i="52"/>
  <c r="BF61" i="52"/>
  <c r="AG62" i="52"/>
  <c r="AH62" i="52"/>
  <c r="AI62" i="52"/>
  <c r="AJ62" i="52"/>
  <c r="H6" i="20"/>
  <c r="AK62" i="52"/>
  <c r="AL62" i="52"/>
  <c r="AM62" i="52"/>
  <c r="AN62" i="52"/>
  <c r="AO62" i="52"/>
  <c r="AP62" i="52"/>
  <c r="AQ62" i="52"/>
  <c r="AR62" i="52"/>
  <c r="K6" i="20"/>
  <c r="AS62" i="52"/>
  <c r="AT62" i="52"/>
  <c r="AU62" i="52"/>
  <c r="AV62" i="52"/>
  <c r="AW62" i="52"/>
  <c r="AX62" i="52"/>
  <c r="AY62" i="52"/>
  <c r="AZ62" i="52"/>
  <c r="M6" i="20"/>
  <c r="BA62" i="52"/>
  <c r="N6" i="20"/>
  <c r="BB62" i="52"/>
  <c r="O6" i="20"/>
  <c r="BC62" i="52"/>
  <c r="BD62" i="52"/>
  <c r="BE62" i="52"/>
  <c r="BF62" i="52"/>
  <c r="AG63" i="52"/>
  <c r="AH63" i="52"/>
  <c r="AI63" i="52"/>
  <c r="AJ63" i="52"/>
  <c r="AK63" i="52"/>
  <c r="AL63" i="52"/>
  <c r="AM63" i="52"/>
  <c r="AN63" i="52"/>
  <c r="AO63" i="52"/>
  <c r="AP63" i="52"/>
  <c r="AQ63" i="52"/>
  <c r="AR63" i="52"/>
  <c r="AS63" i="52"/>
  <c r="AT63" i="52"/>
  <c r="AU63" i="52"/>
  <c r="AV63" i="52"/>
  <c r="AW63" i="52"/>
  <c r="AX63" i="52"/>
  <c r="AY63" i="52"/>
  <c r="AZ63" i="52"/>
  <c r="BA63" i="52"/>
  <c r="BB63" i="52"/>
  <c r="BC63" i="52"/>
  <c r="BD63" i="52"/>
  <c r="BE63" i="52"/>
  <c r="BF63" i="52"/>
  <c r="CJ63" i="52"/>
  <c r="Z61" i="48"/>
  <c r="AA61" i="48"/>
  <c r="AB61" i="48"/>
  <c r="AC61" i="48"/>
  <c r="AD61" i="48"/>
  <c r="AE61" i="48"/>
  <c r="AF61" i="48"/>
  <c r="AG61" i="48"/>
  <c r="AH61" i="48"/>
  <c r="AI61" i="48"/>
  <c r="AJ61" i="48"/>
  <c r="AK61" i="48"/>
  <c r="AL61" i="48"/>
  <c r="AM61" i="48"/>
  <c r="AN61" i="48"/>
  <c r="AO61" i="48"/>
  <c r="AP61" i="48"/>
  <c r="AQ61" i="48"/>
  <c r="Z62" i="48"/>
  <c r="AA62" i="48"/>
  <c r="AB62" i="48"/>
  <c r="AC62" i="48"/>
  <c r="AD62" i="48"/>
  <c r="J4" i="20"/>
  <c r="AE62" i="48"/>
  <c r="AF62" i="48"/>
  <c r="AG62" i="48"/>
  <c r="AH62" i="48"/>
  <c r="AI62" i="48"/>
  <c r="AJ62" i="48"/>
  <c r="AK62" i="48"/>
  <c r="AL62" i="48"/>
  <c r="AM62" i="48"/>
  <c r="AN62" i="48"/>
  <c r="AO62" i="48"/>
  <c r="AP62" i="48"/>
  <c r="AQ62" i="48"/>
  <c r="Z63" i="48"/>
  <c r="AA63" i="48"/>
  <c r="AB63" i="48"/>
  <c r="AC63" i="48"/>
  <c r="AD63" i="48"/>
  <c r="AE63" i="48"/>
  <c r="AF63" i="48"/>
  <c r="AG63" i="48"/>
  <c r="AH63" i="48"/>
  <c r="AI63" i="48"/>
  <c r="AJ63" i="48"/>
  <c r="AK63" i="48"/>
  <c r="AL63" i="48"/>
  <c r="AM63" i="48"/>
  <c r="AN63" i="48"/>
  <c r="AO63" i="48"/>
  <c r="AP63" i="48"/>
  <c r="AQ63" i="48"/>
  <c r="BB57" i="1"/>
  <c r="BH57" i="1"/>
  <c r="AC57" i="1"/>
  <c r="AD57" i="1"/>
  <c r="AC58" i="1"/>
  <c r="AD58" i="1"/>
  <c r="BA57" i="1"/>
  <c r="BD57" i="1"/>
  <c r="CH4" i="11"/>
  <c r="CI4" i="11"/>
  <c r="CH5" i="11"/>
  <c r="CI5" i="11"/>
  <c r="CH6" i="11"/>
  <c r="CI6" i="11"/>
  <c r="CH7" i="11"/>
  <c r="CI7" i="11"/>
  <c r="CH8" i="11"/>
  <c r="CI8" i="11"/>
  <c r="CH9" i="11"/>
  <c r="CI9" i="11"/>
  <c r="CH10" i="11"/>
  <c r="CI10" i="11"/>
  <c r="CH11" i="11"/>
  <c r="CI11" i="11"/>
  <c r="CH12" i="11"/>
  <c r="CI12" i="11"/>
  <c r="CH13" i="11"/>
  <c r="CI13" i="11"/>
  <c r="CH14" i="11"/>
  <c r="CI14" i="11"/>
  <c r="CH15" i="11"/>
  <c r="CI15" i="11"/>
  <c r="CH16" i="11"/>
  <c r="CI16" i="11"/>
  <c r="CH17" i="11"/>
  <c r="CI17" i="11"/>
  <c r="CH18" i="11"/>
  <c r="CI18" i="11"/>
  <c r="CH19" i="11"/>
  <c r="CI19" i="11"/>
  <c r="CH20" i="11"/>
  <c r="CI20" i="11"/>
  <c r="CH21" i="11"/>
  <c r="CI21" i="11"/>
  <c r="CH22" i="11"/>
  <c r="CI22" i="11"/>
  <c r="CH23" i="11"/>
  <c r="CI23" i="11"/>
  <c r="CH24" i="11"/>
  <c r="CI24" i="11"/>
  <c r="CH25" i="11"/>
  <c r="CI25" i="11"/>
  <c r="CH26" i="11"/>
  <c r="CI26" i="11"/>
  <c r="CH27" i="11"/>
  <c r="CI27" i="11"/>
  <c r="CH28" i="11"/>
  <c r="CI28" i="11"/>
  <c r="CH29" i="11"/>
  <c r="CI29" i="11"/>
  <c r="CH30" i="11"/>
  <c r="CI30" i="11"/>
  <c r="CH31" i="11"/>
  <c r="CI31" i="11"/>
  <c r="CH32" i="11"/>
  <c r="CI32" i="11"/>
  <c r="CH33" i="11"/>
  <c r="CI33" i="11"/>
  <c r="CH34" i="11"/>
  <c r="CI34" i="11"/>
  <c r="CH35" i="11"/>
  <c r="CI35" i="11"/>
  <c r="CH36" i="11"/>
  <c r="CI36" i="11"/>
  <c r="CH37" i="11"/>
  <c r="CI37" i="11"/>
  <c r="CH38" i="11"/>
  <c r="CI38" i="11"/>
  <c r="CH39" i="11"/>
  <c r="CI39" i="11"/>
  <c r="CH40" i="11"/>
  <c r="CI40" i="11"/>
  <c r="CH41" i="11"/>
  <c r="CI41" i="11"/>
  <c r="CH42" i="11"/>
  <c r="CI42" i="11"/>
  <c r="CH43" i="11"/>
  <c r="CI43" i="11"/>
  <c r="CH44" i="11"/>
  <c r="CI44" i="11"/>
  <c r="CH45" i="11"/>
  <c r="CI45" i="11"/>
  <c r="CH46" i="11"/>
  <c r="CI46" i="11"/>
  <c r="CH47" i="11"/>
  <c r="CI47" i="11"/>
  <c r="CH48" i="11"/>
  <c r="CI48" i="11"/>
  <c r="CH49" i="11"/>
  <c r="CI49" i="11"/>
  <c r="CH50" i="11"/>
  <c r="CI50" i="11"/>
  <c r="CH51" i="11"/>
  <c r="CI51" i="11"/>
  <c r="CI3" i="11"/>
  <c r="CH3" i="11"/>
  <c r="AW61" i="34"/>
  <c r="AX61" i="34"/>
  <c r="AY61" i="34"/>
  <c r="AZ61" i="34"/>
  <c r="BA61" i="34"/>
  <c r="BB61" i="34"/>
  <c r="BC61" i="34"/>
  <c r="BD61" i="34"/>
  <c r="BE61" i="34"/>
  <c r="BF61" i="34"/>
  <c r="BG61" i="34"/>
  <c r="BH61" i="34"/>
  <c r="BI61" i="34"/>
  <c r="BJ61" i="34"/>
  <c r="BK61" i="34"/>
  <c r="BL61" i="34"/>
  <c r="BM61" i="34"/>
  <c r="BN61" i="34"/>
  <c r="BO61" i="34"/>
  <c r="BP61" i="34"/>
  <c r="BQ61" i="34"/>
  <c r="BR61" i="34"/>
  <c r="BS61" i="34"/>
  <c r="BT61" i="34"/>
  <c r="BU61" i="34"/>
  <c r="BV61" i="34"/>
  <c r="BW61" i="34"/>
  <c r="BX61" i="34"/>
  <c r="BY61" i="34"/>
  <c r="BZ61" i="34"/>
  <c r="CA61" i="34"/>
  <c r="CC61" i="34"/>
  <c r="CD61" i="34"/>
  <c r="CE61" i="34"/>
  <c r="AW62" i="34"/>
  <c r="AX62" i="34"/>
  <c r="AY62" i="34"/>
  <c r="AZ62" i="34"/>
  <c r="BA62" i="34"/>
  <c r="BB62" i="34"/>
  <c r="BC62" i="34"/>
  <c r="BD62" i="34"/>
  <c r="BE62" i="34"/>
  <c r="BF62" i="34"/>
  <c r="BG62" i="34"/>
  <c r="BH62" i="34"/>
  <c r="BI62" i="34"/>
  <c r="BJ62" i="34"/>
  <c r="BK62" i="34"/>
  <c r="BL62" i="34"/>
  <c r="BM62" i="34"/>
  <c r="BN62" i="34"/>
  <c r="BO62" i="34"/>
  <c r="BP62" i="34"/>
  <c r="BQ62" i="34"/>
  <c r="BR62" i="34"/>
  <c r="BS62" i="34"/>
  <c r="BT62" i="34"/>
  <c r="BU62" i="34"/>
  <c r="BV62" i="34"/>
  <c r="BW62" i="34"/>
  <c r="BX62" i="34"/>
  <c r="BY62" i="34"/>
  <c r="BZ62" i="34"/>
  <c r="CA62" i="34"/>
  <c r="CC62" i="34"/>
  <c r="CD62" i="34"/>
  <c r="CE62" i="34"/>
  <c r="S62" i="34"/>
  <c r="R62" i="33"/>
  <c r="S62" i="33"/>
  <c r="T62" i="33"/>
  <c r="U62" i="33"/>
  <c r="W62" i="33"/>
  <c r="X62" i="33"/>
  <c r="Y62" i="33"/>
  <c r="Z62" i="33"/>
  <c r="AA62" i="33"/>
  <c r="AB62" i="33"/>
  <c r="AC62" i="33"/>
  <c r="AD62" i="33"/>
  <c r="AF62" i="33"/>
  <c r="AG62" i="33"/>
  <c r="AH62" i="33"/>
  <c r="AI62" i="33"/>
  <c r="AJ62" i="33"/>
  <c r="AK62" i="33"/>
  <c r="AM62" i="33"/>
  <c r="AN62" i="33"/>
  <c r="AO62" i="33"/>
  <c r="AP62" i="33"/>
  <c r="AQ62" i="33"/>
  <c r="AS62" i="33"/>
  <c r="AT62" i="33"/>
  <c r="AU62" i="33"/>
  <c r="AV62" i="33"/>
  <c r="AW62" i="33"/>
  <c r="AX62" i="33"/>
  <c r="AY62" i="33"/>
  <c r="AZ62" i="33"/>
  <c r="BA62" i="33"/>
  <c r="BB62" i="33"/>
  <c r="BC62" i="33"/>
  <c r="BD62" i="33"/>
  <c r="BE62" i="33"/>
  <c r="BF62" i="33"/>
  <c r="BG62" i="33"/>
  <c r="BH62" i="33"/>
  <c r="BI62" i="33"/>
  <c r="BJ62" i="33"/>
  <c r="BK62" i="33"/>
  <c r="BL62" i="33"/>
  <c r="BM62" i="33"/>
  <c r="BN62" i="33"/>
  <c r="BO62" i="33"/>
  <c r="BP62" i="33"/>
  <c r="BQ62" i="33"/>
  <c r="BR62" i="33"/>
  <c r="BS62" i="33"/>
  <c r="BT62" i="33"/>
  <c r="BU62" i="33"/>
  <c r="BV62" i="33"/>
  <c r="BW62" i="33"/>
  <c r="BX62" i="33"/>
  <c r="BY62" i="33"/>
  <c r="CA62" i="33"/>
  <c r="CB62" i="33"/>
  <c r="CC62" i="33"/>
  <c r="R61" i="33"/>
  <c r="S61" i="33"/>
  <c r="T61" i="33"/>
  <c r="U61" i="33"/>
  <c r="W61" i="33"/>
  <c r="X61" i="33"/>
  <c r="Y61" i="33"/>
  <c r="Q62" i="33"/>
  <c r="S61" i="3"/>
  <c r="T61" i="3"/>
  <c r="U61" i="3"/>
  <c r="V61" i="3"/>
  <c r="X61" i="3"/>
  <c r="Y61" i="3"/>
  <c r="Z61" i="3"/>
  <c r="AA61" i="3"/>
  <c r="AB61" i="3"/>
  <c r="AC61" i="3"/>
  <c r="AD61" i="3"/>
  <c r="AE61" i="3"/>
  <c r="AG61" i="3"/>
  <c r="AH61" i="3"/>
  <c r="AI61" i="3"/>
  <c r="AJ61" i="3"/>
  <c r="AK61" i="3"/>
  <c r="AM61" i="3"/>
  <c r="AN61" i="3"/>
  <c r="AO61" i="3"/>
  <c r="AP61" i="3"/>
  <c r="AQ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CA61" i="3"/>
  <c r="CB61" i="3"/>
  <c r="CC61" i="3"/>
  <c r="R61" i="3"/>
  <c r="T61" i="52"/>
  <c r="U61" i="52"/>
  <c r="V61" i="52"/>
  <c r="W61" i="52"/>
  <c r="Y61" i="52"/>
  <c r="Z61" i="52"/>
  <c r="AA61" i="52"/>
  <c r="AB61" i="52"/>
  <c r="AC61" i="52"/>
  <c r="T62" i="52"/>
  <c r="U62" i="52"/>
  <c r="V62" i="52"/>
  <c r="W62" i="52"/>
  <c r="B6" i="20"/>
  <c r="Y62" i="52"/>
  <c r="C6" i="20"/>
  <c r="Z62" i="52"/>
  <c r="AA62" i="52"/>
  <c r="AB62" i="52"/>
  <c r="E6" i="20"/>
  <c r="AC62" i="52"/>
  <c r="T63" i="52"/>
  <c r="U63" i="52"/>
  <c r="V63" i="52"/>
  <c r="W63" i="52"/>
  <c r="Y63" i="52"/>
  <c r="Z63" i="52"/>
  <c r="AA63" i="52"/>
  <c r="AB63" i="52"/>
  <c r="CF63" i="52"/>
  <c r="AC63" i="52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C61" i="1"/>
  <c r="B61" i="1"/>
  <c r="D39" i="20"/>
  <c r="G39" i="20"/>
  <c r="CE86" i="51"/>
  <c r="CE85" i="51"/>
  <c r="CE84" i="51"/>
  <c r="CE83" i="51"/>
  <c r="CE82" i="51"/>
  <c r="CE81" i="51"/>
  <c r="CE80" i="51"/>
  <c r="CE79" i="51"/>
  <c r="CE78" i="51"/>
  <c r="CE77" i="51"/>
  <c r="CE76" i="51"/>
  <c r="CE75" i="51"/>
  <c r="CE74" i="51"/>
  <c r="CE73" i="51"/>
  <c r="CE72" i="51"/>
  <c r="CE71" i="51"/>
  <c r="CE70" i="51"/>
  <c r="CE69" i="51"/>
  <c r="CE68" i="51"/>
  <c r="CE67" i="51"/>
  <c r="CE60" i="51"/>
  <c r="CE59" i="51"/>
  <c r="CE58" i="51"/>
  <c r="CE57" i="51"/>
  <c r="CE56" i="51"/>
  <c r="CE55" i="51"/>
  <c r="CE54" i="51"/>
  <c r="CE53" i="51"/>
  <c r="CE52" i="51"/>
  <c r="CE51" i="51"/>
  <c r="CE50" i="51"/>
  <c r="CE49" i="51"/>
  <c r="CE48" i="51"/>
  <c r="CE47" i="51"/>
  <c r="CE46" i="51"/>
  <c r="CE45" i="51"/>
  <c r="CE44" i="51"/>
  <c r="CE43" i="51"/>
  <c r="CE42" i="51"/>
  <c r="CE41" i="51"/>
  <c r="CE40" i="51"/>
  <c r="CE39" i="51"/>
  <c r="CE38" i="51"/>
  <c r="CE37" i="51"/>
  <c r="CE36" i="51"/>
  <c r="CE35" i="51"/>
  <c r="CE34" i="51"/>
  <c r="CE33" i="51"/>
  <c r="CE32" i="51"/>
  <c r="CE31" i="51"/>
  <c r="CE30" i="51"/>
  <c r="CE29" i="51"/>
  <c r="CE28" i="51"/>
  <c r="CE27" i="51"/>
  <c r="CE26" i="51"/>
  <c r="CE25" i="51"/>
  <c r="CE24" i="51"/>
  <c r="CE23" i="51"/>
  <c r="CE22" i="51"/>
  <c r="CE21" i="51"/>
  <c r="CE20" i="51"/>
  <c r="CE19" i="51"/>
  <c r="CE18" i="51"/>
  <c r="CE17" i="51"/>
  <c r="CE16" i="51"/>
  <c r="CE15" i="51"/>
  <c r="CE14" i="51"/>
  <c r="CE13" i="51"/>
  <c r="CE12" i="51"/>
  <c r="CE11" i="51"/>
  <c r="CE10" i="51"/>
  <c r="CE9" i="51"/>
  <c r="CE8" i="51"/>
  <c r="CE7" i="51"/>
  <c r="CE6" i="51"/>
  <c r="CE5" i="51"/>
  <c r="CE4" i="51"/>
  <c r="CE3" i="51"/>
  <c r="CE79" i="4"/>
  <c r="CE78" i="4"/>
  <c r="CE77" i="4"/>
  <c r="CE76" i="4"/>
  <c r="CE75" i="4"/>
  <c r="CE74" i="4"/>
  <c r="CE73" i="4"/>
  <c r="CE72" i="4"/>
  <c r="CE71" i="4"/>
  <c r="CE70" i="4"/>
  <c r="CE69" i="4"/>
  <c r="CE68" i="4"/>
  <c r="CE67" i="4"/>
  <c r="CE60" i="4"/>
  <c r="CE59" i="4"/>
  <c r="CE58" i="4"/>
  <c r="CE57" i="4"/>
  <c r="CE56" i="4"/>
  <c r="CE55" i="4"/>
  <c r="CE4" i="4"/>
  <c r="CE5" i="4"/>
  <c r="CE6" i="4"/>
  <c r="CE7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3" i="4"/>
  <c r="C27" i="20"/>
  <c r="C42" i="20"/>
  <c r="B27" i="20"/>
  <c r="B42" i="20"/>
  <c r="D11" i="20"/>
  <c r="F11" i="20"/>
  <c r="H11" i="20"/>
  <c r="I11" i="20"/>
  <c r="K11" i="20"/>
  <c r="M11" i="20"/>
  <c r="O11" i="20"/>
  <c r="R11" i="20"/>
  <c r="T11" i="20"/>
  <c r="V11" i="20"/>
  <c r="B30" i="20"/>
  <c r="C30" i="20"/>
  <c r="F30" i="20"/>
  <c r="J30" i="20"/>
  <c r="L30" i="20"/>
  <c r="N30" i="20"/>
  <c r="P30" i="20"/>
  <c r="Q30" i="20"/>
  <c r="S30" i="20"/>
  <c r="U30" i="20"/>
  <c r="CA62" i="13"/>
  <c r="CB62" i="13"/>
  <c r="CC62" i="13"/>
  <c r="CQ56" i="13"/>
  <c r="CP56" i="13"/>
  <c r="CO56" i="13"/>
  <c r="CN56" i="13"/>
  <c r="CQ54" i="13"/>
  <c r="CP54" i="13"/>
  <c r="CO54" i="13"/>
  <c r="CN54" i="13"/>
  <c r="CQ55" i="13"/>
  <c r="CP55" i="13"/>
  <c r="CO55" i="13"/>
  <c r="CN55" i="13"/>
  <c r="R62" i="5"/>
  <c r="S62" i="5"/>
  <c r="T62" i="5"/>
  <c r="U62" i="5"/>
  <c r="B12" i="20"/>
  <c r="V62" i="5"/>
  <c r="C12" i="20"/>
  <c r="W62" i="5"/>
  <c r="X62" i="5"/>
  <c r="Y62" i="5"/>
  <c r="E12" i="20"/>
  <c r="Z62" i="5"/>
  <c r="AA62" i="5"/>
  <c r="AB62" i="5"/>
  <c r="AC62" i="5"/>
  <c r="AD62" i="5"/>
  <c r="AE62" i="5"/>
  <c r="F12" i="20"/>
  <c r="AF62" i="5"/>
  <c r="H12" i="20"/>
  <c r="AG62" i="5"/>
  <c r="AH62" i="5"/>
  <c r="AJ62" i="5"/>
  <c r="AK62" i="5"/>
  <c r="AL62" i="5"/>
  <c r="I12" i="20"/>
  <c r="AM62" i="5"/>
  <c r="J12" i="20"/>
  <c r="AN62" i="5"/>
  <c r="AP62" i="5"/>
  <c r="K12" i="20"/>
  <c r="AQ62" i="5"/>
  <c r="L12" i="20"/>
  <c r="AR62" i="5"/>
  <c r="AS62" i="5"/>
  <c r="AT62" i="5"/>
  <c r="AU62" i="5"/>
  <c r="AV62" i="5"/>
  <c r="AW62" i="5"/>
  <c r="M12" i="20"/>
  <c r="AX62" i="5"/>
  <c r="N12" i="20"/>
  <c r="AY62" i="5"/>
  <c r="O12" i="20"/>
  <c r="AZ62" i="5"/>
  <c r="BA62" i="5"/>
  <c r="BB62" i="5"/>
  <c r="BC62" i="5"/>
  <c r="P12" i="20"/>
  <c r="BD62" i="5"/>
  <c r="BE62" i="5"/>
  <c r="BF62" i="5"/>
  <c r="BG62" i="5"/>
  <c r="BH62" i="5"/>
  <c r="BI62" i="5"/>
  <c r="BJ62" i="5"/>
  <c r="BK62" i="5"/>
  <c r="Q12" i="20"/>
  <c r="BL62" i="5"/>
  <c r="R12" i="20"/>
  <c r="BM62" i="5"/>
  <c r="S12" i="20"/>
  <c r="BN62" i="5"/>
  <c r="T12" i="20"/>
  <c r="BO62" i="5"/>
  <c r="U12" i="20"/>
  <c r="BP62" i="5"/>
  <c r="V12" i="20"/>
  <c r="BQ62" i="5"/>
  <c r="BR62" i="5"/>
  <c r="BS62" i="5"/>
  <c r="BT62" i="5"/>
  <c r="Q62" i="5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AH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G64" i="1"/>
  <c r="CR86" i="51"/>
  <c r="CQ86" i="51"/>
  <c r="CL86" i="51"/>
  <c r="CK86" i="51"/>
  <c r="CJ86" i="51"/>
  <c r="CI86" i="51"/>
  <c r="CH86" i="51"/>
  <c r="CG86" i="51"/>
  <c r="CF86" i="51"/>
  <c r="CD86" i="51"/>
  <c r="CR85" i="51"/>
  <c r="CQ85" i="51"/>
  <c r="CL85" i="51"/>
  <c r="CK85" i="51"/>
  <c r="CJ85" i="51"/>
  <c r="CI85" i="51"/>
  <c r="CH85" i="51"/>
  <c r="CG85" i="51"/>
  <c r="CF85" i="51"/>
  <c r="CD85" i="51"/>
  <c r="CR84" i="51"/>
  <c r="CQ84" i="51"/>
  <c r="CL84" i="51"/>
  <c r="CK84" i="51"/>
  <c r="CJ84" i="51"/>
  <c r="CI84" i="51"/>
  <c r="CH84" i="51"/>
  <c r="CG84" i="51"/>
  <c r="CF84" i="51"/>
  <c r="CD84" i="51"/>
  <c r="CR83" i="51"/>
  <c r="CQ83" i="51"/>
  <c r="CL83" i="51"/>
  <c r="CK83" i="51"/>
  <c r="CJ83" i="51"/>
  <c r="CI83" i="51"/>
  <c r="CH83" i="51"/>
  <c r="CG83" i="51"/>
  <c r="CF83" i="51"/>
  <c r="CD83" i="51"/>
  <c r="CR82" i="51"/>
  <c r="CQ82" i="51"/>
  <c r="CL82" i="51"/>
  <c r="CK82" i="51"/>
  <c r="CJ82" i="51"/>
  <c r="CI82" i="51"/>
  <c r="CH82" i="51"/>
  <c r="CG82" i="51"/>
  <c r="CF82" i="51"/>
  <c r="CD82" i="51"/>
  <c r="CR81" i="51"/>
  <c r="CQ81" i="51"/>
  <c r="CL81" i="51"/>
  <c r="CK81" i="51"/>
  <c r="CJ81" i="51"/>
  <c r="CI81" i="51"/>
  <c r="CH81" i="51"/>
  <c r="CG81" i="51"/>
  <c r="CF81" i="51"/>
  <c r="CD81" i="51"/>
  <c r="CR80" i="51"/>
  <c r="CQ80" i="51"/>
  <c r="CL80" i="51"/>
  <c r="CK80" i="51"/>
  <c r="CJ80" i="51"/>
  <c r="CI80" i="51"/>
  <c r="CH80" i="51"/>
  <c r="CG80" i="51"/>
  <c r="CF80" i="51"/>
  <c r="CD80" i="51"/>
  <c r="CR79" i="51"/>
  <c r="CQ79" i="51"/>
  <c r="CL79" i="51"/>
  <c r="CK79" i="51"/>
  <c r="CJ79" i="51"/>
  <c r="CI79" i="51"/>
  <c r="CH79" i="51"/>
  <c r="CG79" i="51"/>
  <c r="CF79" i="51"/>
  <c r="CD79" i="51"/>
  <c r="CR78" i="51"/>
  <c r="CQ78" i="51"/>
  <c r="CL78" i="51"/>
  <c r="CK78" i="51"/>
  <c r="CJ78" i="51"/>
  <c r="CI78" i="51"/>
  <c r="CH78" i="51"/>
  <c r="CG78" i="51"/>
  <c r="CF78" i="51"/>
  <c r="CD78" i="51"/>
  <c r="CR77" i="51"/>
  <c r="CQ77" i="51"/>
  <c r="CL77" i="51"/>
  <c r="CK77" i="51"/>
  <c r="CJ77" i="51"/>
  <c r="CI77" i="51"/>
  <c r="CH77" i="51"/>
  <c r="CG77" i="51"/>
  <c r="CF77" i="51"/>
  <c r="CD77" i="51"/>
  <c r="CR76" i="51"/>
  <c r="CQ76" i="51"/>
  <c r="CL76" i="51"/>
  <c r="CK76" i="51"/>
  <c r="CJ76" i="51"/>
  <c r="CI76" i="51"/>
  <c r="CH76" i="51"/>
  <c r="CG76" i="51"/>
  <c r="CF76" i="51"/>
  <c r="CD76" i="51"/>
  <c r="CR75" i="51"/>
  <c r="CQ75" i="51"/>
  <c r="CL75" i="51"/>
  <c r="CK75" i="51"/>
  <c r="CJ75" i="51"/>
  <c r="CI75" i="51"/>
  <c r="CH75" i="51"/>
  <c r="CG75" i="51"/>
  <c r="CF75" i="51"/>
  <c r="CD75" i="51"/>
  <c r="CR74" i="51"/>
  <c r="CQ74" i="51"/>
  <c r="CL74" i="51"/>
  <c r="CK74" i="51"/>
  <c r="CJ74" i="51"/>
  <c r="CI74" i="51"/>
  <c r="CH74" i="51"/>
  <c r="CG74" i="51"/>
  <c r="CF74" i="51"/>
  <c r="CD74" i="51"/>
  <c r="CR73" i="51"/>
  <c r="CQ73" i="51"/>
  <c r="CL73" i="51"/>
  <c r="CK73" i="51"/>
  <c r="CJ73" i="51"/>
  <c r="CI73" i="51"/>
  <c r="CH73" i="51"/>
  <c r="CG73" i="51"/>
  <c r="CF73" i="51"/>
  <c r="CD73" i="51"/>
  <c r="CR72" i="51"/>
  <c r="CQ72" i="51"/>
  <c r="CL72" i="51"/>
  <c r="CK72" i="51"/>
  <c r="CJ72" i="51"/>
  <c r="CI72" i="51"/>
  <c r="CH72" i="51"/>
  <c r="CG72" i="51"/>
  <c r="CF72" i="51"/>
  <c r="CD72" i="51"/>
  <c r="CR71" i="51"/>
  <c r="CQ71" i="51"/>
  <c r="CL71" i="51"/>
  <c r="CK71" i="51"/>
  <c r="CJ71" i="51"/>
  <c r="CI71" i="51"/>
  <c r="CH71" i="51"/>
  <c r="CG71" i="51"/>
  <c r="CF71" i="51"/>
  <c r="CD71" i="51"/>
  <c r="CR70" i="51"/>
  <c r="CQ70" i="51"/>
  <c r="CL70" i="51"/>
  <c r="CK70" i="51"/>
  <c r="CJ70" i="51"/>
  <c r="CI70" i="51"/>
  <c r="CH70" i="51"/>
  <c r="CG70" i="51"/>
  <c r="CF70" i="51"/>
  <c r="CD70" i="51"/>
  <c r="CR69" i="51"/>
  <c r="CQ69" i="51"/>
  <c r="CL69" i="51"/>
  <c r="CK69" i="51"/>
  <c r="CJ69" i="51"/>
  <c r="CI69" i="51"/>
  <c r="CH69" i="51"/>
  <c r="CG69" i="51"/>
  <c r="CF69" i="51"/>
  <c r="CD69" i="51"/>
  <c r="CR68" i="51"/>
  <c r="CQ68" i="51"/>
  <c r="CL68" i="51"/>
  <c r="CK68" i="51"/>
  <c r="CJ68" i="51"/>
  <c r="CI68" i="51"/>
  <c r="CH68" i="51"/>
  <c r="CG68" i="51"/>
  <c r="CF68" i="51"/>
  <c r="CD68" i="51"/>
  <c r="CR67" i="51"/>
  <c r="CQ67" i="51"/>
  <c r="CL67" i="51"/>
  <c r="CK67" i="51"/>
  <c r="CJ67" i="51"/>
  <c r="CI67" i="51"/>
  <c r="CH67" i="51"/>
  <c r="CG67" i="51"/>
  <c r="CF67" i="51"/>
  <c r="CD67" i="51"/>
  <c r="CD60" i="4"/>
  <c r="G8" i="21"/>
  <c r="E8" i="21"/>
  <c r="CL78" i="4"/>
  <c r="CK78" i="4"/>
  <c r="CJ78" i="4"/>
  <c r="CI78" i="4"/>
  <c r="CH78" i="4"/>
  <c r="CF78" i="4"/>
  <c r="CL77" i="4"/>
  <c r="CK77" i="4"/>
  <c r="CJ77" i="4"/>
  <c r="CI77" i="4"/>
  <c r="CH77" i="4"/>
  <c r="CF77" i="4"/>
  <c r="CL76" i="4"/>
  <c r="CK76" i="4"/>
  <c r="CJ76" i="4"/>
  <c r="CI76" i="4"/>
  <c r="CH76" i="4"/>
  <c r="CF76" i="4"/>
  <c r="CL75" i="4"/>
  <c r="CK75" i="4"/>
  <c r="CJ75" i="4"/>
  <c r="CI75" i="4"/>
  <c r="CH75" i="4"/>
  <c r="CF75" i="4"/>
  <c r="CL74" i="4"/>
  <c r="CK74" i="4"/>
  <c r="CJ74" i="4"/>
  <c r="CI74" i="4"/>
  <c r="CH74" i="4"/>
  <c r="CF74" i="4"/>
  <c r="CL73" i="4"/>
  <c r="CK73" i="4"/>
  <c r="CJ73" i="4"/>
  <c r="CI73" i="4"/>
  <c r="CH73" i="4"/>
  <c r="CF73" i="4"/>
  <c r="CL72" i="4"/>
  <c r="CK72" i="4"/>
  <c r="CJ72" i="4"/>
  <c r="CI72" i="4"/>
  <c r="CH72" i="4"/>
  <c r="CF72" i="4"/>
  <c r="CL71" i="4"/>
  <c r="CK71" i="4"/>
  <c r="CJ71" i="4"/>
  <c r="CI71" i="4"/>
  <c r="CH71" i="4"/>
  <c r="CF71" i="4"/>
  <c r="CL70" i="4"/>
  <c r="CK70" i="4"/>
  <c r="CJ70" i="4"/>
  <c r="CI70" i="4"/>
  <c r="CH70" i="4"/>
  <c r="CF70" i="4"/>
  <c r="CL69" i="4"/>
  <c r="CK69" i="4"/>
  <c r="CJ69" i="4"/>
  <c r="CI69" i="4"/>
  <c r="CH69" i="4"/>
  <c r="CF69" i="4"/>
  <c r="CL68" i="4"/>
  <c r="CK68" i="4"/>
  <c r="CJ68" i="4"/>
  <c r="CI68" i="4"/>
  <c r="CH68" i="4"/>
  <c r="CF68" i="4"/>
  <c r="CL67" i="4"/>
  <c r="CK67" i="4"/>
  <c r="CJ67" i="4"/>
  <c r="CI67" i="4"/>
  <c r="CH67" i="4"/>
  <c r="CF67" i="4"/>
  <c r="U13" i="20"/>
  <c r="N63" i="13"/>
  <c r="M63" i="13"/>
  <c r="L63" i="13"/>
  <c r="K63" i="13"/>
  <c r="J63" i="13"/>
  <c r="I63" i="13"/>
  <c r="H63" i="13"/>
  <c r="G63" i="13"/>
  <c r="F63" i="13"/>
  <c r="E63" i="13"/>
  <c r="D63" i="13"/>
  <c r="C63" i="13"/>
  <c r="B63" i="13"/>
  <c r="N62" i="13"/>
  <c r="M62" i="13"/>
  <c r="L62" i="13"/>
  <c r="K62" i="13"/>
  <c r="J62" i="13"/>
  <c r="I62" i="13"/>
  <c r="H62" i="13"/>
  <c r="H22" i="21"/>
  <c r="G62" i="13"/>
  <c r="G22" i="21"/>
  <c r="F62" i="13"/>
  <c r="F22" i="21"/>
  <c r="E62" i="13"/>
  <c r="E22" i="21"/>
  <c r="D62" i="13"/>
  <c r="D22" i="21"/>
  <c r="C62" i="13"/>
  <c r="C22" i="21"/>
  <c r="B62" i="13"/>
  <c r="B22" i="21"/>
  <c r="N61" i="13"/>
  <c r="M61" i="13"/>
  <c r="L61" i="13"/>
  <c r="K61" i="13"/>
  <c r="CN61" i="13"/>
  <c r="J61" i="13"/>
  <c r="CM61" i="13"/>
  <c r="I61" i="13"/>
  <c r="H61" i="13"/>
  <c r="G61" i="13"/>
  <c r="F61" i="13"/>
  <c r="E61" i="13"/>
  <c r="CH61" i="13"/>
  <c r="D61" i="13"/>
  <c r="C61" i="13"/>
  <c r="B61" i="13"/>
  <c r="BB55" i="1"/>
  <c r="BA55" i="1"/>
  <c r="K69" i="52"/>
  <c r="J69" i="52"/>
  <c r="I69" i="52"/>
  <c r="H69" i="52"/>
  <c r="G69" i="52"/>
  <c r="F69" i="52"/>
  <c r="E69" i="52"/>
  <c r="D69" i="52"/>
  <c r="C69" i="52"/>
  <c r="B69" i="52"/>
  <c r="CB63" i="52"/>
  <c r="CA63" i="52"/>
  <c r="BV63" i="52"/>
  <c r="BU63" i="52"/>
  <c r="BT63" i="52"/>
  <c r="BS63" i="52"/>
  <c r="BR63" i="52"/>
  <c r="BQ63" i="52"/>
  <c r="BP63" i="52"/>
  <c r="BO63" i="52"/>
  <c r="BN63" i="52"/>
  <c r="BM63" i="52"/>
  <c r="BL63" i="52"/>
  <c r="BK63" i="52"/>
  <c r="BJ63" i="52"/>
  <c r="BI63" i="52"/>
  <c r="BH63" i="52"/>
  <c r="BG63" i="52"/>
  <c r="AF63" i="52"/>
  <c r="AE63" i="52"/>
  <c r="AD63" i="52"/>
  <c r="S63" i="52"/>
  <c r="O63" i="52"/>
  <c r="N63" i="52"/>
  <c r="M63" i="52"/>
  <c r="CQ63" i="52"/>
  <c r="L63" i="52"/>
  <c r="K63" i="52"/>
  <c r="CN63" i="52"/>
  <c r="J63" i="52"/>
  <c r="I63" i="52"/>
  <c r="H63" i="52"/>
  <c r="G63" i="52"/>
  <c r="F63" i="52"/>
  <c r="E63" i="52"/>
  <c r="D63" i="52"/>
  <c r="C63" i="52"/>
  <c r="B63" i="52"/>
  <c r="CB62" i="52"/>
  <c r="CA62" i="52"/>
  <c r="BV62" i="52"/>
  <c r="V6" i="20"/>
  <c r="BU62" i="52"/>
  <c r="U6" i="20"/>
  <c r="BT62" i="52"/>
  <c r="BS62" i="52"/>
  <c r="S6" i="20"/>
  <c r="BR62" i="52"/>
  <c r="R6" i="20"/>
  <c r="BQ62" i="52"/>
  <c r="Q6" i="20"/>
  <c r="BP62" i="52"/>
  <c r="BO62" i="52"/>
  <c r="BN62" i="52"/>
  <c r="BM62" i="52"/>
  <c r="BL62" i="52"/>
  <c r="BK62" i="52"/>
  <c r="BJ62" i="52"/>
  <c r="BI62" i="52"/>
  <c r="BH62" i="52"/>
  <c r="BG62" i="52"/>
  <c r="P6" i="20"/>
  <c r="L6" i="20"/>
  <c r="I6" i="20"/>
  <c r="F6" i="20"/>
  <c r="AF62" i="52"/>
  <c r="AE62" i="52"/>
  <c r="AD62" i="52"/>
  <c r="S62" i="52"/>
  <c r="O62" i="52"/>
  <c r="N62" i="52"/>
  <c r="CR62" i="52"/>
  <c r="M62" i="52"/>
  <c r="L62" i="52"/>
  <c r="K62" i="52"/>
  <c r="J62" i="52"/>
  <c r="I62" i="52"/>
  <c r="H62" i="52"/>
  <c r="H6" i="21"/>
  <c r="G62" i="52"/>
  <c r="G6" i="21"/>
  <c r="F62" i="52"/>
  <c r="F6" i="21"/>
  <c r="E62" i="52"/>
  <c r="E6" i="21"/>
  <c r="D62" i="52"/>
  <c r="D6" i="21"/>
  <c r="C62" i="52"/>
  <c r="C6" i="21"/>
  <c r="B62" i="52"/>
  <c r="B6" i="21"/>
  <c r="CB61" i="52"/>
  <c r="CA61" i="52"/>
  <c r="BV61" i="52"/>
  <c r="BU61" i="52"/>
  <c r="BT61" i="52"/>
  <c r="BS61" i="52"/>
  <c r="BR61" i="52"/>
  <c r="BQ61" i="52"/>
  <c r="BP61" i="52"/>
  <c r="BO61" i="52"/>
  <c r="BN61" i="52"/>
  <c r="BM61" i="52"/>
  <c r="BL61" i="52"/>
  <c r="BK61" i="52"/>
  <c r="BJ61" i="52"/>
  <c r="BI61" i="52"/>
  <c r="BH61" i="52"/>
  <c r="BG61" i="52"/>
  <c r="AF61" i="52"/>
  <c r="AE61" i="52"/>
  <c r="AD61" i="52"/>
  <c r="S61" i="52"/>
  <c r="O61" i="52"/>
  <c r="N61" i="52"/>
  <c r="CR61" i="52"/>
  <c r="M61" i="52"/>
  <c r="L61" i="52"/>
  <c r="K61" i="52"/>
  <c r="J61" i="52"/>
  <c r="I61" i="52"/>
  <c r="H61" i="52"/>
  <c r="CL61" i="52"/>
  <c r="G61" i="52"/>
  <c r="F61" i="52"/>
  <c r="CJ61" i="52"/>
  <c r="E61" i="52"/>
  <c r="D61" i="52"/>
  <c r="CH61" i="52"/>
  <c r="C61" i="52"/>
  <c r="B61" i="52"/>
  <c r="CF61" i="52"/>
  <c r="CS58" i="52"/>
  <c r="CR58" i="52"/>
  <c r="CQ58" i="52"/>
  <c r="CP58" i="52"/>
  <c r="CN58" i="52"/>
  <c r="CL58" i="52"/>
  <c r="CK58" i="52"/>
  <c r="CJ58" i="52"/>
  <c r="CI58" i="52"/>
  <c r="CH58" i="52"/>
  <c r="CF58" i="52"/>
  <c r="CS57" i="52"/>
  <c r="CR57" i="52"/>
  <c r="CQ57" i="52"/>
  <c r="CP57" i="52"/>
  <c r="CN57" i="52"/>
  <c r="CL57" i="52"/>
  <c r="CK57" i="52"/>
  <c r="CJ57" i="52"/>
  <c r="CI57" i="52"/>
  <c r="CH57" i="52"/>
  <c r="CF57" i="52"/>
  <c r="CS56" i="52"/>
  <c r="CR56" i="52"/>
  <c r="CQ56" i="52"/>
  <c r="CP56" i="52"/>
  <c r="CN56" i="52"/>
  <c r="CL56" i="52"/>
  <c r="CK56" i="52"/>
  <c r="CJ56" i="52"/>
  <c r="CI56" i="52"/>
  <c r="CH56" i="52"/>
  <c r="CF56" i="52"/>
  <c r="CS55" i="52"/>
  <c r="CR55" i="52"/>
  <c r="CQ55" i="52"/>
  <c r="CP55" i="52"/>
  <c r="CN55" i="52"/>
  <c r="CL55" i="52"/>
  <c r="CK55" i="52"/>
  <c r="CJ55" i="52"/>
  <c r="CI55" i="52"/>
  <c r="CH55" i="52"/>
  <c r="CF55" i="52"/>
  <c r="CS54" i="52"/>
  <c r="CR54" i="52"/>
  <c r="CQ54" i="52"/>
  <c r="CP54" i="52"/>
  <c r="CN54" i="52"/>
  <c r="CL54" i="52"/>
  <c r="CK54" i="52"/>
  <c r="CJ54" i="52"/>
  <c r="CI54" i="52"/>
  <c r="CH54" i="52"/>
  <c r="CF54" i="52"/>
  <c r="CS51" i="52"/>
  <c r="CR51" i="52"/>
  <c r="CQ51" i="52"/>
  <c r="CP51" i="52"/>
  <c r="CN51" i="52"/>
  <c r="CL51" i="52"/>
  <c r="CK51" i="52"/>
  <c r="CJ51" i="52"/>
  <c r="CI51" i="52"/>
  <c r="CH51" i="52"/>
  <c r="CF51" i="52"/>
  <c r="CE51" i="52"/>
  <c r="CS50" i="52"/>
  <c r="CR50" i="52"/>
  <c r="CQ50" i="52"/>
  <c r="CP50" i="52"/>
  <c r="CN50" i="52"/>
  <c r="CL50" i="52"/>
  <c r="CK50" i="52"/>
  <c r="CJ50" i="52"/>
  <c r="CI50" i="52"/>
  <c r="CH50" i="52"/>
  <c r="CF50" i="52"/>
  <c r="CE50" i="52"/>
  <c r="CS49" i="52"/>
  <c r="CR49" i="52"/>
  <c r="CQ49" i="52"/>
  <c r="CP49" i="52"/>
  <c r="CN49" i="52"/>
  <c r="CL49" i="52"/>
  <c r="CK49" i="52"/>
  <c r="CJ49" i="52"/>
  <c r="CI49" i="52"/>
  <c r="CH49" i="52"/>
  <c r="CF49" i="52"/>
  <c r="CE49" i="52"/>
  <c r="CS48" i="52"/>
  <c r="CR48" i="52"/>
  <c r="CQ48" i="52"/>
  <c r="CP48" i="52"/>
  <c r="CN48" i="52"/>
  <c r="CL48" i="52"/>
  <c r="CK48" i="52"/>
  <c r="CJ48" i="52"/>
  <c r="CI48" i="52"/>
  <c r="CH48" i="52"/>
  <c r="CF48" i="52"/>
  <c r="CE48" i="52"/>
  <c r="CS47" i="52"/>
  <c r="CR47" i="52"/>
  <c r="CQ47" i="52"/>
  <c r="CP47" i="52"/>
  <c r="CN47" i="52"/>
  <c r="CL47" i="52"/>
  <c r="CK47" i="52"/>
  <c r="CJ47" i="52"/>
  <c r="CI47" i="52"/>
  <c r="CH47" i="52"/>
  <c r="CF47" i="52"/>
  <c r="CE47" i="52"/>
  <c r="CS46" i="52"/>
  <c r="CR46" i="52"/>
  <c r="CQ46" i="52"/>
  <c r="CP46" i="52"/>
  <c r="CN46" i="52"/>
  <c r="CL46" i="52"/>
  <c r="CK46" i="52"/>
  <c r="CJ46" i="52"/>
  <c r="CI46" i="52"/>
  <c r="CH46" i="52"/>
  <c r="CF46" i="52"/>
  <c r="CE46" i="52"/>
  <c r="CS45" i="52"/>
  <c r="CR45" i="52"/>
  <c r="CQ45" i="52"/>
  <c r="CP45" i="52"/>
  <c r="CN45" i="52"/>
  <c r="CL45" i="52"/>
  <c r="CK45" i="52"/>
  <c r="CJ45" i="52"/>
  <c r="CI45" i="52"/>
  <c r="CH45" i="52"/>
  <c r="CF45" i="52"/>
  <c r="CE45" i="52"/>
  <c r="CS44" i="52"/>
  <c r="CR44" i="52"/>
  <c r="CQ44" i="52"/>
  <c r="CP44" i="52"/>
  <c r="CN44" i="52"/>
  <c r="CL44" i="52"/>
  <c r="CK44" i="52"/>
  <c r="CJ44" i="52"/>
  <c r="CI44" i="52"/>
  <c r="CH44" i="52"/>
  <c r="CF44" i="52"/>
  <c r="CE44" i="52"/>
  <c r="CS43" i="52"/>
  <c r="CR43" i="52"/>
  <c r="CQ43" i="52"/>
  <c r="CP43" i="52"/>
  <c r="CN43" i="52"/>
  <c r="CL43" i="52"/>
  <c r="CK43" i="52"/>
  <c r="CJ43" i="52"/>
  <c r="CI43" i="52"/>
  <c r="CH43" i="52"/>
  <c r="CF43" i="52"/>
  <c r="CE43" i="52"/>
  <c r="CS42" i="52"/>
  <c r="CR42" i="52"/>
  <c r="CQ42" i="52"/>
  <c r="CP42" i="52"/>
  <c r="CN42" i="52"/>
  <c r="CL42" i="52"/>
  <c r="CK42" i="52"/>
  <c r="CJ42" i="52"/>
  <c r="CI42" i="52"/>
  <c r="CH42" i="52"/>
  <c r="CF42" i="52"/>
  <c r="CE42" i="52"/>
  <c r="CS41" i="52"/>
  <c r="CR41" i="52"/>
  <c r="CQ41" i="52"/>
  <c r="CP41" i="52"/>
  <c r="CN41" i="52"/>
  <c r="CL41" i="52"/>
  <c r="CK41" i="52"/>
  <c r="CJ41" i="52"/>
  <c r="CI41" i="52"/>
  <c r="CH41" i="52"/>
  <c r="CF41" i="52"/>
  <c r="CE41" i="52"/>
  <c r="CS40" i="52"/>
  <c r="CR40" i="52"/>
  <c r="CQ40" i="52"/>
  <c r="CP40" i="52"/>
  <c r="CN40" i="52"/>
  <c r="CL40" i="52"/>
  <c r="CK40" i="52"/>
  <c r="CJ40" i="52"/>
  <c r="CI40" i="52"/>
  <c r="CH40" i="52"/>
  <c r="CF40" i="52"/>
  <c r="CE40" i="52"/>
  <c r="CS39" i="52"/>
  <c r="CR39" i="52"/>
  <c r="CQ39" i="52"/>
  <c r="CP39" i="52"/>
  <c r="CN39" i="52"/>
  <c r="CL39" i="52"/>
  <c r="CK39" i="52"/>
  <c r="CJ39" i="52"/>
  <c r="CI39" i="52"/>
  <c r="CH39" i="52"/>
  <c r="CF39" i="52"/>
  <c r="CE39" i="52"/>
  <c r="CS38" i="52"/>
  <c r="CR38" i="52"/>
  <c r="CQ38" i="52"/>
  <c r="CP38" i="52"/>
  <c r="CN38" i="52"/>
  <c r="CL38" i="52"/>
  <c r="CK38" i="52"/>
  <c r="CJ38" i="52"/>
  <c r="CI38" i="52"/>
  <c r="CH38" i="52"/>
  <c r="CF38" i="52"/>
  <c r="CE38" i="52"/>
  <c r="CS37" i="52"/>
  <c r="CR37" i="52"/>
  <c r="CQ37" i="52"/>
  <c r="CP37" i="52"/>
  <c r="CN37" i="52"/>
  <c r="CL37" i="52"/>
  <c r="CK37" i="52"/>
  <c r="CJ37" i="52"/>
  <c r="CI37" i="52"/>
  <c r="CH37" i="52"/>
  <c r="CF37" i="52"/>
  <c r="CE37" i="52"/>
  <c r="CS36" i="52"/>
  <c r="CR36" i="52"/>
  <c r="CQ36" i="52"/>
  <c r="CP36" i="52"/>
  <c r="CN36" i="52"/>
  <c r="CL36" i="52"/>
  <c r="CK36" i="52"/>
  <c r="CJ36" i="52"/>
  <c r="CI36" i="52"/>
  <c r="CH36" i="52"/>
  <c r="CF36" i="52"/>
  <c r="CE36" i="52"/>
  <c r="CS35" i="52"/>
  <c r="CR35" i="52"/>
  <c r="CQ35" i="52"/>
  <c r="CP35" i="52"/>
  <c r="CN35" i="52"/>
  <c r="CL35" i="52"/>
  <c r="CK35" i="52"/>
  <c r="CJ35" i="52"/>
  <c r="CI35" i="52"/>
  <c r="CH35" i="52"/>
  <c r="CF35" i="52"/>
  <c r="CE35" i="52"/>
  <c r="CS34" i="52"/>
  <c r="CR34" i="52"/>
  <c r="CQ34" i="52"/>
  <c r="CP34" i="52"/>
  <c r="CN34" i="52"/>
  <c r="CL34" i="52"/>
  <c r="CK34" i="52"/>
  <c r="CJ34" i="52"/>
  <c r="CI34" i="52"/>
  <c r="CH34" i="52"/>
  <c r="CF34" i="52"/>
  <c r="CE34" i="52"/>
  <c r="CS33" i="52"/>
  <c r="CR33" i="52"/>
  <c r="CQ33" i="52"/>
  <c r="CP33" i="52"/>
  <c r="CN33" i="52"/>
  <c r="CL33" i="52"/>
  <c r="CK33" i="52"/>
  <c r="CJ33" i="52"/>
  <c r="CI33" i="52"/>
  <c r="CH33" i="52"/>
  <c r="CF33" i="52"/>
  <c r="CE33" i="52"/>
  <c r="CS32" i="52"/>
  <c r="CR32" i="52"/>
  <c r="CQ32" i="52"/>
  <c r="CP32" i="52"/>
  <c r="CN32" i="52"/>
  <c r="CL32" i="52"/>
  <c r="CK32" i="52"/>
  <c r="CJ32" i="52"/>
  <c r="CI32" i="52"/>
  <c r="CH32" i="52"/>
  <c r="CF32" i="52"/>
  <c r="CE32" i="52"/>
  <c r="CS31" i="52"/>
  <c r="CR31" i="52"/>
  <c r="CQ31" i="52"/>
  <c r="CP31" i="52"/>
  <c r="CN31" i="52"/>
  <c r="CL31" i="52"/>
  <c r="CK31" i="52"/>
  <c r="CJ31" i="52"/>
  <c r="CI31" i="52"/>
  <c r="CH31" i="52"/>
  <c r="CF31" i="52"/>
  <c r="CE31" i="52"/>
  <c r="CS30" i="52"/>
  <c r="CR30" i="52"/>
  <c r="CQ30" i="52"/>
  <c r="CP30" i="52"/>
  <c r="CN30" i="52"/>
  <c r="CL30" i="52"/>
  <c r="CK30" i="52"/>
  <c r="CJ30" i="52"/>
  <c r="CI30" i="52"/>
  <c r="CH30" i="52"/>
  <c r="CF30" i="52"/>
  <c r="CE30" i="52"/>
  <c r="CS29" i="52"/>
  <c r="CR29" i="52"/>
  <c r="CQ29" i="52"/>
  <c r="CP29" i="52"/>
  <c r="CN29" i="52"/>
  <c r="CL29" i="52"/>
  <c r="CK29" i="52"/>
  <c r="CJ29" i="52"/>
  <c r="CI29" i="52"/>
  <c r="CH29" i="52"/>
  <c r="CF29" i="52"/>
  <c r="CE29" i="52"/>
  <c r="CS28" i="52"/>
  <c r="CR28" i="52"/>
  <c r="CQ28" i="52"/>
  <c r="CP28" i="52"/>
  <c r="CN28" i="52"/>
  <c r="CL28" i="52"/>
  <c r="CK28" i="52"/>
  <c r="CJ28" i="52"/>
  <c r="CI28" i="52"/>
  <c r="CH28" i="52"/>
  <c r="CF28" i="52"/>
  <c r="CE28" i="52"/>
  <c r="CS27" i="52"/>
  <c r="CR27" i="52"/>
  <c r="CQ27" i="52"/>
  <c r="CP27" i="52"/>
  <c r="CN27" i="52"/>
  <c r="CL27" i="52"/>
  <c r="CK27" i="52"/>
  <c r="CJ27" i="52"/>
  <c r="CI27" i="52"/>
  <c r="CH27" i="52"/>
  <c r="CF27" i="52"/>
  <c r="CE27" i="52"/>
  <c r="CS26" i="52"/>
  <c r="CR26" i="52"/>
  <c r="CQ26" i="52"/>
  <c r="CP26" i="52"/>
  <c r="CN26" i="52"/>
  <c r="CL26" i="52"/>
  <c r="CK26" i="52"/>
  <c r="CJ26" i="52"/>
  <c r="CI26" i="52"/>
  <c r="CH26" i="52"/>
  <c r="CF26" i="52"/>
  <c r="CE26" i="52"/>
  <c r="CS25" i="52"/>
  <c r="CR25" i="52"/>
  <c r="CQ25" i="52"/>
  <c r="CP25" i="52"/>
  <c r="CN25" i="52"/>
  <c r="CL25" i="52"/>
  <c r="CK25" i="52"/>
  <c r="CJ25" i="52"/>
  <c r="CI25" i="52"/>
  <c r="CH25" i="52"/>
  <c r="CF25" i="52"/>
  <c r="CE25" i="52"/>
  <c r="CS24" i="52"/>
  <c r="CR24" i="52"/>
  <c r="CQ24" i="52"/>
  <c r="CP24" i="52"/>
  <c r="CN24" i="52"/>
  <c r="CL24" i="52"/>
  <c r="CK24" i="52"/>
  <c r="CJ24" i="52"/>
  <c r="CI24" i="52"/>
  <c r="CH24" i="52"/>
  <c r="CF24" i="52"/>
  <c r="CE24" i="52"/>
  <c r="CS23" i="52"/>
  <c r="CR23" i="52"/>
  <c r="CQ23" i="52"/>
  <c r="CP23" i="52"/>
  <c r="CN23" i="52"/>
  <c r="CL23" i="52"/>
  <c r="CK23" i="52"/>
  <c r="CJ23" i="52"/>
  <c r="CI23" i="52"/>
  <c r="CH23" i="52"/>
  <c r="CF23" i="52"/>
  <c r="CE23" i="52"/>
  <c r="CS22" i="52"/>
  <c r="CR22" i="52"/>
  <c r="CQ22" i="52"/>
  <c r="CP22" i="52"/>
  <c r="CN22" i="52"/>
  <c r="CL22" i="52"/>
  <c r="CK22" i="52"/>
  <c r="CJ22" i="52"/>
  <c r="CI22" i="52"/>
  <c r="CH22" i="52"/>
  <c r="CF22" i="52"/>
  <c r="CE22" i="52"/>
  <c r="CS21" i="52"/>
  <c r="CR21" i="52"/>
  <c r="CQ21" i="52"/>
  <c r="CP21" i="52"/>
  <c r="CN21" i="52"/>
  <c r="CL21" i="52"/>
  <c r="CK21" i="52"/>
  <c r="CJ21" i="52"/>
  <c r="CI21" i="52"/>
  <c r="CH21" i="52"/>
  <c r="CF21" i="52"/>
  <c r="CE21" i="52"/>
  <c r="CS20" i="52"/>
  <c r="CR20" i="52"/>
  <c r="CQ20" i="52"/>
  <c r="CP20" i="52"/>
  <c r="CN20" i="52"/>
  <c r="CL20" i="52"/>
  <c r="CK20" i="52"/>
  <c r="CJ20" i="52"/>
  <c r="CI20" i="52"/>
  <c r="CH20" i="52"/>
  <c r="CF20" i="52"/>
  <c r="CE20" i="52"/>
  <c r="CS19" i="52"/>
  <c r="CR19" i="52"/>
  <c r="CQ19" i="52"/>
  <c r="CP19" i="52"/>
  <c r="CN19" i="52"/>
  <c r="CL19" i="52"/>
  <c r="CK19" i="52"/>
  <c r="CJ19" i="52"/>
  <c r="CI19" i="52"/>
  <c r="CH19" i="52"/>
  <c r="CF19" i="52"/>
  <c r="CE19" i="52"/>
  <c r="CS18" i="52"/>
  <c r="CR18" i="52"/>
  <c r="CQ18" i="52"/>
  <c r="CP18" i="52"/>
  <c r="CN18" i="52"/>
  <c r="CL18" i="52"/>
  <c r="CK18" i="52"/>
  <c r="CJ18" i="52"/>
  <c r="CI18" i="52"/>
  <c r="CH18" i="52"/>
  <c r="CF18" i="52"/>
  <c r="CE18" i="52"/>
  <c r="CS17" i="52"/>
  <c r="CR17" i="52"/>
  <c r="CQ17" i="52"/>
  <c r="CP17" i="52"/>
  <c r="CN17" i="52"/>
  <c r="CL17" i="52"/>
  <c r="CK17" i="52"/>
  <c r="CJ17" i="52"/>
  <c r="CI17" i="52"/>
  <c r="CH17" i="52"/>
  <c r="CF17" i="52"/>
  <c r="CE17" i="52"/>
  <c r="CS16" i="52"/>
  <c r="CR16" i="52"/>
  <c r="CQ16" i="52"/>
  <c r="CP16" i="52"/>
  <c r="CN16" i="52"/>
  <c r="CL16" i="52"/>
  <c r="CK16" i="52"/>
  <c r="CJ16" i="52"/>
  <c r="CI16" i="52"/>
  <c r="CH16" i="52"/>
  <c r="CF16" i="52"/>
  <c r="CE16" i="52"/>
  <c r="CS15" i="52"/>
  <c r="CR15" i="52"/>
  <c r="CQ15" i="52"/>
  <c r="CP15" i="52"/>
  <c r="CN15" i="52"/>
  <c r="CL15" i="52"/>
  <c r="CK15" i="52"/>
  <c r="CJ15" i="52"/>
  <c r="CI15" i="52"/>
  <c r="CH15" i="52"/>
  <c r="CF15" i="52"/>
  <c r="CE15" i="52"/>
  <c r="CS14" i="52"/>
  <c r="CR14" i="52"/>
  <c r="CQ14" i="52"/>
  <c r="CP14" i="52"/>
  <c r="CN14" i="52"/>
  <c r="CL14" i="52"/>
  <c r="CK14" i="52"/>
  <c r="CJ14" i="52"/>
  <c r="CI14" i="52"/>
  <c r="CH14" i="52"/>
  <c r="CF14" i="52"/>
  <c r="CE14" i="52"/>
  <c r="CS13" i="52"/>
  <c r="CR13" i="52"/>
  <c r="CQ13" i="52"/>
  <c r="CP13" i="52"/>
  <c r="CN13" i="52"/>
  <c r="CL13" i="52"/>
  <c r="CK13" i="52"/>
  <c r="CJ13" i="52"/>
  <c r="CI13" i="52"/>
  <c r="CH13" i="52"/>
  <c r="CF13" i="52"/>
  <c r="CE13" i="52"/>
  <c r="CS12" i="52"/>
  <c r="CR12" i="52"/>
  <c r="CQ12" i="52"/>
  <c r="CP12" i="52"/>
  <c r="CN12" i="52"/>
  <c r="CL12" i="52"/>
  <c r="CK12" i="52"/>
  <c r="CJ12" i="52"/>
  <c r="CI12" i="52"/>
  <c r="CH12" i="52"/>
  <c r="CF12" i="52"/>
  <c r="CE12" i="52"/>
  <c r="CS11" i="52"/>
  <c r="CR11" i="52"/>
  <c r="CQ11" i="52"/>
  <c r="CP11" i="52"/>
  <c r="CN11" i="52"/>
  <c r="CL11" i="52"/>
  <c r="CK11" i="52"/>
  <c r="CJ11" i="52"/>
  <c r="CI11" i="52"/>
  <c r="CH11" i="52"/>
  <c r="CF11" i="52"/>
  <c r="CE11" i="52"/>
  <c r="CS10" i="52"/>
  <c r="CR10" i="52"/>
  <c r="CQ10" i="52"/>
  <c r="CP10" i="52"/>
  <c r="CN10" i="52"/>
  <c r="CL10" i="52"/>
  <c r="CK10" i="52"/>
  <c r="CJ10" i="52"/>
  <c r="CI10" i="52"/>
  <c r="CH10" i="52"/>
  <c r="CF10" i="52"/>
  <c r="CE10" i="52"/>
  <c r="CS9" i="52"/>
  <c r="CR9" i="52"/>
  <c r="CQ9" i="52"/>
  <c r="CP9" i="52"/>
  <c r="CN9" i="52"/>
  <c r="CL9" i="52"/>
  <c r="CK9" i="52"/>
  <c r="CJ9" i="52"/>
  <c r="CI9" i="52"/>
  <c r="CH9" i="52"/>
  <c r="CF9" i="52"/>
  <c r="CE9" i="52"/>
  <c r="CS8" i="52"/>
  <c r="CR8" i="52"/>
  <c r="CQ8" i="52"/>
  <c r="CP8" i="52"/>
  <c r="CN8" i="52"/>
  <c r="CL8" i="52"/>
  <c r="CK8" i="52"/>
  <c r="CJ8" i="52"/>
  <c r="CI8" i="52"/>
  <c r="CH8" i="52"/>
  <c r="CF8" i="52"/>
  <c r="CE8" i="52"/>
  <c r="CS7" i="52"/>
  <c r="CR7" i="52"/>
  <c r="CQ7" i="52"/>
  <c r="CP7" i="52"/>
  <c r="CN7" i="52"/>
  <c r="CL7" i="52"/>
  <c r="CK7" i="52"/>
  <c r="CJ7" i="52"/>
  <c r="CI7" i="52"/>
  <c r="CH7" i="52"/>
  <c r="CF7" i="52"/>
  <c r="CE7" i="52"/>
  <c r="CS6" i="52"/>
  <c r="CR6" i="52"/>
  <c r="CQ6" i="52"/>
  <c r="CP6" i="52"/>
  <c r="CN6" i="52"/>
  <c r="CL6" i="52"/>
  <c r="CK6" i="52"/>
  <c r="CJ6" i="52"/>
  <c r="CI6" i="52"/>
  <c r="CH6" i="52"/>
  <c r="CF6" i="52"/>
  <c r="CE6" i="52"/>
  <c r="CS5" i="52"/>
  <c r="CR5" i="52"/>
  <c r="CQ5" i="52"/>
  <c r="CP5" i="52"/>
  <c r="CN5" i="52"/>
  <c r="CL5" i="52"/>
  <c r="CK5" i="52"/>
  <c r="CJ5" i="52"/>
  <c r="CI5" i="52"/>
  <c r="CH5" i="52"/>
  <c r="CF5" i="52"/>
  <c r="CE5" i="52"/>
  <c r="CS4" i="52"/>
  <c r="CR4" i="52"/>
  <c r="CQ4" i="52"/>
  <c r="CP4" i="52"/>
  <c r="CN4" i="52"/>
  <c r="CL4" i="52"/>
  <c r="CK4" i="52"/>
  <c r="CJ4" i="52"/>
  <c r="CI4" i="52"/>
  <c r="CH4" i="52"/>
  <c r="CF4" i="52"/>
  <c r="CE4" i="52"/>
  <c r="CS3" i="52"/>
  <c r="CR3" i="52"/>
  <c r="CQ3" i="52"/>
  <c r="CP3" i="52"/>
  <c r="CN3" i="52"/>
  <c r="CL3" i="52"/>
  <c r="CK3" i="52"/>
  <c r="CJ3" i="52"/>
  <c r="CI3" i="52"/>
  <c r="CH3" i="52"/>
  <c r="CF3" i="52"/>
  <c r="CE3" i="52"/>
  <c r="CK61" i="52"/>
  <c r="CS63" i="52"/>
  <c r="CS62" i="52"/>
  <c r="CH63" i="52"/>
  <c r="CL63" i="52"/>
  <c r="CP51" i="33"/>
  <c r="CO51" i="33"/>
  <c r="CP50" i="33"/>
  <c r="CO50" i="33"/>
  <c r="CP49" i="33"/>
  <c r="CO49" i="33"/>
  <c r="CP48" i="33"/>
  <c r="CO48" i="33"/>
  <c r="CP47" i="33"/>
  <c r="CO47" i="33"/>
  <c r="CP46" i="33"/>
  <c r="CO46" i="33"/>
  <c r="CP45" i="33"/>
  <c r="CO45" i="33"/>
  <c r="CP44" i="33"/>
  <c r="CO44" i="33"/>
  <c r="CP43" i="33"/>
  <c r="CO43" i="33"/>
  <c r="CP42" i="33"/>
  <c r="CO42" i="33"/>
  <c r="CP41" i="33"/>
  <c r="CO41" i="33"/>
  <c r="CP40" i="33"/>
  <c r="CO40" i="33"/>
  <c r="CP39" i="33"/>
  <c r="CO39" i="33"/>
  <c r="CP38" i="33"/>
  <c r="CO38" i="33"/>
  <c r="CP37" i="33"/>
  <c r="CO37" i="33"/>
  <c r="CP36" i="33"/>
  <c r="CO36" i="33"/>
  <c r="CP35" i="33"/>
  <c r="CO35" i="33"/>
  <c r="CP34" i="33"/>
  <c r="CO34" i="33"/>
  <c r="CP33" i="33"/>
  <c r="CO33" i="33"/>
  <c r="CP32" i="33"/>
  <c r="CO32" i="33"/>
  <c r="CP31" i="33"/>
  <c r="CO31" i="33"/>
  <c r="CP30" i="33"/>
  <c r="CO30" i="33"/>
  <c r="CP29" i="33"/>
  <c r="CO29" i="33"/>
  <c r="CP28" i="33"/>
  <c r="CO28" i="33"/>
  <c r="CP27" i="33"/>
  <c r="CO27" i="33"/>
  <c r="CP26" i="33"/>
  <c r="CO26" i="33"/>
  <c r="CP25" i="33"/>
  <c r="CO25" i="33"/>
  <c r="CP24" i="33"/>
  <c r="CO24" i="33"/>
  <c r="CP23" i="33"/>
  <c r="CO23" i="33"/>
  <c r="CP22" i="33"/>
  <c r="CO22" i="33"/>
  <c r="CP21" i="33"/>
  <c r="CO21" i="33"/>
  <c r="CP20" i="33"/>
  <c r="CO20" i="33"/>
  <c r="CP19" i="33"/>
  <c r="CO19" i="33"/>
  <c r="CP18" i="33"/>
  <c r="CO18" i="33"/>
  <c r="CP17" i="33"/>
  <c r="CO17" i="33"/>
  <c r="CP16" i="33"/>
  <c r="CO16" i="33"/>
  <c r="CP15" i="33"/>
  <c r="CO15" i="33"/>
  <c r="CP14" i="33"/>
  <c r="CO14" i="33"/>
  <c r="CP13" i="33"/>
  <c r="CO13" i="33"/>
  <c r="CP12" i="33"/>
  <c r="CO12" i="33"/>
  <c r="CP11" i="33"/>
  <c r="CO11" i="33"/>
  <c r="CP10" i="33"/>
  <c r="CO10" i="33"/>
  <c r="CP9" i="33"/>
  <c r="CO9" i="33"/>
  <c r="CP8" i="33"/>
  <c r="CO8" i="33"/>
  <c r="CP7" i="33"/>
  <c r="CO7" i="33"/>
  <c r="CP6" i="33"/>
  <c r="CO6" i="33"/>
  <c r="CP5" i="33"/>
  <c r="CO5" i="33"/>
  <c r="CP4" i="33"/>
  <c r="CO4" i="33"/>
  <c r="CP3" i="33"/>
  <c r="CO3" i="33"/>
  <c r="CE3" i="33"/>
  <c r="CE4" i="33"/>
  <c r="CE5" i="33"/>
  <c r="CE6" i="33"/>
  <c r="CE7" i="33"/>
  <c r="CE8" i="33"/>
  <c r="CE9" i="33"/>
  <c r="CE10" i="33"/>
  <c r="CE11" i="33"/>
  <c r="CE12" i="33"/>
  <c r="CE13" i="33"/>
  <c r="CE14" i="33"/>
  <c r="CE15" i="33"/>
  <c r="CE16" i="33"/>
  <c r="CE17" i="33"/>
  <c r="CE18" i="33"/>
  <c r="CE19" i="33"/>
  <c r="CE20" i="33"/>
  <c r="CE21" i="33"/>
  <c r="CE22" i="33"/>
  <c r="CE23" i="33"/>
  <c r="CE24" i="33"/>
  <c r="CE25" i="33"/>
  <c r="CE26" i="33"/>
  <c r="CE27" i="33"/>
  <c r="CE28" i="33"/>
  <c r="CE29" i="33"/>
  <c r="CE30" i="33"/>
  <c r="CE31" i="33"/>
  <c r="CE32" i="33"/>
  <c r="CE33" i="33"/>
  <c r="CE34" i="33"/>
  <c r="CE35" i="33"/>
  <c r="CE36" i="33"/>
  <c r="CE37" i="33"/>
  <c r="CE38" i="33"/>
  <c r="CE39" i="33"/>
  <c r="CE40" i="33"/>
  <c r="CE41" i="33"/>
  <c r="CE42" i="33"/>
  <c r="CE43" i="33"/>
  <c r="CE44" i="33"/>
  <c r="CE45" i="33"/>
  <c r="CE46" i="33"/>
  <c r="CE47" i="33"/>
  <c r="CE48" i="33"/>
  <c r="CE49" i="33"/>
  <c r="CE50" i="33"/>
  <c r="CE51" i="33"/>
  <c r="BV58" i="5"/>
  <c r="BV57" i="5"/>
  <c r="BV56" i="5"/>
  <c r="BV55" i="5"/>
  <c r="BV4" i="5"/>
  <c r="BV5" i="5"/>
  <c r="BV6" i="5"/>
  <c r="BV7" i="5"/>
  <c r="BV8" i="5"/>
  <c r="BV9" i="5"/>
  <c r="BV10" i="5"/>
  <c r="BV11" i="5"/>
  <c r="BV12" i="5"/>
  <c r="BV13" i="5"/>
  <c r="BV14" i="5"/>
  <c r="BV15" i="5"/>
  <c r="BV16" i="5"/>
  <c r="BV17" i="5"/>
  <c r="BV18" i="5"/>
  <c r="BV19" i="5"/>
  <c r="BV20" i="5"/>
  <c r="BV21" i="5"/>
  <c r="BV22" i="5"/>
  <c r="BV23" i="5"/>
  <c r="BV24" i="5"/>
  <c r="BV25" i="5"/>
  <c r="BV26" i="5"/>
  <c r="BV27" i="5"/>
  <c r="BV28" i="5"/>
  <c r="BV29" i="5"/>
  <c r="BV30" i="5"/>
  <c r="BV31" i="5"/>
  <c r="BV32" i="5"/>
  <c r="BV33" i="5"/>
  <c r="BV34" i="5"/>
  <c r="BV35" i="5"/>
  <c r="BV36" i="5"/>
  <c r="BV37" i="5"/>
  <c r="BV38" i="5"/>
  <c r="BV39" i="5"/>
  <c r="BV40" i="5"/>
  <c r="BV41" i="5"/>
  <c r="BV42" i="5"/>
  <c r="BV43" i="5"/>
  <c r="BV44" i="5"/>
  <c r="BV45" i="5"/>
  <c r="BV46" i="5"/>
  <c r="BV47" i="5"/>
  <c r="BV48" i="5"/>
  <c r="BV49" i="5"/>
  <c r="BV50" i="5"/>
  <c r="BV51" i="5"/>
  <c r="BV3" i="5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C63" i="1"/>
  <c r="B63" i="1"/>
  <c r="V10" i="20"/>
  <c r="V38" i="20"/>
  <c r="U10" i="20"/>
  <c r="T10" i="20"/>
  <c r="S10" i="20"/>
  <c r="R10" i="20"/>
  <c r="R38" i="20"/>
  <c r="Q10" i="20"/>
  <c r="Q38" i="20"/>
  <c r="P10" i="20"/>
  <c r="P38" i="20"/>
  <c r="N10" i="20"/>
  <c r="L10" i="20"/>
  <c r="L38" i="20"/>
  <c r="J10" i="20"/>
  <c r="J38" i="20"/>
  <c r="H10" i="20"/>
  <c r="H38" i="20"/>
  <c r="F10" i="20"/>
  <c r="E10" i="20"/>
  <c r="E38" i="20"/>
  <c r="CR60" i="51"/>
  <c r="CQ60" i="51"/>
  <c r="CL60" i="51"/>
  <c r="CK60" i="51"/>
  <c r="CJ60" i="51"/>
  <c r="CI60" i="51"/>
  <c r="CH60" i="51"/>
  <c r="CG60" i="51"/>
  <c r="CF60" i="51"/>
  <c r="CD60" i="51"/>
  <c r="CR59" i="51"/>
  <c r="CQ59" i="51"/>
  <c r="CL59" i="51"/>
  <c r="CK59" i="51"/>
  <c r="CJ59" i="51"/>
  <c r="CI59" i="51"/>
  <c r="CH59" i="51"/>
  <c r="CG59" i="51"/>
  <c r="CF59" i="51"/>
  <c r="CD59" i="51"/>
  <c r="CL58" i="51"/>
  <c r="CK58" i="51"/>
  <c r="CJ58" i="51"/>
  <c r="CI58" i="51"/>
  <c r="CH58" i="51"/>
  <c r="CG58" i="51"/>
  <c r="CF58" i="51"/>
  <c r="CD58" i="51"/>
  <c r="CL57" i="51"/>
  <c r="CK57" i="51"/>
  <c r="CJ57" i="51"/>
  <c r="CI57" i="51"/>
  <c r="CH57" i="51"/>
  <c r="CG57" i="51"/>
  <c r="CF57" i="51"/>
  <c r="CD57" i="51"/>
  <c r="CL56" i="51"/>
  <c r="CK56" i="51"/>
  <c r="CJ56" i="51"/>
  <c r="CI56" i="51"/>
  <c r="CH56" i="51"/>
  <c r="CG56" i="51"/>
  <c r="CF56" i="51"/>
  <c r="CD56" i="51"/>
  <c r="CL55" i="51"/>
  <c r="CK55" i="51"/>
  <c r="CJ55" i="51"/>
  <c r="CI55" i="51"/>
  <c r="CH55" i="51"/>
  <c r="CG55" i="51"/>
  <c r="CF55" i="51"/>
  <c r="CD55" i="51"/>
  <c r="CL54" i="51"/>
  <c r="CK54" i="51"/>
  <c r="CJ54" i="51"/>
  <c r="CI54" i="51"/>
  <c r="CH54" i="51"/>
  <c r="CG54" i="51"/>
  <c r="CF54" i="51"/>
  <c r="CD54" i="51"/>
  <c r="CL53" i="51"/>
  <c r="CK53" i="51"/>
  <c r="CJ53" i="51"/>
  <c r="CI53" i="51"/>
  <c r="CH53" i="51"/>
  <c r="CG53" i="51"/>
  <c r="CF53" i="51"/>
  <c r="CD53" i="51"/>
  <c r="CL52" i="51"/>
  <c r="CK52" i="51"/>
  <c r="CJ52" i="51"/>
  <c r="CI52" i="51"/>
  <c r="CH52" i="51"/>
  <c r="CG52" i="51"/>
  <c r="CF52" i="51"/>
  <c r="CD52" i="51"/>
  <c r="CL51" i="51"/>
  <c r="CK51" i="51"/>
  <c r="CJ51" i="51"/>
  <c r="CI51" i="51"/>
  <c r="CH51" i="51"/>
  <c r="CG51" i="51"/>
  <c r="CF51" i="51"/>
  <c r="CD51" i="51"/>
  <c r="CR50" i="51"/>
  <c r="CQ50" i="51"/>
  <c r="CL50" i="51"/>
  <c r="CK50" i="51"/>
  <c r="CJ50" i="51"/>
  <c r="CI50" i="51"/>
  <c r="CH50" i="51"/>
  <c r="CG50" i="51"/>
  <c r="CF50" i="51"/>
  <c r="CD50" i="51"/>
  <c r="CR49" i="51"/>
  <c r="CQ49" i="51"/>
  <c r="CL49" i="51"/>
  <c r="CK49" i="51"/>
  <c r="CJ49" i="51"/>
  <c r="CI49" i="51"/>
  <c r="CH49" i="51"/>
  <c r="CG49" i="51"/>
  <c r="CF49" i="51"/>
  <c r="CD49" i="51"/>
  <c r="CR48" i="51"/>
  <c r="CQ48" i="51"/>
  <c r="CL48" i="51"/>
  <c r="CK48" i="51"/>
  <c r="CJ48" i="51"/>
  <c r="CI48" i="51"/>
  <c r="CH48" i="51"/>
  <c r="CG48" i="51"/>
  <c r="CF48" i="51"/>
  <c r="CD48" i="51"/>
  <c r="CR47" i="51"/>
  <c r="CQ47" i="51"/>
  <c r="CL47" i="51"/>
  <c r="CK47" i="51"/>
  <c r="CJ47" i="51"/>
  <c r="CI47" i="51"/>
  <c r="CH47" i="51"/>
  <c r="CG47" i="51"/>
  <c r="CF47" i="51"/>
  <c r="CD47" i="51"/>
  <c r="CR46" i="51"/>
  <c r="CQ46" i="51"/>
  <c r="CL46" i="51"/>
  <c r="CK46" i="51"/>
  <c r="CJ46" i="51"/>
  <c r="CI46" i="51"/>
  <c r="CH46" i="51"/>
  <c r="CG46" i="51"/>
  <c r="CF46" i="51"/>
  <c r="CD46" i="51"/>
  <c r="CR45" i="51"/>
  <c r="CQ45" i="51"/>
  <c r="CL45" i="51"/>
  <c r="CK45" i="51"/>
  <c r="CJ45" i="51"/>
  <c r="CI45" i="51"/>
  <c r="CH45" i="51"/>
  <c r="CG45" i="51"/>
  <c r="CF45" i="51"/>
  <c r="CD45" i="51"/>
  <c r="CR44" i="51"/>
  <c r="CQ44" i="51"/>
  <c r="CL44" i="51"/>
  <c r="CK44" i="51"/>
  <c r="CJ44" i="51"/>
  <c r="CI44" i="51"/>
  <c r="CH44" i="51"/>
  <c r="CG44" i="51"/>
  <c r="CF44" i="51"/>
  <c r="CD44" i="51"/>
  <c r="CR43" i="51"/>
  <c r="CQ43" i="51"/>
  <c r="CL43" i="51"/>
  <c r="CK43" i="51"/>
  <c r="CJ43" i="51"/>
  <c r="CI43" i="51"/>
  <c r="CH43" i="51"/>
  <c r="CG43" i="51"/>
  <c r="CF43" i="51"/>
  <c r="CD43" i="51"/>
  <c r="CR42" i="51"/>
  <c r="CQ42" i="51"/>
  <c r="CL42" i="51"/>
  <c r="CK42" i="51"/>
  <c r="CJ42" i="51"/>
  <c r="CI42" i="51"/>
  <c r="CH42" i="51"/>
  <c r="CG42" i="51"/>
  <c r="CF42" i="51"/>
  <c r="CD42" i="51"/>
  <c r="CR41" i="51"/>
  <c r="CQ41" i="51"/>
  <c r="CL41" i="51"/>
  <c r="CK41" i="51"/>
  <c r="CJ41" i="51"/>
  <c r="CI41" i="51"/>
  <c r="CH41" i="51"/>
  <c r="CG41" i="51"/>
  <c r="CF41" i="51"/>
  <c r="CD41" i="51"/>
  <c r="CR40" i="51"/>
  <c r="CQ40" i="51"/>
  <c r="CL40" i="51"/>
  <c r="CK40" i="51"/>
  <c r="CJ40" i="51"/>
  <c r="CI40" i="51"/>
  <c r="CH40" i="51"/>
  <c r="CG40" i="51"/>
  <c r="CF40" i="51"/>
  <c r="CD40" i="51"/>
  <c r="CQ39" i="51"/>
  <c r="CL39" i="51"/>
  <c r="CK39" i="51"/>
  <c r="CJ39" i="51"/>
  <c r="CI39" i="51"/>
  <c r="CH39" i="51"/>
  <c r="CG39" i="51"/>
  <c r="CF39" i="51"/>
  <c r="CD39" i="51"/>
  <c r="CR38" i="51"/>
  <c r="CQ38" i="51"/>
  <c r="CL38" i="51"/>
  <c r="CK38" i="51"/>
  <c r="CJ38" i="51"/>
  <c r="CI38" i="51"/>
  <c r="CH38" i="51"/>
  <c r="CG38" i="51"/>
  <c r="CF38" i="51"/>
  <c r="CD38" i="51"/>
  <c r="CR37" i="51"/>
  <c r="CQ37" i="51"/>
  <c r="CL37" i="51"/>
  <c r="CK37" i="51"/>
  <c r="CJ37" i="51"/>
  <c r="CI37" i="51"/>
  <c r="CH37" i="51"/>
  <c r="CG37" i="51"/>
  <c r="CF37" i="51"/>
  <c r="CD37" i="51"/>
  <c r="CR36" i="51"/>
  <c r="CQ36" i="51"/>
  <c r="CL36" i="51"/>
  <c r="CK36" i="51"/>
  <c r="CJ36" i="51"/>
  <c r="CI36" i="51"/>
  <c r="CH36" i="51"/>
  <c r="CG36" i="51"/>
  <c r="CF36" i="51"/>
  <c r="CD36" i="51"/>
  <c r="CR35" i="51"/>
  <c r="CQ35" i="51"/>
  <c r="CL35" i="51"/>
  <c r="CK35" i="51"/>
  <c r="CJ35" i="51"/>
  <c r="CI35" i="51"/>
  <c r="CH35" i="51"/>
  <c r="CG35" i="51"/>
  <c r="CF35" i="51"/>
  <c r="CD35" i="51"/>
  <c r="CR34" i="51"/>
  <c r="CQ34" i="51"/>
  <c r="CL34" i="51"/>
  <c r="CK34" i="51"/>
  <c r="CJ34" i="51"/>
  <c r="CI34" i="51"/>
  <c r="CH34" i="51"/>
  <c r="CG34" i="51"/>
  <c r="CF34" i="51"/>
  <c r="CD34" i="51"/>
  <c r="CR33" i="51"/>
  <c r="CQ33" i="51"/>
  <c r="CL33" i="51"/>
  <c r="CK33" i="51"/>
  <c r="CJ33" i="51"/>
  <c r="CI33" i="51"/>
  <c r="CH33" i="51"/>
  <c r="CG33" i="51"/>
  <c r="CF33" i="51"/>
  <c r="CD33" i="51"/>
  <c r="CR32" i="51"/>
  <c r="CQ32" i="51"/>
  <c r="CL32" i="51"/>
  <c r="CK32" i="51"/>
  <c r="CJ32" i="51"/>
  <c r="CI32" i="51"/>
  <c r="CH32" i="51"/>
  <c r="CG32" i="51"/>
  <c r="CF32" i="51"/>
  <c r="CD32" i="51"/>
  <c r="CR31" i="51"/>
  <c r="CQ31" i="51"/>
  <c r="CL31" i="51"/>
  <c r="CK31" i="51"/>
  <c r="CJ31" i="51"/>
  <c r="CI31" i="51"/>
  <c r="CH31" i="51"/>
  <c r="CG31" i="51"/>
  <c r="CF31" i="51"/>
  <c r="CD31" i="51"/>
  <c r="CR30" i="51"/>
  <c r="CQ30" i="51"/>
  <c r="CL30" i="51"/>
  <c r="CK30" i="51"/>
  <c r="CJ30" i="51"/>
  <c r="CI30" i="51"/>
  <c r="CH30" i="51"/>
  <c r="CG30" i="51"/>
  <c r="CF30" i="51"/>
  <c r="CD30" i="51"/>
  <c r="CR29" i="51"/>
  <c r="CQ29" i="51"/>
  <c r="CL29" i="51"/>
  <c r="CK29" i="51"/>
  <c r="CJ29" i="51"/>
  <c r="CI29" i="51"/>
  <c r="CH29" i="51"/>
  <c r="CG29" i="51"/>
  <c r="CF29" i="51"/>
  <c r="CD29" i="51"/>
  <c r="CR28" i="51"/>
  <c r="CQ28" i="51"/>
  <c r="CL28" i="51"/>
  <c r="CK28" i="51"/>
  <c r="CJ28" i="51"/>
  <c r="CI28" i="51"/>
  <c r="CH28" i="51"/>
  <c r="CG28" i="51"/>
  <c r="CF28" i="51"/>
  <c r="CD28" i="51"/>
  <c r="CR27" i="51"/>
  <c r="CQ27" i="51"/>
  <c r="CL27" i="51"/>
  <c r="CK27" i="51"/>
  <c r="CJ27" i="51"/>
  <c r="CI27" i="51"/>
  <c r="CH27" i="51"/>
  <c r="CG27" i="51"/>
  <c r="CF27" i="51"/>
  <c r="CD27" i="51"/>
  <c r="CR26" i="51"/>
  <c r="CQ26" i="51"/>
  <c r="CL26" i="51"/>
  <c r="CK26" i="51"/>
  <c r="CJ26" i="51"/>
  <c r="CI26" i="51"/>
  <c r="CH26" i="51"/>
  <c r="CG26" i="51"/>
  <c r="CF26" i="51"/>
  <c r="CD26" i="51"/>
  <c r="CR25" i="51"/>
  <c r="CQ25" i="51"/>
  <c r="CL25" i="51"/>
  <c r="CK25" i="51"/>
  <c r="CJ25" i="51"/>
  <c r="CI25" i="51"/>
  <c r="CH25" i="51"/>
  <c r="CG25" i="51"/>
  <c r="CF25" i="51"/>
  <c r="CD25" i="51"/>
  <c r="CR24" i="51"/>
  <c r="CQ24" i="51"/>
  <c r="CL24" i="51"/>
  <c r="CK24" i="51"/>
  <c r="CJ24" i="51"/>
  <c r="CI24" i="51"/>
  <c r="CH24" i="51"/>
  <c r="CG24" i="51"/>
  <c r="CF24" i="51"/>
  <c r="CD24" i="51"/>
  <c r="CR23" i="51"/>
  <c r="CQ23" i="51"/>
  <c r="CL23" i="51"/>
  <c r="CK23" i="51"/>
  <c r="CJ23" i="51"/>
  <c r="CI23" i="51"/>
  <c r="CH23" i="51"/>
  <c r="CG23" i="51"/>
  <c r="CF23" i="51"/>
  <c r="CD23" i="51"/>
  <c r="CR22" i="51"/>
  <c r="CQ22" i="51"/>
  <c r="CL22" i="51"/>
  <c r="CK22" i="51"/>
  <c r="CJ22" i="51"/>
  <c r="CI22" i="51"/>
  <c r="CH22" i="51"/>
  <c r="CG22" i="51"/>
  <c r="CF22" i="51"/>
  <c r="CD22" i="51"/>
  <c r="CR21" i="51"/>
  <c r="CQ21" i="51"/>
  <c r="CL21" i="51"/>
  <c r="CK21" i="51"/>
  <c r="CJ21" i="51"/>
  <c r="CI21" i="51"/>
  <c r="CH21" i="51"/>
  <c r="CG21" i="51"/>
  <c r="CF21" i="51"/>
  <c r="CD21" i="51"/>
  <c r="CR20" i="51"/>
  <c r="CQ20" i="51"/>
  <c r="CL20" i="51"/>
  <c r="CK20" i="51"/>
  <c r="CJ20" i="51"/>
  <c r="CI20" i="51"/>
  <c r="CH20" i="51"/>
  <c r="CG20" i="51"/>
  <c r="CF20" i="51"/>
  <c r="CD20" i="51"/>
  <c r="CR19" i="51"/>
  <c r="CQ19" i="51"/>
  <c r="CL19" i="51"/>
  <c r="CK19" i="51"/>
  <c r="CJ19" i="51"/>
  <c r="CI19" i="51"/>
  <c r="CH19" i="51"/>
  <c r="CG19" i="51"/>
  <c r="CF19" i="51"/>
  <c r="CD19" i="51"/>
  <c r="CR18" i="51"/>
  <c r="CQ18" i="51"/>
  <c r="CL18" i="51"/>
  <c r="CK18" i="51"/>
  <c r="CJ18" i="51"/>
  <c r="CI18" i="51"/>
  <c r="CH18" i="51"/>
  <c r="CG18" i="51"/>
  <c r="CF18" i="51"/>
  <c r="CD18" i="51"/>
  <c r="CR17" i="51"/>
  <c r="CQ17" i="51"/>
  <c r="CL17" i="51"/>
  <c r="CK17" i="51"/>
  <c r="CJ17" i="51"/>
  <c r="CI17" i="51"/>
  <c r="CH17" i="51"/>
  <c r="CG17" i="51"/>
  <c r="CF17" i="51"/>
  <c r="CD17" i="51"/>
  <c r="CR16" i="51"/>
  <c r="CQ16" i="51"/>
  <c r="CL16" i="51"/>
  <c r="CK16" i="51"/>
  <c r="CJ16" i="51"/>
  <c r="CI16" i="51"/>
  <c r="CH16" i="51"/>
  <c r="CG16" i="51"/>
  <c r="CF16" i="51"/>
  <c r="CD16" i="51"/>
  <c r="CR15" i="51"/>
  <c r="CQ15" i="51"/>
  <c r="CL15" i="51"/>
  <c r="CK15" i="51"/>
  <c r="CJ15" i="51"/>
  <c r="CI15" i="51"/>
  <c r="CH15" i="51"/>
  <c r="CG15" i="51"/>
  <c r="CF15" i="51"/>
  <c r="CD15" i="51"/>
  <c r="CR14" i="51"/>
  <c r="CQ14" i="51"/>
  <c r="CL14" i="51"/>
  <c r="CK14" i="51"/>
  <c r="CJ14" i="51"/>
  <c r="CI14" i="51"/>
  <c r="CH14" i="51"/>
  <c r="CG14" i="51"/>
  <c r="CF14" i="51"/>
  <c r="CD14" i="51"/>
  <c r="CR13" i="51"/>
  <c r="CQ13" i="51"/>
  <c r="CL13" i="51"/>
  <c r="CK13" i="51"/>
  <c r="CJ13" i="51"/>
  <c r="CI13" i="51"/>
  <c r="CH13" i="51"/>
  <c r="CG13" i="51"/>
  <c r="CF13" i="51"/>
  <c r="CD13" i="51"/>
  <c r="CR12" i="51"/>
  <c r="CQ12" i="51"/>
  <c r="CL12" i="51"/>
  <c r="CK12" i="51"/>
  <c r="CJ12" i="51"/>
  <c r="CI12" i="51"/>
  <c r="CH12" i="51"/>
  <c r="CG12" i="51"/>
  <c r="CF12" i="51"/>
  <c r="CD12" i="51"/>
  <c r="CR11" i="51"/>
  <c r="CQ11" i="51"/>
  <c r="CL11" i="51"/>
  <c r="CK11" i="51"/>
  <c r="CJ11" i="51"/>
  <c r="CI11" i="51"/>
  <c r="CH11" i="51"/>
  <c r="CG11" i="51"/>
  <c r="CF11" i="51"/>
  <c r="CD11" i="51"/>
  <c r="CR10" i="51"/>
  <c r="CQ10" i="51"/>
  <c r="CL10" i="51"/>
  <c r="CK10" i="51"/>
  <c r="CJ10" i="51"/>
  <c r="CI10" i="51"/>
  <c r="CH10" i="51"/>
  <c r="CG10" i="51"/>
  <c r="CF10" i="51"/>
  <c r="CD10" i="51"/>
  <c r="CR9" i="51"/>
  <c r="CQ9" i="51"/>
  <c r="CL9" i="51"/>
  <c r="CK9" i="51"/>
  <c r="CJ9" i="51"/>
  <c r="CI9" i="51"/>
  <c r="CH9" i="51"/>
  <c r="CG9" i="51"/>
  <c r="CF9" i="51"/>
  <c r="CD9" i="51"/>
  <c r="CR8" i="51"/>
  <c r="CQ8" i="51"/>
  <c r="CL8" i="51"/>
  <c r="CK8" i="51"/>
  <c r="CJ8" i="51"/>
  <c r="CI8" i="51"/>
  <c r="CH8" i="51"/>
  <c r="CG8" i="51"/>
  <c r="CF8" i="51"/>
  <c r="CD8" i="51"/>
  <c r="CR7" i="51"/>
  <c r="CQ7" i="51"/>
  <c r="CL7" i="51"/>
  <c r="CK7" i="51"/>
  <c r="CJ7" i="51"/>
  <c r="CI7" i="51"/>
  <c r="CH7" i="51"/>
  <c r="CG7" i="51"/>
  <c r="CF7" i="51"/>
  <c r="CD7" i="51"/>
  <c r="CR6" i="51"/>
  <c r="CQ6" i="51"/>
  <c r="CL6" i="51"/>
  <c r="CK6" i="51"/>
  <c r="CJ6" i="51"/>
  <c r="CI6" i="51"/>
  <c r="CH6" i="51"/>
  <c r="CG6" i="51"/>
  <c r="CF6" i="51"/>
  <c r="CD6" i="51"/>
  <c r="CR5" i="51"/>
  <c r="CQ5" i="51"/>
  <c r="CL5" i="51"/>
  <c r="CK5" i="51"/>
  <c r="CJ5" i="51"/>
  <c r="CI5" i="51"/>
  <c r="CH5" i="51"/>
  <c r="CG5" i="51"/>
  <c r="CF5" i="51"/>
  <c r="CD5" i="51"/>
  <c r="CR4" i="51"/>
  <c r="CQ4" i="51"/>
  <c r="CL4" i="51"/>
  <c r="CK4" i="51"/>
  <c r="CJ4" i="51"/>
  <c r="CI4" i="51"/>
  <c r="CH4" i="51"/>
  <c r="CG4" i="51"/>
  <c r="CF4" i="51"/>
  <c r="CD4" i="51"/>
  <c r="CL3" i="51"/>
  <c r="CK3" i="51"/>
  <c r="CJ3" i="51"/>
  <c r="CI3" i="51"/>
  <c r="CH3" i="51"/>
  <c r="CG3" i="51"/>
  <c r="CF3" i="51"/>
  <c r="CD3" i="51"/>
  <c r="D40" i="20"/>
  <c r="G40" i="20"/>
  <c r="CX58" i="12"/>
  <c r="CW58" i="12"/>
  <c r="CX57" i="12"/>
  <c r="CW57" i="12"/>
  <c r="CX56" i="12"/>
  <c r="CW56" i="12"/>
  <c r="CX55" i="12"/>
  <c r="CW55" i="12"/>
  <c r="CX54" i="12"/>
  <c r="CW54" i="12"/>
  <c r="CW4" i="12"/>
  <c r="CX4" i="12"/>
  <c r="CW5" i="12"/>
  <c r="CX5" i="12"/>
  <c r="CW6" i="12"/>
  <c r="CX6" i="12"/>
  <c r="CW7" i="12"/>
  <c r="CX7" i="12"/>
  <c r="CW8" i="12"/>
  <c r="CX8" i="12"/>
  <c r="CW9" i="12"/>
  <c r="CX9" i="12"/>
  <c r="CW10" i="12"/>
  <c r="CX10" i="12"/>
  <c r="CW11" i="12"/>
  <c r="CX11" i="12"/>
  <c r="CW12" i="12"/>
  <c r="CX12" i="12"/>
  <c r="CW13" i="12"/>
  <c r="CX13" i="12"/>
  <c r="CW14" i="12"/>
  <c r="CX14" i="12"/>
  <c r="CW15" i="12"/>
  <c r="CX15" i="12"/>
  <c r="CW16" i="12"/>
  <c r="CX16" i="12"/>
  <c r="CW17" i="12"/>
  <c r="CX17" i="12"/>
  <c r="CW18" i="12"/>
  <c r="CX18" i="12"/>
  <c r="CW19" i="12"/>
  <c r="CX19" i="12"/>
  <c r="CW20" i="12"/>
  <c r="CX20" i="12"/>
  <c r="CW21" i="12"/>
  <c r="CX21" i="12"/>
  <c r="CW22" i="12"/>
  <c r="CX22" i="12"/>
  <c r="CW23" i="12"/>
  <c r="CX23" i="12"/>
  <c r="CW24" i="12"/>
  <c r="CX24" i="12"/>
  <c r="CW25" i="12"/>
  <c r="CX25" i="12"/>
  <c r="CW26" i="12"/>
  <c r="CX26" i="12"/>
  <c r="CW27" i="12"/>
  <c r="CX27" i="12"/>
  <c r="CW28" i="12"/>
  <c r="CX28" i="12"/>
  <c r="CW29" i="12"/>
  <c r="CX29" i="12"/>
  <c r="CW30" i="12"/>
  <c r="CX30" i="12"/>
  <c r="CW31" i="12"/>
  <c r="CX31" i="12"/>
  <c r="CW32" i="12"/>
  <c r="CX32" i="12"/>
  <c r="CW33" i="12"/>
  <c r="CX33" i="12"/>
  <c r="CW34" i="12"/>
  <c r="CX34" i="12"/>
  <c r="CW35" i="12"/>
  <c r="CX35" i="12"/>
  <c r="CW36" i="12"/>
  <c r="CX36" i="12"/>
  <c r="CW37" i="12"/>
  <c r="CX37" i="12"/>
  <c r="CW38" i="12"/>
  <c r="CX38" i="12"/>
  <c r="CW39" i="12"/>
  <c r="CX39" i="12"/>
  <c r="CW40" i="12"/>
  <c r="CX40" i="12"/>
  <c r="CW41" i="12"/>
  <c r="CX41" i="12"/>
  <c r="CW42" i="12"/>
  <c r="CX42" i="12"/>
  <c r="CW43" i="12"/>
  <c r="CX43" i="12"/>
  <c r="CW44" i="12"/>
  <c r="CX44" i="12"/>
  <c r="CW45" i="12"/>
  <c r="CX45" i="12"/>
  <c r="CW46" i="12"/>
  <c r="CX46" i="12"/>
  <c r="CW47" i="12"/>
  <c r="CX47" i="12"/>
  <c r="CW48" i="12"/>
  <c r="CX48" i="12"/>
  <c r="CW49" i="12"/>
  <c r="CX49" i="12"/>
  <c r="CW50" i="12"/>
  <c r="CX50" i="12"/>
  <c r="CW51" i="12"/>
  <c r="CX51" i="12"/>
  <c r="CX3" i="12"/>
  <c r="CW3" i="12"/>
  <c r="BY13" i="7"/>
  <c r="BY14" i="7"/>
  <c r="AY18" i="49"/>
  <c r="S16" i="20"/>
  <c r="AX18" i="49"/>
  <c r="R16" i="20"/>
  <c r="AW18" i="49"/>
  <c r="Q16" i="20"/>
  <c r="AV18" i="49"/>
  <c r="AU18" i="49"/>
  <c r="AT18" i="49"/>
  <c r="AS18" i="49"/>
  <c r="AR18" i="49"/>
  <c r="AQ18" i="49"/>
  <c r="AP18" i="49"/>
  <c r="AO18" i="49"/>
  <c r="AN18" i="49"/>
  <c r="P16" i="20"/>
  <c r="AM18" i="49"/>
  <c r="AL18" i="49"/>
  <c r="AK18" i="49"/>
  <c r="O16" i="20"/>
  <c r="AJ18" i="49"/>
  <c r="N16" i="20"/>
  <c r="AI18" i="49"/>
  <c r="M16" i="20"/>
  <c r="AH18" i="49"/>
  <c r="AG18" i="49"/>
  <c r="Z18" i="49"/>
  <c r="Y18" i="49"/>
  <c r="X18" i="49"/>
  <c r="W18" i="49"/>
  <c r="V18" i="49"/>
  <c r="U18" i="49"/>
  <c r="T18" i="49"/>
  <c r="S18" i="49"/>
  <c r="R18" i="49"/>
  <c r="Q18" i="49"/>
  <c r="P18" i="49"/>
  <c r="O18" i="49"/>
  <c r="N18" i="49"/>
  <c r="M18" i="49"/>
  <c r="L18" i="49"/>
  <c r="K18" i="49"/>
  <c r="J18" i="49"/>
  <c r="I18" i="49"/>
  <c r="H18" i="49"/>
  <c r="G18" i="49"/>
  <c r="F18" i="49"/>
  <c r="C18" i="49"/>
  <c r="B18" i="49"/>
  <c r="BD15" i="49"/>
  <c r="BC15" i="49"/>
  <c r="AC15" i="49"/>
  <c r="AB15" i="49"/>
  <c r="BA14" i="49"/>
  <c r="BD14" i="49"/>
  <c r="AC14" i="49"/>
  <c r="AB14" i="49"/>
  <c r="BA13" i="49"/>
  <c r="BD13" i="49"/>
  <c r="AC13" i="49"/>
  <c r="AB13" i="49"/>
  <c r="BA12" i="49"/>
  <c r="AC12" i="49"/>
  <c r="AB12" i="49"/>
  <c r="BA11" i="49"/>
  <c r="AC11" i="49"/>
  <c r="AB11" i="49"/>
  <c r="BA10" i="49"/>
  <c r="AC10" i="49"/>
  <c r="AB10" i="49"/>
  <c r="BA9" i="49"/>
  <c r="AC9" i="49"/>
  <c r="AB9" i="49"/>
  <c r="BA8" i="49"/>
  <c r="AC8" i="49"/>
  <c r="AB8" i="49"/>
  <c r="BA7" i="49"/>
  <c r="AC7" i="49"/>
  <c r="AB7" i="49"/>
  <c r="BA6" i="49"/>
  <c r="AC6" i="49"/>
  <c r="AB6" i="49"/>
  <c r="BA5" i="49"/>
  <c r="AC5" i="49"/>
  <c r="AB5" i="49"/>
  <c r="BA4" i="49"/>
  <c r="AC4" i="49"/>
  <c r="AB4" i="49"/>
  <c r="BA3" i="49"/>
  <c r="AZ3" i="49"/>
  <c r="AC3" i="49"/>
  <c r="AB3" i="49"/>
  <c r="BD4" i="49"/>
  <c r="AZ4" i="49"/>
  <c r="BC4" i="49"/>
  <c r="BD6" i="49"/>
  <c r="AZ6" i="49"/>
  <c r="BC6" i="49"/>
  <c r="BD10" i="49"/>
  <c r="AZ10" i="49"/>
  <c r="BC10" i="49"/>
  <c r="BD5" i="49"/>
  <c r="AZ5" i="49"/>
  <c r="BC5" i="49"/>
  <c r="BD7" i="49"/>
  <c r="AZ7" i="49"/>
  <c r="BC7" i="49"/>
  <c r="BD9" i="49"/>
  <c r="AZ9" i="49"/>
  <c r="BC9" i="49"/>
  <c r="BD11" i="49"/>
  <c r="AZ11" i="49"/>
  <c r="BC11" i="49"/>
  <c r="BD8" i="49"/>
  <c r="AZ8" i="49"/>
  <c r="BC8" i="49"/>
  <c r="BD12" i="49"/>
  <c r="AZ12" i="49"/>
  <c r="BA18" i="49"/>
  <c r="BC3" i="49"/>
  <c r="BC12" i="49"/>
  <c r="AZ13" i="49"/>
  <c r="BC13" i="49"/>
  <c r="AZ14" i="49"/>
  <c r="BC14" i="49"/>
  <c r="BD3" i="49"/>
  <c r="AZ18" i="49"/>
  <c r="CY55" i="14"/>
  <c r="CX55" i="14"/>
  <c r="CW55" i="14"/>
  <c r="CV55" i="14"/>
  <c r="CS55" i="34"/>
  <c r="CR55" i="34"/>
  <c r="CR4" i="34"/>
  <c r="CS4" i="34"/>
  <c r="CR5" i="34"/>
  <c r="CS5" i="34"/>
  <c r="CR6" i="34"/>
  <c r="CS6" i="34"/>
  <c r="CR7" i="34"/>
  <c r="CS7" i="34"/>
  <c r="CR8" i="34"/>
  <c r="CS8" i="34"/>
  <c r="CR9" i="34"/>
  <c r="CS9" i="34"/>
  <c r="CR10" i="34"/>
  <c r="CS10" i="34"/>
  <c r="CR11" i="34"/>
  <c r="CS11" i="34"/>
  <c r="CR12" i="34"/>
  <c r="CS12" i="34"/>
  <c r="CR13" i="34"/>
  <c r="CS13" i="34"/>
  <c r="CR14" i="34"/>
  <c r="CS14" i="34"/>
  <c r="CR15" i="34"/>
  <c r="CS15" i="34"/>
  <c r="CR16" i="34"/>
  <c r="CS16" i="34"/>
  <c r="CR17" i="34"/>
  <c r="CS17" i="34"/>
  <c r="CR18" i="34"/>
  <c r="CS18" i="34"/>
  <c r="CR19" i="34"/>
  <c r="CS19" i="34"/>
  <c r="CR20" i="34"/>
  <c r="CS20" i="34"/>
  <c r="CR21" i="34"/>
  <c r="CS21" i="34"/>
  <c r="CR22" i="34"/>
  <c r="CS22" i="34"/>
  <c r="CR23" i="34"/>
  <c r="CS23" i="34"/>
  <c r="CR24" i="34"/>
  <c r="CS24" i="34"/>
  <c r="CR25" i="34"/>
  <c r="CS25" i="34"/>
  <c r="CR26" i="34"/>
  <c r="CS26" i="34"/>
  <c r="CR27" i="34"/>
  <c r="CS27" i="34"/>
  <c r="CR28" i="34"/>
  <c r="CS28" i="34"/>
  <c r="CR29" i="34"/>
  <c r="CS29" i="34"/>
  <c r="CR30" i="34"/>
  <c r="CS30" i="34"/>
  <c r="CR31" i="34"/>
  <c r="CS31" i="34"/>
  <c r="CR32" i="34"/>
  <c r="CS32" i="34"/>
  <c r="CR33" i="34"/>
  <c r="CS33" i="34"/>
  <c r="CR34" i="34"/>
  <c r="CS34" i="34"/>
  <c r="CR35" i="34"/>
  <c r="CS35" i="34"/>
  <c r="CR36" i="34"/>
  <c r="CS36" i="34"/>
  <c r="CR37" i="34"/>
  <c r="CS37" i="34"/>
  <c r="CR38" i="34"/>
  <c r="CS38" i="34"/>
  <c r="CR39" i="34"/>
  <c r="CS39" i="34"/>
  <c r="CR40" i="34"/>
  <c r="CS40" i="34"/>
  <c r="CR41" i="34"/>
  <c r="CS41" i="34"/>
  <c r="CR42" i="34"/>
  <c r="CS42" i="34"/>
  <c r="CR43" i="34"/>
  <c r="CS43" i="34"/>
  <c r="CR44" i="34"/>
  <c r="CS44" i="34"/>
  <c r="CR45" i="34"/>
  <c r="CS45" i="34"/>
  <c r="CR46" i="34"/>
  <c r="CS46" i="34"/>
  <c r="CR47" i="34"/>
  <c r="CS47" i="34"/>
  <c r="CR48" i="34"/>
  <c r="CS48" i="34"/>
  <c r="CR49" i="34"/>
  <c r="CS49" i="34"/>
  <c r="CR50" i="34"/>
  <c r="CS50" i="34"/>
  <c r="CR51" i="34"/>
  <c r="CS51" i="34"/>
  <c r="CS3" i="34"/>
  <c r="CR3" i="34"/>
  <c r="CX59" i="25"/>
  <c r="CW59" i="25"/>
  <c r="CX55" i="25"/>
  <c r="CW55" i="25"/>
  <c r="CX54" i="25"/>
  <c r="CW54" i="25"/>
  <c r="CW4" i="25"/>
  <c r="CX4" i="25"/>
  <c r="CW5" i="25"/>
  <c r="CX5" i="25"/>
  <c r="CW6" i="25"/>
  <c r="CX6" i="25"/>
  <c r="CW7" i="25"/>
  <c r="CX7" i="25"/>
  <c r="CW8" i="25"/>
  <c r="CX8" i="25"/>
  <c r="CW9" i="25"/>
  <c r="CX9" i="25"/>
  <c r="CW10" i="25"/>
  <c r="CX10" i="25"/>
  <c r="CW11" i="25"/>
  <c r="CX11" i="25"/>
  <c r="CW12" i="25"/>
  <c r="CX12" i="25"/>
  <c r="CW13" i="25"/>
  <c r="CX13" i="25"/>
  <c r="CW14" i="25"/>
  <c r="CX14" i="25"/>
  <c r="CW15" i="25"/>
  <c r="CX15" i="25"/>
  <c r="CW16" i="25"/>
  <c r="CX16" i="25"/>
  <c r="CW17" i="25"/>
  <c r="CX17" i="25"/>
  <c r="CW18" i="25"/>
  <c r="CX18" i="25"/>
  <c r="CW19" i="25"/>
  <c r="CX19" i="25"/>
  <c r="CW20" i="25"/>
  <c r="CX20" i="25"/>
  <c r="CW21" i="25"/>
  <c r="CX21" i="25"/>
  <c r="CW22" i="25"/>
  <c r="CX22" i="25"/>
  <c r="CW23" i="25"/>
  <c r="CX23" i="25"/>
  <c r="CW24" i="25"/>
  <c r="CX24" i="25"/>
  <c r="CW25" i="25"/>
  <c r="CX25" i="25"/>
  <c r="CW26" i="25"/>
  <c r="CX26" i="25"/>
  <c r="CW27" i="25"/>
  <c r="CX27" i="25"/>
  <c r="CW28" i="25"/>
  <c r="CX28" i="25"/>
  <c r="CW29" i="25"/>
  <c r="CX29" i="25"/>
  <c r="CW30" i="25"/>
  <c r="CX30" i="25"/>
  <c r="CW31" i="25"/>
  <c r="CX31" i="25"/>
  <c r="CW32" i="25"/>
  <c r="CX32" i="25"/>
  <c r="CW33" i="25"/>
  <c r="CX33" i="25"/>
  <c r="CW34" i="25"/>
  <c r="CX34" i="25"/>
  <c r="CW35" i="25"/>
  <c r="CX35" i="25"/>
  <c r="CW36" i="25"/>
  <c r="CX36" i="25"/>
  <c r="CW37" i="25"/>
  <c r="CX37" i="25"/>
  <c r="CW38" i="25"/>
  <c r="CX38" i="25"/>
  <c r="CW39" i="25"/>
  <c r="CX39" i="25"/>
  <c r="CW40" i="25"/>
  <c r="CX40" i="25"/>
  <c r="CW41" i="25"/>
  <c r="CX41" i="25"/>
  <c r="CW42" i="25"/>
  <c r="CX42" i="25"/>
  <c r="CW43" i="25"/>
  <c r="CX43" i="25"/>
  <c r="CW44" i="25"/>
  <c r="CX44" i="25"/>
  <c r="CW45" i="25"/>
  <c r="CX45" i="25"/>
  <c r="CW46" i="25"/>
  <c r="CX46" i="25"/>
  <c r="CW47" i="25"/>
  <c r="CX47" i="25"/>
  <c r="CW48" i="25"/>
  <c r="CX48" i="25"/>
  <c r="CW49" i="25"/>
  <c r="CX49" i="25"/>
  <c r="CW50" i="25"/>
  <c r="CX50" i="25"/>
  <c r="CW51" i="25"/>
  <c r="CX51" i="25"/>
  <c r="CW52" i="25"/>
  <c r="CX52" i="25"/>
  <c r="CX3" i="25"/>
  <c r="CW3" i="25"/>
  <c r="BE55" i="1"/>
  <c r="CL4" i="33"/>
  <c r="CL5" i="33"/>
  <c r="CL6" i="33"/>
  <c r="CL7" i="33"/>
  <c r="CL8" i="33"/>
  <c r="CL9" i="33"/>
  <c r="CL10" i="33"/>
  <c r="CL11" i="33"/>
  <c r="CL12" i="33"/>
  <c r="CL13" i="33"/>
  <c r="CL14" i="33"/>
  <c r="CL15" i="33"/>
  <c r="CL16" i="33"/>
  <c r="CL17" i="33"/>
  <c r="CL18" i="33"/>
  <c r="CL19" i="33"/>
  <c r="CL20" i="33"/>
  <c r="CL21" i="33"/>
  <c r="CL22" i="33"/>
  <c r="CL23" i="33"/>
  <c r="CL24" i="33"/>
  <c r="CL25" i="33"/>
  <c r="CL26" i="33"/>
  <c r="CL27" i="33"/>
  <c r="CL28" i="33"/>
  <c r="CL29" i="33"/>
  <c r="CL30" i="33"/>
  <c r="CL31" i="33"/>
  <c r="CL32" i="33"/>
  <c r="CL33" i="33"/>
  <c r="CL34" i="33"/>
  <c r="CL35" i="33"/>
  <c r="CL36" i="33"/>
  <c r="CL37" i="33"/>
  <c r="CL38" i="33"/>
  <c r="CL39" i="33"/>
  <c r="CL40" i="33"/>
  <c r="CL41" i="33"/>
  <c r="CL42" i="33"/>
  <c r="CL43" i="33"/>
  <c r="CL44" i="33"/>
  <c r="CL45" i="33"/>
  <c r="CL46" i="33"/>
  <c r="CL47" i="33"/>
  <c r="CL48" i="33"/>
  <c r="CL49" i="33"/>
  <c r="CL50" i="33"/>
  <c r="CL51" i="33"/>
  <c r="CL3" i="33"/>
  <c r="BX16" i="36"/>
  <c r="BY16" i="36"/>
  <c r="BZ16" i="36"/>
  <c r="CA16" i="36"/>
  <c r="CB16" i="36"/>
  <c r="CC16" i="36"/>
  <c r="CD16" i="36"/>
  <c r="BX15" i="36"/>
  <c r="BY15" i="36"/>
  <c r="BZ15" i="36"/>
  <c r="CA15" i="36"/>
  <c r="CB15" i="36"/>
  <c r="CC15" i="36"/>
  <c r="CD15" i="36"/>
  <c r="BW3" i="37"/>
  <c r="BW4" i="37"/>
  <c r="BW5" i="37"/>
  <c r="BW6" i="37"/>
  <c r="BW7" i="37"/>
  <c r="BW8" i="37"/>
  <c r="BW9" i="37"/>
  <c r="BW10" i="37"/>
  <c r="BW11" i="37"/>
  <c r="BW12" i="37"/>
  <c r="BW13" i="37"/>
  <c r="BW14" i="37"/>
  <c r="BW15" i="37"/>
  <c r="BW16" i="37"/>
  <c r="BW17" i="37"/>
  <c r="BW18" i="37"/>
  <c r="BW19" i="37"/>
  <c r="BW20" i="37"/>
  <c r="BW21" i="37"/>
  <c r="BW22" i="37"/>
  <c r="BW23" i="37"/>
  <c r="BW24" i="37"/>
  <c r="BW25" i="37"/>
  <c r="BW26" i="37"/>
  <c r="BW27" i="37"/>
  <c r="BW28" i="37"/>
  <c r="BW29" i="37"/>
  <c r="BW30" i="37"/>
  <c r="BW31" i="37"/>
  <c r="BW32" i="37"/>
  <c r="BW33" i="37"/>
  <c r="BW34" i="37"/>
  <c r="AU3" i="48"/>
  <c r="AV3" i="48"/>
  <c r="AW3" i="48"/>
  <c r="AX3" i="48"/>
  <c r="AY3" i="48"/>
  <c r="AU4" i="48"/>
  <c r="AV4" i="48"/>
  <c r="AW4" i="48"/>
  <c r="AX4" i="48"/>
  <c r="AY4" i="48"/>
  <c r="AU5" i="48"/>
  <c r="AV5" i="48"/>
  <c r="AW5" i="48"/>
  <c r="AX5" i="48"/>
  <c r="AY5" i="48"/>
  <c r="AU6" i="48"/>
  <c r="AV6" i="48"/>
  <c r="AW6" i="48"/>
  <c r="AX6" i="48"/>
  <c r="AY6" i="48"/>
  <c r="AU7" i="48"/>
  <c r="AV7" i="48"/>
  <c r="AW7" i="48"/>
  <c r="AX7" i="48"/>
  <c r="AY7" i="48"/>
  <c r="AU8" i="48"/>
  <c r="AV8" i="48"/>
  <c r="AW8" i="48"/>
  <c r="AX8" i="48"/>
  <c r="AY8" i="48"/>
  <c r="AU9" i="48"/>
  <c r="AV9" i="48"/>
  <c r="AW9" i="48"/>
  <c r="AX9" i="48"/>
  <c r="AY9" i="48"/>
  <c r="AU10" i="48"/>
  <c r="AV10" i="48"/>
  <c r="AW10" i="48"/>
  <c r="AX10" i="48"/>
  <c r="AY10" i="48"/>
  <c r="AU11" i="48"/>
  <c r="AV11" i="48"/>
  <c r="AW11" i="48"/>
  <c r="AX11" i="48"/>
  <c r="AY11" i="48"/>
  <c r="AU12" i="48"/>
  <c r="AV12" i="48"/>
  <c r="AW12" i="48"/>
  <c r="AX12" i="48"/>
  <c r="AY12" i="48"/>
  <c r="AU13" i="48"/>
  <c r="AV13" i="48"/>
  <c r="AW13" i="48"/>
  <c r="AX13" i="48"/>
  <c r="AY13" i="48"/>
  <c r="AU14" i="48"/>
  <c r="AV14" i="48"/>
  <c r="AW14" i="48"/>
  <c r="AX14" i="48"/>
  <c r="AY14" i="48"/>
  <c r="AU15" i="48"/>
  <c r="AV15" i="48"/>
  <c r="AW15" i="48"/>
  <c r="AX15" i="48"/>
  <c r="AY15" i="48"/>
  <c r="AU16" i="48"/>
  <c r="AV16" i="48"/>
  <c r="AW16" i="48"/>
  <c r="AX16" i="48"/>
  <c r="AY16" i="48"/>
  <c r="AU17" i="48"/>
  <c r="AV17" i="48"/>
  <c r="AW17" i="48"/>
  <c r="AX17" i="48"/>
  <c r="AY17" i="48"/>
  <c r="AU18" i="48"/>
  <c r="AV18" i="48"/>
  <c r="AW18" i="48"/>
  <c r="AX18" i="48"/>
  <c r="AY18" i="48"/>
  <c r="AU19" i="48"/>
  <c r="AV19" i="48"/>
  <c r="AW19" i="48"/>
  <c r="AX19" i="48"/>
  <c r="AY19" i="48"/>
  <c r="AU20" i="48"/>
  <c r="AV20" i="48"/>
  <c r="AW20" i="48"/>
  <c r="AX20" i="48"/>
  <c r="AY20" i="48"/>
  <c r="AU21" i="48"/>
  <c r="AV21" i="48"/>
  <c r="AW21" i="48"/>
  <c r="AX21" i="48"/>
  <c r="AY21" i="48"/>
  <c r="AU22" i="48"/>
  <c r="AV22" i="48"/>
  <c r="AW22" i="48"/>
  <c r="AX22" i="48"/>
  <c r="AY22" i="48"/>
  <c r="AU23" i="48"/>
  <c r="AV23" i="48"/>
  <c r="AW23" i="48"/>
  <c r="AX23" i="48"/>
  <c r="AY23" i="48"/>
  <c r="AU24" i="48"/>
  <c r="AV24" i="48"/>
  <c r="AW24" i="48"/>
  <c r="AX24" i="48"/>
  <c r="AY24" i="48"/>
  <c r="AU25" i="48"/>
  <c r="AV25" i="48"/>
  <c r="AW25" i="48"/>
  <c r="AX25" i="48"/>
  <c r="AY25" i="48"/>
  <c r="AU26" i="48"/>
  <c r="AV26" i="48"/>
  <c r="AW26" i="48"/>
  <c r="AX26" i="48"/>
  <c r="AY26" i="48"/>
  <c r="AU27" i="48"/>
  <c r="AV27" i="48"/>
  <c r="AW27" i="48"/>
  <c r="AX27" i="48"/>
  <c r="AY27" i="48"/>
  <c r="AU28" i="48"/>
  <c r="AV28" i="48"/>
  <c r="AW28" i="48"/>
  <c r="AX28" i="48"/>
  <c r="AY28" i="48"/>
  <c r="AU29" i="48"/>
  <c r="AV29" i="48"/>
  <c r="AW29" i="48"/>
  <c r="AX29" i="48"/>
  <c r="AY29" i="48"/>
  <c r="AU30" i="48"/>
  <c r="AV30" i="48"/>
  <c r="AW30" i="48"/>
  <c r="AX30" i="48"/>
  <c r="AY30" i="48"/>
  <c r="AU31" i="48"/>
  <c r="AV31" i="48"/>
  <c r="AW31" i="48"/>
  <c r="AX31" i="48"/>
  <c r="AY31" i="48"/>
  <c r="AU32" i="48"/>
  <c r="AV32" i="48"/>
  <c r="AW32" i="48"/>
  <c r="AX32" i="48"/>
  <c r="AY32" i="48"/>
  <c r="AU33" i="48"/>
  <c r="AV33" i="48"/>
  <c r="AW33" i="48"/>
  <c r="AX33" i="48"/>
  <c r="AY33" i="48"/>
  <c r="AU34" i="48"/>
  <c r="AV34" i="48"/>
  <c r="AW34" i="48"/>
  <c r="AX34" i="48"/>
  <c r="AY34" i="48"/>
  <c r="AU35" i="48"/>
  <c r="AV35" i="48"/>
  <c r="AW35" i="48"/>
  <c r="AX35" i="48"/>
  <c r="AY35" i="48"/>
  <c r="AU36" i="48"/>
  <c r="AV36" i="48"/>
  <c r="AW36" i="48"/>
  <c r="AX36" i="48"/>
  <c r="AY36" i="48"/>
  <c r="AU37" i="48"/>
  <c r="AV37" i="48"/>
  <c r="AW37" i="48"/>
  <c r="AX37" i="48"/>
  <c r="AY37" i="48"/>
  <c r="AU38" i="48"/>
  <c r="AV38" i="48"/>
  <c r="AW38" i="48"/>
  <c r="AX38" i="48"/>
  <c r="AY38" i="48"/>
  <c r="AU39" i="48"/>
  <c r="AV39" i="48"/>
  <c r="AW39" i="48"/>
  <c r="AX39" i="48"/>
  <c r="AY39" i="48"/>
  <c r="AU40" i="48"/>
  <c r="AV40" i="48"/>
  <c r="AW40" i="48"/>
  <c r="AX40" i="48"/>
  <c r="AY40" i="48"/>
  <c r="AU41" i="48"/>
  <c r="AV41" i="48"/>
  <c r="AW41" i="48"/>
  <c r="AX41" i="48"/>
  <c r="AY41" i="48"/>
  <c r="AU42" i="48"/>
  <c r="AV42" i="48"/>
  <c r="AW42" i="48"/>
  <c r="AX42" i="48"/>
  <c r="AY42" i="48"/>
  <c r="AU43" i="48"/>
  <c r="AV43" i="48"/>
  <c r="AW43" i="48"/>
  <c r="AX43" i="48"/>
  <c r="AY43" i="48"/>
  <c r="AU44" i="48"/>
  <c r="AV44" i="48"/>
  <c r="AW44" i="48"/>
  <c r="AX44" i="48"/>
  <c r="AY44" i="48"/>
  <c r="AU45" i="48"/>
  <c r="AV45" i="48"/>
  <c r="AW45" i="48"/>
  <c r="AX45" i="48"/>
  <c r="AY45" i="48"/>
  <c r="AU46" i="48"/>
  <c r="AV46" i="48"/>
  <c r="AW46" i="48"/>
  <c r="AX46" i="48"/>
  <c r="AY46" i="48"/>
  <c r="AU47" i="48"/>
  <c r="AV47" i="48"/>
  <c r="AW47" i="48"/>
  <c r="AX47" i="48"/>
  <c r="AY47" i="48"/>
  <c r="AU48" i="48"/>
  <c r="AV48" i="48"/>
  <c r="AW48" i="48"/>
  <c r="AX48" i="48"/>
  <c r="AY48" i="48"/>
  <c r="AU49" i="48"/>
  <c r="AV49" i="48"/>
  <c r="AW49" i="48"/>
  <c r="AX49" i="48"/>
  <c r="AY49" i="48"/>
  <c r="AU50" i="48"/>
  <c r="AV50" i="48"/>
  <c r="AW50" i="48"/>
  <c r="AX50" i="48"/>
  <c r="AY50" i="48"/>
  <c r="AU51" i="48"/>
  <c r="AV51" i="48"/>
  <c r="AW51" i="48"/>
  <c r="AX51" i="48"/>
  <c r="AY51" i="48"/>
  <c r="AU52" i="48"/>
  <c r="AV52" i="48"/>
  <c r="AY52" i="48"/>
  <c r="AU53" i="48"/>
  <c r="AV53" i="48"/>
  <c r="AY53" i="48"/>
  <c r="AU54" i="48"/>
  <c r="AV54" i="48"/>
  <c r="AW54" i="48"/>
  <c r="AX54" i="48"/>
  <c r="AY54" i="48"/>
  <c r="AU55" i="48"/>
  <c r="AV55" i="48"/>
  <c r="AW55" i="48"/>
  <c r="AX55" i="48"/>
  <c r="AY55" i="48"/>
  <c r="AU56" i="48"/>
  <c r="AV56" i="48"/>
  <c r="AW56" i="48"/>
  <c r="AX56" i="48"/>
  <c r="AY56" i="48"/>
  <c r="AU57" i="48"/>
  <c r="AV57" i="48"/>
  <c r="AW57" i="48"/>
  <c r="AX57" i="48"/>
  <c r="AY57" i="48"/>
  <c r="AU58" i="48"/>
  <c r="AV58" i="48"/>
  <c r="AU60" i="48"/>
  <c r="AV60" i="48"/>
  <c r="B61" i="48"/>
  <c r="C61" i="48"/>
  <c r="D61" i="48"/>
  <c r="E61" i="48"/>
  <c r="F61" i="48"/>
  <c r="J61" i="48"/>
  <c r="K61" i="48"/>
  <c r="L61" i="48"/>
  <c r="M61" i="48"/>
  <c r="O61" i="48"/>
  <c r="P61" i="48"/>
  <c r="Q61" i="48"/>
  <c r="R61" i="48"/>
  <c r="S61" i="48"/>
  <c r="T61" i="48"/>
  <c r="V61" i="48"/>
  <c r="W61" i="48"/>
  <c r="X61" i="48"/>
  <c r="Y61" i="48"/>
  <c r="B62" i="48"/>
  <c r="C10" i="21"/>
  <c r="C62" i="48"/>
  <c r="H10" i="21"/>
  <c r="D62" i="48"/>
  <c r="E62" i="48"/>
  <c r="F62" i="48"/>
  <c r="J62" i="48"/>
  <c r="K62" i="48"/>
  <c r="L62" i="48"/>
  <c r="M62" i="48"/>
  <c r="B4" i="20"/>
  <c r="O62" i="48"/>
  <c r="C4" i="20"/>
  <c r="P62" i="48"/>
  <c r="Q62" i="48"/>
  <c r="R62" i="48"/>
  <c r="S62" i="48"/>
  <c r="T62" i="48"/>
  <c r="V62" i="48"/>
  <c r="W62" i="48"/>
  <c r="F4" i="20"/>
  <c r="X62" i="48"/>
  <c r="Y62" i="48"/>
  <c r="I4" i="20"/>
  <c r="U4" i="20"/>
  <c r="B63" i="48"/>
  <c r="C63" i="48"/>
  <c r="D63" i="48"/>
  <c r="E63" i="48"/>
  <c r="F63" i="48"/>
  <c r="J63" i="48"/>
  <c r="K63" i="48"/>
  <c r="L63" i="48"/>
  <c r="M63" i="48"/>
  <c r="O63" i="48"/>
  <c r="P63" i="48"/>
  <c r="Q63" i="48"/>
  <c r="R63" i="48"/>
  <c r="S63" i="48"/>
  <c r="T63" i="48"/>
  <c r="V63" i="48"/>
  <c r="W63" i="48"/>
  <c r="X63" i="48"/>
  <c r="Y63" i="48"/>
  <c r="CH3" i="27"/>
  <c r="CI3" i="27"/>
  <c r="CJ3" i="27"/>
  <c r="CK3" i="27"/>
  <c r="CL3" i="27"/>
  <c r="CM3" i="27"/>
  <c r="CN3" i="27"/>
  <c r="CO3" i="27"/>
  <c r="CP3" i="27"/>
  <c r="CQ3" i="27"/>
  <c r="CR3" i="27"/>
  <c r="CS3" i="27"/>
  <c r="CT3" i="27"/>
  <c r="CU3" i="27"/>
  <c r="CV3" i="27"/>
  <c r="CH4" i="27"/>
  <c r="CI4" i="27"/>
  <c r="CJ4" i="27"/>
  <c r="CK4" i="27"/>
  <c r="CL4" i="27"/>
  <c r="CM4" i="27"/>
  <c r="CN4" i="27"/>
  <c r="CO4" i="27"/>
  <c r="CP4" i="27"/>
  <c r="CQ4" i="27"/>
  <c r="CR4" i="27"/>
  <c r="CS4" i="27"/>
  <c r="CT4" i="27"/>
  <c r="CU4" i="27"/>
  <c r="CV4" i="27"/>
  <c r="CH5" i="27"/>
  <c r="CI5" i="27"/>
  <c r="CJ5" i="27"/>
  <c r="CK5" i="27"/>
  <c r="CL5" i="27"/>
  <c r="CM5" i="27"/>
  <c r="CN5" i="27"/>
  <c r="CO5" i="27"/>
  <c r="CP5" i="27"/>
  <c r="CQ5" i="27"/>
  <c r="CR5" i="27"/>
  <c r="CS5" i="27"/>
  <c r="CT5" i="27"/>
  <c r="CU5" i="27"/>
  <c r="CV5" i="27"/>
  <c r="CH6" i="27"/>
  <c r="CI6" i="27"/>
  <c r="CJ6" i="27"/>
  <c r="CK6" i="27"/>
  <c r="CL6" i="27"/>
  <c r="CM6" i="27"/>
  <c r="CN6" i="27"/>
  <c r="CO6" i="27"/>
  <c r="CP6" i="27"/>
  <c r="CQ6" i="27"/>
  <c r="CR6" i="27"/>
  <c r="CS6" i="27"/>
  <c r="CT6" i="27"/>
  <c r="CU6" i="27"/>
  <c r="CV6" i="27"/>
  <c r="CH7" i="27"/>
  <c r="CI7" i="27"/>
  <c r="CJ7" i="27"/>
  <c r="CK7" i="27"/>
  <c r="CL7" i="27"/>
  <c r="CM7" i="27"/>
  <c r="CN7" i="27"/>
  <c r="CO7" i="27"/>
  <c r="CP7" i="27"/>
  <c r="CQ7" i="27"/>
  <c r="CR7" i="27"/>
  <c r="CS7" i="27"/>
  <c r="CT7" i="27"/>
  <c r="CU7" i="27"/>
  <c r="CV7" i="27"/>
  <c r="CH8" i="27"/>
  <c r="CI8" i="27"/>
  <c r="CJ8" i="27"/>
  <c r="CK8" i="27"/>
  <c r="CL8" i="27"/>
  <c r="CM8" i="27"/>
  <c r="CN8" i="27"/>
  <c r="CO8" i="27"/>
  <c r="CP8" i="27"/>
  <c r="CQ8" i="27"/>
  <c r="CR8" i="27"/>
  <c r="CS8" i="27"/>
  <c r="CT8" i="27"/>
  <c r="CU8" i="27"/>
  <c r="CV8" i="27"/>
  <c r="CH9" i="27"/>
  <c r="CI9" i="27"/>
  <c r="CJ9" i="27"/>
  <c r="CK9" i="27"/>
  <c r="CL9" i="27"/>
  <c r="CM9" i="27"/>
  <c r="CN9" i="27"/>
  <c r="CO9" i="27"/>
  <c r="CP9" i="27"/>
  <c r="CQ9" i="27"/>
  <c r="CR9" i="27"/>
  <c r="CS9" i="27"/>
  <c r="CT9" i="27"/>
  <c r="CU9" i="27"/>
  <c r="CV9" i="27"/>
  <c r="CH10" i="27"/>
  <c r="CI10" i="27"/>
  <c r="CJ10" i="27"/>
  <c r="CK10" i="27"/>
  <c r="CL10" i="27"/>
  <c r="CM10" i="27"/>
  <c r="CN10" i="27"/>
  <c r="CO10" i="27"/>
  <c r="CP10" i="27"/>
  <c r="CQ10" i="27"/>
  <c r="CR10" i="27"/>
  <c r="CS10" i="27"/>
  <c r="CT10" i="27"/>
  <c r="CU10" i="27"/>
  <c r="CV10" i="27"/>
  <c r="CH11" i="27"/>
  <c r="CI11" i="27"/>
  <c r="CJ11" i="27"/>
  <c r="CK11" i="27"/>
  <c r="CL11" i="27"/>
  <c r="CM11" i="27"/>
  <c r="CN11" i="27"/>
  <c r="CO11" i="27"/>
  <c r="CP11" i="27"/>
  <c r="CQ11" i="27"/>
  <c r="CR11" i="27"/>
  <c r="CS11" i="27"/>
  <c r="CT11" i="27"/>
  <c r="CU11" i="27"/>
  <c r="CV11" i="27"/>
  <c r="CH12" i="27"/>
  <c r="CI12" i="27"/>
  <c r="CJ12" i="27"/>
  <c r="CK12" i="27"/>
  <c r="CL12" i="27"/>
  <c r="CM12" i="27"/>
  <c r="CN12" i="27"/>
  <c r="CO12" i="27"/>
  <c r="CP12" i="27"/>
  <c r="CQ12" i="27"/>
  <c r="CR12" i="27"/>
  <c r="CS12" i="27"/>
  <c r="CT12" i="27"/>
  <c r="CU12" i="27"/>
  <c r="CV12" i="27"/>
  <c r="CH13" i="27"/>
  <c r="CI13" i="27"/>
  <c r="CJ13" i="27"/>
  <c r="CK13" i="27"/>
  <c r="CL13" i="27"/>
  <c r="CM13" i="27"/>
  <c r="CN13" i="27"/>
  <c r="CO13" i="27"/>
  <c r="CP13" i="27"/>
  <c r="CQ13" i="27"/>
  <c r="CR13" i="27"/>
  <c r="CS13" i="27"/>
  <c r="CT13" i="27"/>
  <c r="CU13" i="27"/>
  <c r="CV13" i="27"/>
  <c r="CH14" i="27"/>
  <c r="CI14" i="27"/>
  <c r="CJ14" i="27"/>
  <c r="CK14" i="27"/>
  <c r="CL14" i="27"/>
  <c r="CM14" i="27"/>
  <c r="CN14" i="27"/>
  <c r="CO14" i="27"/>
  <c r="CP14" i="27"/>
  <c r="CQ14" i="27"/>
  <c r="CR14" i="27"/>
  <c r="CS14" i="27"/>
  <c r="CT14" i="27"/>
  <c r="CU14" i="27"/>
  <c r="CV14" i="27"/>
  <c r="CH15" i="27"/>
  <c r="CI15" i="27"/>
  <c r="CJ15" i="27"/>
  <c r="CK15" i="27"/>
  <c r="CL15" i="27"/>
  <c r="CM15" i="27"/>
  <c r="CN15" i="27"/>
  <c r="CO15" i="27"/>
  <c r="CP15" i="27"/>
  <c r="CQ15" i="27"/>
  <c r="CR15" i="27"/>
  <c r="CS15" i="27"/>
  <c r="CT15" i="27"/>
  <c r="CU15" i="27"/>
  <c r="CV15" i="27"/>
  <c r="CH16" i="27"/>
  <c r="CI16" i="27"/>
  <c r="CJ16" i="27"/>
  <c r="CK16" i="27"/>
  <c r="CL16" i="27"/>
  <c r="CM16" i="27"/>
  <c r="CN16" i="27"/>
  <c r="CO16" i="27"/>
  <c r="CP16" i="27"/>
  <c r="CQ16" i="27"/>
  <c r="CR16" i="27"/>
  <c r="CS16" i="27"/>
  <c r="CT16" i="27"/>
  <c r="CU16" i="27"/>
  <c r="CV16" i="27"/>
  <c r="CH17" i="27"/>
  <c r="CI17" i="27"/>
  <c r="CJ17" i="27"/>
  <c r="CK17" i="27"/>
  <c r="CL17" i="27"/>
  <c r="CM17" i="27"/>
  <c r="CN17" i="27"/>
  <c r="CO17" i="27"/>
  <c r="CP17" i="27"/>
  <c r="CQ17" i="27"/>
  <c r="CR17" i="27"/>
  <c r="CS17" i="27"/>
  <c r="CT17" i="27"/>
  <c r="CU17" i="27"/>
  <c r="CV17" i="27"/>
  <c r="CH18" i="27"/>
  <c r="CI18" i="27"/>
  <c r="CJ18" i="27"/>
  <c r="CK18" i="27"/>
  <c r="CL18" i="27"/>
  <c r="CM18" i="27"/>
  <c r="CN18" i="27"/>
  <c r="CO18" i="27"/>
  <c r="CP18" i="27"/>
  <c r="CQ18" i="27"/>
  <c r="CR18" i="27"/>
  <c r="CS18" i="27"/>
  <c r="CT18" i="27"/>
  <c r="CU18" i="27"/>
  <c r="CV18" i="27"/>
  <c r="CH19" i="27"/>
  <c r="CI19" i="27"/>
  <c r="CJ19" i="27"/>
  <c r="CK19" i="27"/>
  <c r="CL19" i="27"/>
  <c r="CM19" i="27"/>
  <c r="CN19" i="27"/>
  <c r="CO19" i="27"/>
  <c r="CP19" i="27"/>
  <c r="CQ19" i="27"/>
  <c r="CR19" i="27"/>
  <c r="CS19" i="27"/>
  <c r="CT19" i="27"/>
  <c r="CU19" i="27"/>
  <c r="CV19" i="27"/>
  <c r="CH20" i="27"/>
  <c r="CI20" i="27"/>
  <c r="CJ20" i="27"/>
  <c r="CK20" i="27"/>
  <c r="CL20" i="27"/>
  <c r="CM20" i="27"/>
  <c r="CN20" i="27"/>
  <c r="CO20" i="27"/>
  <c r="CP20" i="27"/>
  <c r="CQ20" i="27"/>
  <c r="CR20" i="27"/>
  <c r="CS20" i="27"/>
  <c r="CT20" i="27"/>
  <c r="CU20" i="27"/>
  <c r="CV20" i="27"/>
  <c r="CH21" i="27"/>
  <c r="CI21" i="27"/>
  <c r="CJ21" i="27"/>
  <c r="CK21" i="27"/>
  <c r="CL21" i="27"/>
  <c r="CM21" i="27"/>
  <c r="CN21" i="27"/>
  <c r="CO21" i="27"/>
  <c r="CP21" i="27"/>
  <c r="CQ21" i="27"/>
  <c r="CR21" i="27"/>
  <c r="CS21" i="27"/>
  <c r="CT21" i="27"/>
  <c r="CU21" i="27"/>
  <c r="CV21" i="27"/>
  <c r="CH22" i="27"/>
  <c r="CI22" i="27"/>
  <c r="CJ22" i="27"/>
  <c r="CK22" i="27"/>
  <c r="CL22" i="27"/>
  <c r="CM22" i="27"/>
  <c r="CN22" i="27"/>
  <c r="CO22" i="27"/>
  <c r="CP22" i="27"/>
  <c r="CQ22" i="27"/>
  <c r="CR22" i="27"/>
  <c r="CS22" i="27"/>
  <c r="CT22" i="27"/>
  <c r="CU22" i="27"/>
  <c r="CV22" i="27"/>
  <c r="CH23" i="27"/>
  <c r="CI23" i="27"/>
  <c r="CJ23" i="27"/>
  <c r="CK23" i="27"/>
  <c r="CL23" i="27"/>
  <c r="CM23" i="27"/>
  <c r="CN23" i="27"/>
  <c r="CO23" i="27"/>
  <c r="CP23" i="27"/>
  <c r="CQ23" i="27"/>
  <c r="CR23" i="27"/>
  <c r="CS23" i="27"/>
  <c r="CT23" i="27"/>
  <c r="CU23" i="27"/>
  <c r="CV23" i="27"/>
  <c r="CH24" i="27"/>
  <c r="CI24" i="27"/>
  <c r="CJ24" i="27"/>
  <c r="CK24" i="27"/>
  <c r="CL24" i="27"/>
  <c r="CM24" i="27"/>
  <c r="CN24" i="27"/>
  <c r="CO24" i="27"/>
  <c r="CP24" i="27"/>
  <c r="CQ24" i="27"/>
  <c r="CR24" i="27"/>
  <c r="CS24" i="27"/>
  <c r="CT24" i="27"/>
  <c r="CU24" i="27"/>
  <c r="CV24" i="27"/>
  <c r="CH25" i="27"/>
  <c r="CI25" i="27"/>
  <c r="CJ25" i="27"/>
  <c r="CK25" i="27"/>
  <c r="CL25" i="27"/>
  <c r="CM25" i="27"/>
  <c r="CN25" i="27"/>
  <c r="CO25" i="27"/>
  <c r="CP25" i="27"/>
  <c r="CQ25" i="27"/>
  <c r="CR25" i="27"/>
  <c r="CS25" i="27"/>
  <c r="CT25" i="27"/>
  <c r="CU25" i="27"/>
  <c r="CV25" i="27"/>
  <c r="CH26" i="27"/>
  <c r="CI26" i="27"/>
  <c r="CJ26" i="27"/>
  <c r="CK26" i="27"/>
  <c r="CL26" i="27"/>
  <c r="CM26" i="27"/>
  <c r="CN26" i="27"/>
  <c r="CO26" i="27"/>
  <c r="CP26" i="27"/>
  <c r="CQ26" i="27"/>
  <c r="CR26" i="27"/>
  <c r="CS26" i="27"/>
  <c r="CT26" i="27"/>
  <c r="CU26" i="27"/>
  <c r="CV26" i="27"/>
  <c r="CH27" i="27"/>
  <c r="CI27" i="27"/>
  <c r="CJ27" i="27"/>
  <c r="CK27" i="27"/>
  <c r="CL27" i="27"/>
  <c r="CM27" i="27"/>
  <c r="CN27" i="27"/>
  <c r="CO27" i="27"/>
  <c r="CP27" i="27"/>
  <c r="CQ27" i="27"/>
  <c r="CR27" i="27"/>
  <c r="CS27" i="27"/>
  <c r="CT27" i="27"/>
  <c r="CU27" i="27"/>
  <c r="CV27" i="27"/>
  <c r="CH28" i="27"/>
  <c r="CI28" i="27"/>
  <c r="CJ28" i="27"/>
  <c r="CK28" i="27"/>
  <c r="CL28" i="27"/>
  <c r="CM28" i="27"/>
  <c r="CN28" i="27"/>
  <c r="CO28" i="27"/>
  <c r="CP28" i="27"/>
  <c r="CQ28" i="27"/>
  <c r="CR28" i="27"/>
  <c r="CS28" i="27"/>
  <c r="CT28" i="27"/>
  <c r="CU28" i="27"/>
  <c r="CV28" i="27"/>
  <c r="CH29" i="27"/>
  <c r="CI29" i="27"/>
  <c r="CJ29" i="27"/>
  <c r="CK29" i="27"/>
  <c r="CL29" i="27"/>
  <c r="CM29" i="27"/>
  <c r="CN29" i="27"/>
  <c r="CO29" i="27"/>
  <c r="CP29" i="27"/>
  <c r="CQ29" i="27"/>
  <c r="CR29" i="27"/>
  <c r="CS29" i="27"/>
  <c r="CT29" i="27"/>
  <c r="CU29" i="27"/>
  <c r="CV29" i="27"/>
  <c r="CH30" i="27"/>
  <c r="CI30" i="27"/>
  <c r="CJ30" i="27"/>
  <c r="CK30" i="27"/>
  <c r="CL30" i="27"/>
  <c r="CM30" i="27"/>
  <c r="CN30" i="27"/>
  <c r="CO30" i="27"/>
  <c r="CP30" i="27"/>
  <c r="CQ30" i="27"/>
  <c r="CR30" i="27"/>
  <c r="CS30" i="27"/>
  <c r="CT30" i="27"/>
  <c r="CU30" i="27"/>
  <c r="CV30" i="27"/>
  <c r="CH31" i="27"/>
  <c r="CI31" i="27"/>
  <c r="CJ31" i="27"/>
  <c r="CK31" i="27"/>
  <c r="CL31" i="27"/>
  <c r="CM31" i="27"/>
  <c r="CN31" i="27"/>
  <c r="CO31" i="27"/>
  <c r="CP31" i="27"/>
  <c r="CQ31" i="27"/>
  <c r="CR31" i="27"/>
  <c r="CS31" i="27"/>
  <c r="CT31" i="27"/>
  <c r="CU31" i="27"/>
  <c r="CV31" i="27"/>
  <c r="CH32" i="27"/>
  <c r="CI32" i="27"/>
  <c r="CJ32" i="27"/>
  <c r="CK32" i="27"/>
  <c r="CL32" i="27"/>
  <c r="CM32" i="27"/>
  <c r="CN32" i="27"/>
  <c r="CO32" i="27"/>
  <c r="CP32" i="27"/>
  <c r="CQ32" i="27"/>
  <c r="CR32" i="27"/>
  <c r="CS32" i="27"/>
  <c r="CT32" i="27"/>
  <c r="CU32" i="27"/>
  <c r="CV32" i="27"/>
  <c r="CH33" i="27"/>
  <c r="CI33" i="27"/>
  <c r="CJ33" i="27"/>
  <c r="CK33" i="27"/>
  <c r="CL33" i="27"/>
  <c r="CM33" i="27"/>
  <c r="CN33" i="27"/>
  <c r="CO33" i="27"/>
  <c r="CP33" i="27"/>
  <c r="CQ33" i="27"/>
  <c r="CR33" i="27"/>
  <c r="CS33" i="27"/>
  <c r="CT33" i="27"/>
  <c r="CU33" i="27"/>
  <c r="CV33" i="27"/>
  <c r="CH34" i="27"/>
  <c r="CI34" i="27"/>
  <c r="CJ34" i="27"/>
  <c r="CK34" i="27"/>
  <c r="CL34" i="27"/>
  <c r="CM34" i="27"/>
  <c r="CN34" i="27"/>
  <c r="CO34" i="27"/>
  <c r="CP34" i="27"/>
  <c r="CQ34" i="27"/>
  <c r="CR34" i="27"/>
  <c r="CS34" i="27"/>
  <c r="CT34" i="27"/>
  <c r="CU34" i="27"/>
  <c r="CV34" i="27"/>
  <c r="CH35" i="27"/>
  <c r="CI35" i="27"/>
  <c r="CJ35" i="27"/>
  <c r="CK35" i="27"/>
  <c r="CL35" i="27"/>
  <c r="CM35" i="27"/>
  <c r="CN35" i="27"/>
  <c r="CO35" i="27"/>
  <c r="CP35" i="27"/>
  <c r="CQ35" i="27"/>
  <c r="CR35" i="27"/>
  <c r="CS35" i="27"/>
  <c r="CT35" i="27"/>
  <c r="CU35" i="27"/>
  <c r="CV35" i="27"/>
  <c r="CH36" i="27"/>
  <c r="CI36" i="27"/>
  <c r="CJ36" i="27"/>
  <c r="CK36" i="27"/>
  <c r="CL36" i="27"/>
  <c r="CM36" i="27"/>
  <c r="CN36" i="27"/>
  <c r="CO36" i="27"/>
  <c r="CP36" i="27"/>
  <c r="CQ36" i="27"/>
  <c r="CR36" i="27"/>
  <c r="CS36" i="27"/>
  <c r="CT36" i="27"/>
  <c r="CU36" i="27"/>
  <c r="CV36" i="27"/>
  <c r="CH37" i="27"/>
  <c r="CI37" i="27"/>
  <c r="CJ37" i="27"/>
  <c r="CK37" i="27"/>
  <c r="CL37" i="27"/>
  <c r="CM37" i="27"/>
  <c r="CN37" i="27"/>
  <c r="CO37" i="27"/>
  <c r="CP37" i="27"/>
  <c r="CQ37" i="27"/>
  <c r="CR37" i="27"/>
  <c r="CS37" i="27"/>
  <c r="CT37" i="27"/>
  <c r="CU37" i="27"/>
  <c r="CV37" i="27"/>
  <c r="CH38" i="27"/>
  <c r="CI38" i="27"/>
  <c r="CJ38" i="27"/>
  <c r="CK38" i="27"/>
  <c r="CL38" i="27"/>
  <c r="CM38" i="27"/>
  <c r="CN38" i="27"/>
  <c r="CO38" i="27"/>
  <c r="CP38" i="27"/>
  <c r="CQ38" i="27"/>
  <c r="CR38" i="27"/>
  <c r="CS38" i="27"/>
  <c r="CT38" i="27"/>
  <c r="CU38" i="27"/>
  <c r="CV38" i="27"/>
  <c r="CH39" i="27"/>
  <c r="CI39" i="27"/>
  <c r="CJ39" i="27"/>
  <c r="CK39" i="27"/>
  <c r="CL39" i="27"/>
  <c r="CM39" i="27"/>
  <c r="CN39" i="27"/>
  <c r="CO39" i="27"/>
  <c r="CP39" i="27"/>
  <c r="CQ39" i="27"/>
  <c r="CR39" i="27"/>
  <c r="CS39" i="27"/>
  <c r="CT39" i="27"/>
  <c r="CU39" i="27"/>
  <c r="CV39" i="27"/>
  <c r="CH40" i="27"/>
  <c r="CI40" i="27"/>
  <c r="CJ40" i="27"/>
  <c r="CK40" i="27"/>
  <c r="CL40" i="27"/>
  <c r="CM40" i="27"/>
  <c r="CN40" i="27"/>
  <c r="CO40" i="27"/>
  <c r="CP40" i="27"/>
  <c r="CQ40" i="27"/>
  <c r="CR40" i="27"/>
  <c r="CS40" i="27"/>
  <c r="CT40" i="27"/>
  <c r="CU40" i="27"/>
  <c r="CV40" i="27"/>
  <c r="CH41" i="27"/>
  <c r="CI41" i="27"/>
  <c r="CJ41" i="27"/>
  <c r="CK41" i="27"/>
  <c r="CL41" i="27"/>
  <c r="CM41" i="27"/>
  <c r="CN41" i="27"/>
  <c r="CO41" i="27"/>
  <c r="CP41" i="27"/>
  <c r="CQ41" i="27"/>
  <c r="CR41" i="27"/>
  <c r="CS41" i="27"/>
  <c r="CT41" i="27"/>
  <c r="CU41" i="27"/>
  <c r="CV41" i="27"/>
  <c r="CH42" i="27"/>
  <c r="CI42" i="27"/>
  <c r="CJ42" i="27"/>
  <c r="CK42" i="27"/>
  <c r="CL42" i="27"/>
  <c r="CM42" i="27"/>
  <c r="CN42" i="27"/>
  <c r="CO42" i="27"/>
  <c r="CP42" i="27"/>
  <c r="CQ42" i="27"/>
  <c r="CR42" i="27"/>
  <c r="CS42" i="27"/>
  <c r="CT42" i="27"/>
  <c r="CU42" i="27"/>
  <c r="CV42" i="27"/>
  <c r="CH43" i="27"/>
  <c r="CI43" i="27"/>
  <c r="CJ43" i="27"/>
  <c r="CK43" i="27"/>
  <c r="CL43" i="27"/>
  <c r="CM43" i="27"/>
  <c r="CN43" i="27"/>
  <c r="CO43" i="27"/>
  <c r="CP43" i="27"/>
  <c r="CQ43" i="27"/>
  <c r="CR43" i="27"/>
  <c r="CS43" i="27"/>
  <c r="CT43" i="27"/>
  <c r="CU43" i="27"/>
  <c r="CV43" i="27"/>
  <c r="CH44" i="27"/>
  <c r="CI44" i="27"/>
  <c r="CJ44" i="27"/>
  <c r="CK44" i="27"/>
  <c r="CL44" i="27"/>
  <c r="CM44" i="27"/>
  <c r="CN44" i="27"/>
  <c r="CO44" i="27"/>
  <c r="CP44" i="27"/>
  <c r="CQ44" i="27"/>
  <c r="CR44" i="27"/>
  <c r="CS44" i="27"/>
  <c r="CT44" i="27"/>
  <c r="CU44" i="27"/>
  <c r="CV44" i="27"/>
  <c r="CH45" i="27"/>
  <c r="CI45" i="27"/>
  <c r="CJ45" i="27"/>
  <c r="CK45" i="27"/>
  <c r="CL45" i="27"/>
  <c r="CM45" i="27"/>
  <c r="CN45" i="27"/>
  <c r="CO45" i="27"/>
  <c r="CP45" i="27"/>
  <c r="CQ45" i="27"/>
  <c r="CR45" i="27"/>
  <c r="CS45" i="27"/>
  <c r="CT45" i="27"/>
  <c r="CU45" i="27"/>
  <c r="CV45" i="27"/>
  <c r="CH46" i="27"/>
  <c r="CI46" i="27"/>
  <c r="CJ46" i="27"/>
  <c r="CK46" i="27"/>
  <c r="CL46" i="27"/>
  <c r="CM46" i="27"/>
  <c r="CN46" i="27"/>
  <c r="CO46" i="27"/>
  <c r="CP46" i="27"/>
  <c r="CQ46" i="27"/>
  <c r="CR46" i="27"/>
  <c r="CS46" i="27"/>
  <c r="CT46" i="27"/>
  <c r="CU46" i="27"/>
  <c r="CV46" i="27"/>
  <c r="CH47" i="27"/>
  <c r="CI47" i="27"/>
  <c r="CJ47" i="27"/>
  <c r="CK47" i="27"/>
  <c r="CL47" i="27"/>
  <c r="CM47" i="27"/>
  <c r="CN47" i="27"/>
  <c r="CO47" i="27"/>
  <c r="CP47" i="27"/>
  <c r="CQ47" i="27"/>
  <c r="CR47" i="27"/>
  <c r="CS47" i="27"/>
  <c r="CT47" i="27"/>
  <c r="CU47" i="27"/>
  <c r="CV47" i="27"/>
  <c r="CH48" i="27"/>
  <c r="CI48" i="27"/>
  <c r="CJ48" i="27"/>
  <c r="CK48" i="27"/>
  <c r="CL48" i="27"/>
  <c r="CM48" i="27"/>
  <c r="CN48" i="27"/>
  <c r="CO48" i="27"/>
  <c r="CP48" i="27"/>
  <c r="CQ48" i="27"/>
  <c r="CR48" i="27"/>
  <c r="CS48" i="27"/>
  <c r="CT48" i="27"/>
  <c r="CU48" i="27"/>
  <c r="CV48" i="27"/>
  <c r="CH49" i="27"/>
  <c r="CI49" i="27"/>
  <c r="CJ49" i="27"/>
  <c r="CK49" i="27"/>
  <c r="CL49" i="27"/>
  <c r="CM49" i="27"/>
  <c r="CN49" i="27"/>
  <c r="CO49" i="27"/>
  <c r="CP49" i="27"/>
  <c r="CQ49" i="27"/>
  <c r="CR49" i="27"/>
  <c r="CS49" i="27"/>
  <c r="CT49" i="27"/>
  <c r="CU49" i="27"/>
  <c r="CV49" i="27"/>
  <c r="CH50" i="27"/>
  <c r="CI50" i="27"/>
  <c r="CJ50" i="27"/>
  <c r="CK50" i="27"/>
  <c r="CL50" i="27"/>
  <c r="CM50" i="27"/>
  <c r="CN50" i="27"/>
  <c r="CO50" i="27"/>
  <c r="CP50" i="27"/>
  <c r="CQ50" i="27"/>
  <c r="CR50" i="27"/>
  <c r="CS50" i="27"/>
  <c r="CT50" i="27"/>
  <c r="CU50" i="27"/>
  <c r="CV50" i="27"/>
  <c r="CH51" i="27"/>
  <c r="CI51" i="27"/>
  <c r="CJ51" i="27"/>
  <c r="CK51" i="27"/>
  <c r="CL51" i="27"/>
  <c r="CM51" i="27"/>
  <c r="CN51" i="27"/>
  <c r="CO51" i="27"/>
  <c r="CP51" i="27"/>
  <c r="CQ51" i="27"/>
  <c r="CR51" i="27"/>
  <c r="CS51" i="27"/>
  <c r="CT51" i="27"/>
  <c r="CU51" i="27"/>
  <c r="CV51" i="27"/>
  <c r="CH52" i="27"/>
  <c r="CJ52" i="27"/>
  <c r="CK52" i="27"/>
  <c r="CL52" i="27"/>
  <c r="CM52" i="27"/>
  <c r="CN52" i="27"/>
  <c r="CO52" i="27"/>
  <c r="CP52" i="27"/>
  <c r="CQ52" i="27"/>
  <c r="CR52" i="27"/>
  <c r="CS52" i="27"/>
  <c r="CT52" i="27"/>
  <c r="CU52" i="27"/>
  <c r="CV52" i="27"/>
  <c r="CH53" i="27"/>
  <c r="CJ53" i="27"/>
  <c r="CK53" i="27"/>
  <c r="CL53" i="27"/>
  <c r="CM53" i="27"/>
  <c r="CN53" i="27"/>
  <c r="CO53" i="27"/>
  <c r="CP53" i="27"/>
  <c r="CQ53" i="27"/>
  <c r="CR53" i="27"/>
  <c r="CS53" i="27"/>
  <c r="CT53" i="27"/>
  <c r="CU53" i="27"/>
  <c r="CV53" i="27"/>
  <c r="CH54" i="27"/>
  <c r="CJ54" i="27"/>
  <c r="CK54" i="27"/>
  <c r="CL54" i="27"/>
  <c r="CM54" i="27"/>
  <c r="CN54" i="27"/>
  <c r="CO54" i="27"/>
  <c r="CP54" i="27"/>
  <c r="CQ54" i="27"/>
  <c r="CR54" i="27"/>
  <c r="CS54" i="27"/>
  <c r="CT54" i="27"/>
  <c r="CU54" i="27"/>
  <c r="CV54" i="27"/>
  <c r="CH55" i="27"/>
  <c r="CJ55" i="27"/>
  <c r="CK55" i="27"/>
  <c r="CL55" i="27"/>
  <c r="CM55" i="27"/>
  <c r="CN55" i="27"/>
  <c r="CO55" i="27"/>
  <c r="CP55" i="27"/>
  <c r="CQ55" i="27"/>
  <c r="CR55" i="27"/>
  <c r="CS55" i="27"/>
  <c r="CT55" i="27"/>
  <c r="CU55" i="27"/>
  <c r="CV55" i="27"/>
  <c r="AZ62" i="1"/>
  <c r="AY62" i="1"/>
  <c r="R3" i="20"/>
  <c r="AX62" i="1"/>
  <c r="AW62" i="1"/>
  <c r="AV62" i="1"/>
  <c r="AU62" i="1"/>
  <c r="AT62" i="1"/>
  <c r="AS62" i="1"/>
  <c r="AR62" i="1"/>
  <c r="AQ62" i="1"/>
  <c r="AP62" i="1"/>
  <c r="AO62" i="1"/>
  <c r="P3" i="20"/>
  <c r="AN62" i="1"/>
  <c r="AM62" i="1"/>
  <c r="AL62" i="1"/>
  <c r="AK62" i="1"/>
  <c r="N3" i="20"/>
  <c r="AJ62" i="1"/>
  <c r="AI62" i="1"/>
  <c r="AH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C62" i="1"/>
  <c r="C65" i="1"/>
  <c r="B62" i="1"/>
  <c r="B65" i="1"/>
  <c r="AD56" i="1"/>
  <c r="AC56" i="1"/>
  <c r="AD55" i="1"/>
  <c r="AC55" i="1"/>
  <c r="AD54" i="1"/>
  <c r="AC54" i="1"/>
  <c r="BB51" i="1"/>
  <c r="AD51" i="1"/>
  <c r="AC51" i="1"/>
  <c r="BB50" i="1"/>
  <c r="BA50" i="1"/>
  <c r="AD50" i="1"/>
  <c r="AC50" i="1"/>
  <c r="BB49" i="1"/>
  <c r="BE49" i="1"/>
  <c r="AD49" i="1"/>
  <c r="AC49" i="1"/>
  <c r="BB48" i="1"/>
  <c r="BA48" i="1"/>
  <c r="AD48" i="1"/>
  <c r="AC48" i="1"/>
  <c r="BB47" i="1"/>
  <c r="BA47" i="1"/>
  <c r="BD47" i="1"/>
  <c r="AD47" i="1"/>
  <c r="AC47" i="1"/>
  <c r="BB46" i="1"/>
  <c r="BA46" i="1"/>
  <c r="BG46" i="1"/>
  <c r="AD46" i="1"/>
  <c r="AC46" i="1"/>
  <c r="BB45" i="1"/>
  <c r="BH45" i="1"/>
  <c r="AD45" i="1"/>
  <c r="AC45" i="1"/>
  <c r="BB44" i="1"/>
  <c r="BA44" i="1"/>
  <c r="AD44" i="1"/>
  <c r="AC44" i="1"/>
  <c r="BB43" i="1"/>
  <c r="AD43" i="1"/>
  <c r="AC43" i="1"/>
  <c r="BB42" i="1"/>
  <c r="BA42" i="1"/>
  <c r="AD42" i="1"/>
  <c r="AC42" i="1"/>
  <c r="BB41" i="1"/>
  <c r="BA41" i="1"/>
  <c r="BG41" i="1"/>
  <c r="AD41" i="1"/>
  <c r="AC41" i="1"/>
  <c r="BB40" i="1"/>
  <c r="BA40" i="1"/>
  <c r="BG40" i="1"/>
  <c r="AD40" i="1"/>
  <c r="AC40" i="1"/>
  <c r="BB39" i="1"/>
  <c r="BA39" i="1"/>
  <c r="BD39" i="1"/>
  <c r="AD39" i="1"/>
  <c r="AC39" i="1"/>
  <c r="BB38" i="1"/>
  <c r="BA38" i="1"/>
  <c r="AD38" i="1"/>
  <c r="AC38" i="1"/>
  <c r="BB37" i="1"/>
  <c r="AD37" i="1"/>
  <c r="AC37" i="1"/>
  <c r="BB36" i="1"/>
  <c r="BA36" i="1"/>
  <c r="AD36" i="1"/>
  <c r="AC36" i="1"/>
  <c r="BB35" i="1"/>
  <c r="AD35" i="1"/>
  <c r="AC35" i="1"/>
  <c r="BB34" i="1"/>
  <c r="BA34" i="1"/>
  <c r="AD34" i="1"/>
  <c r="AC34" i="1"/>
  <c r="BB33" i="1"/>
  <c r="AD33" i="1"/>
  <c r="AC33" i="1"/>
  <c r="BB32" i="1"/>
  <c r="BA32" i="1"/>
  <c r="AD32" i="1"/>
  <c r="AC32" i="1"/>
  <c r="BB31" i="1"/>
  <c r="BA31" i="1"/>
  <c r="BD31" i="1"/>
  <c r="AD31" i="1"/>
  <c r="AC31" i="1"/>
  <c r="BB30" i="1"/>
  <c r="BA30" i="1"/>
  <c r="AD30" i="1"/>
  <c r="AC30" i="1"/>
  <c r="BB29" i="1"/>
  <c r="AD29" i="1"/>
  <c r="AC29" i="1"/>
  <c r="BB28" i="1"/>
  <c r="BA28" i="1"/>
  <c r="BG28" i="1"/>
  <c r="AD28" i="1"/>
  <c r="AC28" i="1"/>
  <c r="BB27" i="1"/>
  <c r="AD27" i="1"/>
  <c r="AC27" i="1"/>
  <c r="BB26" i="1"/>
  <c r="BA26" i="1"/>
  <c r="AD26" i="1"/>
  <c r="AC26" i="1"/>
  <c r="BB25" i="1"/>
  <c r="BA25" i="1"/>
  <c r="BG25" i="1"/>
  <c r="AD25" i="1"/>
  <c r="AC25" i="1"/>
  <c r="BB24" i="1"/>
  <c r="BA24" i="1"/>
  <c r="AD24" i="1"/>
  <c r="AC24" i="1"/>
  <c r="BB23" i="1"/>
  <c r="BA23" i="1"/>
  <c r="BD23" i="1"/>
  <c r="AD23" i="1"/>
  <c r="AC23" i="1"/>
  <c r="BB22" i="1"/>
  <c r="BA22" i="1"/>
  <c r="AD22" i="1"/>
  <c r="AC22" i="1"/>
  <c r="BB21" i="1"/>
  <c r="AD21" i="1"/>
  <c r="AC21" i="1"/>
  <c r="BB20" i="1"/>
  <c r="BA20" i="1"/>
  <c r="AD20" i="1"/>
  <c r="AC20" i="1"/>
  <c r="BB19" i="1"/>
  <c r="AD19" i="1"/>
  <c r="AC19" i="1"/>
  <c r="BB18" i="1"/>
  <c r="BA18" i="1"/>
  <c r="AD18" i="1"/>
  <c r="AC18" i="1"/>
  <c r="BB17" i="1"/>
  <c r="BE17" i="1"/>
  <c r="AD17" i="1"/>
  <c r="AC17" i="1"/>
  <c r="BB16" i="1"/>
  <c r="BA16" i="1"/>
  <c r="BG16" i="1"/>
  <c r="AD16" i="1"/>
  <c r="AC16" i="1"/>
  <c r="BB15" i="1"/>
  <c r="BA15" i="1"/>
  <c r="BD15" i="1"/>
  <c r="AD15" i="1"/>
  <c r="AC15" i="1"/>
  <c r="BB14" i="1"/>
  <c r="BA14" i="1"/>
  <c r="BG14" i="1"/>
  <c r="AD14" i="1"/>
  <c r="AC14" i="1"/>
  <c r="BB13" i="1"/>
  <c r="BH13" i="1"/>
  <c r="AD13" i="1"/>
  <c r="AC13" i="1"/>
  <c r="BB12" i="1"/>
  <c r="BA12" i="1"/>
  <c r="AD12" i="1"/>
  <c r="AC12" i="1"/>
  <c r="BB11" i="1"/>
  <c r="AD11" i="1"/>
  <c r="AC11" i="1"/>
  <c r="BB10" i="1"/>
  <c r="BE10" i="1"/>
  <c r="AD10" i="1"/>
  <c r="AC10" i="1"/>
  <c r="BB9" i="1"/>
  <c r="BE9" i="1"/>
  <c r="AD9" i="1"/>
  <c r="AC9" i="1"/>
  <c r="BB8" i="1"/>
  <c r="BE8" i="1"/>
  <c r="AD8" i="1"/>
  <c r="AC8" i="1"/>
  <c r="BB7" i="1"/>
  <c r="BE7" i="1"/>
  <c r="AD7" i="1"/>
  <c r="AC7" i="1"/>
  <c r="BB6" i="1"/>
  <c r="BE6" i="1"/>
  <c r="AD6" i="1"/>
  <c r="AC6" i="1"/>
  <c r="BB5" i="1"/>
  <c r="BE5" i="1"/>
  <c r="AD5" i="1"/>
  <c r="AC5" i="1"/>
  <c r="BB4" i="1"/>
  <c r="BE4" i="1"/>
  <c r="AD4" i="1"/>
  <c r="AC4" i="1"/>
  <c r="BB3" i="1"/>
  <c r="BE3" i="1"/>
  <c r="AD3" i="1"/>
  <c r="AC3" i="1"/>
  <c r="BH25" i="1"/>
  <c r="BE33" i="1"/>
  <c r="BH14" i="1"/>
  <c r="BE62" i="1"/>
  <c r="BH62" i="1"/>
  <c r="BE47" i="1"/>
  <c r="BE28" i="1"/>
  <c r="BE46" i="1"/>
  <c r="C63" i="27"/>
  <c r="D63" i="27"/>
  <c r="E63" i="27"/>
  <c r="F63" i="27"/>
  <c r="G63" i="27"/>
  <c r="H63" i="27"/>
  <c r="CN63" i="27"/>
  <c r="I63" i="27"/>
  <c r="J63" i="27"/>
  <c r="K63" i="27"/>
  <c r="CQ63" i="27"/>
  <c r="L63" i="27"/>
  <c r="CR63" i="27"/>
  <c r="M63" i="27"/>
  <c r="CS63" i="27"/>
  <c r="N63" i="27"/>
  <c r="O63" i="27"/>
  <c r="P63" i="27"/>
  <c r="B63" i="27"/>
  <c r="CH63" i="27"/>
  <c r="C63" i="25"/>
  <c r="D63" i="25"/>
  <c r="E63" i="25"/>
  <c r="F63" i="25"/>
  <c r="G63" i="25"/>
  <c r="H63" i="25"/>
  <c r="I63" i="25"/>
  <c r="J63" i="25"/>
  <c r="K63" i="25"/>
  <c r="L63" i="25"/>
  <c r="M63" i="25"/>
  <c r="N63" i="25"/>
  <c r="O63" i="25"/>
  <c r="P63" i="25"/>
  <c r="Q63" i="25"/>
  <c r="B63" i="25"/>
  <c r="CH63" i="12"/>
  <c r="CG63" i="12"/>
  <c r="C63" i="12"/>
  <c r="D63" i="12"/>
  <c r="E63" i="12"/>
  <c r="F63" i="12"/>
  <c r="G63" i="12"/>
  <c r="CQ63" i="12"/>
  <c r="H63" i="12"/>
  <c r="I63" i="12"/>
  <c r="J63" i="12"/>
  <c r="K63" i="12"/>
  <c r="CS63" i="12"/>
  <c r="L63" i="12"/>
  <c r="M63" i="12"/>
  <c r="CU63" i="12"/>
  <c r="N63" i="12"/>
  <c r="O63" i="12"/>
  <c r="CW63" i="12"/>
  <c r="P63" i="12"/>
  <c r="Q63" i="12"/>
  <c r="CY63" i="12"/>
  <c r="B63" i="12"/>
  <c r="CL63" i="12"/>
  <c r="C61" i="11"/>
  <c r="D61" i="11"/>
  <c r="CA61" i="11" s="1"/>
  <c r="E61" i="11"/>
  <c r="F61" i="11"/>
  <c r="G61" i="11"/>
  <c r="CD61" i="11" s="1"/>
  <c r="H61" i="11"/>
  <c r="I61" i="11"/>
  <c r="D62" i="11"/>
  <c r="G62" i="11"/>
  <c r="I62" i="11"/>
  <c r="C63" i="11"/>
  <c r="D63" i="11"/>
  <c r="E63" i="11"/>
  <c r="F63" i="11"/>
  <c r="G63" i="11"/>
  <c r="H63" i="11"/>
  <c r="I63" i="11"/>
  <c r="B63" i="11"/>
  <c r="C63" i="34"/>
  <c r="D63" i="34"/>
  <c r="E63" i="34"/>
  <c r="F63" i="34"/>
  <c r="G63" i="34"/>
  <c r="H63" i="34"/>
  <c r="I63" i="34"/>
  <c r="J63" i="34"/>
  <c r="K63" i="34"/>
  <c r="L63" i="34"/>
  <c r="M63" i="34"/>
  <c r="N63" i="34"/>
  <c r="O63" i="34"/>
  <c r="B63" i="34"/>
  <c r="C63" i="5"/>
  <c r="D63" i="5"/>
  <c r="E63" i="5"/>
  <c r="F63" i="5"/>
  <c r="G63" i="5"/>
  <c r="H63" i="5"/>
  <c r="I63" i="5"/>
  <c r="J63" i="5"/>
  <c r="K63" i="5"/>
  <c r="L63" i="5"/>
  <c r="M63" i="5"/>
  <c r="N63" i="5"/>
  <c r="B63" i="5"/>
  <c r="C63" i="33"/>
  <c r="D63" i="33"/>
  <c r="E63" i="33"/>
  <c r="F63" i="33"/>
  <c r="G63" i="33"/>
  <c r="H63" i="33"/>
  <c r="I63" i="33"/>
  <c r="J63" i="33"/>
  <c r="K63" i="33"/>
  <c r="L63" i="33"/>
  <c r="M63" i="33"/>
  <c r="B63" i="33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B63" i="9"/>
  <c r="I54" i="29"/>
  <c r="E14" i="21"/>
  <c r="I13" i="20"/>
  <c r="CK57" i="5"/>
  <c r="CJ57" i="5"/>
  <c r="CI57" i="5"/>
  <c r="CH57" i="5"/>
  <c r="CG57" i="5"/>
  <c r="CF57" i="5"/>
  <c r="CE57" i="5"/>
  <c r="CD57" i="5"/>
  <c r="CC57" i="5"/>
  <c r="CB57" i="5"/>
  <c r="CA57" i="5"/>
  <c r="BZ57" i="5"/>
  <c r="BY57" i="5"/>
  <c r="BW57" i="5"/>
  <c r="CK55" i="5"/>
  <c r="CJ55" i="5"/>
  <c r="CI55" i="5"/>
  <c r="CH55" i="5"/>
  <c r="CG55" i="5"/>
  <c r="CF55" i="5"/>
  <c r="CE55" i="5"/>
  <c r="CD55" i="5"/>
  <c r="CC55" i="5"/>
  <c r="CB55" i="5"/>
  <c r="CA55" i="5"/>
  <c r="BZ55" i="5"/>
  <c r="BY55" i="5"/>
  <c r="BW55" i="5"/>
  <c r="CT55" i="34"/>
  <c r="CQ55" i="34"/>
  <c r="CP55" i="34"/>
  <c r="CO55" i="34"/>
  <c r="CN55" i="34"/>
  <c r="CM55" i="34"/>
  <c r="CL55" i="34"/>
  <c r="CK55" i="34"/>
  <c r="CJ55" i="34"/>
  <c r="CI55" i="34"/>
  <c r="CH55" i="34"/>
  <c r="CG55" i="34"/>
  <c r="CD58" i="4"/>
  <c r="CD57" i="4"/>
  <c r="CD56" i="4"/>
  <c r="CD55" i="4"/>
  <c r="Y53" i="29"/>
  <c r="Z53" i="29"/>
  <c r="H27" i="21"/>
  <c r="Y54" i="29"/>
  <c r="Z54" i="29"/>
  <c r="BX59" i="36"/>
  <c r="BX49" i="36"/>
  <c r="BY49" i="36"/>
  <c r="BZ49" i="36"/>
  <c r="CA49" i="36"/>
  <c r="CB49" i="36"/>
  <c r="CC49" i="36"/>
  <c r="CD49" i="36"/>
  <c r="BX50" i="36"/>
  <c r="BY50" i="36"/>
  <c r="BZ50" i="36"/>
  <c r="CA50" i="36"/>
  <c r="CB50" i="36"/>
  <c r="CC50" i="36"/>
  <c r="CD50" i="36"/>
  <c r="BX51" i="36"/>
  <c r="BY51" i="36"/>
  <c r="BZ51" i="36"/>
  <c r="CA51" i="36"/>
  <c r="CB51" i="36"/>
  <c r="CC51" i="36"/>
  <c r="CD51" i="36"/>
  <c r="BX52" i="36"/>
  <c r="BY52" i="36"/>
  <c r="BZ52" i="36"/>
  <c r="CA52" i="36"/>
  <c r="CB52" i="36"/>
  <c r="CC52" i="36"/>
  <c r="CD52" i="36"/>
  <c r="BX53" i="36"/>
  <c r="BY53" i="36"/>
  <c r="BZ53" i="36"/>
  <c r="CA53" i="36"/>
  <c r="CB53" i="36"/>
  <c r="CC53" i="36"/>
  <c r="CD53" i="36"/>
  <c r="BX54" i="36"/>
  <c r="BY54" i="36"/>
  <c r="BZ54" i="36"/>
  <c r="CA54" i="36"/>
  <c r="CB54" i="36"/>
  <c r="CC54" i="36"/>
  <c r="CD54" i="36"/>
  <c r="BX55" i="36"/>
  <c r="BY55" i="36"/>
  <c r="BZ55" i="36"/>
  <c r="CA55" i="36"/>
  <c r="CB55" i="36"/>
  <c r="CC55" i="36"/>
  <c r="CD55" i="36"/>
  <c r="BX56" i="36"/>
  <c r="BY56" i="36"/>
  <c r="BZ56" i="36"/>
  <c r="CA56" i="36"/>
  <c r="CB56" i="36"/>
  <c r="CC56" i="36"/>
  <c r="CD56" i="36"/>
  <c r="AH61" i="33"/>
  <c r="D38" i="20"/>
  <c r="G38" i="20"/>
  <c r="I17" i="20"/>
  <c r="M17" i="20"/>
  <c r="N17" i="20"/>
  <c r="O17" i="20"/>
  <c r="Q17" i="20"/>
  <c r="T17" i="20"/>
  <c r="CE47" i="6"/>
  <c r="CD47" i="6"/>
  <c r="CC47" i="6"/>
  <c r="CB47" i="6"/>
  <c r="CA47" i="6"/>
  <c r="BZ47" i="6"/>
  <c r="BY47" i="6"/>
  <c r="CE46" i="6"/>
  <c r="CD46" i="6"/>
  <c r="CC46" i="6"/>
  <c r="CB46" i="6"/>
  <c r="CA46" i="6"/>
  <c r="BZ46" i="6"/>
  <c r="BY46" i="6"/>
  <c r="CE45" i="6"/>
  <c r="CD45" i="6"/>
  <c r="CC45" i="6"/>
  <c r="CB45" i="6"/>
  <c r="CA45" i="6"/>
  <c r="BZ45" i="6"/>
  <c r="BY45" i="6"/>
  <c r="CE44" i="6"/>
  <c r="CD44" i="6"/>
  <c r="CC44" i="6"/>
  <c r="CB44" i="6"/>
  <c r="CA44" i="6"/>
  <c r="BZ44" i="6"/>
  <c r="BY44" i="6"/>
  <c r="CE43" i="6"/>
  <c r="CD43" i="6"/>
  <c r="CC43" i="6"/>
  <c r="CB43" i="6"/>
  <c r="CA43" i="6"/>
  <c r="BZ43" i="6"/>
  <c r="BY43" i="6"/>
  <c r="CE42" i="6"/>
  <c r="CD42" i="6"/>
  <c r="CC42" i="6"/>
  <c r="CB42" i="6"/>
  <c r="CA42" i="6"/>
  <c r="BZ42" i="6"/>
  <c r="BY42" i="6"/>
  <c r="CE41" i="6"/>
  <c r="CD41" i="6"/>
  <c r="CC41" i="6"/>
  <c r="CB41" i="6"/>
  <c r="CA41" i="6"/>
  <c r="BZ41" i="6"/>
  <c r="BY41" i="6"/>
  <c r="CE40" i="6"/>
  <c r="CD40" i="6"/>
  <c r="CC40" i="6"/>
  <c r="CB40" i="6"/>
  <c r="CA40" i="6"/>
  <c r="BZ40" i="6"/>
  <c r="BY40" i="6"/>
  <c r="CE39" i="6"/>
  <c r="CD39" i="6"/>
  <c r="CC39" i="6"/>
  <c r="CB39" i="6"/>
  <c r="CA39" i="6"/>
  <c r="BZ39" i="6"/>
  <c r="BY39" i="6"/>
  <c r="CE38" i="6"/>
  <c r="CD38" i="6"/>
  <c r="CC38" i="6"/>
  <c r="CB38" i="6"/>
  <c r="CA38" i="6"/>
  <c r="BZ38" i="6"/>
  <c r="BY38" i="6"/>
  <c r="CE37" i="6"/>
  <c r="CD37" i="6"/>
  <c r="CC37" i="6"/>
  <c r="CB37" i="6"/>
  <c r="CA37" i="6"/>
  <c r="BZ37" i="6"/>
  <c r="BY37" i="6"/>
  <c r="CE36" i="6"/>
  <c r="CD36" i="6"/>
  <c r="CC36" i="6"/>
  <c r="CB36" i="6"/>
  <c r="CA36" i="6"/>
  <c r="BZ36" i="6"/>
  <c r="BY36" i="6"/>
  <c r="CE35" i="6"/>
  <c r="CD35" i="6"/>
  <c r="CC35" i="6"/>
  <c r="CB35" i="6"/>
  <c r="CA35" i="6"/>
  <c r="BZ35" i="6"/>
  <c r="BY35" i="6"/>
  <c r="CE34" i="6"/>
  <c r="CD34" i="6"/>
  <c r="CC34" i="6"/>
  <c r="CB34" i="6"/>
  <c r="CA34" i="6"/>
  <c r="BZ34" i="6"/>
  <c r="BY34" i="6"/>
  <c r="CE33" i="6"/>
  <c r="CD33" i="6"/>
  <c r="CC33" i="6"/>
  <c r="CB33" i="6"/>
  <c r="CA33" i="6"/>
  <c r="BZ33" i="6"/>
  <c r="BY33" i="6"/>
  <c r="CE32" i="6"/>
  <c r="CD32" i="6"/>
  <c r="CC32" i="6"/>
  <c r="CB32" i="6"/>
  <c r="CA32" i="6"/>
  <c r="BZ32" i="6"/>
  <c r="BY32" i="6"/>
  <c r="CE31" i="6"/>
  <c r="CD31" i="6"/>
  <c r="CC31" i="6"/>
  <c r="CB31" i="6"/>
  <c r="CA31" i="6"/>
  <c r="BZ31" i="6"/>
  <c r="BY31" i="6"/>
  <c r="CE30" i="6"/>
  <c r="CD30" i="6"/>
  <c r="CC30" i="6"/>
  <c r="CB30" i="6"/>
  <c r="CA30" i="6"/>
  <c r="BZ30" i="6"/>
  <c r="BY30" i="6"/>
  <c r="CE29" i="6"/>
  <c r="CD29" i="6"/>
  <c r="CC29" i="6"/>
  <c r="CB29" i="6"/>
  <c r="CA29" i="6"/>
  <c r="BZ29" i="6"/>
  <c r="BY29" i="6"/>
  <c r="CE28" i="6"/>
  <c r="CD28" i="6"/>
  <c r="CC28" i="6"/>
  <c r="CB28" i="6"/>
  <c r="CA28" i="6"/>
  <c r="BZ28" i="6"/>
  <c r="BY28" i="6"/>
  <c r="CE27" i="6"/>
  <c r="CD27" i="6"/>
  <c r="CC27" i="6"/>
  <c r="CB27" i="6"/>
  <c r="CA27" i="6"/>
  <c r="BZ27" i="6"/>
  <c r="BY27" i="6"/>
  <c r="CE26" i="6"/>
  <c r="CD26" i="6"/>
  <c r="CC26" i="6"/>
  <c r="CB26" i="6"/>
  <c r="CA26" i="6"/>
  <c r="BZ26" i="6"/>
  <c r="BY26" i="6"/>
  <c r="CE25" i="6"/>
  <c r="CD25" i="6"/>
  <c r="CC25" i="6"/>
  <c r="CB25" i="6"/>
  <c r="CA25" i="6"/>
  <c r="BZ25" i="6"/>
  <c r="BY25" i="6"/>
  <c r="CE24" i="6"/>
  <c r="CD24" i="6"/>
  <c r="CC24" i="6"/>
  <c r="CB24" i="6"/>
  <c r="CA24" i="6"/>
  <c r="BZ24" i="6"/>
  <c r="BY24" i="6"/>
  <c r="CE23" i="6"/>
  <c r="CD23" i="6"/>
  <c r="CC23" i="6"/>
  <c r="CB23" i="6"/>
  <c r="CA23" i="6"/>
  <c r="BZ23" i="6"/>
  <c r="BY23" i="6"/>
  <c r="CE22" i="6"/>
  <c r="CD22" i="6"/>
  <c r="CC22" i="6"/>
  <c r="CB22" i="6"/>
  <c r="CA22" i="6"/>
  <c r="BZ22" i="6"/>
  <c r="BY22" i="6"/>
  <c r="CE21" i="6"/>
  <c r="CD21" i="6"/>
  <c r="CC21" i="6"/>
  <c r="CB21" i="6"/>
  <c r="CA21" i="6"/>
  <c r="BZ21" i="6"/>
  <c r="BY21" i="6"/>
  <c r="CE20" i="6"/>
  <c r="CD20" i="6"/>
  <c r="CC20" i="6"/>
  <c r="CB20" i="6"/>
  <c r="CA20" i="6"/>
  <c r="BZ20" i="6"/>
  <c r="BY20" i="6"/>
  <c r="CE19" i="6"/>
  <c r="CD19" i="6"/>
  <c r="CC19" i="6"/>
  <c r="CB19" i="6"/>
  <c r="CA19" i="6"/>
  <c r="BZ19" i="6"/>
  <c r="BY19" i="6"/>
  <c r="CE18" i="6"/>
  <c r="CD18" i="6"/>
  <c r="CC18" i="6"/>
  <c r="CB18" i="6"/>
  <c r="CA18" i="6"/>
  <c r="BZ18" i="6"/>
  <c r="BY18" i="6"/>
  <c r="CE17" i="6"/>
  <c r="CD17" i="6"/>
  <c r="CC17" i="6"/>
  <c r="CB17" i="6"/>
  <c r="CA17" i="6"/>
  <c r="BZ17" i="6"/>
  <c r="BY17" i="6"/>
  <c r="CE16" i="6"/>
  <c r="CD16" i="6"/>
  <c r="CC16" i="6"/>
  <c r="CB16" i="6"/>
  <c r="CA16" i="6"/>
  <c r="BZ16" i="6"/>
  <c r="BY16" i="6"/>
  <c r="CE15" i="6"/>
  <c r="CD15" i="6"/>
  <c r="CC15" i="6"/>
  <c r="CB15" i="6"/>
  <c r="CA15" i="6"/>
  <c r="BZ15" i="6"/>
  <c r="BY15" i="6"/>
  <c r="CE14" i="6"/>
  <c r="CD14" i="6"/>
  <c r="CC14" i="6"/>
  <c r="CB14" i="6"/>
  <c r="CA14" i="6"/>
  <c r="BZ14" i="6"/>
  <c r="BY14" i="6"/>
  <c r="CE13" i="6"/>
  <c r="CD13" i="6"/>
  <c r="CC13" i="6"/>
  <c r="CB13" i="6"/>
  <c r="CA13" i="6"/>
  <c r="BZ13" i="6"/>
  <c r="BY13" i="6"/>
  <c r="CE12" i="6"/>
  <c r="CD12" i="6"/>
  <c r="CC12" i="6"/>
  <c r="CB12" i="6"/>
  <c r="CA12" i="6"/>
  <c r="BZ12" i="6"/>
  <c r="BY12" i="6"/>
  <c r="CE11" i="6"/>
  <c r="CD11" i="6"/>
  <c r="CC11" i="6"/>
  <c r="CB11" i="6"/>
  <c r="CA11" i="6"/>
  <c r="BZ11" i="6"/>
  <c r="BY11" i="6"/>
  <c r="CE10" i="6"/>
  <c r="CD10" i="6"/>
  <c r="CC10" i="6"/>
  <c r="CB10" i="6"/>
  <c r="CA10" i="6"/>
  <c r="BZ10" i="6"/>
  <c r="BY10" i="6"/>
  <c r="CE9" i="6"/>
  <c r="CD9" i="6"/>
  <c r="CC9" i="6"/>
  <c r="CB9" i="6"/>
  <c r="CA9" i="6"/>
  <c r="BZ9" i="6"/>
  <c r="BY9" i="6"/>
  <c r="CE8" i="6"/>
  <c r="CD8" i="6"/>
  <c r="CC8" i="6"/>
  <c r="CB8" i="6"/>
  <c r="CA8" i="6"/>
  <c r="BZ8" i="6"/>
  <c r="BY8" i="6"/>
  <c r="CE7" i="6"/>
  <c r="CD7" i="6"/>
  <c r="CC7" i="6"/>
  <c r="CB7" i="6"/>
  <c r="CA7" i="6"/>
  <c r="BZ7" i="6"/>
  <c r="BY7" i="6"/>
  <c r="CE5" i="6"/>
  <c r="CD5" i="6"/>
  <c r="CC5" i="6"/>
  <c r="CB5" i="6"/>
  <c r="CA5" i="6"/>
  <c r="BZ5" i="6"/>
  <c r="BY5" i="6"/>
  <c r="CE4" i="6"/>
  <c r="CD4" i="6"/>
  <c r="CC4" i="6"/>
  <c r="CB4" i="6"/>
  <c r="CA4" i="6"/>
  <c r="BZ4" i="6"/>
  <c r="BY4" i="6"/>
  <c r="CE3" i="6"/>
  <c r="CD3" i="6"/>
  <c r="CC3" i="6"/>
  <c r="CB3" i="6"/>
  <c r="CA3" i="6"/>
  <c r="BZ3" i="6"/>
  <c r="BY3" i="6"/>
  <c r="M18" i="20"/>
  <c r="N18" i="20"/>
  <c r="O18" i="20"/>
  <c r="Q18" i="20"/>
  <c r="R18" i="20"/>
  <c r="S18" i="20"/>
  <c r="T18" i="20"/>
  <c r="U18" i="20"/>
  <c r="V18" i="20"/>
  <c r="CD3" i="4"/>
  <c r="S38" i="20"/>
  <c r="F38" i="20"/>
  <c r="U38" i="20"/>
  <c r="N38" i="20"/>
  <c r="T38" i="20"/>
  <c r="S9" i="20"/>
  <c r="S39" i="20"/>
  <c r="T9" i="20"/>
  <c r="T39" i="20"/>
  <c r="M9" i="20"/>
  <c r="M39" i="20"/>
  <c r="V9" i="20"/>
  <c r="V39" i="20"/>
  <c r="O9" i="20"/>
  <c r="O39" i="20"/>
  <c r="U9" i="20"/>
  <c r="U39" i="20"/>
  <c r="N9" i="20"/>
  <c r="N39" i="20"/>
  <c r="CT4" i="34"/>
  <c r="CT5" i="34"/>
  <c r="CT6" i="34"/>
  <c r="CT7" i="34"/>
  <c r="CT8" i="34"/>
  <c r="CT9" i="34"/>
  <c r="CT10" i="34"/>
  <c r="CT11" i="34"/>
  <c r="CT12" i="34"/>
  <c r="CT13" i="34"/>
  <c r="CT14" i="34"/>
  <c r="CT15" i="34"/>
  <c r="CT16" i="34"/>
  <c r="CT17" i="34"/>
  <c r="CT18" i="34"/>
  <c r="CT19" i="34"/>
  <c r="CT20" i="34"/>
  <c r="CT21" i="34"/>
  <c r="CT22" i="34"/>
  <c r="CT23" i="34"/>
  <c r="CT24" i="34"/>
  <c r="CT25" i="34"/>
  <c r="CT26" i="34"/>
  <c r="CT27" i="34"/>
  <c r="CT28" i="34"/>
  <c r="CT29" i="34"/>
  <c r="CT30" i="34"/>
  <c r="CT31" i="34"/>
  <c r="CT32" i="34"/>
  <c r="CT33" i="34"/>
  <c r="CT34" i="34"/>
  <c r="CT35" i="34"/>
  <c r="CT36" i="34"/>
  <c r="CT37" i="34"/>
  <c r="CT38" i="34"/>
  <c r="CT39" i="34"/>
  <c r="CT40" i="34"/>
  <c r="CT41" i="34"/>
  <c r="CT42" i="34"/>
  <c r="CT43" i="34"/>
  <c r="CT44" i="34"/>
  <c r="CT45" i="34"/>
  <c r="CT46" i="34"/>
  <c r="CT47" i="34"/>
  <c r="CT48" i="34"/>
  <c r="CT49" i="34"/>
  <c r="CT50" i="34"/>
  <c r="CT51" i="34"/>
  <c r="CN4" i="34"/>
  <c r="CO4" i="34"/>
  <c r="CP4" i="34"/>
  <c r="CQ4" i="34"/>
  <c r="CN5" i="34"/>
  <c r="CO5" i="34"/>
  <c r="CP5" i="34"/>
  <c r="CQ5" i="34"/>
  <c r="CN6" i="34"/>
  <c r="CO6" i="34"/>
  <c r="CP6" i="34"/>
  <c r="CQ6" i="34"/>
  <c r="CN7" i="34"/>
  <c r="CO7" i="34"/>
  <c r="CP7" i="34"/>
  <c r="CQ7" i="34"/>
  <c r="CN8" i="34"/>
  <c r="CO8" i="34"/>
  <c r="CP8" i="34"/>
  <c r="CQ8" i="34"/>
  <c r="CN9" i="34"/>
  <c r="CO9" i="34"/>
  <c r="CP9" i="34"/>
  <c r="CQ9" i="34"/>
  <c r="CN10" i="34"/>
  <c r="CO10" i="34"/>
  <c r="CP10" i="34"/>
  <c r="CQ10" i="34"/>
  <c r="CN11" i="34"/>
  <c r="CO11" i="34"/>
  <c r="CP11" i="34"/>
  <c r="CQ11" i="34"/>
  <c r="CN12" i="34"/>
  <c r="CO12" i="34"/>
  <c r="CP12" i="34"/>
  <c r="CQ12" i="34"/>
  <c r="CN13" i="34"/>
  <c r="CO13" i="34"/>
  <c r="CP13" i="34"/>
  <c r="CQ13" i="34"/>
  <c r="CN14" i="34"/>
  <c r="CO14" i="34"/>
  <c r="CP14" i="34"/>
  <c r="CQ14" i="34"/>
  <c r="CN15" i="34"/>
  <c r="CO15" i="34"/>
  <c r="CP15" i="34"/>
  <c r="CQ15" i="34"/>
  <c r="CN16" i="34"/>
  <c r="CO16" i="34"/>
  <c r="CP16" i="34"/>
  <c r="CQ16" i="34"/>
  <c r="CN17" i="34"/>
  <c r="CO17" i="34"/>
  <c r="CP17" i="34"/>
  <c r="CQ17" i="34"/>
  <c r="CN18" i="34"/>
  <c r="CO18" i="34"/>
  <c r="CP18" i="34"/>
  <c r="CQ18" i="34"/>
  <c r="CN19" i="34"/>
  <c r="CO19" i="34"/>
  <c r="CP19" i="34"/>
  <c r="CQ19" i="34"/>
  <c r="CN20" i="34"/>
  <c r="CO20" i="34"/>
  <c r="CP20" i="34"/>
  <c r="CQ20" i="34"/>
  <c r="CN21" i="34"/>
  <c r="CO21" i="34"/>
  <c r="CP21" i="34"/>
  <c r="CQ21" i="34"/>
  <c r="CN22" i="34"/>
  <c r="CO22" i="34"/>
  <c r="CP22" i="34"/>
  <c r="CQ22" i="34"/>
  <c r="CN23" i="34"/>
  <c r="CO23" i="34"/>
  <c r="CP23" i="34"/>
  <c r="CQ23" i="34"/>
  <c r="CN24" i="34"/>
  <c r="CO24" i="34"/>
  <c r="CP24" i="34"/>
  <c r="CQ24" i="34"/>
  <c r="CN25" i="34"/>
  <c r="CO25" i="34"/>
  <c r="CP25" i="34"/>
  <c r="CQ25" i="34"/>
  <c r="CN26" i="34"/>
  <c r="CO26" i="34"/>
  <c r="CP26" i="34"/>
  <c r="CQ26" i="34"/>
  <c r="CN27" i="34"/>
  <c r="CO27" i="34"/>
  <c r="CP27" i="34"/>
  <c r="CQ27" i="34"/>
  <c r="CN28" i="34"/>
  <c r="CO28" i="34"/>
  <c r="CP28" i="34"/>
  <c r="CQ28" i="34"/>
  <c r="CN29" i="34"/>
  <c r="CO29" i="34"/>
  <c r="CP29" i="34"/>
  <c r="CQ29" i="34"/>
  <c r="CN30" i="34"/>
  <c r="CO30" i="34"/>
  <c r="CP30" i="34"/>
  <c r="CQ30" i="34"/>
  <c r="CN31" i="34"/>
  <c r="CO31" i="34"/>
  <c r="CP31" i="34"/>
  <c r="CQ31" i="34"/>
  <c r="CN32" i="34"/>
  <c r="CO32" i="34"/>
  <c r="CP32" i="34"/>
  <c r="CQ32" i="34"/>
  <c r="CN33" i="34"/>
  <c r="CO33" i="34"/>
  <c r="CP33" i="34"/>
  <c r="CQ33" i="34"/>
  <c r="CN34" i="34"/>
  <c r="CO34" i="34"/>
  <c r="CP34" i="34"/>
  <c r="CQ34" i="34"/>
  <c r="CN35" i="34"/>
  <c r="CO35" i="34"/>
  <c r="CP35" i="34"/>
  <c r="CQ35" i="34"/>
  <c r="CN36" i="34"/>
  <c r="CO36" i="34"/>
  <c r="CP36" i="34"/>
  <c r="CQ36" i="34"/>
  <c r="CN37" i="34"/>
  <c r="CO37" i="34"/>
  <c r="CP37" i="34"/>
  <c r="CQ37" i="34"/>
  <c r="CN38" i="34"/>
  <c r="CO38" i="34"/>
  <c r="CP38" i="34"/>
  <c r="CQ38" i="34"/>
  <c r="CN39" i="34"/>
  <c r="CO39" i="34"/>
  <c r="CP39" i="34"/>
  <c r="CQ39" i="34"/>
  <c r="CN40" i="34"/>
  <c r="CO40" i="34"/>
  <c r="CP40" i="34"/>
  <c r="CQ40" i="34"/>
  <c r="CN41" i="34"/>
  <c r="CO41" i="34"/>
  <c r="CP41" i="34"/>
  <c r="CQ41" i="34"/>
  <c r="CN42" i="34"/>
  <c r="CO42" i="34"/>
  <c r="CP42" i="34"/>
  <c r="CQ42" i="34"/>
  <c r="CN43" i="34"/>
  <c r="CO43" i="34"/>
  <c r="CP43" i="34"/>
  <c r="CQ43" i="34"/>
  <c r="CN44" i="34"/>
  <c r="CO44" i="34"/>
  <c r="CP44" i="34"/>
  <c r="CQ44" i="34"/>
  <c r="CN45" i="34"/>
  <c r="CO45" i="34"/>
  <c r="CP45" i="34"/>
  <c r="CQ45" i="34"/>
  <c r="CN46" i="34"/>
  <c r="CO46" i="34"/>
  <c r="CP46" i="34"/>
  <c r="CQ46" i="34"/>
  <c r="CN47" i="34"/>
  <c r="CO47" i="34"/>
  <c r="CP47" i="34"/>
  <c r="CQ47" i="34"/>
  <c r="CN48" i="34"/>
  <c r="CO48" i="34"/>
  <c r="CP48" i="34"/>
  <c r="CQ48" i="34"/>
  <c r="CN49" i="34"/>
  <c r="CO49" i="34"/>
  <c r="CP49" i="34"/>
  <c r="CQ49" i="34"/>
  <c r="CN50" i="34"/>
  <c r="CO50" i="34"/>
  <c r="CP50" i="34"/>
  <c r="CQ50" i="34"/>
  <c r="CN51" i="34"/>
  <c r="CO51" i="34"/>
  <c r="CP51" i="34"/>
  <c r="CQ51" i="34"/>
  <c r="CT3" i="34"/>
  <c r="CQ3" i="34"/>
  <c r="CP3" i="34"/>
  <c r="CO3" i="34"/>
  <c r="CN3" i="34"/>
  <c r="S24" i="20"/>
  <c r="F24" i="20"/>
  <c r="V24" i="20"/>
  <c r="C24" i="20"/>
  <c r="U24" i="20"/>
  <c r="Q24" i="20"/>
  <c r="N24" i="20"/>
  <c r="L24" i="20"/>
  <c r="L45" i="20"/>
  <c r="I24" i="20"/>
  <c r="B24" i="20"/>
  <c r="B45" i="20"/>
  <c r="P24" i="20"/>
  <c r="R24" i="20"/>
  <c r="R45" i="20"/>
  <c r="O24" i="20"/>
  <c r="J24" i="20"/>
  <c r="T24" i="20"/>
  <c r="M24" i="20"/>
  <c r="M45" i="20"/>
  <c r="K24" i="20"/>
  <c r="H24" i="20"/>
  <c r="H45" i="20"/>
  <c r="E24" i="20"/>
  <c r="F13" i="20"/>
  <c r="J13" i="20"/>
  <c r="K13" i="20"/>
  <c r="L13" i="20"/>
  <c r="M13" i="20"/>
  <c r="N13" i="20"/>
  <c r="O13" i="20"/>
  <c r="P13" i="20"/>
  <c r="Q13" i="20"/>
  <c r="R13" i="20"/>
  <c r="S13" i="20"/>
  <c r="T13" i="20"/>
  <c r="BA15" i="32"/>
  <c r="AZ15" i="32"/>
  <c r="BC15" i="32"/>
  <c r="BA14" i="32"/>
  <c r="BD14" i="32"/>
  <c r="BA12" i="32"/>
  <c r="AZ12" i="32"/>
  <c r="BC12" i="32"/>
  <c r="BA11" i="32"/>
  <c r="BD11" i="32"/>
  <c r="BA10" i="32"/>
  <c r="AZ10" i="32"/>
  <c r="BC10" i="32"/>
  <c r="BA9" i="32"/>
  <c r="AZ9" i="32"/>
  <c r="BC9" i="32"/>
  <c r="BA8" i="32"/>
  <c r="AZ8" i="32"/>
  <c r="BC8" i="32"/>
  <c r="BA7" i="32"/>
  <c r="AZ7" i="32"/>
  <c r="BC7" i="32"/>
  <c r="BA6" i="32"/>
  <c r="AZ6" i="32"/>
  <c r="BC6" i="32"/>
  <c r="BA5" i="32"/>
  <c r="BD5" i="32"/>
  <c r="BA4" i="32"/>
  <c r="AZ4" i="32"/>
  <c r="BA3" i="32"/>
  <c r="BD3" i="32"/>
  <c r="AZ14" i="32"/>
  <c r="BC14" i="32"/>
  <c r="AZ11" i="32"/>
  <c r="BC11" i="32"/>
  <c r="BD9" i="32"/>
  <c r="AZ5" i="32"/>
  <c r="BC5" i="32"/>
  <c r="AZ3" i="32"/>
  <c r="BC3" i="32"/>
  <c r="BD12" i="32"/>
  <c r="BD8" i="32"/>
  <c r="BD10" i="32"/>
  <c r="BD7" i="32"/>
  <c r="BD15" i="32"/>
  <c r="I26" i="20"/>
  <c r="J26" i="20"/>
  <c r="M26" i="20"/>
  <c r="N26" i="20"/>
  <c r="O26" i="20"/>
  <c r="Q26" i="20"/>
  <c r="R26" i="20"/>
  <c r="S26" i="20"/>
  <c r="T26" i="20"/>
  <c r="U26" i="20"/>
  <c r="V26" i="20"/>
  <c r="BX4" i="36"/>
  <c r="BY4" i="36"/>
  <c r="BZ4" i="36"/>
  <c r="CA4" i="36"/>
  <c r="CB4" i="36"/>
  <c r="CC4" i="36"/>
  <c r="CD4" i="36"/>
  <c r="BX5" i="36"/>
  <c r="BY5" i="36"/>
  <c r="BZ5" i="36"/>
  <c r="CA5" i="36"/>
  <c r="CB5" i="36"/>
  <c r="CC5" i="36"/>
  <c r="CD5" i="36"/>
  <c r="BX6" i="36"/>
  <c r="BY6" i="36"/>
  <c r="BZ6" i="36"/>
  <c r="CA6" i="36"/>
  <c r="CB6" i="36"/>
  <c r="CC6" i="36"/>
  <c r="CD6" i="36"/>
  <c r="BX7" i="36"/>
  <c r="BY7" i="36"/>
  <c r="BZ7" i="36"/>
  <c r="CA7" i="36"/>
  <c r="CB7" i="36"/>
  <c r="CC7" i="36"/>
  <c r="CD7" i="36"/>
  <c r="BX8" i="36"/>
  <c r="BY8" i="36"/>
  <c r="BZ8" i="36"/>
  <c r="CA8" i="36"/>
  <c r="CB8" i="36"/>
  <c r="CC8" i="36"/>
  <c r="CD8" i="36"/>
  <c r="BX9" i="36"/>
  <c r="BY9" i="36"/>
  <c r="BZ9" i="36"/>
  <c r="CA9" i="36"/>
  <c r="CB9" i="36"/>
  <c r="CC9" i="36"/>
  <c r="CD9" i="36"/>
  <c r="BX10" i="36"/>
  <c r="BY10" i="36"/>
  <c r="BZ10" i="36"/>
  <c r="CA10" i="36"/>
  <c r="CB10" i="36"/>
  <c r="CC10" i="36"/>
  <c r="CD10" i="36"/>
  <c r="BX11" i="36"/>
  <c r="BY11" i="36"/>
  <c r="BZ11" i="36"/>
  <c r="CA11" i="36"/>
  <c r="CB11" i="36"/>
  <c r="CC11" i="36"/>
  <c r="CD11" i="36"/>
  <c r="BX12" i="36"/>
  <c r="BY12" i="36"/>
  <c r="BZ12" i="36"/>
  <c r="CA12" i="36"/>
  <c r="CB12" i="36"/>
  <c r="CC12" i="36"/>
  <c r="CD12" i="36"/>
  <c r="BX13" i="36"/>
  <c r="BY13" i="36"/>
  <c r="BZ13" i="36"/>
  <c r="CA13" i="36"/>
  <c r="CB13" i="36"/>
  <c r="CC13" i="36"/>
  <c r="CD13" i="36"/>
  <c r="BX14" i="36"/>
  <c r="BY14" i="36"/>
  <c r="BZ14" i="36"/>
  <c r="CA14" i="36"/>
  <c r="CB14" i="36"/>
  <c r="CC14" i="36"/>
  <c r="CD14" i="36"/>
  <c r="BX17" i="36"/>
  <c r="BY17" i="36"/>
  <c r="BZ17" i="36"/>
  <c r="CA17" i="36"/>
  <c r="CB17" i="36"/>
  <c r="CC17" i="36"/>
  <c r="CD17" i="36"/>
  <c r="BX18" i="36"/>
  <c r="BY18" i="36"/>
  <c r="BZ18" i="36"/>
  <c r="CA18" i="36"/>
  <c r="CB18" i="36"/>
  <c r="CC18" i="36"/>
  <c r="CD18" i="36"/>
  <c r="BX19" i="36"/>
  <c r="BY19" i="36"/>
  <c r="BZ19" i="36"/>
  <c r="CA19" i="36"/>
  <c r="CB19" i="36"/>
  <c r="CC19" i="36"/>
  <c r="CD19" i="36"/>
  <c r="BX20" i="36"/>
  <c r="BY20" i="36"/>
  <c r="BZ20" i="36"/>
  <c r="CA20" i="36"/>
  <c r="CB20" i="36"/>
  <c r="CC20" i="36"/>
  <c r="CD20" i="36"/>
  <c r="BX21" i="36"/>
  <c r="BY21" i="36"/>
  <c r="BZ21" i="36"/>
  <c r="CA21" i="36"/>
  <c r="CB21" i="36"/>
  <c r="CC21" i="36"/>
  <c r="CD21" i="36"/>
  <c r="BX22" i="36"/>
  <c r="BY22" i="36"/>
  <c r="BZ22" i="36"/>
  <c r="CA22" i="36"/>
  <c r="CB22" i="36"/>
  <c r="CC22" i="36"/>
  <c r="CD22" i="36"/>
  <c r="BX23" i="36"/>
  <c r="BY23" i="36"/>
  <c r="BZ23" i="36"/>
  <c r="CA23" i="36"/>
  <c r="CB23" i="36"/>
  <c r="CC23" i="36"/>
  <c r="CD23" i="36"/>
  <c r="BX24" i="36"/>
  <c r="BY24" i="36"/>
  <c r="BZ24" i="36"/>
  <c r="CA24" i="36"/>
  <c r="CB24" i="36"/>
  <c r="CC24" i="36"/>
  <c r="CD24" i="36"/>
  <c r="BX25" i="36"/>
  <c r="BY25" i="36"/>
  <c r="BZ25" i="36"/>
  <c r="CA25" i="36"/>
  <c r="CB25" i="36"/>
  <c r="CC25" i="36"/>
  <c r="CD25" i="36"/>
  <c r="BX26" i="36"/>
  <c r="BY26" i="36"/>
  <c r="BZ26" i="36"/>
  <c r="CA26" i="36"/>
  <c r="CB26" i="36"/>
  <c r="CC26" i="36"/>
  <c r="CD26" i="36"/>
  <c r="BX27" i="36"/>
  <c r="BY27" i="36"/>
  <c r="BZ27" i="36"/>
  <c r="CA27" i="36"/>
  <c r="CB27" i="36"/>
  <c r="CC27" i="36"/>
  <c r="CD27" i="36"/>
  <c r="BX28" i="36"/>
  <c r="BY28" i="36"/>
  <c r="BZ28" i="36"/>
  <c r="CA28" i="36"/>
  <c r="CB28" i="36"/>
  <c r="CC28" i="36"/>
  <c r="CD28" i="36"/>
  <c r="BX29" i="36"/>
  <c r="BY29" i="36"/>
  <c r="BZ29" i="36"/>
  <c r="CA29" i="36"/>
  <c r="CB29" i="36"/>
  <c r="CC29" i="36"/>
  <c r="CD29" i="36"/>
  <c r="BX30" i="36"/>
  <c r="BY30" i="36"/>
  <c r="BZ30" i="36"/>
  <c r="CA30" i="36"/>
  <c r="CB30" i="36"/>
  <c r="CC30" i="36"/>
  <c r="CD30" i="36"/>
  <c r="BX31" i="36"/>
  <c r="BY31" i="36"/>
  <c r="BZ31" i="36"/>
  <c r="CA31" i="36"/>
  <c r="CB31" i="36"/>
  <c r="CC31" i="36"/>
  <c r="CD31" i="36"/>
  <c r="BX32" i="36"/>
  <c r="BY32" i="36"/>
  <c r="BZ32" i="36"/>
  <c r="CA32" i="36"/>
  <c r="CB32" i="36"/>
  <c r="CC32" i="36"/>
  <c r="CD32" i="36"/>
  <c r="BX33" i="36"/>
  <c r="BY33" i="36"/>
  <c r="BZ33" i="36"/>
  <c r="CA33" i="36"/>
  <c r="CB33" i="36"/>
  <c r="CC33" i="36"/>
  <c r="CD33" i="36"/>
  <c r="BX34" i="36"/>
  <c r="BY34" i="36"/>
  <c r="BZ34" i="36"/>
  <c r="CA34" i="36"/>
  <c r="CB34" i="36"/>
  <c r="CC34" i="36"/>
  <c r="CD34" i="36"/>
  <c r="BX35" i="36"/>
  <c r="BY35" i="36"/>
  <c r="BZ35" i="36"/>
  <c r="CA35" i="36"/>
  <c r="CB35" i="36"/>
  <c r="CC35" i="36"/>
  <c r="CD35" i="36"/>
  <c r="BX36" i="36"/>
  <c r="BY36" i="36"/>
  <c r="BZ36" i="36"/>
  <c r="CA36" i="36"/>
  <c r="CB36" i="36"/>
  <c r="CC36" i="36"/>
  <c r="CD36" i="36"/>
  <c r="BX37" i="36"/>
  <c r="BY37" i="36"/>
  <c r="BZ37" i="36"/>
  <c r="CA37" i="36"/>
  <c r="CB37" i="36"/>
  <c r="CC37" i="36"/>
  <c r="CD37" i="36"/>
  <c r="BX38" i="36"/>
  <c r="BY38" i="36"/>
  <c r="BZ38" i="36"/>
  <c r="CA38" i="36"/>
  <c r="CB38" i="36"/>
  <c r="CC38" i="36"/>
  <c r="CD38" i="36"/>
  <c r="BX39" i="36"/>
  <c r="BY39" i="36"/>
  <c r="BZ39" i="36"/>
  <c r="CA39" i="36"/>
  <c r="CB39" i="36"/>
  <c r="CC39" i="36"/>
  <c r="CD39" i="36"/>
  <c r="BX40" i="36"/>
  <c r="BY40" i="36"/>
  <c r="BZ40" i="36"/>
  <c r="CA40" i="36"/>
  <c r="CB40" i="36"/>
  <c r="CC40" i="36"/>
  <c r="CD40" i="36"/>
  <c r="BX41" i="36"/>
  <c r="BY41" i="36"/>
  <c r="BZ41" i="36"/>
  <c r="CA41" i="36"/>
  <c r="CB41" i="36"/>
  <c r="CC41" i="36"/>
  <c r="CD41" i="36"/>
  <c r="BX42" i="36"/>
  <c r="BY42" i="36"/>
  <c r="BZ42" i="36"/>
  <c r="CA42" i="36"/>
  <c r="CB42" i="36"/>
  <c r="CC42" i="36"/>
  <c r="CD42" i="36"/>
  <c r="BX43" i="36"/>
  <c r="BY43" i="36"/>
  <c r="BZ43" i="36"/>
  <c r="CA43" i="36"/>
  <c r="CB43" i="36"/>
  <c r="CC43" i="36"/>
  <c r="CD43" i="36"/>
  <c r="BX44" i="36"/>
  <c r="BY44" i="36"/>
  <c r="BZ44" i="36"/>
  <c r="CA44" i="36"/>
  <c r="CB44" i="36"/>
  <c r="CC44" i="36"/>
  <c r="CD44" i="36"/>
  <c r="BX45" i="36"/>
  <c r="BY45" i="36"/>
  <c r="BZ45" i="36"/>
  <c r="CA45" i="36"/>
  <c r="CB45" i="36"/>
  <c r="CC45" i="36"/>
  <c r="CD45" i="36"/>
  <c r="BX46" i="36"/>
  <c r="BY46" i="36"/>
  <c r="BZ46" i="36"/>
  <c r="CA46" i="36"/>
  <c r="CB46" i="36"/>
  <c r="CC46" i="36"/>
  <c r="CD46" i="36"/>
  <c r="BX47" i="36"/>
  <c r="BY47" i="36"/>
  <c r="BZ47" i="36"/>
  <c r="CA47" i="36"/>
  <c r="CB47" i="36"/>
  <c r="CC47" i="36"/>
  <c r="CD47" i="36"/>
  <c r="BX48" i="36"/>
  <c r="BY48" i="36"/>
  <c r="BZ48" i="36"/>
  <c r="CA48" i="36"/>
  <c r="CB48" i="36"/>
  <c r="CC48" i="36"/>
  <c r="CD48" i="36"/>
  <c r="CD3" i="36"/>
  <c r="CC3" i="36"/>
  <c r="CB3" i="36"/>
  <c r="CA3" i="36"/>
  <c r="BZ3" i="36"/>
  <c r="BY3" i="36"/>
  <c r="BX3" i="36"/>
  <c r="BX60" i="36"/>
  <c r="I61" i="34"/>
  <c r="J61" i="34"/>
  <c r="K61" i="34"/>
  <c r="L61" i="34"/>
  <c r="M61" i="34"/>
  <c r="N61" i="34"/>
  <c r="O61" i="34"/>
  <c r="I62" i="34"/>
  <c r="J62" i="34"/>
  <c r="K62" i="34"/>
  <c r="L62" i="34"/>
  <c r="M62" i="34"/>
  <c r="N62" i="34"/>
  <c r="O62" i="34"/>
  <c r="D41" i="20"/>
  <c r="D44" i="20"/>
  <c r="G44" i="20"/>
  <c r="U20" i="20"/>
  <c r="U44" i="20"/>
  <c r="CH4" i="8"/>
  <c r="CH5" i="8"/>
  <c r="CH6" i="8"/>
  <c r="CH7" i="8"/>
  <c r="CH8" i="8"/>
  <c r="CH9" i="8"/>
  <c r="CH10" i="8"/>
  <c r="CH11" i="8"/>
  <c r="CH12" i="8"/>
  <c r="CH13" i="8"/>
  <c r="CH14" i="8"/>
  <c r="CH15" i="8"/>
  <c r="CH3" i="8"/>
  <c r="U27" i="20"/>
  <c r="U42" i="20"/>
  <c r="CY59" i="25"/>
  <c r="CV59" i="25"/>
  <c r="CU59" i="25"/>
  <c r="CT59" i="25"/>
  <c r="CS59" i="25"/>
  <c r="CR59" i="25"/>
  <c r="CQ59" i="25"/>
  <c r="CP59" i="25"/>
  <c r="CO59" i="25"/>
  <c r="CN59" i="25"/>
  <c r="CM59" i="25"/>
  <c r="CL59" i="25"/>
  <c r="CK59" i="25"/>
  <c r="CJ59" i="25"/>
  <c r="BX4" i="37"/>
  <c r="BX5" i="37"/>
  <c r="BX6" i="37"/>
  <c r="BX7" i="37"/>
  <c r="BX8" i="37"/>
  <c r="BX9" i="37"/>
  <c r="BX10" i="37"/>
  <c r="BX11" i="37"/>
  <c r="BX12" i="37"/>
  <c r="BX13" i="37"/>
  <c r="BX14" i="37"/>
  <c r="BX15" i="37"/>
  <c r="BX16" i="37"/>
  <c r="BX17" i="37"/>
  <c r="BX18" i="37"/>
  <c r="BX19" i="37"/>
  <c r="BX20" i="37"/>
  <c r="BX21" i="37"/>
  <c r="BX22" i="37"/>
  <c r="BX23" i="37"/>
  <c r="BX24" i="37"/>
  <c r="BX25" i="37"/>
  <c r="BX26" i="37"/>
  <c r="BX27" i="37"/>
  <c r="BX28" i="37"/>
  <c r="BX29" i="37"/>
  <c r="BX30" i="37"/>
  <c r="BX31" i="37"/>
  <c r="BX32" i="37"/>
  <c r="BX33" i="37"/>
  <c r="BX34" i="37"/>
  <c r="BX3" i="37"/>
  <c r="BV38" i="37"/>
  <c r="BU38" i="37"/>
  <c r="BT38" i="37"/>
  <c r="BS38" i="37"/>
  <c r="BR38" i="37"/>
  <c r="BQ38" i="37"/>
  <c r="BP38" i="37"/>
  <c r="BO38" i="37"/>
  <c r="BN38" i="37"/>
  <c r="BM38" i="37"/>
  <c r="BL38" i="37"/>
  <c r="BK38" i="37"/>
  <c r="BJ38" i="37"/>
  <c r="BI38" i="37"/>
  <c r="BH38" i="37"/>
  <c r="BG38" i="37"/>
  <c r="BF38" i="37"/>
  <c r="BE38" i="37"/>
  <c r="BD38" i="37"/>
  <c r="BC38" i="37"/>
  <c r="BB38" i="37"/>
  <c r="BA38" i="37"/>
  <c r="AZ38" i="37"/>
  <c r="AY38" i="37"/>
  <c r="AX38" i="37"/>
  <c r="AW38" i="37"/>
  <c r="AV38" i="37"/>
  <c r="AU38" i="37"/>
  <c r="AT38" i="37"/>
  <c r="AS38" i="37"/>
  <c r="AR38" i="37"/>
  <c r="AQ38" i="37"/>
  <c r="AP38" i="37"/>
  <c r="AO38" i="37"/>
  <c r="AM38" i="37"/>
  <c r="AL38" i="37"/>
  <c r="AK38" i="37"/>
  <c r="CO38" i="37"/>
  <c r="AJ38" i="37"/>
  <c r="AI38" i="37"/>
  <c r="AH38" i="37"/>
  <c r="AG38" i="37"/>
  <c r="AF38" i="37"/>
  <c r="AE38" i="37"/>
  <c r="CL38" i="37"/>
  <c r="AD38" i="37"/>
  <c r="AC38" i="37"/>
  <c r="AB38" i="37"/>
  <c r="AA38" i="37"/>
  <c r="Z38" i="37"/>
  <c r="Y38" i="37"/>
  <c r="X38" i="37"/>
  <c r="W38" i="37"/>
  <c r="CN38" i="37"/>
  <c r="V38" i="37"/>
  <c r="U38" i="37"/>
  <c r="T38" i="37"/>
  <c r="S38" i="37"/>
  <c r="R38" i="37"/>
  <c r="CM38" i="37"/>
  <c r="Q38" i="37"/>
  <c r="BV36" i="37"/>
  <c r="BU36" i="37"/>
  <c r="CI36" i="37"/>
  <c r="BT36" i="37"/>
  <c r="BS36" i="37"/>
  <c r="BR36" i="37"/>
  <c r="BQ36" i="37"/>
  <c r="V19" i="20"/>
  <c r="BP36" i="37"/>
  <c r="T19" i="20"/>
  <c r="BO36" i="37"/>
  <c r="S19" i="20"/>
  <c r="BN36" i="37"/>
  <c r="R19" i="20"/>
  <c r="BM36" i="37"/>
  <c r="Q19" i="20"/>
  <c r="BL36" i="37"/>
  <c r="BK36" i="37"/>
  <c r="BJ36" i="37"/>
  <c r="BI36" i="37"/>
  <c r="BH36" i="37"/>
  <c r="BG36" i="37"/>
  <c r="BF36" i="37"/>
  <c r="BE36" i="37"/>
  <c r="BD36" i="37"/>
  <c r="BC36" i="37"/>
  <c r="P19" i="20"/>
  <c r="BB36" i="37"/>
  <c r="CG36" i="37"/>
  <c r="BA36" i="37"/>
  <c r="CF36" i="37"/>
  <c r="AZ36" i="37"/>
  <c r="AY36" i="37"/>
  <c r="AX36" i="37"/>
  <c r="O19" i="20"/>
  <c r="AW36" i="37"/>
  <c r="N19" i="20"/>
  <c r="AV36" i="37"/>
  <c r="M19" i="20"/>
  <c r="AU36" i="37"/>
  <c r="AT36" i="37"/>
  <c r="AS36" i="37"/>
  <c r="AR36" i="37"/>
  <c r="AQ36" i="37"/>
  <c r="CE36" i="37"/>
  <c r="AP36" i="37"/>
  <c r="L19" i="20"/>
  <c r="AO36" i="37"/>
  <c r="K19" i="20"/>
  <c r="AM36" i="37"/>
  <c r="AL36" i="37"/>
  <c r="J19" i="20"/>
  <c r="AK36" i="37"/>
  <c r="I19" i="20"/>
  <c r="AJ36" i="37"/>
  <c r="AI36" i="37"/>
  <c r="AH36" i="37"/>
  <c r="AG36" i="37"/>
  <c r="AF36" i="37"/>
  <c r="H19" i="20"/>
  <c r="AE36" i="37"/>
  <c r="F19" i="20"/>
  <c r="AD36" i="37"/>
  <c r="AC36" i="37"/>
  <c r="AB36" i="37"/>
  <c r="AA36" i="37"/>
  <c r="Z36" i="37"/>
  <c r="Y36" i="37"/>
  <c r="CC36" i="37"/>
  <c r="X36" i="37"/>
  <c r="W36" i="37"/>
  <c r="CN36" i="37"/>
  <c r="V36" i="37"/>
  <c r="C19" i="20"/>
  <c r="U36" i="37"/>
  <c r="B19" i="20"/>
  <c r="T36" i="37"/>
  <c r="CJ36" i="37"/>
  <c r="S36" i="37"/>
  <c r="R36" i="37"/>
  <c r="Q36" i="37"/>
  <c r="CM36" i="37"/>
  <c r="CI35" i="37"/>
  <c r="CH35" i="37"/>
  <c r="CG35" i="37"/>
  <c r="CF35" i="37"/>
  <c r="CE35" i="37"/>
  <c r="CD35" i="37"/>
  <c r="CO34" i="37"/>
  <c r="CN34" i="37"/>
  <c r="CM34" i="37"/>
  <c r="CL34" i="37"/>
  <c r="CK34" i="37"/>
  <c r="CJ34" i="37"/>
  <c r="CI34" i="37"/>
  <c r="CH34" i="37"/>
  <c r="CG34" i="37"/>
  <c r="CF34" i="37"/>
  <c r="CE34" i="37"/>
  <c r="CD34" i="37"/>
  <c r="CC34" i="37"/>
  <c r="CB34" i="37"/>
  <c r="BZ34" i="37"/>
  <c r="CO33" i="37"/>
  <c r="CN33" i="37"/>
  <c r="CM33" i="37"/>
  <c r="CL33" i="37"/>
  <c r="CK33" i="37"/>
  <c r="CJ33" i="37"/>
  <c r="CI33" i="37"/>
  <c r="CH33" i="37"/>
  <c r="CG33" i="37"/>
  <c r="CF33" i="37"/>
  <c r="CE33" i="37"/>
  <c r="CD33" i="37"/>
  <c r="CC33" i="37"/>
  <c r="CB33" i="37"/>
  <c r="BZ33" i="37"/>
  <c r="CO32" i="37"/>
  <c r="CN32" i="37"/>
  <c r="CM32" i="37"/>
  <c r="CL32" i="37"/>
  <c r="CK32" i="37"/>
  <c r="CJ32" i="37"/>
  <c r="CI32" i="37"/>
  <c r="CH32" i="37"/>
  <c r="CG32" i="37"/>
  <c r="CF32" i="37"/>
  <c r="CE32" i="37"/>
  <c r="CD32" i="37"/>
  <c r="CC32" i="37"/>
  <c r="CB32" i="37"/>
  <c r="BZ32" i="37"/>
  <c r="CO31" i="37"/>
  <c r="CN31" i="37"/>
  <c r="CM31" i="37"/>
  <c r="CL31" i="37"/>
  <c r="CK31" i="37"/>
  <c r="CJ31" i="37"/>
  <c r="CI31" i="37"/>
  <c r="CH31" i="37"/>
  <c r="CG31" i="37"/>
  <c r="CF31" i="37"/>
  <c r="CE31" i="37"/>
  <c r="CD31" i="37"/>
  <c r="CC31" i="37"/>
  <c r="CB31" i="37"/>
  <c r="BZ31" i="37"/>
  <c r="CO30" i="37"/>
  <c r="CN30" i="37"/>
  <c r="CM30" i="37"/>
  <c r="CL30" i="37"/>
  <c r="CK30" i="37"/>
  <c r="CJ30" i="37"/>
  <c r="CI30" i="37"/>
  <c r="CH30" i="37"/>
  <c r="CG30" i="37"/>
  <c r="CF30" i="37"/>
  <c r="CE30" i="37"/>
  <c r="CD30" i="37"/>
  <c r="CC30" i="37"/>
  <c r="CB30" i="37"/>
  <c r="BZ30" i="37"/>
  <c r="CO29" i="37"/>
  <c r="CN29" i="37"/>
  <c r="CM29" i="37"/>
  <c r="CL29" i="37"/>
  <c r="CK29" i="37"/>
  <c r="CJ29" i="37"/>
  <c r="CI29" i="37"/>
  <c r="CH29" i="37"/>
  <c r="CG29" i="37"/>
  <c r="CF29" i="37"/>
  <c r="CE29" i="37"/>
  <c r="CD29" i="37"/>
  <c r="CC29" i="37"/>
  <c r="CB29" i="37"/>
  <c r="BZ29" i="37"/>
  <c r="CO28" i="37"/>
  <c r="CN28" i="37"/>
  <c r="CM28" i="37"/>
  <c r="CL28" i="37"/>
  <c r="CK28" i="37"/>
  <c r="CJ28" i="37"/>
  <c r="CI28" i="37"/>
  <c r="CH28" i="37"/>
  <c r="CG28" i="37"/>
  <c r="CF28" i="37"/>
  <c r="CE28" i="37"/>
  <c r="CD28" i="37"/>
  <c r="CC28" i="37"/>
  <c r="CB28" i="37"/>
  <c r="BZ28" i="37"/>
  <c r="CO27" i="37"/>
  <c r="CN27" i="37"/>
  <c r="CM27" i="37"/>
  <c r="CL27" i="37"/>
  <c r="CK27" i="37"/>
  <c r="CJ27" i="37"/>
  <c r="CI27" i="37"/>
  <c r="CH27" i="37"/>
  <c r="CG27" i="37"/>
  <c r="CF27" i="37"/>
  <c r="CE27" i="37"/>
  <c r="CD27" i="37"/>
  <c r="CC27" i="37"/>
  <c r="CB27" i="37"/>
  <c r="BZ27" i="37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BZ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BZ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BZ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BZ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BZ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BZ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BZ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BZ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BZ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BZ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BZ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BZ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BZ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BZ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BZ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BZ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BZ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BZ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BZ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BZ7" i="37"/>
  <c r="CO6" i="37"/>
  <c r="CN6" i="37"/>
  <c r="CM6" i="37"/>
  <c r="CL6" i="37"/>
  <c r="CK6" i="37"/>
  <c r="CJ6" i="37"/>
  <c r="CI6" i="37"/>
  <c r="CH6" i="37"/>
  <c r="CG6" i="37"/>
  <c r="CF6" i="37"/>
  <c r="CE6" i="37"/>
  <c r="CD6" i="37"/>
  <c r="CC6" i="37"/>
  <c r="CB6" i="37"/>
  <c r="BZ6" i="37"/>
  <c r="CO5" i="37"/>
  <c r="CN5" i="37"/>
  <c r="CM5" i="37"/>
  <c r="CL5" i="37"/>
  <c r="CK5" i="37"/>
  <c r="CJ5" i="37"/>
  <c r="CI5" i="37"/>
  <c r="CH5" i="37"/>
  <c r="CG5" i="37"/>
  <c r="CF5" i="37"/>
  <c r="CE5" i="37"/>
  <c r="CD5" i="37"/>
  <c r="CC5" i="37"/>
  <c r="CB5" i="37"/>
  <c r="BZ5" i="37"/>
  <c r="CO4" i="37"/>
  <c r="CN4" i="37"/>
  <c r="CM4" i="37"/>
  <c r="CL4" i="37"/>
  <c r="CK4" i="37"/>
  <c r="CJ4" i="37"/>
  <c r="CI4" i="37"/>
  <c r="CH4" i="37"/>
  <c r="CG4" i="37"/>
  <c r="CF4" i="37"/>
  <c r="CE4" i="37"/>
  <c r="CD4" i="37"/>
  <c r="CC4" i="37"/>
  <c r="CB4" i="37"/>
  <c r="BZ4" i="37"/>
  <c r="CO3" i="37"/>
  <c r="CN3" i="37"/>
  <c r="CM3" i="37"/>
  <c r="CL3" i="37"/>
  <c r="CK3" i="37"/>
  <c r="CJ3" i="37"/>
  <c r="CI3" i="37"/>
  <c r="CH3" i="37"/>
  <c r="CG3" i="37"/>
  <c r="CF3" i="37"/>
  <c r="CE3" i="37"/>
  <c r="CD3" i="37"/>
  <c r="CC3" i="37"/>
  <c r="CB3" i="37"/>
  <c r="BZ3" i="37"/>
  <c r="CF61" i="13"/>
  <c r="CA61" i="13"/>
  <c r="CB61" i="13"/>
  <c r="CC61" i="13"/>
  <c r="Z61" i="33"/>
  <c r="AA61" i="33"/>
  <c r="AB61" i="33"/>
  <c r="AC61" i="33"/>
  <c r="AD61" i="33"/>
  <c r="AF61" i="33"/>
  <c r="AG61" i="33"/>
  <c r="AI61" i="33"/>
  <c r="AJ61" i="33"/>
  <c r="AK61" i="33"/>
  <c r="AM61" i="33"/>
  <c r="AN61" i="33"/>
  <c r="AO61" i="33"/>
  <c r="AP61" i="33"/>
  <c r="AQ61" i="33"/>
  <c r="AS61" i="33"/>
  <c r="AT61" i="33"/>
  <c r="AU61" i="33"/>
  <c r="AV61" i="33"/>
  <c r="AW61" i="33"/>
  <c r="AX61" i="33"/>
  <c r="AY61" i="33"/>
  <c r="AZ61" i="33"/>
  <c r="BA61" i="33"/>
  <c r="BB61" i="33"/>
  <c r="BC61" i="33"/>
  <c r="BD61" i="33"/>
  <c r="BE61" i="33"/>
  <c r="BF61" i="33"/>
  <c r="BG61" i="33"/>
  <c r="BH61" i="33"/>
  <c r="BI61" i="33"/>
  <c r="BJ61" i="33"/>
  <c r="BK61" i="33"/>
  <c r="BL61" i="33"/>
  <c r="BM61" i="33"/>
  <c r="BN61" i="33"/>
  <c r="BO61" i="33"/>
  <c r="BP61" i="33"/>
  <c r="BQ61" i="33"/>
  <c r="BR61" i="33"/>
  <c r="BS61" i="33"/>
  <c r="BT61" i="33"/>
  <c r="BU61" i="33"/>
  <c r="BV61" i="33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J61" i="5"/>
  <c r="AK61" i="5"/>
  <c r="AL61" i="5"/>
  <c r="AM61" i="5"/>
  <c r="AN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BL61" i="5"/>
  <c r="BM61" i="5"/>
  <c r="BN61" i="5"/>
  <c r="BO61" i="5"/>
  <c r="BX61" i="36"/>
  <c r="CA60" i="36"/>
  <c r="P26" i="20"/>
  <c r="CB59" i="36"/>
  <c r="CA59" i="36"/>
  <c r="BZ59" i="36"/>
  <c r="L26" i="20"/>
  <c r="K26" i="20"/>
  <c r="H26" i="20"/>
  <c r="F26" i="20"/>
  <c r="E26" i="20"/>
  <c r="C26" i="20"/>
  <c r="B26" i="20"/>
  <c r="CD58" i="36"/>
  <c r="CC58" i="36"/>
  <c r="CB58" i="36"/>
  <c r="CA58" i="36"/>
  <c r="BZ58" i="36"/>
  <c r="BY58" i="36"/>
  <c r="CC59" i="36"/>
  <c r="B18" i="20"/>
  <c r="C18" i="20"/>
  <c r="E18" i="20"/>
  <c r="F18" i="20"/>
  <c r="H18" i="20"/>
  <c r="I18" i="20"/>
  <c r="K18" i="20"/>
  <c r="L18" i="20"/>
  <c r="CH49" i="7"/>
  <c r="CI49" i="7"/>
  <c r="CK49" i="7"/>
  <c r="CG50" i="7"/>
  <c r="CH50" i="7"/>
  <c r="CK50" i="7"/>
  <c r="CL50" i="7"/>
  <c r="CG51" i="7"/>
  <c r="CI51" i="7"/>
  <c r="CK51" i="7"/>
  <c r="CI50" i="7"/>
  <c r="CJ50" i="7"/>
  <c r="CH51" i="7"/>
  <c r="Q61" i="25"/>
  <c r="P61" i="25"/>
  <c r="CX61" i="25"/>
  <c r="O61" i="25"/>
  <c r="N61" i="25"/>
  <c r="CV61" i="25"/>
  <c r="M61" i="25"/>
  <c r="L61" i="25"/>
  <c r="CT61" i="25"/>
  <c r="K61" i="25"/>
  <c r="J61" i="25"/>
  <c r="CR61" i="25"/>
  <c r="I61" i="25"/>
  <c r="H61" i="25"/>
  <c r="CP61" i="25"/>
  <c r="G61" i="25"/>
  <c r="F61" i="25"/>
  <c r="CN61" i="25"/>
  <c r="E61" i="25"/>
  <c r="D61" i="25"/>
  <c r="C61" i="25"/>
  <c r="B61" i="25"/>
  <c r="CJ61" i="25"/>
  <c r="F62" i="12"/>
  <c r="F20" i="21"/>
  <c r="F62" i="25"/>
  <c r="CN62" i="25"/>
  <c r="C62" i="25"/>
  <c r="C15" i="21"/>
  <c r="D62" i="25"/>
  <c r="D15" i="21"/>
  <c r="E62" i="25"/>
  <c r="G62" i="25"/>
  <c r="G15" i="21"/>
  <c r="H62" i="25"/>
  <c r="I62" i="25"/>
  <c r="CQ62" i="25"/>
  <c r="J62" i="25"/>
  <c r="K62" i="25"/>
  <c r="CS62" i="25"/>
  <c r="L62" i="25"/>
  <c r="M62" i="25"/>
  <c r="CU62" i="25"/>
  <c r="N62" i="25"/>
  <c r="O62" i="25"/>
  <c r="CW62" i="25"/>
  <c r="P62" i="25"/>
  <c r="Q62" i="25"/>
  <c r="B62" i="25"/>
  <c r="B15" i="21"/>
  <c r="D27" i="20"/>
  <c r="D42" i="20"/>
  <c r="E27" i="20"/>
  <c r="E42" i="20"/>
  <c r="F27" i="20"/>
  <c r="F42" i="20"/>
  <c r="G27" i="20"/>
  <c r="G42" i="20"/>
  <c r="H27" i="20"/>
  <c r="H42" i="20"/>
  <c r="J27" i="20"/>
  <c r="J42" i="20"/>
  <c r="L27" i="20"/>
  <c r="L42" i="20"/>
  <c r="N27" i="20"/>
  <c r="N42" i="20"/>
  <c r="P27" i="20"/>
  <c r="P42" i="20"/>
  <c r="Q27" i="20"/>
  <c r="Q42" i="20"/>
  <c r="R27" i="20"/>
  <c r="R42" i="20"/>
  <c r="S27" i="20"/>
  <c r="S42" i="20"/>
  <c r="T27" i="20"/>
  <c r="T42" i="20"/>
  <c r="CG62" i="12"/>
  <c r="CH62" i="12"/>
  <c r="C62" i="12"/>
  <c r="C20" i="21"/>
  <c r="D62" i="12"/>
  <c r="D20" i="21"/>
  <c r="E62" i="12"/>
  <c r="E20" i="21"/>
  <c r="G62" i="12"/>
  <c r="G20" i="21"/>
  <c r="H62" i="12"/>
  <c r="H20" i="21"/>
  <c r="I62" i="12"/>
  <c r="J62" i="12"/>
  <c r="K62" i="12"/>
  <c r="L62" i="12"/>
  <c r="M62" i="12"/>
  <c r="N62" i="12"/>
  <c r="CV62" i="12"/>
  <c r="O62" i="12"/>
  <c r="P62" i="12"/>
  <c r="Q62" i="12"/>
  <c r="B62" i="12"/>
  <c r="B20" i="21"/>
  <c r="X54" i="29"/>
  <c r="W54" i="29"/>
  <c r="V54" i="29"/>
  <c r="U54" i="29"/>
  <c r="T54" i="29"/>
  <c r="S54" i="29"/>
  <c r="R54" i="29"/>
  <c r="Q54" i="29"/>
  <c r="P54" i="29"/>
  <c r="O54" i="29"/>
  <c r="N54" i="29"/>
  <c r="L54" i="29"/>
  <c r="K54" i="29"/>
  <c r="J54" i="29"/>
  <c r="H54" i="29"/>
  <c r="G54" i="29"/>
  <c r="F54" i="29"/>
  <c r="E54" i="29"/>
  <c r="D54" i="29"/>
  <c r="C54" i="29"/>
  <c r="X53" i="29"/>
  <c r="W53" i="29"/>
  <c r="V53" i="29"/>
  <c r="U53" i="29"/>
  <c r="T53" i="29"/>
  <c r="D27" i="21"/>
  <c r="S53" i="29"/>
  <c r="R53" i="29"/>
  <c r="Q53" i="29"/>
  <c r="P53" i="29"/>
  <c r="O53" i="29"/>
  <c r="N53" i="29"/>
  <c r="L53" i="29"/>
  <c r="K53" i="29"/>
  <c r="J53" i="29"/>
  <c r="I53" i="29"/>
  <c r="H53" i="29"/>
  <c r="G53" i="29"/>
  <c r="F53" i="29"/>
  <c r="E53" i="29"/>
  <c r="D53" i="29"/>
  <c r="C53" i="29"/>
  <c r="S20" i="20"/>
  <c r="S44" i="20"/>
  <c r="Q20" i="20"/>
  <c r="Q44" i="20"/>
  <c r="P20" i="20"/>
  <c r="P44" i="20"/>
  <c r="N20" i="20"/>
  <c r="N44" i="20"/>
  <c r="L20" i="20"/>
  <c r="L44" i="20"/>
  <c r="J20" i="20"/>
  <c r="J44" i="20"/>
  <c r="F20" i="20"/>
  <c r="F44" i="20"/>
  <c r="C20" i="20"/>
  <c r="C44" i="20"/>
  <c r="CG49" i="7"/>
  <c r="BT61" i="5"/>
  <c r="BS61" i="5"/>
  <c r="BR61" i="5"/>
  <c r="BQ61" i="5"/>
  <c r="BP61" i="5"/>
  <c r="Q61" i="5"/>
  <c r="CC61" i="33"/>
  <c r="CB61" i="33"/>
  <c r="P9" i="20"/>
  <c r="P39" i="20"/>
  <c r="L9" i="20"/>
  <c r="L39" i="20"/>
  <c r="K9" i="20"/>
  <c r="K39" i="20"/>
  <c r="I9" i="20"/>
  <c r="I39" i="20"/>
  <c r="F9" i="20"/>
  <c r="F39" i="20"/>
  <c r="E9" i="20"/>
  <c r="E39" i="20"/>
  <c r="C9" i="20"/>
  <c r="C39" i="20"/>
  <c r="B9" i="20"/>
  <c r="B39" i="20"/>
  <c r="AC15" i="32"/>
  <c r="AB15" i="32"/>
  <c r="AC14" i="32"/>
  <c r="AB14" i="32"/>
  <c r="AC13" i="32"/>
  <c r="AB13" i="32"/>
  <c r="AC12" i="32"/>
  <c r="AB12" i="32"/>
  <c r="AC11" i="32"/>
  <c r="AB11" i="32"/>
  <c r="AC10" i="32"/>
  <c r="AB10" i="32"/>
  <c r="AC9" i="32"/>
  <c r="AB9" i="32"/>
  <c r="AC8" i="32"/>
  <c r="AB8" i="32"/>
  <c r="AC7" i="32"/>
  <c r="AB7" i="32"/>
  <c r="AC6" i="32"/>
  <c r="AB6" i="32"/>
  <c r="AC5" i="32"/>
  <c r="AB5" i="32"/>
  <c r="AC4" i="32"/>
  <c r="AB4" i="32"/>
  <c r="AC3" i="32"/>
  <c r="AB3" i="32"/>
  <c r="Q61" i="12"/>
  <c r="P61" i="12"/>
  <c r="O61" i="12"/>
  <c r="CY58" i="12"/>
  <c r="CY57" i="12"/>
  <c r="CY56" i="12"/>
  <c r="CY55" i="12"/>
  <c r="CY54" i="12"/>
  <c r="CY51" i="12"/>
  <c r="CY50" i="12"/>
  <c r="CY49" i="12"/>
  <c r="CY48" i="12"/>
  <c r="CY47" i="12"/>
  <c r="CY46" i="12"/>
  <c r="CY45" i="12"/>
  <c r="CY44" i="12"/>
  <c r="CY43" i="12"/>
  <c r="CY42" i="12"/>
  <c r="CY41" i="12"/>
  <c r="CY40" i="12"/>
  <c r="CY39" i="12"/>
  <c r="CY38" i="12"/>
  <c r="CY37" i="12"/>
  <c r="CY36" i="12"/>
  <c r="CY35" i="12"/>
  <c r="CY34" i="12"/>
  <c r="CY33" i="12"/>
  <c r="CY32" i="12"/>
  <c r="CY31" i="12"/>
  <c r="CY30" i="12"/>
  <c r="CY29" i="12"/>
  <c r="CY28" i="12"/>
  <c r="CY27" i="12"/>
  <c r="CY26" i="12"/>
  <c r="CY25" i="12"/>
  <c r="CY24" i="12"/>
  <c r="CY23" i="12"/>
  <c r="CY22" i="12"/>
  <c r="CY21" i="12"/>
  <c r="CY20" i="12"/>
  <c r="CY19" i="12"/>
  <c r="CY18" i="12"/>
  <c r="CY17" i="12"/>
  <c r="CY16" i="12"/>
  <c r="CY15" i="12"/>
  <c r="CY14" i="12"/>
  <c r="CY13" i="12"/>
  <c r="CY12" i="12"/>
  <c r="CY11" i="12"/>
  <c r="CY10" i="12"/>
  <c r="CY9" i="12"/>
  <c r="CY8" i="12"/>
  <c r="CY7" i="12"/>
  <c r="CY6" i="12"/>
  <c r="CY5" i="12"/>
  <c r="CY4" i="12"/>
  <c r="CY3" i="12"/>
  <c r="N61" i="12"/>
  <c r="CV61" i="12"/>
  <c r="M61" i="12"/>
  <c r="CU61" i="12"/>
  <c r="CV58" i="12"/>
  <c r="CU58" i="12"/>
  <c r="CV57" i="12"/>
  <c r="CU57" i="12"/>
  <c r="CV56" i="12"/>
  <c r="CU56" i="12"/>
  <c r="CV55" i="12"/>
  <c r="CU55" i="12"/>
  <c r="CV54" i="12"/>
  <c r="CU54" i="12"/>
  <c r="CV51" i="12"/>
  <c r="CU51" i="12"/>
  <c r="CV50" i="12"/>
  <c r="CU50" i="12"/>
  <c r="CV49" i="12"/>
  <c r="CU49" i="12"/>
  <c r="CV48" i="12"/>
  <c r="CU48" i="12"/>
  <c r="CV47" i="12"/>
  <c r="CU47" i="12"/>
  <c r="CV46" i="12"/>
  <c r="CU46" i="12"/>
  <c r="CV45" i="12"/>
  <c r="CU45" i="12"/>
  <c r="CV44" i="12"/>
  <c r="CU44" i="12"/>
  <c r="CV43" i="12"/>
  <c r="CU43" i="12"/>
  <c r="CV42" i="12"/>
  <c r="CU42" i="12"/>
  <c r="CV41" i="12"/>
  <c r="CU41" i="12"/>
  <c r="CV40" i="12"/>
  <c r="CU40" i="12"/>
  <c r="CV39" i="12"/>
  <c r="CU39" i="12"/>
  <c r="CV38" i="12"/>
  <c r="CU38" i="12"/>
  <c r="CV37" i="12"/>
  <c r="CU37" i="12"/>
  <c r="CV36" i="12"/>
  <c r="CU36" i="12"/>
  <c r="CV35" i="12"/>
  <c r="CU35" i="12"/>
  <c r="CV34" i="12"/>
  <c r="CU34" i="12"/>
  <c r="CV33" i="12"/>
  <c r="CU33" i="12"/>
  <c r="CV32" i="12"/>
  <c r="CU32" i="12"/>
  <c r="CV31" i="12"/>
  <c r="CU31" i="12"/>
  <c r="CV30" i="12"/>
  <c r="CU30" i="12"/>
  <c r="CV29" i="12"/>
  <c r="CU29" i="12"/>
  <c r="CV28" i="12"/>
  <c r="CU28" i="12"/>
  <c r="CV27" i="12"/>
  <c r="CU27" i="12"/>
  <c r="CV26" i="12"/>
  <c r="CU26" i="12"/>
  <c r="CV25" i="12"/>
  <c r="CU25" i="12"/>
  <c r="CV24" i="12"/>
  <c r="CU24" i="12"/>
  <c r="CV23" i="12"/>
  <c r="CU23" i="12"/>
  <c r="CV22" i="12"/>
  <c r="CU22" i="12"/>
  <c r="CV21" i="12"/>
  <c r="CU21" i="12"/>
  <c r="CV20" i="12"/>
  <c r="CU20" i="12"/>
  <c r="CV19" i="12"/>
  <c r="CU19" i="12"/>
  <c r="CV18" i="12"/>
  <c r="CU18" i="12"/>
  <c r="CV17" i="12"/>
  <c r="CU17" i="12"/>
  <c r="CV16" i="12"/>
  <c r="CU16" i="12"/>
  <c r="CV15" i="12"/>
  <c r="CU15" i="12"/>
  <c r="CV14" i="12"/>
  <c r="CU14" i="12"/>
  <c r="CV13" i="12"/>
  <c r="CU13" i="12"/>
  <c r="CV12" i="12"/>
  <c r="CU12" i="12"/>
  <c r="CV11" i="12"/>
  <c r="CU11" i="12"/>
  <c r="CV10" i="12"/>
  <c r="CU10" i="12"/>
  <c r="CV9" i="12"/>
  <c r="CU9" i="12"/>
  <c r="CV8" i="12"/>
  <c r="CU8" i="12"/>
  <c r="CV7" i="12"/>
  <c r="CU7" i="12"/>
  <c r="CV6" i="12"/>
  <c r="CU6" i="12"/>
  <c r="CV5" i="12"/>
  <c r="CU5" i="12"/>
  <c r="CV4" i="12"/>
  <c r="CU4" i="12"/>
  <c r="CV3" i="12"/>
  <c r="CU3" i="12"/>
  <c r="L61" i="12"/>
  <c r="CT61" i="12"/>
  <c r="CT58" i="12"/>
  <c r="CT57" i="12"/>
  <c r="CT56" i="12"/>
  <c r="CT55" i="12"/>
  <c r="CT54" i="12"/>
  <c r="CT51" i="12"/>
  <c r="CT50" i="12"/>
  <c r="CT49" i="12"/>
  <c r="CT48" i="12"/>
  <c r="CT47" i="12"/>
  <c r="CT46" i="12"/>
  <c r="CT45" i="12"/>
  <c r="CT44" i="12"/>
  <c r="CT43" i="12"/>
  <c r="CT42" i="12"/>
  <c r="CT41" i="12"/>
  <c r="CT40" i="12"/>
  <c r="CT39" i="12"/>
  <c r="CT38" i="12"/>
  <c r="CT37" i="12"/>
  <c r="CT36" i="12"/>
  <c r="CT35" i="12"/>
  <c r="CT34" i="12"/>
  <c r="CT33" i="12"/>
  <c r="CT32" i="12"/>
  <c r="CT31" i="12"/>
  <c r="CT30" i="12"/>
  <c r="CT29" i="12"/>
  <c r="CT28" i="12"/>
  <c r="CT27" i="12"/>
  <c r="CT26" i="12"/>
  <c r="CT25" i="12"/>
  <c r="CT24" i="12"/>
  <c r="CT23" i="12"/>
  <c r="CT22" i="12"/>
  <c r="CT21" i="12"/>
  <c r="CT20" i="12"/>
  <c r="CT19" i="12"/>
  <c r="CT18" i="12"/>
  <c r="CT17" i="12"/>
  <c r="CT16" i="12"/>
  <c r="CT15" i="12"/>
  <c r="CT14" i="12"/>
  <c r="CT13" i="12"/>
  <c r="CT12" i="12"/>
  <c r="CT11" i="12"/>
  <c r="CT10" i="12"/>
  <c r="CT9" i="12"/>
  <c r="CT8" i="12"/>
  <c r="CT7" i="12"/>
  <c r="CT6" i="12"/>
  <c r="CT5" i="12"/>
  <c r="CT4" i="12"/>
  <c r="CT3" i="12"/>
  <c r="K61" i="12"/>
  <c r="CS58" i="12"/>
  <c r="CS57" i="12"/>
  <c r="CS56" i="12"/>
  <c r="CS55" i="12"/>
  <c r="CS54" i="12"/>
  <c r="CS51" i="12"/>
  <c r="CS50" i="12"/>
  <c r="CS49" i="12"/>
  <c r="CS48" i="12"/>
  <c r="CS47" i="12"/>
  <c r="CS46" i="12"/>
  <c r="CS45" i="12"/>
  <c r="CS44" i="12"/>
  <c r="CS43" i="12"/>
  <c r="CS42" i="12"/>
  <c r="CS41" i="12"/>
  <c r="CS40" i="12"/>
  <c r="CS39" i="12"/>
  <c r="CS38" i="12"/>
  <c r="CS37" i="12"/>
  <c r="CS36" i="12"/>
  <c r="CS35" i="12"/>
  <c r="CS34" i="12"/>
  <c r="CS33" i="12"/>
  <c r="CS32" i="12"/>
  <c r="CS31" i="12"/>
  <c r="CS30" i="12"/>
  <c r="CS29" i="12"/>
  <c r="CS28" i="12"/>
  <c r="CS27" i="12"/>
  <c r="CS26" i="12"/>
  <c r="CS25" i="12"/>
  <c r="CS24" i="12"/>
  <c r="CS23" i="12"/>
  <c r="CS22" i="12"/>
  <c r="CS21" i="12"/>
  <c r="CS20" i="12"/>
  <c r="CS19" i="12"/>
  <c r="CS18" i="12"/>
  <c r="CS17" i="12"/>
  <c r="CS16" i="12"/>
  <c r="CS15" i="12"/>
  <c r="CS14" i="12"/>
  <c r="CS13" i="12"/>
  <c r="CS12" i="12"/>
  <c r="CS11" i="12"/>
  <c r="CS10" i="12"/>
  <c r="CS9" i="12"/>
  <c r="CS8" i="12"/>
  <c r="CS7" i="12"/>
  <c r="CS6" i="12"/>
  <c r="CS5" i="12"/>
  <c r="CS4" i="12"/>
  <c r="CS3" i="12"/>
  <c r="H61" i="12"/>
  <c r="G61" i="12"/>
  <c r="CQ61" i="12"/>
  <c r="CR58" i="12"/>
  <c r="CQ58" i="12"/>
  <c r="CR57" i="12"/>
  <c r="CQ57" i="12"/>
  <c r="CR56" i="12"/>
  <c r="CQ56" i="12"/>
  <c r="CR55" i="12"/>
  <c r="CQ55" i="12"/>
  <c r="CR54" i="12"/>
  <c r="CQ54" i="12"/>
  <c r="CR51" i="12"/>
  <c r="CQ51" i="12"/>
  <c r="CR50" i="12"/>
  <c r="CQ50" i="12"/>
  <c r="CR49" i="12"/>
  <c r="CQ49" i="12"/>
  <c r="CR48" i="12"/>
  <c r="CQ48" i="12"/>
  <c r="CR47" i="12"/>
  <c r="CQ47" i="12"/>
  <c r="CR46" i="12"/>
  <c r="CQ46" i="12"/>
  <c r="CR45" i="12"/>
  <c r="CQ45" i="12"/>
  <c r="CR44" i="12"/>
  <c r="CQ44" i="12"/>
  <c r="CR43" i="12"/>
  <c r="CQ43" i="12"/>
  <c r="CR42" i="12"/>
  <c r="CQ42" i="12"/>
  <c r="CR41" i="12"/>
  <c r="CQ41" i="12"/>
  <c r="CR40" i="12"/>
  <c r="CQ40" i="12"/>
  <c r="CR39" i="12"/>
  <c r="CQ39" i="12"/>
  <c r="CR38" i="12"/>
  <c r="CQ38" i="12"/>
  <c r="CR37" i="12"/>
  <c r="CQ37" i="12"/>
  <c r="CR36" i="12"/>
  <c r="CQ36" i="12"/>
  <c r="CR35" i="12"/>
  <c r="CQ35" i="12"/>
  <c r="CR34" i="12"/>
  <c r="CQ34" i="12"/>
  <c r="CR33" i="12"/>
  <c r="CQ33" i="12"/>
  <c r="CR32" i="12"/>
  <c r="CQ32" i="12"/>
  <c r="CR31" i="12"/>
  <c r="CQ31" i="12"/>
  <c r="CR30" i="12"/>
  <c r="CQ30" i="12"/>
  <c r="CR29" i="12"/>
  <c r="CQ29" i="12"/>
  <c r="CR28" i="12"/>
  <c r="CQ28" i="12"/>
  <c r="CR27" i="12"/>
  <c r="CQ27" i="12"/>
  <c r="CR26" i="12"/>
  <c r="CQ26" i="12"/>
  <c r="CR25" i="12"/>
  <c r="CQ25" i="12"/>
  <c r="CR24" i="12"/>
  <c r="CQ24" i="12"/>
  <c r="CR23" i="12"/>
  <c r="CQ23" i="12"/>
  <c r="CR22" i="12"/>
  <c r="CQ22" i="12"/>
  <c r="CR21" i="12"/>
  <c r="CQ21" i="12"/>
  <c r="CR20" i="12"/>
  <c r="CQ20" i="12"/>
  <c r="CR19" i="12"/>
  <c r="CQ19" i="12"/>
  <c r="CR18" i="12"/>
  <c r="CQ18" i="12"/>
  <c r="CR17" i="12"/>
  <c r="CQ17" i="12"/>
  <c r="CR16" i="12"/>
  <c r="CQ16" i="12"/>
  <c r="CR15" i="12"/>
  <c r="CQ15" i="12"/>
  <c r="CR14" i="12"/>
  <c r="CQ14" i="12"/>
  <c r="CR13" i="12"/>
  <c r="CQ13" i="12"/>
  <c r="CR12" i="12"/>
  <c r="CQ12" i="12"/>
  <c r="CR11" i="12"/>
  <c r="CQ11" i="12"/>
  <c r="CR10" i="12"/>
  <c r="CQ10" i="12"/>
  <c r="CR9" i="12"/>
  <c r="CQ9" i="12"/>
  <c r="CR8" i="12"/>
  <c r="CQ8" i="12"/>
  <c r="CR7" i="12"/>
  <c r="CQ7" i="12"/>
  <c r="CR6" i="12"/>
  <c r="CQ6" i="12"/>
  <c r="CR5" i="12"/>
  <c r="CQ5" i="12"/>
  <c r="CR4" i="12"/>
  <c r="CQ4" i="12"/>
  <c r="CR3" i="12"/>
  <c r="CQ3" i="12"/>
  <c r="CH61" i="12"/>
  <c r="CG61" i="12"/>
  <c r="F61" i="12"/>
  <c r="E61" i="12"/>
  <c r="D61" i="12"/>
  <c r="CP58" i="12"/>
  <c r="CO58" i="12"/>
  <c r="CN58" i="12"/>
  <c r="CP57" i="12"/>
  <c r="CO57" i="12"/>
  <c r="CN57" i="12"/>
  <c r="CP56" i="12"/>
  <c r="CO56" i="12"/>
  <c r="CN56" i="12"/>
  <c r="CP55" i="12"/>
  <c r="CO55" i="12"/>
  <c r="CN55" i="12"/>
  <c r="CP54" i="12"/>
  <c r="CO54" i="12"/>
  <c r="CN54" i="12"/>
  <c r="CP51" i="12"/>
  <c r="CO51" i="12"/>
  <c r="CN51" i="12"/>
  <c r="CP50" i="12"/>
  <c r="CO50" i="12"/>
  <c r="CN50" i="12"/>
  <c r="CP49" i="12"/>
  <c r="CO49" i="12"/>
  <c r="CN49" i="12"/>
  <c r="CP48" i="12"/>
  <c r="CO48" i="12"/>
  <c r="CN48" i="12"/>
  <c r="CP47" i="12"/>
  <c r="CO47" i="12"/>
  <c r="CN47" i="12"/>
  <c r="CP46" i="12"/>
  <c r="CO46" i="12"/>
  <c r="CN46" i="12"/>
  <c r="CP45" i="12"/>
  <c r="CO45" i="12"/>
  <c r="CN45" i="12"/>
  <c r="CP44" i="12"/>
  <c r="CO44" i="12"/>
  <c r="CN44" i="12"/>
  <c r="CP43" i="12"/>
  <c r="CO43" i="12"/>
  <c r="CN43" i="12"/>
  <c r="CP42" i="12"/>
  <c r="CO42" i="12"/>
  <c r="CN42" i="12"/>
  <c r="CP41" i="12"/>
  <c r="CO41" i="12"/>
  <c r="CN41" i="12"/>
  <c r="CP40" i="12"/>
  <c r="CO40" i="12"/>
  <c r="CN40" i="12"/>
  <c r="CP39" i="12"/>
  <c r="CO39" i="12"/>
  <c r="CN39" i="12"/>
  <c r="CP38" i="12"/>
  <c r="CO38" i="12"/>
  <c r="CN38" i="12"/>
  <c r="CP37" i="12"/>
  <c r="CO37" i="12"/>
  <c r="CN37" i="12"/>
  <c r="CP36" i="12"/>
  <c r="CO36" i="12"/>
  <c r="CN36" i="12"/>
  <c r="CP35" i="12"/>
  <c r="CO35" i="12"/>
  <c r="CN35" i="12"/>
  <c r="CP34" i="12"/>
  <c r="CO34" i="12"/>
  <c r="CN34" i="12"/>
  <c r="CP33" i="12"/>
  <c r="CO33" i="12"/>
  <c r="CN33" i="12"/>
  <c r="CP32" i="12"/>
  <c r="CO32" i="12"/>
  <c r="CN32" i="12"/>
  <c r="CP31" i="12"/>
  <c r="CO31" i="12"/>
  <c r="CN31" i="12"/>
  <c r="CP30" i="12"/>
  <c r="CO30" i="12"/>
  <c r="CN30" i="12"/>
  <c r="CP29" i="12"/>
  <c r="CO29" i="12"/>
  <c r="CN29" i="12"/>
  <c r="CP28" i="12"/>
  <c r="CO28" i="12"/>
  <c r="CN28" i="12"/>
  <c r="CP27" i="12"/>
  <c r="CO27" i="12"/>
  <c r="CN27" i="12"/>
  <c r="CP26" i="12"/>
  <c r="CO26" i="12"/>
  <c r="CN26" i="12"/>
  <c r="CP25" i="12"/>
  <c r="CO25" i="12"/>
  <c r="CN25" i="12"/>
  <c r="CP24" i="12"/>
  <c r="CO24" i="12"/>
  <c r="CN24" i="12"/>
  <c r="CP23" i="12"/>
  <c r="CO23" i="12"/>
  <c r="CN23" i="12"/>
  <c r="CP22" i="12"/>
  <c r="CO22" i="12"/>
  <c r="CN22" i="12"/>
  <c r="CP21" i="12"/>
  <c r="CO21" i="12"/>
  <c r="CN21" i="12"/>
  <c r="CP20" i="12"/>
  <c r="CO20" i="12"/>
  <c r="CN20" i="12"/>
  <c r="CP19" i="12"/>
  <c r="CO19" i="12"/>
  <c r="CN19" i="12"/>
  <c r="CP18" i="12"/>
  <c r="CO18" i="12"/>
  <c r="CN18" i="12"/>
  <c r="CP17" i="12"/>
  <c r="CO17" i="12"/>
  <c r="CN17" i="12"/>
  <c r="CP16" i="12"/>
  <c r="CO16" i="12"/>
  <c r="CN16" i="12"/>
  <c r="CP15" i="12"/>
  <c r="CO15" i="12"/>
  <c r="CN15" i="12"/>
  <c r="CP14" i="12"/>
  <c r="CO14" i="12"/>
  <c r="CN14" i="12"/>
  <c r="CP13" i="12"/>
  <c r="CO13" i="12"/>
  <c r="CN13" i="12"/>
  <c r="CP12" i="12"/>
  <c r="CO12" i="12"/>
  <c r="CN12" i="12"/>
  <c r="CP11" i="12"/>
  <c r="CO11" i="12"/>
  <c r="CN11" i="12"/>
  <c r="CP10" i="12"/>
  <c r="CO10" i="12"/>
  <c r="CN10" i="12"/>
  <c r="CP9" i="12"/>
  <c r="CO9" i="12"/>
  <c r="CN9" i="12"/>
  <c r="CP8" i="12"/>
  <c r="CO8" i="12"/>
  <c r="CN8" i="12"/>
  <c r="CP7" i="12"/>
  <c r="CO7" i="12"/>
  <c r="CN7" i="12"/>
  <c r="CP6" i="12"/>
  <c r="CO6" i="12"/>
  <c r="CN6" i="12"/>
  <c r="CP5" i="12"/>
  <c r="CO5" i="12"/>
  <c r="CN5" i="12"/>
  <c r="CP4" i="12"/>
  <c r="CO4" i="12"/>
  <c r="CN4" i="12"/>
  <c r="CP3" i="12"/>
  <c r="CO3" i="12"/>
  <c r="CN3" i="12"/>
  <c r="C61" i="12"/>
  <c r="B61" i="12"/>
  <c r="CL61" i="12"/>
  <c r="CM58" i="12"/>
  <c r="CL58" i="12"/>
  <c r="CM57" i="12"/>
  <c r="CL57" i="12"/>
  <c r="CM56" i="12"/>
  <c r="CL56" i="12"/>
  <c r="CM55" i="12"/>
  <c r="CL55" i="12"/>
  <c r="CM54" i="12"/>
  <c r="CL54" i="12"/>
  <c r="CM51" i="12"/>
  <c r="CL51" i="12"/>
  <c r="CM50" i="12"/>
  <c r="CL50" i="12"/>
  <c r="CM49" i="12"/>
  <c r="CL49" i="12"/>
  <c r="CM48" i="12"/>
  <c r="CL48" i="12"/>
  <c r="CM47" i="12"/>
  <c r="CL47" i="12"/>
  <c r="CM46" i="12"/>
  <c r="CL46" i="12"/>
  <c r="CM45" i="12"/>
  <c r="CL45" i="12"/>
  <c r="CM44" i="12"/>
  <c r="CL44" i="12"/>
  <c r="CM43" i="12"/>
  <c r="CL43" i="12"/>
  <c r="CM42" i="12"/>
  <c r="CL42" i="12"/>
  <c r="CM41" i="12"/>
  <c r="CL41" i="12"/>
  <c r="CM40" i="12"/>
  <c r="CL40" i="12"/>
  <c r="CM39" i="12"/>
  <c r="CL39" i="12"/>
  <c r="CM38" i="12"/>
  <c r="CL38" i="12"/>
  <c r="CM37" i="12"/>
  <c r="CL37" i="12"/>
  <c r="CM36" i="12"/>
  <c r="CL36" i="12"/>
  <c r="CM35" i="12"/>
  <c r="CL35" i="12"/>
  <c r="CM34" i="12"/>
  <c r="CL34" i="12"/>
  <c r="CM33" i="12"/>
  <c r="CL33" i="12"/>
  <c r="CM32" i="12"/>
  <c r="CL32" i="12"/>
  <c r="CM31" i="12"/>
  <c r="CL31" i="12"/>
  <c r="CM30" i="12"/>
  <c r="CL30" i="12"/>
  <c r="CM29" i="12"/>
  <c r="CL29" i="12"/>
  <c r="CM28" i="12"/>
  <c r="CL28" i="12"/>
  <c r="CM27" i="12"/>
  <c r="CL27" i="12"/>
  <c r="CM26" i="12"/>
  <c r="CL26" i="12"/>
  <c r="CM25" i="12"/>
  <c r="CL25" i="12"/>
  <c r="CM24" i="12"/>
  <c r="CL24" i="12"/>
  <c r="CM23" i="12"/>
  <c r="CL23" i="12"/>
  <c r="CM22" i="12"/>
  <c r="CL22" i="12"/>
  <c r="CM21" i="12"/>
  <c r="CL21" i="12"/>
  <c r="CM20" i="12"/>
  <c r="CL20" i="12"/>
  <c r="CM19" i="12"/>
  <c r="CL19" i="12"/>
  <c r="CM18" i="12"/>
  <c r="CL18" i="12"/>
  <c r="CM17" i="12"/>
  <c r="CL17" i="12"/>
  <c r="CM16" i="12"/>
  <c r="CL16" i="12"/>
  <c r="CM15" i="12"/>
  <c r="CL15" i="12"/>
  <c r="CM14" i="12"/>
  <c r="CL14" i="12"/>
  <c r="CM13" i="12"/>
  <c r="CL13" i="12"/>
  <c r="CM12" i="12"/>
  <c r="CL12" i="12"/>
  <c r="CM11" i="12"/>
  <c r="CL11" i="12"/>
  <c r="CM10" i="12"/>
  <c r="CL10" i="12"/>
  <c r="CM9" i="12"/>
  <c r="CL9" i="12"/>
  <c r="CM8" i="12"/>
  <c r="CL8" i="12"/>
  <c r="CM7" i="12"/>
  <c r="CL7" i="12"/>
  <c r="CM6" i="12"/>
  <c r="CL6" i="12"/>
  <c r="CM5" i="12"/>
  <c r="CL5" i="12"/>
  <c r="CM4" i="12"/>
  <c r="CL4" i="12"/>
  <c r="CM3" i="12"/>
  <c r="CL3" i="12"/>
  <c r="CK51" i="12"/>
  <c r="CK50" i="12"/>
  <c r="CK49" i="12"/>
  <c r="CK48" i="12"/>
  <c r="CK47" i="12"/>
  <c r="CK46" i="12"/>
  <c r="CK45" i="12"/>
  <c r="CK44" i="12"/>
  <c r="CK43" i="12"/>
  <c r="CK42" i="12"/>
  <c r="CK41" i="12"/>
  <c r="CK40" i="12"/>
  <c r="CK39" i="12"/>
  <c r="CK38" i="12"/>
  <c r="CK37" i="12"/>
  <c r="CK36" i="12"/>
  <c r="CK35" i="12"/>
  <c r="CK34" i="12"/>
  <c r="CK33" i="12"/>
  <c r="CK32" i="12"/>
  <c r="CK31" i="12"/>
  <c r="CK30" i="12"/>
  <c r="CK29" i="12"/>
  <c r="CK28" i="12"/>
  <c r="CK27" i="12"/>
  <c r="CK26" i="12"/>
  <c r="CK25" i="12"/>
  <c r="CK24" i="12"/>
  <c r="CK23" i="12"/>
  <c r="CK22" i="12"/>
  <c r="CK21" i="12"/>
  <c r="CK20" i="12"/>
  <c r="CK19" i="12"/>
  <c r="CK18" i="12"/>
  <c r="CK17" i="12"/>
  <c r="CK16" i="12"/>
  <c r="CK15" i="12"/>
  <c r="CK14" i="12"/>
  <c r="CK13" i="12"/>
  <c r="CK12" i="12"/>
  <c r="CK11" i="12"/>
  <c r="CK10" i="12"/>
  <c r="CK9" i="12"/>
  <c r="CK8" i="12"/>
  <c r="CK7" i="12"/>
  <c r="CK6" i="12"/>
  <c r="CK5" i="12"/>
  <c r="CK4" i="12"/>
  <c r="CK3" i="12"/>
  <c r="CF54" i="11"/>
  <c r="CF53" i="11"/>
  <c r="CF52" i="11"/>
  <c r="CF51" i="11"/>
  <c r="CF50" i="11"/>
  <c r="CF49" i="11"/>
  <c r="CF48" i="11"/>
  <c r="CF47" i="11"/>
  <c r="CF46" i="11"/>
  <c r="CF45" i="11"/>
  <c r="CF44" i="11"/>
  <c r="CF43" i="11"/>
  <c r="CF42" i="11"/>
  <c r="CF41" i="11"/>
  <c r="CF40" i="11"/>
  <c r="CF39" i="11"/>
  <c r="CF38" i="11"/>
  <c r="CF37" i="11"/>
  <c r="CF36" i="11"/>
  <c r="CF35" i="11"/>
  <c r="CF34" i="11"/>
  <c r="CF33" i="11"/>
  <c r="CF32" i="11"/>
  <c r="CF31" i="11"/>
  <c r="CF30" i="11"/>
  <c r="CF29" i="11"/>
  <c r="CF28" i="11"/>
  <c r="CF27" i="11"/>
  <c r="CF26" i="11"/>
  <c r="CF25" i="11"/>
  <c r="CF24" i="11"/>
  <c r="CF23" i="11"/>
  <c r="CF22" i="11"/>
  <c r="CF21" i="11"/>
  <c r="CF20" i="11"/>
  <c r="CF19" i="11"/>
  <c r="CF18" i="11"/>
  <c r="CF17" i="11"/>
  <c r="CF16" i="11"/>
  <c r="CF15" i="11"/>
  <c r="CF14" i="11"/>
  <c r="CF13" i="11"/>
  <c r="CF12" i="11"/>
  <c r="CF11" i="11"/>
  <c r="CF10" i="11"/>
  <c r="CF9" i="11"/>
  <c r="CF8" i="11"/>
  <c r="CF7" i="11"/>
  <c r="CF6" i="11"/>
  <c r="CF5" i="11"/>
  <c r="CF4" i="11"/>
  <c r="CF3" i="11"/>
  <c r="CE60" i="11"/>
  <c r="CD60" i="11"/>
  <c r="CE59" i="11"/>
  <c r="CD59" i="11"/>
  <c r="CE58" i="11"/>
  <c r="CD58" i="11"/>
  <c r="CE57" i="11"/>
  <c r="CD57" i="11"/>
  <c r="CE56" i="11"/>
  <c r="CD56" i="11"/>
  <c r="CE55" i="11"/>
  <c r="CD55" i="11"/>
  <c r="CE54" i="11"/>
  <c r="CD54" i="11"/>
  <c r="CE53" i="11"/>
  <c r="CD53" i="11"/>
  <c r="CE52" i="11"/>
  <c r="CD52" i="11"/>
  <c r="CE51" i="11"/>
  <c r="CD51" i="11"/>
  <c r="CE50" i="11"/>
  <c r="CD50" i="11"/>
  <c r="CE49" i="11"/>
  <c r="CD49" i="11"/>
  <c r="CE48" i="11"/>
  <c r="CD48" i="11"/>
  <c r="CE47" i="11"/>
  <c r="CD47" i="11"/>
  <c r="CE46" i="11"/>
  <c r="CD46" i="11"/>
  <c r="CE45" i="11"/>
  <c r="CD45" i="11"/>
  <c r="CE44" i="11"/>
  <c r="CD44" i="11"/>
  <c r="CE43" i="11"/>
  <c r="CD43" i="11"/>
  <c r="CE42" i="11"/>
  <c r="CD42" i="11"/>
  <c r="CE41" i="11"/>
  <c r="CD41" i="11"/>
  <c r="CE40" i="11"/>
  <c r="CD40" i="11"/>
  <c r="CE39" i="11"/>
  <c r="CD39" i="11"/>
  <c r="CE38" i="11"/>
  <c r="CD38" i="11"/>
  <c r="CE37" i="11"/>
  <c r="CD37" i="11"/>
  <c r="CE36" i="11"/>
  <c r="CD36" i="11"/>
  <c r="CE35" i="11"/>
  <c r="CD35" i="11"/>
  <c r="CE34" i="11"/>
  <c r="CD34" i="11"/>
  <c r="CE33" i="11"/>
  <c r="CD33" i="11"/>
  <c r="CE32" i="11"/>
  <c r="CD32" i="11"/>
  <c r="CE31" i="11"/>
  <c r="CD31" i="11"/>
  <c r="CE30" i="11"/>
  <c r="CD30" i="11"/>
  <c r="CE29" i="11"/>
  <c r="CD29" i="11"/>
  <c r="CE28" i="11"/>
  <c r="CD28" i="11"/>
  <c r="CE27" i="11"/>
  <c r="CD27" i="11"/>
  <c r="CE26" i="11"/>
  <c r="CD26" i="11"/>
  <c r="CE25" i="11"/>
  <c r="CD25" i="11"/>
  <c r="CE24" i="11"/>
  <c r="CD24" i="11"/>
  <c r="CE23" i="11"/>
  <c r="CD23" i="11"/>
  <c r="CE22" i="11"/>
  <c r="CD22" i="11"/>
  <c r="CE21" i="11"/>
  <c r="CD21" i="11"/>
  <c r="CE20" i="11"/>
  <c r="CD20" i="11"/>
  <c r="CE19" i="11"/>
  <c r="CD19" i="11"/>
  <c r="CE18" i="11"/>
  <c r="CD18" i="11"/>
  <c r="CE17" i="11"/>
  <c r="CD17" i="11"/>
  <c r="CE16" i="11"/>
  <c r="CD16" i="11"/>
  <c r="CE15" i="11"/>
  <c r="CD15" i="11"/>
  <c r="CE14" i="11"/>
  <c r="CD14" i="11"/>
  <c r="CE13" i="11"/>
  <c r="CD13" i="11"/>
  <c r="CE12" i="11"/>
  <c r="CD12" i="11"/>
  <c r="CE11" i="11"/>
  <c r="CD11" i="11"/>
  <c r="CE10" i="11"/>
  <c r="CD10" i="11"/>
  <c r="CE9" i="11"/>
  <c r="CD9" i="11"/>
  <c r="CE8" i="11"/>
  <c r="CD8" i="11"/>
  <c r="CE7" i="11"/>
  <c r="CD7" i="11"/>
  <c r="CE6" i="11"/>
  <c r="CD6" i="11"/>
  <c r="CE5" i="11"/>
  <c r="CD5" i="11"/>
  <c r="CE4" i="11"/>
  <c r="CD4" i="11"/>
  <c r="CE3" i="11"/>
  <c r="CD3" i="11"/>
  <c r="CS60" i="27"/>
  <c r="CS59" i="27"/>
  <c r="CS58" i="27"/>
  <c r="CS57" i="27"/>
  <c r="CS56" i="27"/>
  <c r="CR60" i="27"/>
  <c r="CR59" i="27"/>
  <c r="CR58" i="27"/>
  <c r="CR57" i="27"/>
  <c r="CR56" i="27"/>
  <c r="CQ60" i="27"/>
  <c r="CQ59" i="27"/>
  <c r="CQ58" i="27"/>
  <c r="CQ57" i="27"/>
  <c r="CQ56" i="27"/>
  <c r="CO60" i="27"/>
  <c r="CO59" i="27"/>
  <c r="CO58" i="27"/>
  <c r="CO57" i="27"/>
  <c r="CO56" i="27"/>
  <c r="CN60" i="27"/>
  <c r="CM60" i="27"/>
  <c r="CN59" i="27"/>
  <c r="CM59" i="27"/>
  <c r="CN58" i="27"/>
  <c r="CM58" i="27"/>
  <c r="CN57" i="27"/>
  <c r="CM57" i="27"/>
  <c r="CN56" i="27"/>
  <c r="CM56" i="27"/>
  <c r="CL60" i="27"/>
  <c r="CK60" i="27"/>
  <c r="CJ60" i="27"/>
  <c r="CL59" i="27"/>
  <c r="CK59" i="27"/>
  <c r="CJ59" i="27"/>
  <c r="CL58" i="27"/>
  <c r="CK58" i="27"/>
  <c r="CJ58" i="27"/>
  <c r="CL57" i="27"/>
  <c r="CK57" i="27"/>
  <c r="CJ57" i="27"/>
  <c r="CL56" i="27"/>
  <c r="CK56" i="27"/>
  <c r="CJ56" i="27"/>
  <c r="CH60" i="27"/>
  <c r="CH59" i="27"/>
  <c r="CH58" i="27"/>
  <c r="CH57" i="27"/>
  <c r="CH56" i="27"/>
  <c r="P61" i="27"/>
  <c r="O61" i="27"/>
  <c r="N61" i="27"/>
  <c r="M61" i="27"/>
  <c r="CS61" i="27"/>
  <c r="L61" i="27"/>
  <c r="K61" i="27"/>
  <c r="CQ61" i="27"/>
  <c r="J61" i="27"/>
  <c r="I61" i="27"/>
  <c r="H61" i="27"/>
  <c r="CN61" i="27"/>
  <c r="G61" i="27"/>
  <c r="F61" i="27"/>
  <c r="E61" i="27"/>
  <c r="CK61" i="27"/>
  <c r="C61" i="27"/>
  <c r="B61" i="27"/>
  <c r="D61" i="27"/>
  <c r="CM51" i="34"/>
  <c r="CL51" i="34"/>
  <c r="CM50" i="34"/>
  <c r="CL50" i="34"/>
  <c r="CM49" i="34"/>
  <c r="CL49" i="34"/>
  <c r="CM48" i="34"/>
  <c r="CL48" i="34"/>
  <c r="CM47" i="34"/>
  <c r="CL47" i="34"/>
  <c r="CM46" i="34"/>
  <c r="CL46" i="34"/>
  <c r="CM45" i="34"/>
  <c r="CL45" i="34"/>
  <c r="CM44" i="34"/>
  <c r="CL44" i="34"/>
  <c r="CM43" i="34"/>
  <c r="CL43" i="34"/>
  <c r="CM42" i="34"/>
  <c r="CL42" i="34"/>
  <c r="CM41" i="34"/>
  <c r="CL41" i="34"/>
  <c r="CM40" i="34"/>
  <c r="CL40" i="34"/>
  <c r="CM39" i="34"/>
  <c r="CL39" i="34"/>
  <c r="CM38" i="34"/>
  <c r="CL38" i="34"/>
  <c r="CM37" i="34"/>
  <c r="CL37" i="34"/>
  <c r="CM36" i="34"/>
  <c r="CL36" i="34"/>
  <c r="CM35" i="34"/>
  <c r="CL35" i="34"/>
  <c r="CM34" i="34"/>
  <c r="CL34" i="34"/>
  <c r="CM33" i="34"/>
  <c r="CL33" i="34"/>
  <c r="CM32" i="34"/>
  <c r="CL32" i="34"/>
  <c r="CM31" i="34"/>
  <c r="CL31" i="34"/>
  <c r="CM30" i="34"/>
  <c r="CL30" i="34"/>
  <c r="CM29" i="34"/>
  <c r="CL29" i="34"/>
  <c r="CM28" i="34"/>
  <c r="CL28" i="34"/>
  <c r="CM27" i="34"/>
  <c r="CL27" i="34"/>
  <c r="CM26" i="34"/>
  <c r="CL26" i="34"/>
  <c r="CM25" i="34"/>
  <c r="CL25" i="34"/>
  <c r="CM24" i="34"/>
  <c r="CL24" i="34"/>
  <c r="CM23" i="34"/>
  <c r="CL23" i="34"/>
  <c r="CM22" i="34"/>
  <c r="CL22" i="34"/>
  <c r="CM21" i="34"/>
  <c r="CL21" i="34"/>
  <c r="CM20" i="34"/>
  <c r="CL20" i="34"/>
  <c r="CM19" i="34"/>
  <c r="CL19" i="34"/>
  <c r="CM18" i="34"/>
  <c r="CL18" i="34"/>
  <c r="CM17" i="34"/>
  <c r="CL17" i="34"/>
  <c r="CM16" i="34"/>
  <c r="CL16" i="34"/>
  <c r="CM15" i="34"/>
  <c r="CL15" i="34"/>
  <c r="CM14" i="34"/>
  <c r="CL14" i="34"/>
  <c r="CM13" i="34"/>
  <c r="CL13" i="34"/>
  <c r="CM12" i="34"/>
  <c r="CL12" i="34"/>
  <c r="CM11" i="34"/>
  <c r="CL11" i="34"/>
  <c r="CM10" i="34"/>
  <c r="CL10" i="34"/>
  <c r="CM9" i="34"/>
  <c r="CL9" i="34"/>
  <c r="CM8" i="34"/>
  <c r="CL8" i="34"/>
  <c r="CM7" i="34"/>
  <c r="CL7" i="34"/>
  <c r="CM6" i="34"/>
  <c r="CL6" i="34"/>
  <c r="CM5" i="34"/>
  <c r="CL5" i="34"/>
  <c r="CM4" i="34"/>
  <c r="CL4" i="34"/>
  <c r="CM3" i="34"/>
  <c r="CL3" i="34"/>
  <c r="CK51" i="34"/>
  <c r="CJ51" i="34"/>
  <c r="CK50" i="34"/>
  <c r="CJ50" i="34"/>
  <c r="CK49" i="34"/>
  <c r="CJ49" i="34"/>
  <c r="CK48" i="34"/>
  <c r="CJ48" i="34"/>
  <c r="CK47" i="34"/>
  <c r="CJ47" i="34"/>
  <c r="CK46" i="34"/>
  <c r="CJ46" i="34"/>
  <c r="CK45" i="34"/>
  <c r="CJ45" i="34"/>
  <c r="CK44" i="34"/>
  <c r="CJ44" i="34"/>
  <c r="CK43" i="34"/>
  <c r="CJ43" i="34"/>
  <c r="CK42" i="34"/>
  <c r="CJ42" i="34"/>
  <c r="CK41" i="34"/>
  <c r="CJ41" i="34"/>
  <c r="CK40" i="34"/>
  <c r="CJ40" i="34"/>
  <c r="CK39" i="34"/>
  <c r="CJ39" i="34"/>
  <c r="CK38" i="34"/>
  <c r="CJ38" i="34"/>
  <c r="CK37" i="34"/>
  <c r="CJ37" i="34"/>
  <c r="CK36" i="34"/>
  <c r="CJ36" i="34"/>
  <c r="CK35" i="34"/>
  <c r="CJ35" i="34"/>
  <c r="CK34" i="34"/>
  <c r="CJ34" i="34"/>
  <c r="CK33" i="34"/>
  <c r="CJ33" i="34"/>
  <c r="CK32" i="34"/>
  <c r="CJ32" i="34"/>
  <c r="CK31" i="34"/>
  <c r="CJ31" i="34"/>
  <c r="CK30" i="34"/>
  <c r="CJ30" i="34"/>
  <c r="CK29" i="34"/>
  <c r="CJ29" i="34"/>
  <c r="CK28" i="34"/>
  <c r="CJ28" i="34"/>
  <c r="CK27" i="34"/>
  <c r="CJ27" i="34"/>
  <c r="CK26" i="34"/>
  <c r="CJ26" i="34"/>
  <c r="CK25" i="34"/>
  <c r="CJ25" i="34"/>
  <c r="CK24" i="34"/>
  <c r="CJ24" i="34"/>
  <c r="CK23" i="34"/>
  <c r="CJ23" i="34"/>
  <c r="CK22" i="34"/>
  <c r="CJ22" i="34"/>
  <c r="CK21" i="34"/>
  <c r="CJ21" i="34"/>
  <c r="CK20" i="34"/>
  <c r="CJ20" i="34"/>
  <c r="CK19" i="34"/>
  <c r="CJ19" i="34"/>
  <c r="CK18" i="34"/>
  <c r="CJ18" i="34"/>
  <c r="CK17" i="34"/>
  <c r="CJ17" i="34"/>
  <c r="CK16" i="34"/>
  <c r="CJ16" i="34"/>
  <c r="CK15" i="34"/>
  <c r="CJ15" i="34"/>
  <c r="CK14" i="34"/>
  <c r="CJ14" i="34"/>
  <c r="CK13" i="34"/>
  <c r="CJ13" i="34"/>
  <c r="CK12" i="34"/>
  <c r="CJ12" i="34"/>
  <c r="CK11" i="34"/>
  <c r="CJ11" i="34"/>
  <c r="CK10" i="34"/>
  <c r="CJ10" i="34"/>
  <c r="CK9" i="34"/>
  <c r="CJ9" i="34"/>
  <c r="CK8" i="34"/>
  <c r="CJ8" i="34"/>
  <c r="CK7" i="34"/>
  <c r="CJ7" i="34"/>
  <c r="CK6" i="34"/>
  <c r="CJ6" i="34"/>
  <c r="CK5" i="34"/>
  <c r="CJ5" i="34"/>
  <c r="CK4" i="34"/>
  <c r="CJ4" i="34"/>
  <c r="CK3" i="34"/>
  <c r="CJ3" i="34"/>
  <c r="CI51" i="34"/>
  <c r="CH51" i="34"/>
  <c r="CI50" i="34"/>
  <c r="CH50" i="34"/>
  <c r="CI49" i="34"/>
  <c r="CH49" i="34"/>
  <c r="CI48" i="34"/>
  <c r="CH48" i="34"/>
  <c r="CI47" i="34"/>
  <c r="CH47" i="34"/>
  <c r="CI46" i="34"/>
  <c r="CH46" i="34"/>
  <c r="CI45" i="34"/>
  <c r="CH45" i="34"/>
  <c r="CI44" i="34"/>
  <c r="CH44" i="34"/>
  <c r="CI43" i="34"/>
  <c r="CH43" i="34"/>
  <c r="CI42" i="34"/>
  <c r="CH42" i="34"/>
  <c r="CI41" i="34"/>
  <c r="CH41" i="34"/>
  <c r="CI40" i="34"/>
  <c r="CH40" i="34"/>
  <c r="CI39" i="34"/>
  <c r="CH39" i="34"/>
  <c r="CI38" i="34"/>
  <c r="CH38" i="34"/>
  <c r="CI37" i="34"/>
  <c r="CH37" i="34"/>
  <c r="CI36" i="34"/>
  <c r="CH36" i="34"/>
  <c r="CI35" i="34"/>
  <c r="CH35" i="34"/>
  <c r="CI34" i="34"/>
  <c r="CH34" i="34"/>
  <c r="CI33" i="34"/>
  <c r="CH33" i="34"/>
  <c r="CI32" i="34"/>
  <c r="CH32" i="34"/>
  <c r="CI31" i="34"/>
  <c r="CH31" i="34"/>
  <c r="CI30" i="34"/>
  <c r="CH30" i="34"/>
  <c r="CI29" i="34"/>
  <c r="CH29" i="34"/>
  <c r="CI28" i="34"/>
  <c r="CH28" i="34"/>
  <c r="CI27" i="34"/>
  <c r="CH27" i="34"/>
  <c r="CI26" i="34"/>
  <c r="CH26" i="34"/>
  <c r="CI25" i="34"/>
  <c r="CH25" i="34"/>
  <c r="CI24" i="34"/>
  <c r="CH24" i="34"/>
  <c r="CI23" i="34"/>
  <c r="CH23" i="34"/>
  <c r="CI22" i="34"/>
  <c r="CH22" i="34"/>
  <c r="CI21" i="34"/>
  <c r="CH21" i="34"/>
  <c r="CI20" i="34"/>
  <c r="CH20" i="34"/>
  <c r="CI19" i="34"/>
  <c r="CH19" i="34"/>
  <c r="CI18" i="34"/>
  <c r="CH18" i="34"/>
  <c r="CI17" i="34"/>
  <c r="CH17" i="34"/>
  <c r="CI16" i="34"/>
  <c r="CH16" i="34"/>
  <c r="CI15" i="34"/>
  <c r="CH15" i="34"/>
  <c r="CI14" i="34"/>
  <c r="CH14" i="34"/>
  <c r="CI13" i="34"/>
  <c r="CH13" i="34"/>
  <c r="CI12" i="34"/>
  <c r="CH12" i="34"/>
  <c r="CI11" i="34"/>
  <c r="CH11" i="34"/>
  <c r="CI10" i="34"/>
  <c r="CH10" i="34"/>
  <c r="CI9" i="34"/>
  <c r="CH9" i="34"/>
  <c r="CI8" i="34"/>
  <c r="CH8" i="34"/>
  <c r="CI7" i="34"/>
  <c r="CH7" i="34"/>
  <c r="CI6" i="34"/>
  <c r="CH6" i="34"/>
  <c r="CI5" i="34"/>
  <c r="CH5" i="34"/>
  <c r="CI4" i="34"/>
  <c r="CH4" i="34"/>
  <c r="CI3" i="34"/>
  <c r="CH3" i="34"/>
  <c r="CG51" i="34"/>
  <c r="CG50" i="34"/>
  <c r="CG49" i="34"/>
  <c r="CG48" i="34"/>
  <c r="CG47" i="34"/>
  <c r="CG46" i="34"/>
  <c r="CG45" i="34"/>
  <c r="CG44" i="34"/>
  <c r="CG43" i="34"/>
  <c r="CG42" i="34"/>
  <c r="CG41" i="34"/>
  <c r="CG40" i="34"/>
  <c r="CG39" i="34"/>
  <c r="CG38" i="34"/>
  <c r="CG37" i="34"/>
  <c r="CG36" i="34"/>
  <c r="CG35" i="34"/>
  <c r="CG34" i="34"/>
  <c r="CG33" i="34"/>
  <c r="CG32" i="34"/>
  <c r="CG31" i="34"/>
  <c r="CG30" i="34"/>
  <c r="CG29" i="34"/>
  <c r="CG28" i="34"/>
  <c r="CG27" i="34"/>
  <c r="CG26" i="34"/>
  <c r="CG25" i="34"/>
  <c r="CG24" i="34"/>
  <c r="CG23" i="34"/>
  <c r="CG22" i="34"/>
  <c r="CG21" i="34"/>
  <c r="CG20" i="34"/>
  <c r="CG19" i="34"/>
  <c r="CG18" i="34"/>
  <c r="CG17" i="34"/>
  <c r="CG16" i="34"/>
  <c r="CG15" i="34"/>
  <c r="CG14" i="34"/>
  <c r="CG13" i="34"/>
  <c r="CG12" i="34"/>
  <c r="CG11" i="34"/>
  <c r="CG10" i="34"/>
  <c r="CG9" i="34"/>
  <c r="CG8" i="34"/>
  <c r="CG7" i="34"/>
  <c r="CG6" i="34"/>
  <c r="CG5" i="34"/>
  <c r="CG4" i="34"/>
  <c r="CG3" i="34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N62" i="5"/>
  <c r="M62" i="5"/>
  <c r="L62" i="5"/>
  <c r="K62" i="5"/>
  <c r="J62" i="5"/>
  <c r="I62" i="5"/>
  <c r="H62" i="5"/>
  <c r="H12" i="21"/>
  <c r="G62" i="5"/>
  <c r="G12" i="21"/>
  <c r="F62" i="5"/>
  <c r="F12" i="21"/>
  <c r="E62" i="5"/>
  <c r="E12" i="21"/>
  <c r="D62" i="5"/>
  <c r="D12" i="21"/>
  <c r="C62" i="5"/>
  <c r="C12" i="21"/>
  <c r="B62" i="5"/>
  <c r="B12" i="21"/>
  <c r="N61" i="5"/>
  <c r="M61" i="5"/>
  <c r="L61" i="5"/>
  <c r="K61" i="5"/>
  <c r="CH61" i="5"/>
  <c r="J61" i="5"/>
  <c r="I61" i="5"/>
  <c r="H61" i="5"/>
  <c r="G61" i="5"/>
  <c r="CD61" i="5"/>
  <c r="F61" i="5"/>
  <c r="E61" i="5"/>
  <c r="D61" i="5"/>
  <c r="C61" i="5"/>
  <c r="BZ61" i="5"/>
  <c r="B61" i="5"/>
  <c r="BY61" i="5"/>
  <c r="CF48" i="7"/>
  <c r="CE48" i="7"/>
  <c r="CF15" i="7"/>
  <c r="CE15" i="7"/>
  <c r="CF14" i="7"/>
  <c r="CE14" i="7"/>
  <c r="CF13" i="7"/>
  <c r="CE13" i="7"/>
  <c r="CF12" i="7"/>
  <c r="CE12" i="7"/>
  <c r="CF11" i="7"/>
  <c r="CE11" i="7"/>
  <c r="CF10" i="7"/>
  <c r="CE10" i="7"/>
  <c r="CF9" i="7"/>
  <c r="CE9" i="7"/>
  <c r="CF8" i="7"/>
  <c r="CE8" i="7"/>
  <c r="CF7" i="7"/>
  <c r="CE7" i="7"/>
  <c r="CF6" i="7"/>
  <c r="CE6" i="7"/>
  <c r="CF5" i="7"/>
  <c r="CE5" i="7"/>
  <c r="CF4" i="7"/>
  <c r="CE4" i="7"/>
  <c r="CF3" i="7"/>
  <c r="CE3" i="7"/>
  <c r="CD48" i="7"/>
  <c r="CC48" i="7"/>
  <c r="CD15" i="7"/>
  <c r="CC15" i="7"/>
  <c r="CD14" i="7"/>
  <c r="CC14" i="7"/>
  <c r="CD13" i="7"/>
  <c r="CC13" i="7"/>
  <c r="CD12" i="7"/>
  <c r="CC12" i="7"/>
  <c r="CD11" i="7"/>
  <c r="CC11" i="7"/>
  <c r="CD10" i="7"/>
  <c r="CC10" i="7"/>
  <c r="CD9" i="7"/>
  <c r="CC9" i="7"/>
  <c r="CD8" i="7"/>
  <c r="CC8" i="7"/>
  <c r="CD7" i="7"/>
  <c r="CC7" i="7"/>
  <c r="CD6" i="7"/>
  <c r="CC6" i="7"/>
  <c r="CD5" i="7"/>
  <c r="CC5" i="7"/>
  <c r="CD4" i="7"/>
  <c r="CC4" i="7"/>
  <c r="CD3" i="7"/>
  <c r="CC3" i="7"/>
  <c r="CB48" i="7"/>
  <c r="CA48" i="7"/>
  <c r="CB15" i="7"/>
  <c r="CA15" i="7"/>
  <c r="CB14" i="7"/>
  <c r="CA14" i="7"/>
  <c r="CB13" i="7"/>
  <c r="CA13" i="7"/>
  <c r="CB12" i="7"/>
  <c r="CA12" i="7"/>
  <c r="CB11" i="7"/>
  <c r="CA11" i="7"/>
  <c r="CB10" i="7"/>
  <c r="CA10" i="7"/>
  <c r="CB9" i="7"/>
  <c r="CA9" i="7"/>
  <c r="CB8" i="7"/>
  <c r="CA8" i="7"/>
  <c r="CB7" i="7"/>
  <c r="CA7" i="7"/>
  <c r="CB6" i="7"/>
  <c r="CA6" i="7"/>
  <c r="CB5" i="7"/>
  <c r="CA5" i="7"/>
  <c r="CB4" i="7"/>
  <c r="CA4" i="7"/>
  <c r="CB3" i="7"/>
  <c r="CA3" i="7"/>
  <c r="BZ15" i="7"/>
  <c r="BZ14" i="7"/>
  <c r="BZ13" i="7"/>
  <c r="BZ12" i="7"/>
  <c r="BZ11" i="7"/>
  <c r="BZ10" i="7"/>
  <c r="BZ9" i="7"/>
  <c r="BZ8" i="7"/>
  <c r="BZ7" i="7"/>
  <c r="BZ6" i="7"/>
  <c r="BZ5" i="7"/>
  <c r="BZ4" i="7"/>
  <c r="BZ3" i="7"/>
  <c r="BY15" i="7"/>
  <c r="BY12" i="7"/>
  <c r="BY11" i="7"/>
  <c r="BY10" i="7"/>
  <c r="BY9" i="7"/>
  <c r="BY8" i="7"/>
  <c r="BY7" i="7"/>
  <c r="BY6" i="7"/>
  <c r="BY5" i="7"/>
  <c r="BY4" i="7"/>
  <c r="BY3" i="7"/>
  <c r="CE48" i="6"/>
  <c r="CD48" i="6"/>
  <c r="CE6" i="6"/>
  <c r="CD6" i="6"/>
  <c r="CC48" i="6"/>
  <c r="CB48" i="6"/>
  <c r="CA48" i="6"/>
  <c r="CC6" i="6"/>
  <c r="CB6" i="6"/>
  <c r="CA6" i="6"/>
  <c r="BZ48" i="6"/>
  <c r="BZ6" i="6"/>
  <c r="BY6" i="6"/>
  <c r="BX47" i="6"/>
  <c r="BX46" i="6"/>
  <c r="BX45" i="6"/>
  <c r="BX44" i="6"/>
  <c r="BX43" i="6"/>
  <c r="BX42" i="6"/>
  <c r="BX41" i="6"/>
  <c r="BX40" i="6"/>
  <c r="BX39" i="6"/>
  <c r="BX38" i="6"/>
  <c r="BX37" i="6"/>
  <c r="BX36" i="6"/>
  <c r="BX35" i="6"/>
  <c r="BX34" i="6"/>
  <c r="BX33" i="6"/>
  <c r="BX32" i="6"/>
  <c r="BX31" i="6"/>
  <c r="BX30" i="6"/>
  <c r="BX29" i="6"/>
  <c r="BX28" i="6"/>
  <c r="BX27" i="6"/>
  <c r="BX26" i="6"/>
  <c r="BX25" i="6"/>
  <c r="BX24" i="6"/>
  <c r="BX23" i="6"/>
  <c r="BX22" i="6"/>
  <c r="BX21" i="6"/>
  <c r="BX20" i="6"/>
  <c r="BX19" i="6"/>
  <c r="BX18" i="6"/>
  <c r="BX17" i="6"/>
  <c r="BX16" i="6"/>
  <c r="BX15" i="6"/>
  <c r="BX14" i="6"/>
  <c r="BX13" i="6"/>
  <c r="BX12" i="6"/>
  <c r="BX11" i="6"/>
  <c r="BX10" i="6"/>
  <c r="BX9" i="6"/>
  <c r="BX8" i="6"/>
  <c r="BX7" i="6"/>
  <c r="BX6" i="6"/>
  <c r="BX5" i="6"/>
  <c r="BX4" i="6"/>
  <c r="BX3" i="6"/>
  <c r="CQ51" i="13"/>
  <c r="CP51" i="13"/>
  <c r="CO51" i="13"/>
  <c r="CQ50" i="13"/>
  <c r="CP50" i="13"/>
  <c r="CO50" i="13"/>
  <c r="CQ49" i="13"/>
  <c r="CP49" i="13"/>
  <c r="CO49" i="13"/>
  <c r="CQ48" i="13"/>
  <c r="CP48" i="13"/>
  <c r="CO48" i="13"/>
  <c r="CQ47" i="13"/>
  <c r="CP47" i="13"/>
  <c r="CO47" i="13"/>
  <c r="CQ46" i="13"/>
  <c r="CP46" i="13"/>
  <c r="CO46" i="13"/>
  <c r="CQ45" i="13"/>
  <c r="CP45" i="13"/>
  <c r="CO45" i="13"/>
  <c r="CQ44" i="13"/>
  <c r="CP44" i="13"/>
  <c r="CO44" i="13"/>
  <c r="CQ43" i="13"/>
  <c r="CP43" i="13"/>
  <c r="CO43" i="13"/>
  <c r="CQ42" i="13"/>
  <c r="CP42" i="13"/>
  <c r="CO42" i="13"/>
  <c r="CQ41" i="13"/>
  <c r="CP41" i="13"/>
  <c r="CO41" i="13"/>
  <c r="CQ40" i="13"/>
  <c r="CP40" i="13"/>
  <c r="CO40" i="13"/>
  <c r="CQ39" i="13"/>
  <c r="CP39" i="13"/>
  <c r="CO39" i="13"/>
  <c r="CQ38" i="13"/>
  <c r="CP38" i="13"/>
  <c r="CO38" i="13"/>
  <c r="CQ37" i="13"/>
  <c r="CP37" i="13"/>
  <c r="CO37" i="13"/>
  <c r="CQ36" i="13"/>
  <c r="CP36" i="13"/>
  <c r="CO36" i="13"/>
  <c r="CQ35" i="13"/>
  <c r="CP35" i="13"/>
  <c r="CO35" i="13"/>
  <c r="CQ34" i="13"/>
  <c r="CP34" i="13"/>
  <c r="CO34" i="13"/>
  <c r="CQ33" i="13"/>
  <c r="CP33" i="13"/>
  <c r="CO33" i="13"/>
  <c r="CQ32" i="13"/>
  <c r="CP32" i="13"/>
  <c r="CO32" i="13"/>
  <c r="CQ31" i="13"/>
  <c r="CP31" i="13"/>
  <c r="CO31" i="13"/>
  <c r="CQ30" i="13"/>
  <c r="CP30" i="13"/>
  <c r="CO30" i="13"/>
  <c r="CQ29" i="13"/>
  <c r="CP29" i="13"/>
  <c r="CO29" i="13"/>
  <c r="CQ28" i="13"/>
  <c r="CP28" i="13"/>
  <c r="CO28" i="13"/>
  <c r="CQ27" i="13"/>
  <c r="CP27" i="13"/>
  <c r="CO27" i="13"/>
  <c r="CQ26" i="13"/>
  <c r="CP26" i="13"/>
  <c r="CO26" i="13"/>
  <c r="CQ25" i="13"/>
  <c r="CP25" i="13"/>
  <c r="CO25" i="13"/>
  <c r="CQ24" i="13"/>
  <c r="CP24" i="13"/>
  <c r="CO24" i="13"/>
  <c r="CQ23" i="13"/>
  <c r="CP23" i="13"/>
  <c r="CO23" i="13"/>
  <c r="CQ22" i="13"/>
  <c r="CP22" i="13"/>
  <c r="CO22" i="13"/>
  <c r="CQ21" i="13"/>
  <c r="CP21" i="13"/>
  <c r="CO21" i="13"/>
  <c r="CQ20" i="13"/>
  <c r="CP20" i="13"/>
  <c r="CO20" i="13"/>
  <c r="CQ19" i="13"/>
  <c r="CP19" i="13"/>
  <c r="CO19" i="13"/>
  <c r="CQ18" i="13"/>
  <c r="CP18" i="13"/>
  <c r="CO18" i="13"/>
  <c r="CQ17" i="13"/>
  <c r="CP17" i="13"/>
  <c r="CO17" i="13"/>
  <c r="CQ16" i="13"/>
  <c r="CP16" i="13"/>
  <c r="CO16" i="13"/>
  <c r="CQ15" i="13"/>
  <c r="CP15" i="13"/>
  <c r="CO15" i="13"/>
  <c r="CQ14" i="13"/>
  <c r="CP14" i="13"/>
  <c r="CO14" i="13"/>
  <c r="CQ13" i="13"/>
  <c r="CP13" i="13"/>
  <c r="CO13" i="13"/>
  <c r="CQ12" i="13"/>
  <c r="CP12" i="13"/>
  <c r="CO12" i="13"/>
  <c r="CQ11" i="13"/>
  <c r="CP11" i="13"/>
  <c r="CO11" i="13"/>
  <c r="CQ10" i="13"/>
  <c r="CP10" i="13"/>
  <c r="CO10" i="13"/>
  <c r="CQ9" i="13"/>
  <c r="CP9" i="13"/>
  <c r="CO9" i="13"/>
  <c r="CQ8" i="13"/>
  <c r="CP8" i="13"/>
  <c r="CO8" i="13"/>
  <c r="CQ7" i="13"/>
  <c r="CP7" i="13"/>
  <c r="CO7" i="13"/>
  <c r="CQ6" i="13"/>
  <c r="CP6" i="13"/>
  <c r="CO6" i="13"/>
  <c r="CQ5" i="13"/>
  <c r="CP5" i="13"/>
  <c r="CO5" i="13"/>
  <c r="CQ4" i="13"/>
  <c r="CP4" i="13"/>
  <c r="CO4" i="13"/>
  <c r="CQ3" i="13"/>
  <c r="CP3" i="13"/>
  <c r="CO3" i="13"/>
  <c r="CN51" i="13"/>
  <c r="CN50" i="13"/>
  <c r="CN49" i="13"/>
  <c r="CN48" i="13"/>
  <c r="CN47" i="13"/>
  <c r="CN46" i="13"/>
  <c r="CN45" i="13"/>
  <c r="CN44" i="13"/>
  <c r="CN43" i="13"/>
  <c r="CN42" i="13"/>
  <c r="CN41" i="13"/>
  <c r="CN40" i="13"/>
  <c r="CN39" i="13"/>
  <c r="CN38" i="13"/>
  <c r="CN37" i="13"/>
  <c r="CN36" i="13"/>
  <c r="CN35" i="13"/>
  <c r="CN34" i="13"/>
  <c r="CN33" i="13"/>
  <c r="CN32" i="13"/>
  <c r="CN31" i="13"/>
  <c r="CN30" i="13"/>
  <c r="CN29" i="13"/>
  <c r="CN28" i="13"/>
  <c r="CN27" i="13"/>
  <c r="CN26" i="13"/>
  <c r="CN25" i="13"/>
  <c r="CN24" i="13"/>
  <c r="CN23" i="13"/>
  <c r="CN22" i="13"/>
  <c r="CN21" i="13"/>
  <c r="CN20" i="13"/>
  <c r="CN19" i="13"/>
  <c r="CN18" i="13"/>
  <c r="CN17" i="13"/>
  <c r="CN16" i="13"/>
  <c r="CN15" i="13"/>
  <c r="CN14" i="13"/>
  <c r="CN13" i="13"/>
  <c r="CN12" i="13"/>
  <c r="CN11" i="13"/>
  <c r="CN10" i="13"/>
  <c r="CN9" i="13"/>
  <c r="CN8" i="13"/>
  <c r="CN7" i="13"/>
  <c r="CN6" i="13"/>
  <c r="CN5" i="13"/>
  <c r="CN4" i="13"/>
  <c r="CN3" i="13"/>
  <c r="CM51" i="13"/>
  <c r="CL51" i="13"/>
  <c r="CM50" i="13"/>
  <c r="CL50" i="13"/>
  <c r="CM49" i="13"/>
  <c r="CL49" i="13"/>
  <c r="CM48" i="13"/>
  <c r="CL48" i="13"/>
  <c r="CM47" i="13"/>
  <c r="CL47" i="13"/>
  <c r="CM46" i="13"/>
  <c r="CL46" i="13"/>
  <c r="CM45" i="13"/>
  <c r="CL45" i="13"/>
  <c r="CM44" i="13"/>
  <c r="CL44" i="13"/>
  <c r="CM43" i="13"/>
  <c r="CL43" i="13"/>
  <c r="CM42" i="13"/>
  <c r="CL42" i="13"/>
  <c r="CM41" i="13"/>
  <c r="CL41" i="13"/>
  <c r="CM40" i="13"/>
  <c r="CL40" i="13"/>
  <c r="CM39" i="13"/>
  <c r="CL39" i="13"/>
  <c r="CM38" i="13"/>
  <c r="CL38" i="13"/>
  <c r="CM37" i="13"/>
  <c r="CL37" i="13"/>
  <c r="CM36" i="13"/>
  <c r="CL36" i="13"/>
  <c r="CM35" i="13"/>
  <c r="CL35" i="13"/>
  <c r="CM34" i="13"/>
  <c r="CL34" i="13"/>
  <c r="CM33" i="13"/>
  <c r="CL33" i="13"/>
  <c r="CM32" i="13"/>
  <c r="CL32" i="13"/>
  <c r="CM31" i="13"/>
  <c r="CL31" i="13"/>
  <c r="CM30" i="13"/>
  <c r="CL30" i="13"/>
  <c r="CM29" i="13"/>
  <c r="CL29" i="13"/>
  <c r="CM28" i="13"/>
  <c r="CL28" i="13"/>
  <c r="CM27" i="13"/>
  <c r="CL27" i="13"/>
  <c r="CM26" i="13"/>
  <c r="CL26" i="13"/>
  <c r="CM25" i="13"/>
  <c r="CL25" i="13"/>
  <c r="CM24" i="13"/>
  <c r="CL24" i="13"/>
  <c r="CM23" i="13"/>
  <c r="CL23" i="13"/>
  <c r="CM22" i="13"/>
  <c r="CL22" i="13"/>
  <c r="CM21" i="13"/>
  <c r="CL21" i="13"/>
  <c r="CM20" i="13"/>
  <c r="CL20" i="13"/>
  <c r="CM19" i="13"/>
  <c r="CL19" i="13"/>
  <c r="CM18" i="13"/>
  <c r="CL18" i="13"/>
  <c r="CM17" i="13"/>
  <c r="CL17" i="13"/>
  <c r="CM16" i="13"/>
  <c r="CL16" i="13"/>
  <c r="CM15" i="13"/>
  <c r="CL15" i="13"/>
  <c r="CM14" i="13"/>
  <c r="CL14" i="13"/>
  <c r="CM13" i="13"/>
  <c r="CL13" i="13"/>
  <c r="CM12" i="13"/>
  <c r="CL12" i="13"/>
  <c r="CM11" i="13"/>
  <c r="CL11" i="13"/>
  <c r="CM10" i="13"/>
  <c r="CL10" i="13"/>
  <c r="CM9" i="13"/>
  <c r="CL9" i="13"/>
  <c r="CM8" i="13"/>
  <c r="CL8" i="13"/>
  <c r="CM7" i="13"/>
  <c r="CL7" i="13"/>
  <c r="CM6" i="13"/>
  <c r="CL6" i="13"/>
  <c r="CM5" i="13"/>
  <c r="CL5" i="13"/>
  <c r="CM4" i="13"/>
  <c r="CL4" i="13"/>
  <c r="CM3" i="13"/>
  <c r="CL3" i="13"/>
  <c r="CK56" i="13"/>
  <c r="CJ56" i="13"/>
  <c r="CK55" i="13"/>
  <c r="CJ55" i="13"/>
  <c r="CK54" i="13"/>
  <c r="CJ54" i="13"/>
  <c r="CK51" i="13"/>
  <c r="CJ51" i="13"/>
  <c r="CK50" i="13"/>
  <c r="CJ50" i="13"/>
  <c r="CK49" i="13"/>
  <c r="CJ49" i="13"/>
  <c r="CK48" i="13"/>
  <c r="CJ48" i="13"/>
  <c r="CK47" i="13"/>
  <c r="CJ47" i="13"/>
  <c r="CK46" i="13"/>
  <c r="CJ46" i="13"/>
  <c r="CK45" i="13"/>
  <c r="CJ45" i="13"/>
  <c r="CK44" i="13"/>
  <c r="CJ44" i="13"/>
  <c r="CK43" i="13"/>
  <c r="CJ43" i="13"/>
  <c r="CK42" i="13"/>
  <c r="CJ42" i="13"/>
  <c r="CK41" i="13"/>
  <c r="CJ41" i="13"/>
  <c r="CK40" i="13"/>
  <c r="CJ40" i="13"/>
  <c r="CK39" i="13"/>
  <c r="CJ39" i="13"/>
  <c r="CK38" i="13"/>
  <c r="CJ38" i="13"/>
  <c r="CK37" i="13"/>
  <c r="CJ37" i="13"/>
  <c r="CK36" i="13"/>
  <c r="CJ36" i="13"/>
  <c r="CK35" i="13"/>
  <c r="CJ35" i="13"/>
  <c r="CK34" i="13"/>
  <c r="CJ34" i="13"/>
  <c r="CK33" i="13"/>
  <c r="CJ33" i="13"/>
  <c r="CK32" i="13"/>
  <c r="CJ32" i="13"/>
  <c r="CK31" i="13"/>
  <c r="CJ31" i="13"/>
  <c r="CK30" i="13"/>
  <c r="CJ30" i="13"/>
  <c r="CK29" i="13"/>
  <c r="CJ29" i="13"/>
  <c r="CK28" i="13"/>
  <c r="CJ28" i="13"/>
  <c r="CK27" i="13"/>
  <c r="CJ27" i="13"/>
  <c r="CK26" i="13"/>
  <c r="CJ26" i="13"/>
  <c r="CK25" i="13"/>
  <c r="CJ25" i="13"/>
  <c r="CK24" i="13"/>
  <c r="CJ24" i="13"/>
  <c r="CK23" i="13"/>
  <c r="CJ23" i="13"/>
  <c r="CK22" i="13"/>
  <c r="CJ22" i="13"/>
  <c r="CK21" i="13"/>
  <c r="CJ21" i="13"/>
  <c r="CK20" i="13"/>
  <c r="CJ20" i="13"/>
  <c r="CK19" i="13"/>
  <c r="CJ19" i="13"/>
  <c r="CK18" i="13"/>
  <c r="CJ18" i="13"/>
  <c r="CK17" i="13"/>
  <c r="CJ17" i="13"/>
  <c r="CK16" i="13"/>
  <c r="CJ16" i="13"/>
  <c r="CK15" i="13"/>
  <c r="CJ15" i="13"/>
  <c r="CK14" i="13"/>
  <c r="CJ14" i="13"/>
  <c r="CK13" i="13"/>
  <c r="CJ13" i="13"/>
  <c r="CK12" i="13"/>
  <c r="CJ12" i="13"/>
  <c r="CK11" i="13"/>
  <c r="CJ11" i="13"/>
  <c r="CK10" i="13"/>
  <c r="CJ10" i="13"/>
  <c r="CK9" i="13"/>
  <c r="CJ9" i="13"/>
  <c r="CK8" i="13"/>
  <c r="CJ8" i="13"/>
  <c r="CK7" i="13"/>
  <c r="CJ7" i="13"/>
  <c r="CK6" i="13"/>
  <c r="CJ6" i="13"/>
  <c r="CK5" i="13"/>
  <c r="CJ5" i="13"/>
  <c r="CK4" i="13"/>
  <c r="CJ4" i="13"/>
  <c r="CK3" i="13"/>
  <c r="CJ3" i="13"/>
  <c r="CI56" i="13"/>
  <c r="CH56" i="13"/>
  <c r="CI55" i="13"/>
  <c r="CH55" i="13"/>
  <c r="CI54" i="13"/>
  <c r="CH54" i="13"/>
  <c r="CI51" i="13"/>
  <c r="CH51" i="13"/>
  <c r="CI50" i="13"/>
  <c r="CH50" i="13"/>
  <c r="CI49" i="13"/>
  <c r="CH49" i="13"/>
  <c r="CI48" i="13"/>
  <c r="CH48" i="13"/>
  <c r="CI47" i="13"/>
  <c r="CH47" i="13"/>
  <c r="CI46" i="13"/>
  <c r="CH46" i="13"/>
  <c r="CI45" i="13"/>
  <c r="CH45" i="13"/>
  <c r="CI44" i="13"/>
  <c r="CH44" i="13"/>
  <c r="CI43" i="13"/>
  <c r="CH43" i="13"/>
  <c r="CI42" i="13"/>
  <c r="CH42" i="13"/>
  <c r="CI41" i="13"/>
  <c r="CH41" i="13"/>
  <c r="CI40" i="13"/>
  <c r="CH40" i="13"/>
  <c r="CI39" i="13"/>
  <c r="CH39" i="13"/>
  <c r="CI38" i="13"/>
  <c r="CH38" i="13"/>
  <c r="CI37" i="13"/>
  <c r="CH37" i="13"/>
  <c r="CI36" i="13"/>
  <c r="CH36" i="13"/>
  <c r="CI35" i="13"/>
  <c r="CH35" i="13"/>
  <c r="CI34" i="13"/>
  <c r="CH34" i="13"/>
  <c r="CI33" i="13"/>
  <c r="CH33" i="13"/>
  <c r="CI32" i="13"/>
  <c r="CH32" i="13"/>
  <c r="CI31" i="13"/>
  <c r="CH31" i="13"/>
  <c r="CI30" i="13"/>
  <c r="CH30" i="13"/>
  <c r="CI29" i="13"/>
  <c r="CH29" i="13"/>
  <c r="CI28" i="13"/>
  <c r="CH28" i="13"/>
  <c r="CI27" i="13"/>
  <c r="CH27" i="13"/>
  <c r="CI26" i="13"/>
  <c r="CH26" i="13"/>
  <c r="CI25" i="13"/>
  <c r="CH25" i="13"/>
  <c r="CI24" i="13"/>
  <c r="CH24" i="13"/>
  <c r="CI23" i="13"/>
  <c r="CH23" i="13"/>
  <c r="CI22" i="13"/>
  <c r="CH22" i="13"/>
  <c r="CI21" i="13"/>
  <c r="CH21" i="13"/>
  <c r="CI20" i="13"/>
  <c r="CH20" i="13"/>
  <c r="CI19" i="13"/>
  <c r="CH19" i="13"/>
  <c r="CI18" i="13"/>
  <c r="CH18" i="13"/>
  <c r="CI17" i="13"/>
  <c r="CH17" i="13"/>
  <c r="CI16" i="13"/>
  <c r="CH16" i="13"/>
  <c r="CI15" i="13"/>
  <c r="CH15" i="13"/>
  <c r="CI14" i="13"/>
  <c r="CH14" i="13"/>
  <c r="CI13" i="13"/>
  <c r="CH13" i="13"/>
  <c r="CI12" i="13"/>
  <c r="CH12" i="13"/>
  <c r="CI11" i="13"/>
  <c r="CH11" i="13"/>
  <c r="CI10" i="13"/>
  <c r="CH10" i="13"/>
  <c r="CI9" i="13"/>
  <c r="CH9" i="13"/>
  <c r="CI8" i="13"/>
  <c r="CH8" i="13"/>
  <c r="CI7" i="13"/>
  <c r="CH7" i="13"/>
  <c r="CI6" i="13"/>
  <c r="CH6" i="13"/>
  <c r="CI5" i="13"/>
  <c r="CH5" i="13"/>
  <c r="CI4" i="13"/>
  <c r="CH4" i="13"/>
  <c r="CI3" i="13"/>
  <c r="CH3" i="13"/>
  <c r="CG56" i="13"/>
  <c r="CF56" i="13"/>
  <c r="CG55" i="13"/>
  <c r="CF55" i="13"/>
  <c r="CG54" i="13"/>
  <c r="CF54" i="13"/>
  <c r="CG51" i="13"/>
  <c r="CF51" i="13"/>
  <c r="CG50" i="13"/>
  <c r="CF50" i="13"/>
  <c r="CG49" i="13"/>
  <c r="CF49" i="13"/>
  <c r="CG48" i="13"/>
  <c r="CF48" i="13"/>
  <c r="CG47" i="13"/>
  <c r="CF47" i="13"/>
  <c r="CG46" i="13"/>
  <c r="CF46" i="13"/>
  <c r="CG45" i="13"/>
  <c r="CF45" i="13"/>
  <c r="CG44" i="13"/>
  <c r="CF44" i="13"/>
  <c r="CG43" i="13"/>
  <c r="CF43" i="13"/>
  <c r="CG42" i="13"/>
  <c r="CF42" i="13"/>
  <c r="CG41" i="13"/>
  <c r="CF41" i="13"/>
  <c r="CG40" i="13"/>
  <c r="CF40" i="13"/>
  <c r="CG39" i="13"/>
  <c r="CF39" i="13"/>
  <c r="CG38" i="13"/>
  <c r="CF38" i="13"/>
  <c r="CG37" i="13"/>
  <c r="CF37" i="13"/>
  <c r="CG36" i="13"/>
  <c r="CF36" i="13"/>
  <c r="CG35" i="13"/>
  <c r="CF35" i="13"/>
  <c r="CG34" i="13"/>
  <c r="CF34" i="13"/>
  <c r="CG33" i="13"/>
  <c r="CF33" i="13"/>
  <c r="CG32" i="13"/>
  <c r="CF32" i="13"/>
  <c r="CG31" i="13"/>
  <c r="CF31" i="13"/>
  <c r="CG30" i="13"/>
  <c r="CF30" i="13"/>
  <c r="CG29" i="13"/>
  <c r="CF29" i="13"/>
  <c r="CG28" i="13"/>
  <c r="CF28" i="13"/>
  <c r="CG27" i="13"/>
  <c r="CF27" i="13"/>
  <c r="CG26" i="13"/>
  <c r="CF26" i="13"/>
  <c r="CG25" i="13"/>
  <c r="CF25" i="13"/>
  <c r="CG24" i="13"/>
  <c r="CF24" i="13"/>
  <c r="CG23" i="13"/>
  <c r="CF23" i="13"/>
  <c r="CG22" i="13"/>
  <c r="CF22" i="13"/>
  <c r="CG21" i="13"/>
  <c r="CF21" i="13"/>
  <c r="CG20" i="13"/>
  <c r="CF20" i="13"/>
  <c r="CG19" i="13"/>
  <c r="CF19" i="13"/>
  <c r="CG18" i="13"/>
  <c r="CF18" i="13"/>
  <c r="CG17" i="13"/>
  <c r="CF17" i="13"/>
  <c r="CG16" i="13"/>
  <c r="CF16" i="13"/>
  <c r="CG15" i="13"/>
  <c r="CF15" i="13"/>
  <c r="CG14" i="13"/>
  <c r="CF14" i="13"/>
  <c r="CG13" i="13"/>
  <c r="CF13" i="13"/>
  <c r="CG12" i="13"/>
  <c r="CF12" i="13"/>
  <c r="CG11" i="13"/>
  <c r="CF11" i="13"/>
  <c r="CG10" i="13"/>
  <c r="CF10" i="13"/>
  <c r="CG9" i="13"/>
  <c r="CF9" i="13"/>
  <c r="CG8" i="13"/>
  <c r="CF8" i="13"/>
  <c r="CG7" i="13"/>
  <c r="CF7" i="13"/>
  <c r="CG6" i="13"/>
  <c r="CF6" i="13"/>
  <c r="CG5" i="13"/>
  <c r="CF5" i="13"/>
  <c r="CG4" i="13"/>
  <c r="CF4" i="13"/>
  <c r="CG3" i="13"/>
  <c r="CF3" i="13"/>
  <c r="CE56" i="13"/>
  <c r="CE55" i="13"/>
  <c r="CE54" i="13"/>
  <c r="CE51" i="13"/>
  <c r="CE50" i="13"/>
  <c r="CE49" i="13"/>
  <c r="CE48" i="13"/>
  <c r="CE47" i="13"/>
  <c r="CE46" i="13"/>
  <c r="CE45" i="13"/>
  <c r="CE44" i="13"/>
  <c r="CE43" i="13"/>
  <c r="CE42" i="13"/>
  <c r="CE41" i="13"/>
  <c r="CE40" i="13"/>
  <c r="CE39" i="13"/>
  <c r="CE38" i="13"/>
  <c r="CE37" i="13"/>
  <c r="CE36" i="13"/>
  <c r="CE35" i="13"/>
  <c r="CE34" i="13"/>
  <c r="CE33" i="13"/>
  <c r="CE32" i="13"/>
  <c r="CE31" i="13"/>
  <c r="CE30" i="13"/>
  <c r="CE29" i="13"/>
  <c r="CE28" i="13"/>
  <c r="CE27" i="13"/>
  <c r="CE26" i="13"/>
  <c r="CE25" i="13"/>
  <c r="CE24" i="13"/>
  <c r="CE23" i="13"/>
  <c r="CE22" i="13"/>
  <c r="CE21" i="13"/>
  <c r="CE20" i="13"/>
  <c r="CE19" i="13"/>
  <c r="CE18" i="13"/>
  <c r="CE17" i="13"/>
  <c r="CE16" i="13"/>
  <c r="CE15" i="13"/>
  <c r="CE14" i="13"/>
  <c r="CE13" i="13"/>
  <c r="CE12" i="13"/>
  <c r="CE11" i="13"/>
  <c r="CE10" i="13"/>
  <c r="CE9" i="13"/>
  <c r="CE8" i="13"/>
  <c r="CE7" i="13"/>
  <c r="CE6" i="13"/>
  <c r="CE5" i="13"/>
  <c r="CE4" i="13"/>
  <c r="CE3" i="13"/>
  <c r="CY55" i="25"/>
  <c r="CY54" i="25"/>
  <c r="CY52" i="25"/>
  <c r="CY51" i="25"/>
  <c r="CY50" i="25"/>
  <c r="CY49" i="25"/>
  <c r="CY48" i="25"/>
  <c r="CY47" i="25"/>
  <c r="CY46" i="25"/>
  <c r="CY45" i="25"/>
  <c r="CY44" i="25"/>
  <c r="CY43" i="25"/>
  <c r="CY42" i="25"/>
  <c r="CY41" i="25"/>
  <c r="CY40" i="25"/>
  <c r="CY39" i="25"/>
  <c r="CY38" i="25"/>
  <c r="CY37" i="25"/>
  <c r="CY36" i="25"/>
  <c r="CY35" i="25"/>
  <c r="CY34" i="25"/>
  <c r="CY33" i="25"/>
  <c r="CY32" i="25"/>
  <c r="CY31" i="25"/>
  <c r="CY30" i="25"/>
  <c r="CY29" i="25"/>
  <c r="CY28" i="25"/>
  <c r="CY27" i="25"/>
  <c r="CY26" i="25"/>
  <c r="CY25" i="25"/>
  <c r="CY24" i="25"/>
  <c r="CY23" i="25"/>
  <c r="CY22" i="25"/>
  <c r="CY21" i="25"/>
  <c r="CY20" i="25"/>
  <c r="CY19" i="25"/>
  <c r="CY18" i="25"/>
  <c r="CY17" i="25"/>
  <c r="CY16" i="25"/>
  <c r="CY15" i="25"/>
  <c r="CY14" i="25"/>
  <c r="CY13" i="25"/>
  <c r="CY12" i="25"/>
  <c r="CY11" i="25"/>
  <c r="CY10" i="25"/>
  <c r="CY9" i="25"/>
  <c r="CY8" i="25"/>
  <c r="CY7" i="25"/>
  <c r="CY6" i="25"/>
  <c r="CY5" i="25"/>
  <c r="CY4" i="25"/>
  <c r="CY3" i="25"/>
  <c r="CV55" i="25"/>
  <c r="CV54" i="25"/>
  <c r="CV52" i="25"/>
  <c r="CV51" i="25"/>
  <c r="CV50" i="25"/>
  <c r="CV49" i="25"/>
  <c r="CV48" i="25"/>
  <c r="CV47" i="25"/>
  <c r="CV46" i="25"/>
  <c r="CV45" i="25"/>
  <c r="CV44" i="25"/>
  <c r="CV43" i="25"/>
  <c r="CV42" i="25"/>
  <c r="CV41" i="25"/>
  <c r="CV40" i="25"/>
  <c r="CV39" i="25"/>
  <c r="CV38" i="25"/>
  <c r="CV37" i="25"/>
  <c r="CV36" i="25"/>
  <c r="CV35" i="25"/>
  <c r="CV34" i="25"/>
  <c r="CV33" i="25"/>
  <c r="CV32" i="25"/>
  <c r="CV31" i="25"/>
  <c r="CV30" i="25"/>
  <c r="CV29" i="25"/>
  <c r="CV28" i="25"/>
  <c r="CV27" i="25"/>
  <c r="CV26" i="25"/>
  <c r="CV25" i="25"/>
  <c r="CV24" i="25"/>
  <c r="CV23" i="25"/>
  <c r="CV22" i="25"/>
  <c r="CV21" i="25"/>
  <c r="CV20" i="25"/>
  <c r="CV19" i="25"/>
  <c r="CV18" i="25"/>
  <c r="CV17" i="25"/>
  <c r="CV16" i="25"/>
  <c r="CV15" i="25"/>
  <c r="CV14" i="25"/>
  <c r="CV13" i="25"/>
  <c r="CV12" i="25"/>
  <c r="CV11" i="25"/>
  <c r="CV10" i="25"/>
  <c r="CV9" i="25"/>
  <c r="CV8" i="25"/>
  <c r="CV7" i="25"/>
  <c r="CV6" i="25"/>
  <c r="CV5" i="25"/>
  <c r="CV4" i="25"/>
  <c r="CV3" i="25"/>
  <c r="CU55" i="25"/>
  <c r="CU54" i="25"/>
  <c r="CU52" i="25"/>
  <c r="CU51" i="25"/>
  <c r="CU50" i="25"/>
  <c r="CU49" i="25"/>
  <c r="CU48" i="25"/>
  <c r="CU47" i="25"/>
  <c r="CU46" i="25"/>
  <c r="CU45" i="25"/>
  <c r="CU44" i="25"/>
  <c r="CU43" i="25"/>
  <c r="CU42" i="25"/>
  <c r="CU41" i="25"/>
  <c r="CU40" i="25"/>
  <c r="CU39" i="25"/>
  <c r="CU38" i="25"/>
  <c r="CU37" i="25"/>
  <c r="CU36" i="25"/>
  <c r="CU35" i="25"/>
  <c r="CU34" i="25"/>
  <c r="CU33" i="25"/>
  <c r="CU32" i="25"/>
  <c r="CU31" i="25"/>
  <c r="CU30" i="25"/>
  <c r="CU29" i="25"/>
  <c r="CU28" i="25"/>
  <c r="CU27" i="25"/>
  <c r="CU26" i="25"/>
  <c r="CU25" i="25"/>
  <c r="CU24" i="25"/>
  <c r="CU23" i="25"/>
  <c r="CU22" i="25"/>
  <c r="CU21" i="25"/>
  <c r="CU20" i="25"/>
  <c r="CU19" i="25"/>
  <c r="CU18" i="25"/>
  <c r="CU17" i="25"/>
  <c r="CU16" i="25"/>
  <c r="CU15" i="25"/>
  <c r="CU14" i="25"/>
  <c r="CU13" i="25"/>
  <c r="CU12" i="25"/>
  <c r="CU11" i="25"/>
  <c r="CU10" i="25"/>
  <c r="CU9" i="25"/>
  <c r="CU8" i="25"/>
  <c r="CU7" i="25"/>
  <c r="CU6" i="25"/>
  <c r="CU5" i="25"/>
  <c r="CU4" i="25"/>
  <c r="CU3" i="25"/>
  <c r="CS3" i="25"/>
  <c r="CT55" i="25"/>
  <c r="CT54" i="25"/>
  <c r="CT52" i="25"/>
  <c r="CT51" i="25"/>
  <c r="CT50" i="25"/>
  <c r="CT49" i="25"/>
  <c r="CT48" i="25"/>
  <c r="CT47" i="25"/>
  <c r="CT46" i="25"/>
  <c r="CT45" i="25"/>
  <c r="CT44" i="25"/>
  <c r="CT43" i="25"/>
  <c r="CT42" i="25"/>
  <c r="CT41" i="25"/>
  <c r="CT40" i="25"/>
  <c r="CT39" i="25"/>
  <c r="CT38" i="25"/>
  <c r="CT37" i="25"/>
  <c r="CT36" i="25"/>
  <c r="CT35" i="25"/>
  <c r="CT34" i="25"/>
  <c r="CT33" i="25"/>
  <c r="CT32" i="25"/>
  <c r="CT31" i="25"/>
  <c r="CT30" i="25"/>
  <c r="CT29" i="25"/>
  <c r="CT28" i="25"/>
  <c r="CT27" i="25"/>
  <c r="CT26" i="25"/>
  <c r="CT25" i="25"/>
  <c r="CT24" i="25"/>
  <c r="CT23" i="25"/>
  <c r="CT22" i="25"/>
  <c r="CT21" i="25"/>
  <c r="CT20" i="25"/>
  <c r="CT19" i="25"/>
  <c r="CT18" i="25"/>
  <c r="CT17" i="25"/>
  <c r="CT16" i="25"/>
  <c r="CT15" i="25"/>
  <c r="CT14" i="25"/>
  <c r="CT13" i="25"/>
  <c r="CT12" i="25"/>
  <c r="CT11" i="25"/>
  <c r="CT10" i="25"/>
  <c r="CT9" i="25"/>
  <c r="CT8" i="25"/>
  <c r="CT7" i="25"/>
  <c r="CT6" i="25"/>
  <c r="CT5" i="25"/>
  <c r="CT4" i="25"/>
  <c r="CT3" i="25"/>
  <c r="CS55" i="25"/>
  <c r="CS54" i="25"/>
  <c r="CS52" i="25"/>
  <c r="CS51" i="25"/>
  <c r="CS50" i="25"/>
  <c r="CS49" i="25"/>
  <c r="CS48" i="25"/>
  <c r="CS47" i="25"/>
  <c r="CS46" i="25"/>
  <c r="CS45" i="25"/>
  <c r="CS44" i="25"/>
  <c r="CS43" i="25"/>
  <c r="CS42" i="25"/>
  <c r="CS41" i="25"/>
  <c r="CS40" i="25"/>
  <c r="CS39" i="25"/>
  <c r="CS38" i="25"/>
  <c r="CS37" i="25"/>
  <c r="CS36" i="25"/>
  <c r="CS35" i="25"/>
  <c r="CS34" i="25"/>
  <c r="CS33" i="25"/>
  <c r="CS32" i="25"/>
  <c r="CS31" i="25"/>
  <c r="CS30" i="25"/>
  <c r="CS29" i="25"/>
  <c r="CS28" i="25"/>
  <c r="CS27" i="25"/>
  <c r="CS26" i="25"/>
  <c r="CS25" i="25"/>
  <c r="CS24" i="25"/>
  <c r="CS23" i="25"/>
  <c r="CS22" i="25"/>
  <c r="CS21" i="25"/>
  <c r="CS20" i="25"/>
  <c r="CS19" i="25"/>
  <c r="CS18" i="25"/>
  <c r="CS17" i="25"/>
  <c r="CS16" i="25"/>
  <c r="CS15" i="25"/>
  <c r="CS14" i="25"/>
  <c r="CS13" i="25"/>
  <c r="CS12" i="25"/>
  <c r="CS11" i="25"/>
  <c r="CS10" i="25"/>
  <c r="CS9" i="25"/>
  <c r="CS8" i="25"/>
  <c r="CS7" i="25"/>
  <c r="CS6" i="25"/>
  <c r="CS5" i="25"/>
  <c r="CS4" i="25"/>
  <c r="CR55" i="25"/>
  <c r="CR54" i="25"/>
  <c r="CR52" i="25"/>
  <c r="CR51" i="25"/>
  <c r="CR50" i="25"/>
  <c r="CR49" i="25"/>
  <c r="CR48" i="25"/>
  <c r="CR47" i="25"/>
  <c r="CR46" i="25"/>
  <c r="CR45" i="25"/>
  <c r="CR44" i="25"/>
  <c r="CR43" i="25"/>
  <c r="CR42" i="25"/>
  <c r="CR41" i="25"/>
  <c r="CR40" i="25"/>
  <c r="CR39" i="25"/>
  <c r="CR38" i="25"/>
  <c r="CR37" i="25"/>
  <c r="CR36" i="25"/>
  <c r="CR35" i="25"/>
  <c r="CR34" i="25"/>
  <c r="CR33" i="25"/>
  <c r="CR32" i="25"/>
  <c r="CR31" i="25"/>
  <c r="CR30" i="25"/>
  <c r="CR29" i="25"/>
  <c r="CR28" i="25"/>
  <c r="CR27" i="25"/>
  <c r="CR26" i="25"/>
  <c r="CR25" i="25"/>
  <c r="CR24" i="25"/>
  <c r="CR23" i="25"/>
  <c r="CR22" i="25"/>
  <c r="CR21" i="25"/>
  <c r="CR20" i="25"/>
  <c r="CR19" i="25"/>
  <c r="CR18" i="25"/>
  <c r="CR17" i="25"/>
  <c r="CR16" i="25"/>
  <c r="CR15" i="25"/>
  <c r="CR14" i="25"/>
  <c r="CR13" i="25"/>
  <c r="CR12" i="25"/>
  <c r="CR11" i="25"/>
  <c r="CR10" i="25"/>
  <c r="CR9" i="25"/>
  <c r="CR8" i="25"/>
  <c r="CR7" i="25"/>
  <c r="CR6" i="25"/>
  <c r="CR5" i="25"/>
  <c r="CR4" i="25"/>
  <c r="CR3" i="25"/>
  <c r="CQ55" i="25"/>
  <c r="CQ54" i="25"/>
  <c r="CQ52" i="25"/>
  <c r="CQ51" i="25"/>
  <c r="CQ50" i="25"/>
  <c r="CQ49" i="25"/>
  <c r="CQ48" i="25"/>
  <c r="CQ47" i="25"/>
  <c r="CQ46" i="25"/>
  <c r="CQ45" i="25"/>
  <c r="CQ44" i="25"/>
  <c r="CQ43" i="25"/>
  <c r="CQ42" i="25"/>
  <c r="CQ41" i="25"/>
  <c r="CQ40" i="25"/>
  <c r="CQ39" i="25"/>
  <c r="CQ38" i="25"/>
  <c r="CQ37" i="25"/>
  <c r="CQ36" i="25"/>
  <c r="CQ35" i="25"/>
  <c r="CQ34" i="25"/>
  <c r="CQ33" i="25"/>
  <c r="CQ32" i="25"/>
  <c r="CQ31" i="25"/>
  <c r="CQ30" i="25"/>
  <c r="CQ29" i="25"/>
  <c r="CQ28" i="25"/>
  <c r="CQ27" i="25"/>
  <c r="CQ26" i="25"/>
  <c r="CQ25" i="25"/>
  <c r="CQ24" i="25"/>
  <c r="CQ23" i="25"/>
  <c r="CQ22" i="25"/>
  <c r="CQ21" i="25"/>
  <c r="CQ20" i="25"/>
  <c r="CQ19" i="25"/>
  <c r="CQ18" i="25"/>
  <c r="CQ17" i="25"/>
  <c r="CQ16" i="25"/>
  <c r="CQ15" i="25"/>
  <c r="CQ14" i="25"/>
  <c r="CQ13" i="25"/>
  <c r="CQ12" i="25"/>
  <c r="CQ11" i="25"/>
  <c r="CQ10" i="25"/>
  <c r="CQ9" i="25"/>
  <c r="CQ8" i="25"/>
  <c r="CQ7" i="25"/>
  <c r="CQ6" i="25"/>
  <c r="CQ5" i="25"/>
  <c r="CQ4" i="25"/>
  <c r="CQ3" i="25"/>
  <c r="CP55" i="25"/>
  <c r="CP54" i="25"/>
  <c r="CP52" i="25"/>
  <c r="CP51" i="25"/>
  <c r="CP50" i="25"/>
  <c r="CP49" i="25"/>
  <c r="CP48" i="25"/>
  <c r="CP47" i="25"/>
  <c r="CP46" i="25"/>
  <c r="CP45" i="25"/>
  <c r="CP44" i="25"/>
  <c r="CP43" i="25"/>
  <c r="CP42" i="25"/>
  <c r="CP41" i="25"/>
  <c r="CP40" i="25"/>
  <c r="CP39" i="25"/>
  <c r="CP38" i="25"/>
  <c r="CP37" i="25"/>
  <c r="CP36" i="25"/>
  <c r="CP35" i="25"/>
  <c r="CP34" i="25"/>
  <c r="CP33" i="25"/>
  <c r="CP32" i="25"/>
  <c r="CP31" i="25"/>
  <c r="CP30" i="25"/>
  <c r="CP29" i="25"/>
  <c r="CP28" i="25"/>
  <c r="CP27" i="25"/>
  <c r="CP26" i="25"/>
  <c r="CP25" i="25"/>
  <c r="CP24" i="25"/>
  <c r="CP23" i="25"/>
  <c r="CP22" i="25"/>
  <c r="CP21" i="25"/>
  <c r="CP20" i="25"/>
  <c r="CP19" i="25"/>
  <c r="CP18" i="25"/>
  <c r="CP17" i="25"/>
  <c r="CP16" i="25"/>
  <c r="CP15" i="25"/>
  <c r="CP14" i="25"/>
  <c r="CP13" i="25"/>
  <c r="CP12" i="25"/>
  <c r="CP11" i="25"/>
  <c r="CP10" i="25"/>
  <c r="CP9" i="25"/>
  <c r="CP8" i="25"/>
  <c r="CP7" i="25"/>
  <c r="CP6" i="25"/>
  <c r="CP5" i="25"/>
  <c r="CP4" i="25"/>
  <c r="CP3" i="25"/>
  <c r="CO55" i="25"/>
  <c r="CO54" i="25"/>
  <c r="CO52" i="25"/>
  <c r="CO51" i="25"/>
  <c r="CO50" i="25"/>
  <c r="CO49" i="25"/>
  <c r="CO48" i="25"/>
  <c r="CO47" i="25"/>
  <c r="CO46" i="25"/>
  <c r="CO45" i="25"/>
  <c r="CO44" i="25"/>
  <c r="CO43" i="25"/>
  <c r="CO42" i="25"/>
  <c r="CO41" i="25"/>
  <c r="CO40" i="25"/>
  <c r="CO39" i="25"/>
  <c r="CO38" i="25"/>
  <c r="CO37" i="25"/>
  <c r="CO36" i="25"/>
  <c r="CO35" i="25"/>
  <c r="CO34" i="25"/>
  <c r="CO33" i="25"/>
  <c r="CO32" i="25"/>
  <c r="CO31" i="25"/>
  <c r="CO30" i="25"/>
  <c r="CO29" i="25"/>
  <c r="CO28" i="25"/>
  <c r="CO27" i="25"/>
  <c r="CO26" i="25"/>
  <c r="CO25" i="25"/>
  <c r="CO24" i="25"/>
  <c r="CO23" i="25"/>
  <c r="CO22" i="25"/>
  <c r="CO21" i="25"/>
  <c r="CO20" i="25"/>
  <c r="CO19" i="25"/>
  <c r="CO18" i="25"/>
  <c r="CO17" i="25"/>
  <c r="CO16" i="25"/>
  <c r="CO15" i="25"/>
  <c r="CO14" i="25"/>
  <c r="CO13" i="25"/>
  <c r="CO12" i="25"/>
  <c r="CO11" i="25"/>
  <c r="CO10" i="25"/>
  <c r="CO9" i="25"/>
  <c r="CO8" i="25"/>
  <c r="CO7" i="25"/>
  <c r="CO6" i="25"/>
  <c r="CO5" i="25"/>
  <c r="CO4" i="25"/>
  <c r="CO3" i="25"/>
  <c r="CN55" i="25"/>
  <c r="CM55" i="25"/>
  <c r="CL55" i="25"/>
  <c r="CN54" i="25"/>
  <c r="CM54" i="25"/>
  <c r="CL54" i="25"/>
  <c r="CN52" i="25"/>
  <c r="CM52" i="25"/>
  <c r="CL52" i="25"/>
  <c r="CN51" i="25"/>
  <c r="CM51" i="25"/>
  <c r="CL51" i="25"/>
  <c r="CN50" i="25"/>
  <c r="CM50" i="25"/>
  <c r="CL50" i="25"/>
  <c r="CN49" i="25"/>
  <c r="CM49" i="25"/>
  <c r="CL49" i="25"/>
  <c r="CN48" i="25"/>
  <c r="CM48" i="25"/>
  <c r="CL48" i="25"/>
  <c r="CN47" i="25"/>
  <c r="CM47" i="25"/>
  <c r="CL47" i="25"/>
  <c r="CN46" i="25"/>
  <c r="CM46" i="25"/>
  <c r="CL46" i="25"/>
  <c r="CN45" i="25"/>
  <c r="CM45" i="25"/>
  <c r="CL45" i="25"/>
  <c r="CN44" i="25"/>
  <c r="CM44" i="25"/>
  <c r="CL44" i="25"/>
  <c r="CN43" i="25"/>
  <c r="CM43" i="25"/>
  <c r="CL43" i="25"/>
  <c r="CN42" i="25"/>
  <c r="CM42" i="25"/>
  <c r="CL42" i="25"/>
  <c r="CN41" i="25"/>
  <c r="CM41" i="25"/>
  <c r="CL41" i="25"/>
  <c r="CN40" i="25"/>
  <c r="CM40" i="25"/>
  <c r="CL40" i="25"/>
  <c r="CN39" i="25"/>
  <c r="CM39" i="25"/>
  <c r="CL39" i="25"/>
  <c r="CN38" i="25"/>
  <c r="CM38" i="25"/>
  <c r="CL38" i="25"/>
  <c r="CN37" i="25"/>
  <c r="CM37" i="25"/>
  <c r="CL37" i="25"/>
  <c r="CN36" i="25"/>
  <c r="CM36" i="25"/>
  <c r="CL36" i="25"/>
  <c r="CN35" i="25"/>
  <c r="CM35" i="25"/>
  <c r="CL35" i="25"/>
  <c r="CN34" i="25"/>
  <c r="CM34" i="25"/>
  <c r="CL34" i="25"/>
  <c r="CN33" i="25"/>
  <c r="CM33" i="25"/>
  <c r="CL33" i="25"/>
  <c r="CN32" i="25"/>
  <c r="CM32" i="25"/>
  <c r="CL32" i="25"/>
  <c r="CN31" i="25"/>
  <c r="CM31" i="25"/>
  <c r="CL31" i="25"/>
  <c r="CN30" i="25"/>
  <c r="CM30" i="25"/>
  <c r="CL30" i="25"/>
  <c r="CN29" i="25"/>
  <c r="CM29" i="25"/>
  <c r="CL29" i="25"/>
  <c r="CN28" i="25"/>
  <c r="CM28" i="25"/>
  <c r="CL28" i="25"/>
  <c r="CN27" i="25"/>
  <c r="CM27" i="25"/>
  <c r="CL27" i="25"/>
  <c r="CN26" i="25"/>
  <c r="CM26" i="25"/>
  <c r="CL26" i="25"/>
  <c r="CN25" i="25"/>
  <c r="CM25" i="25"/>
  <c r="CL25" i="25"/>
  <c r="CN24" i="25"/>
  <c r="CM24" i="25"/>
  <c r="CL24" i="25"/>
  <c r="CN23" i="25"/>
  <c r="CM23" i="25"/>
  <c r="CL23" i="25"/>
  <c r="CN22" i="25"/>
  <c r="CM22" i="25"/>
  <c r="CL22" i="25"/>
  <c r="CN21" i="25"/>
  <c r="CM21" i="25"/>
  <c r="CL21" i="25"/>
  <c r="CN20" i="25"/>
  <c r="CM20" i="25"/>
  <c r="CL20" i="25"/>
  <c r="CN19" i="25"/>
  <c r="CM19" i="25"/>
  <c r="CL19" i="25"/>
  <c r="CN18" i="25"/>
  <c r="CM18" i="25"/>
  <c r="CL18" i="25"/>
  <c r="CN17" i="25"/>
  <c r="CM17" i="25"/>
  <c r="CL17" i="25"/>
  <c r="CN16" i="25"/>
  <c r="CM16" i="25"/>
  <c r="CL16" i="25"/>
  <c r="CN15" i="25"/>
  <c r="CM15" i="25"/>
  <c r="CL15" i="25"/>
  <c r="CN14" i="25"/>
  <c r="CM14" i="25"/>
  <c r="CL14" i="25"/>
  <c r="CN13" i="25"/>
  <c r="CM13" i="25"/>
  <c r="CL13" i="25"/>
  <c r="CN12" i="25"/>
  <c r="CM12" i="25"/>
  <c r="CL12" i="25"/>
  <c r="CN11" i="25"/>
  <c r="CM11" i="25"/>
  <c r="CL11" i="25"/>
  <c r="CN10" i="25"/>
  <c r="CM10" i="25"/>
  <c r="CL10" i="25"/>
  <c r="CN9" i="25"/>
  <c r="CM9" i="25"/>
  <c r="CL9" i="25"/>
  <c r="CN8" i="25"/>
  <c r="CM8" i="25"/>
  <c r="CL8" i="25"/>
  <c r="CN7" i="25"/>
  <c r="CM7" i="25"/>
  <c r="CL7" i="25"/>
  <c r="CN6" i="25"/>
  <c r="CM6" i="25"/>
  <c r="CL6" i="25"/>
  <c r="CN5" i="25"/>
  <c r="CM5" i="25"/>
  <c r="CL5" i="25"/>
  <c r="CN4" i="25"/>
  <c r="CM4" i="25"/>
  <c r="CL4" i="25"/>
  <c r="CN3" i="25"/>
  <c r="CM3" i="25"/>
  <c r="CL3" i="25"/>
  <c r="CK55" i="25"/>
  <c r="CK54" i="25"/>
  <c r="CK52" i="25"/>
  <c r="CK51" i="25"/>
  <c r="CK50" i="25"/>
  <c r="CK49" i="25"/>
  <c r="CK48" i="25"/>
  <c r="CK47" i="25"/>
  <c r="CK46" i="25"/>
  <c r="CK45" i="25"/>
  <c r="CK44" i="25"/>
  <c r="CK43" i="25"/>
  <c r="CK42" i="25"/>
  <c r="CK41" i="25"/>
  <c r="CK40" i="25"/>
  <c r="CK39" i="25"/>
  <c r="CK38" i="25"/>
  <c r="CK37" i="25"/>
  <c r="CK36" i="25"/>
  <c r="CK35" i="25"/>
  <c r="CK34" i="25"/>
  <c r="CK33" i="25"/>
  <c r="CK32" i="25"/>
  <c r="CK31" i="25"/>
  <c r="CK30" i="25"/>
  <c r="CK29" i="25"/>
  <c r="CK28" i="25"/>
  <c r="CK27" i="25"/>
  <c r="CK26" i="25"/>
  <c r="CK25" i="25"/>
  <c r="CK24" i="25"/>
  <c r="CK23" i="25"/>
  <c r="CK22" i="25"/>
  <c r="CK21" i="25"/>
  <c r="CK20" i="25"/>
  <c r="CK19" i="25"/>
  <c r="CK18" i="25"/>
  <c r="CK17" i="25"/>
  <c r="CK16" i="25"/>
  <c r="CK15" i="25"/>
  <c r="CK14" i="25"/>
  <c r="CK13" i="25"/>
  <c r="CK12" i="25"/>
  <c r="CK11" i="25"/>
  <c r="CK10" i="25"/>
  <c r="CK9" i="25"/>
  <c r="CK8" i="25"/>
  <c r="CK7" i="25"/>
  <c r="CK6" i="25"/>
  <c r="CK5" i="25"/>
  <c r="CK4" i="25"/>
  <c r="CK3" i="25"/>
  <c r="CJ54" i="25"/>
  <c r="CJ51" i="25"/>
  <c r="CJ50" i="25"/>
  <c r="CJ49" i="25"/>
  <c r="CJ48" i="25"/>
  <c r="CJ47" i="25"/>
  <c r="CJ46" i="25"/>
  <c r="CJ45" i="25"/>
  <c r="CJ44" i="25"/>
  <c r="CJ43" i="25"/>
  <c r="CJ42" i="25"/>
  <c r="CJ41" i="25"/>
  <c r="CJ40" i="25"/>
  <c r="CJ39" i="25"/>
  <c r="CJ38" i="25"/>
  <c r="CJ37" i="25"/>
  <c r="CJ36" i="25"/>
  <c r="CJ35" i="25"/>
  <c r="CJ34" i="25"/>
  <c r="CJ33" i="25"/>
  <c r="CJ32" i="25"/>
  <c r="CJ31" i="25"/>
  <c r="CJ30" i="25"/>
  <c r="CJ29" i="25"/>
  <c r="CJ28" i="25"/>
  <c r="CJ27" i="25"/>
  <c r="CJ26" i="25"/>
  <c r="CJ25" i="25"/>
  <c r="CJ24" i="25"/>
  <c r="CJ23" i="25"/>
  <c r="CJ22" i="25"/>
  <c r="CJ21" i="25"/>
  <c r="CJ20" i="25"/>
  <c r="CJ19" i="25"/>
  <c r="CJ18" i="25"/>
  <c r="CJ17" i="25"/>
  <c r="CJ16" i="25"/>
  <c r="CJ15" i="25"/>
  <c r="CJ14" i="25"/>
  <c r="CJ13" i="25"/>
  <c r="CJ12" i="25"/>
  <c r="CJ11" i="25"/>
  <c r="CJ10" i="25"/>
  <c r="CJ9" i="25"/>
  <c r="CJ8" i="25"/>
  <c r="CJ7" i="25"/>
  <c r="CJ6" i="25"/>
  <c r="CJ5" i="25"/>
  <c r="CJ4" i="25"/>
  <c r="CJ3" i="25"/>
  <c r="CL60" i="9"/>
  <c r="CL59" i="9"/>
  <c r="CL58" i="9"/>
  <c r="CL54" i="9"/>
  <c r="CL53" i="9"/>
  <c r="CL52" i="9"/>
  <c r="CL51" i="9"/>
  <c r="CL50" i="9"/>
  <c r="CL49" i="9"/>
  <c r="CL48" i="9"/>
  <c r="CL47" i="9"/>
  <c r="CL46" i="9"/>
  <c r="CL45" i="9"/>
  <c r="CL44" i="9"/>
  <c r="CL43" i="9"/>
  <c r="CL42" i="9"/>
  <c r="CL41" i="9"/>
  <c r="CL40" i="9"/>
  <c r="CL39" i="9"/>
  <c r="CL38" i="9"/>
  <c r="CL37" i="9"/>
  <c r="CL36" i="9"/>
  <c r="CL35" i="9"/>
  <c r="CL34" i="9"/>
  <c r="CL33" i="9"/>
  <c r="CL32" i="9"/>
  <c r="CL31" i="9"/>
  <c r="CL30" i="9"/>
  <c r="CL29" i="9"/>
  <c r="CL28" i="9"/>
  <c r="CL27" i="9"/>
  <c r="CL26" i="9"/>
  <c r="CL25" i="9"/>
  <c r="CL24" i="9"/>
  <c r="CL23" i="9"/>
  <c r="CL22" i="9"/>
  <c r="CL21" i="9"/>
  <c r="CL20" i="9"/>
  <c r="CL19" i="9"/>
  <c r="CL18" i="9"/>
  <c r="CL17" i="9"/>
  <c r="CL16" i="9"/>
  <c r="CL15" i="9"/>
  <c r="CL14" i="9"/>
  <c r="CL13" i="9"/>
  <c r="CL12" i="9"/>
  <c r="CL11" i="9"/>
  <c r="CL10" i="9"/>
  <c r="CL9" i="9"/>
  <c r="CL8" i="9"/>
  <c r="CL7" i="9"/>
  <c r="CL6" i="9"/>
  <c r="CL5" i="9"/>
  <c r="CL4" i="9"/>
  <c r="CL3" i="9"/>
  <c r="CY60" i="9"/>
  <c r="CY59" i="9"/>
  <c r="CY58" i="9"/>
  <c r="CY54" i="9"/>
  <c r="CY53" i="9"/>
  <c r="CY52" i="9"/>
  <c r="CY51" i="9"/>
  <c r="CY50" i="9"/>
  <c r="CY49" i="9"/>
  <c r="CY48" i="9"/>
  <c r="CY47" i="9"/>
  <c r="CY46" i="9"/>
  <c r="CY45" i="9"/>
  <c r="CY44" i="9"/>
  <c r="CY43" i="9"/>
  <c r="CY42" i="9"/>
  <c r="CY41" i="9"/>
  <c r="CY40" i="9"/>
  <c r="CY39" i="9"/>
  <c r="CY38" i="9"/>
  <c r="CY37" i="9"/>
  <c r="CY36" i="9"/>
  <c r="CY35" i="9"/>
  <c r="CY34" i="9"/>
  <c r="CY33" i="9"/>
  <c r="CY32" i="9"/>
  <c r="CY31" i="9"/>
  <c r="CY30" i="9"/>
  <c r="CY29" i="9"/>
  <c r="CY28" i="9"/>
  <c r="CY27" i="9"/>
  <c r="CY26" i="9"/>
  <c r="CY25" i="9"/>
  <c r="CY24" i="9"/>
  <c r="CY23" i="9"/>
  <c r="CY22" i="9"/>
  <c r="CY21" i="9"/>
  <c r="CY20" i="9"/>
  <c r="CY19" i="9"/>
  <c r="CY18" i="9"/>
  <c r="CY17" i="9"/>
  <c r="CY16" i="9"/>
  <c r="CY15" i="9"/>
  <c r="CY14" i="9"/>
  <c r="CY13" i="9"/>
  <c r="CY12" i="9"/>
  <c r="CY11" i="9"/>
  <c r="CY10" i="9"/>
  <c r="CY9" i="9"/>
  <c r="CY8" i="9"/>
  <c r="CY7" i="9"/>
  <c r="CY6" i="9"/>
  <c r="CY5" i="9"/>
  <c r="CY4" i="9"/>
  <c r="CY3" i="9"/>
  <c r="CX51" i="9"/>
  <c r="CX50" i="9"/>
  <c r="CX49" i="9"/>
  <c r="CX48" i="9"/>
  <c r="CX47" i="9"/>
  <c r="CX46" i="9"/>
  <c r="CX45" i="9"/>
  <c r="CX44" i="9"/>
  <c r="CX43" i="9"/>
  <c r="CX42" i="9"/>
  <c r="CX41" i="9"/>
  <c r="CX40" i="9"/>
  <c r="CX39" i="9"/>
  <c r="CX38" i="9"/>
  <c r="CX37" i="9"/>
  <c r="CX36" i="9"/>
  <c r="CX35" i="9"/>
  <c r="CX34" i="9"/>
  <c r="CX33" i="9"/>
  <c r="CX32" i="9"/>
  <c r="CX31" i="9"/>
  <c r="CX30" i="9"/>
  <c r="CX29" i="9"/>
  <c r="CX28" i="9"/>
  <c r="CX27" i="9"/>
  <c r="CX26" i="9"/>
  <c r="CX25" i="9"/>
  <c r="CX24" i="9"/>
  <c r="CX23" i="9"/>
  <c r="CX22" i="9"/>
  <c r="CX21" i="9"/>
  <c r="CX20" i="9"/>
  <c r="CX19" i="9"/>
  <c r="CX18" i="9"/>
  <c r="CX17" i="9"/>
  <c r="CX16" i="9"/>
  <c r="CX15" i="9"/>
  <c r="CX14" i="9"/>
  <c r="CX13" i="9"/>
  <c r="CX12" i="9"/>
  <c r="CX11" i="9"/>
  <c r="CX10" i="9"/>
  <c r="CX9" i="9"/>
  <c r="CX8" i="9"/>
  <c r="CX7" i="9"/>
  <c r="CX6" i="9"/>
  <c r="CX5" i="9"/>
  <c r="CX4" i="9"/>
  <c r="CX3" i="9"/>
  <c r="CW51" i="9"/>
  <c r="CW50" i="9"/>
  <c r="CW49" i="9"/>
  <c r="CW48" i="9"/>
  <c r="CW47" i="9"/>
  <c r="CW46" i="9"/>
  <c r="CW45" i="9"/>
  <c r="CW44" i="9"/>
  <c r="CW43" i="9"/>
  <c r="CW42" i="9"/>
  <c r="CW41" i="9"/>
  <c r="CW40" i="9"/>
  <c r="CW39" i="9"/>
  <c r="CW38" i="9"/>
  <c r="CW37" i="9"/>
  <c r="CW36" i="9"/>
  <c r="CW35" i="9"/>
  <c r="CW34" i="9"/>
  <c r="CW33" i="9"/>
  <c r="CW32" i="9"/>
  <c r="CW31" i="9"/>
  <c r="CW30" i="9"/>
  <c r="CW29" i="9"/>
  <c r="CW28" i="9"/>
  <c r="CW27" i="9"/>
  <c r="CW26" i="9"/>
  <c r="CW25" i="9"/>
  <c r="CW24" i="9"/>
  <c r="CW23" i="9"/>
  <c r="CW22" i="9"/>
  <c r="CW21" i="9"/>
  <c r="CW20" i="9"/>
  <c r="CW19" i="9"/>
  <c r="CW18" i="9"/>
  <c r="CW17" i="9"/>
  <c r="CW16" i="9"/>
  <c r="CW15" i="9"/>
  <c r="CW14" i="9"/>
  <c r="CW13" i="9"/>
  <c r="CW12" i="9"/>
  <c r="CW11" i="9"/>
  <c r="CW10" i="9"/>
  <c r="CW9" i="9"/>
  <c r="CW8" i="9"/>
  <c r="CW7" i="9"/>
  <c r="CW6" i="9"/>
  <c r="CW5" i="9"/>
  <c r="CW4" i="9"/>
  <c r="CW3" i="9"/>
  <c r="CV60" i="9"/>
  <c r="CV59" i="9"/>
  <c r="CV58" i="9"/>
  <c r="CV54" i="9"/>
  <c r="CV53" i="9"/>
  <c r="CV52" i="9"/>
  <c r="CV51" i="9"/>
  <c r="CV50" i="9"/>
  <c r="CV49" i="9"/>
  <c r="CV48" i="9"/>
  <c r="CV47" i="9"/>
  <c r="CV46" i="9"/>
  <c r="CV45" i="9"/>
  <c r="CV44" i="9"/>
  <c r="CV43" i="9"/>
  <c r="CV42" i="9"/>
  <c r="CV41" i="9"/>
  <c r="CV40" i="9"/>
  <c r="CV39" i="9"/>
  <c r="CV38" i="9"/>
  <c r="CV37" i="9"/>
  <c r="CV36" i="9"/>
  <c r="CV35" i="9"/>
  <c r="CV34" i="9"/>
  <c r="CV33" i="9"/>
  <c r="CV32" i="9"/>
  <c r="CV31" i="9"/>
  <c r="CV30" i="9"/>
  <c r="CV29" i="9"/>
  <c r="CV28" i="9"/>
  <c r="CV27" i="9"/>
  <c r="CV26" i="9"/>
  <c r="CV25" i="9"/>
  <c r="CV24" i="9"/>
  <c r="CV23" i="9"/>
  <c r="CV22" i="9"/>
  <c r="CV21" i="9"/>
  <c r="CV20" i="9"/>
  <c r="CV19" i="9"/>
  <c r="CV18" i="9"/>
  <c r="CV17" i="9"/>
  <c r="CV16" i="9"/>
  <c r="CV15" i="9"/>
  <c r="CV14" i="9"/>
  <c r="CV13" i="9"/>
  <c r="CV12" i="9"/>
  <c r="CV11" i="9"/>
  <c r="CV10" i="9"/>
  <c r="CV9" i="9"/>
  <c r="CV8" i="9"/>
  <c r="CV7" i="9"/>
  <c r="CV6" i="9"/>
  <c r="CV5" i="9"/>
  <c r="CV4" i="9"/>
  <c r="CV3" i="9"/>
  <c r="CU60" i="9"/>
  <c r="CU59" i="9"/>
  <c r="CU58" i="9"/>
  <c r="CU54" i="9"/>
  <c r="CU53" i="9"/>
  <c r="CU52" i="9"/>
  <c r="CU51" i="9"/>
  <c r="CU50" i="9"/>
  <c r="CU49" i="9"/>
  <c r="CU48" i="9"/>
  <c r="CU47" i="9"/>
  <c r="CU46" i="9"/>
  <c r="CU45" i="9"/>
  <c r="CU44" i="9"/>
  <c r="CU43" i="9"/>
  <c r="CU42" i="9"/>
  <c r="CU41" i="9"/>
  <c r="CU40" i="9"/>
  <c r="CU39" i="9"/>
  <c r="CU38" i="9"/>
  <c r="CU37" i="9"/>
  <c r="CU36" i="9"/>
  <c r="CU35" i="9"/>
  <c r="CU34" i="9"/>
  <c r="CU33" i="9"/>
  <c r="CU32" i="9"/>
  <c r="CU31" i="9"/>
  <c r="CU30" i="9"/>
  <c r="CU29" i="9"/>
  <c r="CU28" i="9"/>
  <c r="CU27" i="9"/>
  <c r="CU26" i="9"/>
  <c r="CU25" i="9"/>
  <c r="CU24" i="9"/>
  <c r="CU23" i="9"/>
  <c r="CU22" i="9"/>
  <c r="CU21" i="9"/>
  <c r="CU20" i="9"/>
  <c r="CU19" i="9"/>
  <c r="CU18" i="9"/>
  <c r="CU17" i="9"/>
  <c r="CU16" i="9"/>
  <c r="CU15" i="9"/>
  <c r="CU14" i="9"/>
  <c r="CU13" i="9"/>
  <c r="CU12" i="9"/>
  <c r="CU11" i="9"/>
  <c r="CU10" i="9"/>
  <c r="CU9" i="9"/>
  <c r="CU8" i="9"/>
  <c r="CU7" i="9"/>
  <c r="CU6" i="9"/>
  <c r="CU5" i="9"/>
  <c r="CU4" i="9"/>
  <c r="CU3" i="9"/>
  <c r="CT60" i="9"/>
  <c r="CT59" i="9"/>
  <c r="CT58" i="9"/>
  <c r="CT54" i="9"/>
  <c r="CT53" i="9"/>
  <c r="CT52" i="9"/>
  <c r="CT51" i="9"/>
  <c r="CT50" i="9"/>
  <c r="CT49" i="9"/>
  <c r="CT48" i="9"/>
  <c r="CT47" i="9"/>
  <c r="CT46" i="9"/>
  <c r="CT45" i="9"/>
  <c r="CT44" i="9"/>
  <c r="CT43" i="9"/>
  <c r="CT42" i="9"/>
  <c r="CT41" i="9"/>
  <c r="CT40" i="9"/>
  <c r="CT39" i="9"/>
  <c r="CT38" i="9"/>
  <c r="CT37" i="9"/>
  <c r="CT36" i="9"/>
  <c r="CT35" i="9"/>
  <c r="CT34" i="9"/>
  <c r="CT33" i="9"/>
  <c r="CT32" i="9"/>
  <c r="CT31" i="9"/>
  <c r="CT30" i="9"/>
  <c r="CT29" i="9"/>
  <c r="CT28" i="9"/>
  <c r="CT27" i="9"/>
  <c r="CT26" i="9"/>
  <c r="CT25" i="9"/>
  <c r="CT24" i="9"/>
  <c r="CT23" i="9"/>
  <c r="CT22" i="9"/>
  <c r="CT21" i="9"/>
  <c r="CT20" i="9"/>
  <c r="CT19" i="9"/>
  <c r="CT18" i="9"/>
  <c r="CT17" i="9"/>
  <c r="CT16" i="9"/>
  <c r="CT15" i="9"/>
  <c r="CT14" i="9"/>
  <c r="CT13" i="9"/>
  <c r="CT12" i="9"/>
  <c r="CT11" i="9"/>
  <c r="CT10" i="9"/>
  <c r="CT9" i="9"/>
  <c r="CT8" i="9"/>
  <c r="CT7" i="9"/>
  <c r="CT6" i="9"/>
  <c r="CT5" i="9"/>
  <c r="CT4" i="9"/>
  <c r="CT3" i="9"/>
  <c r="CS60" i="9"/>
  <c r="CS59" i="9"/>
  <c r="CS58" i="9"/>
  <c r="CS54" i="9"/>
  <c r="CS53" i="9"/>
  <c r="CS52" i="9"/>
  <c r="CS51" i="9"/>
  <c r="CS50" i="9"/>
  <c r="CS49" i="9"/>
  <c r="CS48" i="9"/>
  <c r="CS47" i="9"/>
  <c r="CS46" i="9"/>
  <c r="CS45" i="9"/>
  <c r="CS44" i="9"/>
  <c r="CS43" i="9"/>
  <c r="CS42" i="9"/>
  <c r="CS41" i="9"/>
  <c r="CS40" i="9"/>
  <c r="CS39" i="9"/>
  <c r="CS38" i="9"/>
  <c r="CS37" i="9"/>
  <c r="CS36" i="9"/>
  <c r="CS35" i="9"/>
  <c r="CS34" i="9"/>
  <c r="CS33" i="9"/>
  <c r="CS32" i="9"/>
  <c r="CS31" i="9"/>
  <c r="CS30" i="9"/>
  <c r="CS29" i="9"/>
  <c r="CS28" i="9"/>
  <c r="CS27" i="9"/>
  <c r="CS26" i="9"/>
  <c r="CS25" i="9"/>
  <c r="CS24" i="9"/>
  <c r="CS23" i="9"/>
  <c r="CS22" i="9"/>
  <c r="CS21" i="9"/>
  <c r="CS20" i="9"/>
  <c r="CS19" i="9"/>
  <c r="CS18" i="9"/>
  <c r="CS17" i="9"/>
  <c r="CS16" i="9"/>
  <c r="CS15" i="9"/>
  <c r="CS14" i="9"/>
  <c r="CS13" i="9"/>
  <c r="CS12" i="9"/>
  <c r="CS11" i="9"/>
  <c r="CS10" i="9"/>
  <c r="CS9" i="9"/>
  <c r="CS8" i="9"/>
  <c r="CS7" i="9"/>
  <c r="CS6" i="9"/>
  <c r="CS5" i="9"/>
  <c r="CS4" i="9"/>
  <c r="CS3" i="9"/>
  <c r="CR51" i="9"/>
  <c r="CR50" i="9"/>
  <c r="CR49" i="9"/>
  <c r="CR48" i="9"/>
  <c r="CR47" i="9"/>
  <c r="CR46" i="9"/>
  <c r="CR45" i="9"/>
  <c r="CR44" i="9"/>
  <c r="CR43" i="9"/>
  <c r="CR42" i="9"/>
  <c r="CR41" i="9"/>
  <c r="CR40" i="9"/>
  <c r="CR39" i="9"/>
  <c r="CR38" i="9"/>
  <c r="CR37" i="9"/>
  <c r="CR36" i="9"/>
  <c r="CR35" i="9"/>
  <c r="CR34" i="9"/>
  <c r="CR33" i="9"/>
  <c r="CR32" i="9"/>
  <c r="CR31" i="9"/>
  <c r="CR30" i="9"/>
  <c r="CR29" i="9"/>
  <c r="CR28" i="9"/>
  <c r="CR27" i="9"/>
  <c r="CR26" i="9"/>
  <c r="CR25" i="9"/>
  <c r="CR24" i="9"/>
  <c r="CR23" i="9"/>
  <c r="CR22" i="9"/>
  <c r="CR21" i="9"/>
  <c r="CR20" i="9"/>
  <c r="CR19" i="9"/>
  <c r="CR18" i="9"/>
  <c r="CR17" i="9"/>
  <c r="CR16" i="9"/>
  <c r="CR15" i="9"/>
  <c r="CR14" i="9"/>
  <c r="CR13" i="9"/>
  <c r="CR12" i="9"/>
  <c r="CR11" i="9"/>
  <c r="CR10" i="9"/>
  <c r="CR9" i="9"/>
  <c r="CR8" i="9"/>
  <c r="CR7" i="9"/>
  <c r="CR6" i="9"/>
  <c r="CR5" i="9"/>
  <c r="CR4" i="9"/>
  <c r="CR3" i="9"/>
  <c r="CQ60" i="9"/>
  <c r="CQ59" i="9"/>
  <c r="CQ58" i="9"/>
  <c r="CQ54" i="9"/>
  <c r="CQ53" i="9"/>
  <c r="CQ52" i="9"/>
  <c r="CQ51" i="9"/>
  <c r="CQ50" i="9"/>
  <c r="CQ49" i="9"/>
  <c r="CQ48" i="9"/>
  <c r="CQ47" i="9"/>
  <c r="CQ46" i="9"/>
  <c r="CQ45" i="9"/>
  <c r="CQ44" i="9"/>
  <c r="CQ43" i="9"/>
  <c r="CQ42" i="9"/>
  <c r="CQ41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Q22" i="9"/>
  <c r="CQ21" i="9"/>
  <c r="CQ20" i="9"/>
  <c r="CQ19" i="9"/>
  <c r="CQ18" i="9"/>
  <c r="CQ17" i="9"/>
  <c r="CQ16" i="9"/>
  <c r="CQ15" i="9"/>
  <c r="CQ14" i="9"/>
  <c r="CQ13" i="9"/>
  <c r="CQ12" i="9"/>
  <c r="CQ11" i="9"/>
  <c r="CQ10" i="9"/>
  <c r="CQ9" i="9"/>
  <c r="CQ8" i="9"/>
  <c r="CQ7" i="9"/>
  <c r="CQ6" i="9"/>
  <c r="CQ5" i="9"/>
  <c r="CQ4" i="9"/>
  <c r="CQ3" i="9"/>
  <c r="CP60" i="9"/>
  <c r="CP59" i="9"/>
  <c r="CP58" i="9"/>
  <c r="CP54" i="9"/>
  <c r="CP53" i="9"/>
  <c r="CP52" i="9"/>
  <c r="CP51" i="9"/>
  <c r="CP50" i="9"/>
  <c r="CP49" i="9"/>
  <c r="CP48" i="9"/>
  <c r="CP47" i="9"/>
  <c r="CP46" i="9"/>
  <c r="CP45" i="9"/>
  <c r="CP44" i="9"/>
  <c r="CP43" i="9"/>
  <c r="CP42" i="9"/>
  <c r="CP41" i="9"/>
  <c r="CP40" i="9"/>
  <c r="CP39" i="9"/>
  <c r="CP38" i="9"/>
  <c r="CP37" i="9"/>
  <c r="CP36" i="9"/>
  <c r="CP35" i="9"/>
  <c r="CP34" i="9"/>
  <c r="CP33" i="9"/>
  <c r="CP32" i="9"/>
  <c r="CP31" i="9"/>
  <c r="CP30" i="9"/>
  <c r="CP29" i="9"/>
  <c r="CP28" i="9"/>
  <c r="CP27" i="9"/>
  <c r="CP26" i="9"/>
  <c r="CP25" i="9"/>
  <c r="CP24" i="9"/>
  <c r="CP23" i="9"/>
  <c r="CP22" i="9"/>
  <c r="CP21" i="9"/>
  <c r="CP20" i="9"/>
  <c r="CP19" i="9"/>
  <c r="CP18" i="9"/>
  <c r="CP17" i="9"/>
  <c r="CP16" i="9"/>
  <c r="CP15" i="9"/>
  <c r="CP14" i="9"/>
  <c r="CP13" i="9"/>
  <c r="CP12" i="9"/>
  <c r="CP11" i="9"/>
  <c r="CP10" i="9"/>
  <c r="CP9" i="9"/>
  <c r="CP8" i="9"/>
  <c r="CP7" i="9"/>
  <c r="CP6" i="9"/>
  <c r="CP5" i="9"/>
  <c r="CP4" i="9"/>
  <c r="CP3" i="9"/>
  <c r="CO60" i="9"/>
  <c r="CO59" i="9"/>
  <c r="CO58" i="9"/>
  <c r="CO54" i="9"/>
  <c r="CO53" i="9"/>
  <c r="CO52" i="9"/>
  <c r="CO51" i="9"/>
  <c r="CO50" i="9"/>
  <c r="CO49" i="9"/>
  <c r="CO48" i="9"/>
  <c r="CO47" i="9"/>
  <c r="CO46" i="9"/>
  <c r="CO45" i="9"/>
  <c r="CO44" i="9"/>
  <c r="CO43" i="9"/>
  <c r="CO42" i="9"/>
  <c r="CO41" i="9"/>
  <c r="CO40" i="9"/>
  <c r="CO39" i="9"/>
  <c r="CO38" i="9"/>
  <c r="CO37" i="9"/>
  <c r="CO36" i="9"/>
  <c r="CO35" i="9"/>
  <c r="CO34" i="9"/>
  <c r="CO33" i="9"/>
  <c r="CO32" i="9"/>
  <c r="CO31" i="9"/>
  <c r="CO30" i="9"/>
  <c r="CO29" i="9"/>
  <c r="CO28" i="9"/>
  <c r="CO27" i="9"/>
  <c r="CO26" i="9"/>
  <c r="CO25" i="9"/>
  <c r="CO24" i="9"/>
  <c r="CO23" i="9"/>
  <c r="CO22" i="9"/>
  <c r="CO21" i="9"/>
  <c r="CO20" i="9"/>
  <c r="CO19" i="9"/>
  <c r="CO18" i="9"/>
  <c r="CO17" i="9"/>
  <c r="CO16" i="9"/>
  <c r="CO15" i="9"/>
  <c r="CO14" i="9"/>
  <c r="CO13" i="9"/>
  <c r="CO12" i="9"/>
  <c r="CO11" i="9"/>
  <c r="CO10" i="9"/>
  <c r="CO9" i="9"/>
  <c r="CO8" i="9"/>
  <c r="CO7" i="9"/>
  <c r="CO6" i="9"/>
  <c r="CO5" i="9"/>
  <c r="CO4" i="9"/>
  <c r="CO3" i="9"/>
  <c r="CN60" i="9"/>
  <c r="CM60" i="9"/>
  <c r="CN59" i="9"/>
  <c r="CM59" i="9"/>
  <c r="CN58" i="9"/>
  <c r="CM58" i="9"/>
  <c r="CN54" i="9"/>
  <c r="CM54" i="9"/>
  <c r="CN53" i="9"/>
  <c r="CM53" i="9"/>
  <c r="CN52" i="9"/>
  <c r="CM52" i="9"/>
  <c r="CN51" i="9"/>
  <c r="CM51" i="9"/>
  <c r="CN50" i="9"/>
  <c r="CM50" i="9"/>
  <c r="CN49" i="9"/>
  <c r="CM49" i="9"/>
  <c r="CN48" i="9"/>
  <c r="CM48" i="9"/>
  <c r="CN47" i="9"/>
  <c r="CM47" i="9"/>
  <c r="CN46" i="9"/>
  <c r="CM46" i="9"/>
  <c r="CN45" i="9"/>
  <c r="CM45" i="9"/>
  <c r="CN44" i="9"/>
  <c r="CM44" i="9"/>
  <c r="CN43" i="9"/>
  <c r="CM43" i="9"/>
  <c r="CN42" i="9"/>
  <c r="CM42" i="9"/>
  <c r="CN41" i="9"/>
  <c r="CM41" i="9"/>
  <c r="CN40" i="9"/>
  <c r="CM40" i="9"/>
  <c r="CN39" i="9"/>
  <c r="CM39" i="9"/>
  <c r="CN38" i="9"/>
  <c r="CM38" i="9"/>
  <c r="CN37" i="9"/>
  <c r="CM37" i="9"/>
  <c r="CN36" i="9"/>
  <c r="CM36" i="9"/>
  <c r="CN35" i="9"/>
  <c r="CM35" i="9"/>
  <c r="CN34" i="9"/>
  <c r="CM34" i="9"/>
  <c r="CN33" i="9"/>
  <c r="CM33" i="9"/>
  <c r="CN32" i="9"/>
  <c r="CM32" i="9"/>
  <c r="CN31" i="9"/>
  <c r="CM31" i="9"/>
  <c r="CN30" i="9"/>
  <c r="CM30" i="9"/>
  <c r="CN29" i="9"/>
  <c r="CM29" i="9"/>
  <c r="CN28" i="9"/>
  <c r="CM28" i="9"/>
  <c r="CN27" i="9"/>
  <c r="CM27" i="9"/>
  <c r="CN26" i="9"/>
  <c r="CM26" i="9"/>
  <c r="CN25" i="9"/>
  <c r="CM25" i="9"/>
  <c r="CN24" i="9"/>
  <c r="CM24" i="9"/>
  <c r="CN23" i="9"/>
  <c r="CM23" i="9"/>
  <c r="CN22" i="9"/>
  <c r="CM22" i="9"/>
  <c r="CN21" i="9"/>
  <c r="CM21" i="9"/>
  <c r="CN20" i="9"/>
  <c r="CM20" i="9"/>
  <c r="CN19" i="9"/>
  <c r="CM19" i="9"/>
  <c r="CN18" i="9"/>
  <c r="CM18" i="9"/>
  <c r="CN17" i="9"/>
  <c r="CM17" i="9"/>
  <c r="CN16" i="9"/>
  <c r="CM16" i="9"/>
  <c r="CN15" i="9"/>
  <c r="CM15" i="9"/>
  <c r="CN14" i="9"/>
  <c r="CM14" i="9"/>
  <c r="CN13" i="9"/>
  <c r="CM13" i="9"/>
  <c r="CN12" i="9"/>
  <c r="CM12" i="9"/>
  <c r="CN11" i="9"/>
  <c r="CM11" i="9"/>
  <c r="CN10" i="9"/>
  <c r="CM10" i="9"/>
  <c r="CN9" i="9"/>
  <c r="CM9" i="9"/>
  <c r="CN8" i="9"/>
  <c r="CM8" i="9"/>
  <c r="CN7" i="9"/>
  <c r="CM7" i="9"/>
  <c r="CN6" i="9"/>
  <c r="CM6" i="9"/>
  <c r="CN5" i="9"/>
  <c r="CM5" i="9"/>
  <c r="CN4" i="9"/>
  <c r="CM4" i="9"/>
  <c r="CN3" i="9"/>
  <c r="CM3" i="9"/>
  <c r="CK60" i="9"/>
  <c r="CK59" i="9"/>
  <c r="CK58" i="9"/>
  <c r="CK54" i="9"/>
  <c r="CK53" i="9"/>
  <c r="CK52" i="9"/>
  <c r="CK51" i="9"/>
  <c r="CK50" i="9"/>
  <c r="CK49" i="9"/>
  <c r="CK48" i="9"/>
  <c r="CK47" i="9"/>
  <c r="CK46" i="9"/>
  <c r="CK45" i="9"/>
  <c r="CK44" i="9"/>
  <c r="CK43" i="9"/>
  <c r="CK42" i="9"/>
  <c r="CK41" i="9"/>
  <c r="CK40" i="9"/>
  <c r="CK39" i="9"/>
  <c r="CK38" i="9"/>
  <c r="CK37" i="9"/>
  <c r="CK36" i="9"/>
  <c r="CK35" i="9"/>
  <c r="CK34" i="9"/>
  <c r="CK33" i="9"/>
  <c r="CK32" i="9"/>
  <c r="CK31" i="9"/>
  <c r="CK30" i="9"/>
  <c r="CK29" i="9"/>
  <c r="CK28" i="9"/>
  <c r="CK27" i="9"/>
  <c r="CK26" i="9"/>
  <c r="CK25" i="9"/>
  <c r="CK24" i="9"/>
  <c r="CK23" i="9"/>
  <c r="CK22" i="9"/>
  <c r="CK21" i="9"/>
  <c r="CK20" i="9"/>
  <c r="CK19" i="9"/>
  <c r="CK18" i="9"/>
  <c r="CK17" i="9"/>
  <c r="CK16" i="9"/>
  <c r="CK15" i="9"/>
  <c r="CK14" i="9"/>
  <c r="CK13" i="9"/>
  <c r="CK12" i="9"/>
  <c r="CK11" i="9"/>
  <c r="CK10" i="9"/>
  <c r="CK9" i="9"/>
  <c r="CK8" i="9"/>
  <c r="CK7" i="9"/>
  <c r="CK6" i="9"/>
  <c r="CK5" i="9"/>
  <c r="CK4" i="9"/>
  <c r="CK3" i="9"/>
  <c r="CJ51" i="9"/>
  <c r="CJ50" i="9"/>
  <c r="CJ49" i="9"/>
  <c r="CJ48" i="9"/>
  <c r="CJ47" i="9"/>
  <c r="CJ46" i="9"/>
  <c r="CJ45" i="9"/>
  <c r="CJ44" i="9"/>
  <c r="CJ43" i="9"/>
  <c r="CJ42" i="9"/>
  <c r="CJ41" i="9"/>
  <c r="CJ40" i="9"/>
  <c r="CJ39" i="9"/>
  <c r="CJ38" i="9"/>
  <c r="CJ37" i="9"/>
  <c r="CJ36" i="9"/>
  <c r="CJ35" i="9"/>
  <c r="CJ34" i="9"/>
  <c r="CJ33" i="9"/>
  <c r="CJ32" i="9"/>
  <c r="CJ31" i="9"/>
  <c r="CJ30" i="9"/>
  <c r="CJ29" i="9"/>
  <c r="CJ28" i="9"/>
  <c r="CJ27" i="9"/>
  <c r="CJ26" i="9"/>
  <c r="CJ25" i="9"/>
  <c r="CJ24" i="9"/>
  <c r="CJ23" i="9"/>
  <c r="CJ22" i="9"/>
  <c r="CJ21" i="9"/>
  <c r="CJ20" i="9"/>
  <c r="CJ19" i="9"/>
  <c r="CJ18" i="9"/>
  <c r="CJ17" i="9"/>
  <c r="CJ16" i="9"/>
  <c r="CJ15" i="9"/>
  <c r="CJ14" i="9"/>
  <c r="CJ13" i="9"/>
  <c r="CJ12" i="9"/>
  <c r="CJ11" i="9"/>
  <c r="CJ10" i="9"/>
  <c r="CJ9" i="9"/>
  <c r="CJ8" i="9"/>
  <c r="CJ7" i="9"/>
  <c r="CJ6" i="9"/>
  <c r="CJ5" i="9"/>
  <c r="CJ4" i="9"/>
  <c r="CJ3" i="9"/>
  <c r="CK51" i="5"/>
  <c r="CK50" i="5"/>
  <c r="CK49" i="5"/>
  <c r="CK48" i="5"/>
  <c r="CK47" i="5"/>
  <c r="CK46" i="5"/>
  <c r="CK45" i="5"/>
  <c r="CK44" i="5"/>
  <c r="CK43" i="5"/>
  <c r="CK42" i="5"/>
  <c r="CK41" i="5"/>
  <c r="CK40" i="5"/>
  <c r="CK39" i="5"/>
  <c r="CK38" i="5"/>
  <c r="CK37" i="5"/>
  <c r="CK36" i="5"/>
  <c r="CK35" i="5"/>
  <c r="CK34" i="5"/>
  <c r="CK33" i="5"/>
  <c r="CK32" i="5"/>
  <c r="CK31" i="5"/>
  <c r="CK30" i="5"/>
  <c r="CK29" i="5"/>
  <c r="CK28" i="5"/>
  <c r="CK27" i="5"/>
  <c r="CK26" i="5"/>
  <c r="CK25" i="5"/>
  <c r="CK24" i="5"/>
  <c r="CK23" i="5"/>
  <c r="CK22" i="5"/>
  <c r="CK21" i="5"/>
  <c r="CK20" i="5"/>
  <c r="CK19" i="5"/>
  <c r="CK18" i="5"/>
  <c r="CK17" i="5"/>
  <c r="CK16" i="5"/>
  <c r="CK15" i="5"/>
  <c r="CK14" i="5"/>
  <c r="CK13" i="5"/>
  <c r="CK12" i="5"/>
  <c r="CK11" i="5"/>
  <c r="CK10" i="5"/>
  <c r="CK9" i="5"/>
  <c r="CK8" i="5"/>
  <c r="CK7" i="5"/>
  <c r="CK6" i="5"/>
  <c r="CK5" i="5"/>
  <c r="CK4" i="5"/>
  <c r="CK3" i="5"/>
  <c r="CF51" i="5"/>
  <c r="CF50" i="5"/>
  <c r="CF49" i="5"/>
  <c r="CF48" i="5"/>
  <c r="CF47" i="5"/>
  <c r="CF46" i="5"/>
  <c r="CF45" i="5"/>
  <c r="CF44" i="5"/>
  <c r="CF43" i="5"/>
  <c r="CF42" i="5"/>
  <c r="CF41" i="5"/>
  <c r="CF40" i="5"/>
  <c r="CF39" i="5"/>
  <c r="CF38" i="5"/>
  <c r="CF37" i="5"/>
  <c r="CF36" i="5"/>
  <c r="CF35" i="5"/>
  <c r="CF34" i="5"/>
  <c r="CF33" i="5"/>
  <c r="CF32" i="5"/>
  <c r="CF31" i="5"/>
  <c r="CF30" i="5"/>
  <c r="CF29" i="5"/>
  <c r="CF28" i="5"/>
  <c r="CF27" i="5"/>
  <c r="CF26" i="5"/>
  <c r="CF25" i="5"/>
  <c r="CF24" i="5"/>
  <c r="CF23" i="5"/>
  <c r="CF22" i="5"/>
  <c r="CF21" i="5"/>
  <c r="CF20" i="5"/>
  <c r="CF19" i="5"/>
  <c r="CF18" i="5"/>
  <c r="CF17" i="5"/>
  <c r="CF16" i="5"/>
  <c r="CF15" i="5"/>
  <c r="CF14" i="5"/>
  <c r="CF13" i="5"/>
  <c r="CF12" i="5"/>
  <c r="CF11" i="5"/>
  <c r="CF10" i="5"/>
  <c r="CF9" i="5"/>
  <c r="CF8" i="5"/>
  <c r="CF7" i="5"/>
  <c r="CF6" i="5"/>
  <c r="CF5" i="5"/>
  <c r="CF4" i="5"/>
  <c r="CF3" i="5"/>
  <c r="CE51" i="5"/>
  <c r="CE50" i="5"/>
  <c r="CE49" i="5"/>
  <c r="CE48" i="5"/>
  <c r="CE47" i="5"/>
  <c r="CE46" i="5"/>
  <c r="CE45" i="5"/>
  <c r="CE44" i="5"/>
  <c r="CE43" i="5"/>
  <c r="CE42" i="5"/>
  <c r="CE41" i="5"/>
  <c r="CE40" i="5"/>
  <c r="CE39" i="5"/>
  <c r="CE38" i="5"/>
  <c r="CE37" i="5"/>
  <c r="CE36" i="5"/>
  <c r="CE35" i="5"/>
  <c r="CE34" i="5"/>
  <c r="CE33" i="5"/>
  <c r="CE32" i="5"/>
  <c r="CE31" i="5"/>
  <c r="CE30" i="5"/>
  <c r="CE29" i="5"/>
  <c r="CE28" i="5"/>
  <c r="CE27" i="5"/>
  <c r="CE26" i="5"/>
  <c r="CE25" i="5"/>
  <c r="CE24" i="5"/>
  <c r="CE23" i="5"/>
  <c r="CE22" i="5"/>
  <c r="CE21" i="5"/>
  <c r="CE20" i="5"/>
  <c r="CE19" i="5"/>
  <c r="CE18" i="5"/>
  <c r="CE17" i="5"/>
  <c r="CE16" i="5"/>
  <c r="CE15" i="5"/>
  <c r="CE14" i="5"/>
  <c r="CE13" i="5"/>
  <c r="CE12" i="5"/>
  <c r="CE11" i="5"/>
  <c r="CE10" i="5"/>
  <c r="CE9" i="5"/>
  <c r="CE8" i="5"/>
  <c r="CE7" i="5"/>
  <c r="CE6" i="5"/>
  <c r="CE5" i="5"/>
  <c r="CE4" i="5"/>
  <c r="CE3" i="5"/>
  <c r="CD51" i="5"/>
  <c r="CD50" i="5"/>
  <c r="CD49" i="5"/>
  <c r="CD48" i="5"/>
  <c r="CD47" i="5"/>
  <c r="CD46" i="5"/>
  <c r="CD45" i="5"/>
  <c r="CD44" i="5"/>
  <c r="CD43" i="5"/>
  <c r="CD42" i="5"/>
  <c r="CD41" i="5"/>
  <c r="CD40" i="5"/>
  <c r="CD39" i="5"/>
  <c r="CD38" i="5"/>
  <c r="CD37" i="5"/>
  <c r="CD36" i="5"/>
  <c r="CD35" i="5"/>
  <c r="CD34" i="5"/>
  <c r="CD33" i="5"/>
  <c r="CD32" i="5"/>
  <c r="CD31" i="5"/>
  <c r="CD30" i="5"/>
  <c r="CD29" i="5"/>
  <c r="CD28" i="5"/>
  <c r="CD27" i="5"/>
  <c r="CD26" i="5"/>
  <c r="CD25" i="5"/>
  <c r="CD24" i="5"/>
  <c r="CD23" i="5"/>
  <c r="CD22" i="5"/>
  <c r="CD21" i="5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D5" i="5"/>
  <c r="CD4" i="5"/>
  <c r="CD3" i="5"/>
  <c r="CC51" i="5"/>
  <c r="CC50" i="5"/>
  <c r="CC49" i="5"/>
  <c r="CC48" i="5"/>
  <c r="CC47" i="5"/>
  <c r="CC46" i="5"/>
  <c r="CC45" i="5"/>
  <c r="CC44" i="5"/>
  <c r="CC43" i="5"/>
  <c r="CC42" i="5"/>
  <c r="CC41" i="5"/>
  <c r="CC40" i="5"/>
  <c r="CC39" i="5"/>
  <c r="CC38" i="5"/>
  <c r="CC37" i="5"/>
  <c r="CC36" i="5"/>
  <c r="CC35" i="5"/>
  <c r="CC34" i="5"/>
  <c r="CC33" i="5"/>
  <c r="CC32" i="5"/>
  <c r="CC31" i="5"/>
  <c r="CC30" i="5"/>
  <c r="CC29" i="5"/>
  <c r="CC28" i="5"/>
  <c r="CC27" i="5"/>
  <c r="CC26" i="5"/>
  <c r="CC25" i="5"/>
  <c r="CC24" i="5"/>
  <c r="CC23" i="5"/>
  <c r="CC22" i="5"/>
  <c r="CC21" i="5"/>
  <c r="CC20" i="5"/>
  <c r="CC19" i="5"/>
  <c r="CC18" i="5"/>
  <c r="CC17" i="5"/>
  <c r="CC16" i="5"/>
  <c r="CC15" i="5"/>
  <c r="CC14" i="5"/>
  <c r="CC13" i="5"/>
  <c r="CC12" i="5"/>
  <c r="CC11" i="5"/>
  <c r="CC10" i="5"/>
  <c r="CC9" i="5"/>
  <c r="CC8" i="5"/>
  <c r="CC7" i="5"/>
  <c r="CC6" i="5"/>
  <c r="CC5" i="5"/>
  <c r="CC4" i="5"/>
  <c r="CC3" i="5"/>
  <c r="CB51" i="5"/>
  <c r="CB50" i="5"/>
  <c r="CB49" i="5"/>
  <c r="CB48" i="5"/>
  <c r="CB47" i="5"/>
  <c r="CB46" i="5"/>
  <c r="CB45" i="5"/>
  <c r="CB44" i="5"/>
  <c r="CB43" i="5"/>
  <c r="CB42" i="5"/>
  <c r="CB41" i="5"/>
  <c r="CB40" i="5"/>
  <c r="CB39" i="5"/>
  <c r="CB38" i="5"/>
  <c r="CB37" i="5"/>
  <c r="CB36" i="5"/>
  <c r="CB35" i="5"/>
  <c r="CB34" i="5"/>
  <c r="CB33" i="5"/>
  <c r="CB32" i="5"/>
  <c r="CB31" i="5"/>
  <c r="CB30" i="5"/>
  <c r="CB29" i="5"/>
  <c r="CB28" i="5"/>
  <c r="CB27" i="5"/>
  <c r="CB26" i="5"/>
  <c r="CB25" i="5"/>
  <c r="CB24" i="5"/>
  <c r="CB23" i="5"/>
  <c r="CB22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CB9" i="5"/>
  <c r="CB8" i="5"/>
  <c r="CB7" i="5"/>
  <c r="CB6" i="5"/>
  <c r="CB5" i="5"/>
  <c r="CB4" i="5"/>
  <c r="CB3" i="5"/>
  <c r="CA51" i="5"/>
  <c r="CA50" i="5"/>
  <c r="CA49" i="5"/>
  <c r="CA48" i="5"/>
  <c r="CA47" i="5"/>
  <c r="CA46" i="5"/>
  <c r="CA45" i="5"/>
  <c r="CA44" i="5"/>
  <c r="CA43" i="5"/>
  <c r="CA42" i="5"/>
  <c r="CA41" i="5"/>
  <c r="CA40" i="5"/>
  <c r="CA39" i="5"/>
  <c r="CA38" i="5"/>
  <c r="CA37" i="5"/>
  <c r="CA36" i="5"/>
  <c r="CA35" i="5"/>
  <c r="CA34" i="5"/>
  <c r="CA33" i="5"/>
  <c r="CA32" i="5"/>
  <c r="CA31" i="5"/>
  <c r="CA30" i="5"/>
  <c r="CA29" i="5"/>
  <c r="CA28" i="5"/>
  <c r="CA27" i="5"/>
  <c r="CA26" i="5"/>
  <c r="CA25" i="5"/>
  <c r="CA24" i="5"/>
  <c r="CA23" i="5"/>
  <c r="CA22" i="5"/>
  <c r="CA21" i="5"/>
  <c r="CA20" i="5"/>
  <c r="CA19" i="5"/>
  <c r="CA18" i="5"/>
  <c r="CA17" i="5"/>
  <c r="CA16" i="5"/>
  <c r="CA15" i="5"/>
  <c r="CA14" i="5"/>
  <c r="CA13" i="5"/>
  <c r="CA12" i="5"/>
  <c r="CA11" i="5"/>
  <c r="CA10" i="5"/>
  <c r="CA9" i="5"/>
  <c r="CA8" i="5"/>
  <c r="CA7" i="5"/>
  <c r="CA6" i="5"/>
  <c r="CA5" i="5"/>
  <c r="CA4" i="5"/>
  <c r="CA3" i="5"/>
  <c r="BZ51" i="5"/>
  <c r="BZ50" i="5"/>
  <c r="BZ49" i="5"/>
  <c r="BZ48" i="5"/>
  <c r="BZ47" i="5"/>
  <c r="BZ46" i="5"/>
  <c r="BZ45" i="5"/>
  <c r="BZ44" i="5"/>
  <c r="BZ43" i="5"/>
  <c r="BZ42" i="5"/>
  <c r="BZ41" i="5"/>
  <c r="BZ40" i="5"/>
  <c r="BZ39" i="5"/>
  <c r="BZ38" i="5"/>
  <c r="BZ37" i="5"/>
  <c r="BZ36" i="5"/>
  <c r="BZ35" i="5"/>
  <c r="BZ34" i="5"/>
  <c r="BZ33" i="5"/>
  <c r="BZ32" i="5"/>
  <c r="BZ31" i="5"/>
  <c r="BZ30" i="5"/>
  <c r="BZ29" i="5"/>
  <c r="BZ28" i="5"/>
  <c r="BZ27" i="5"/>
  <c r="BZ26" i="5"/>
  <c r="BZ25" i="5"/>
  <c r="BZ24" i="5"/>
  <c r="BZ23" i="5"/>
  <c r="BZ22" i="5"/>
  <c r="BZ21" i="5"/>
  <c r="BZ20" i="5"/>
  <c r="BZ19" i="5"/>
  <c r="BZ18" i="5"/>
  <c r="BZ17" i="5"/>
  <c r="BZ16" i="5"/>
  <c r="BZ15" i="5"/>
  <c r="BZ14" i="5"/>
  <c r="BZ13" i="5"/>
  <c r="BZ12" i="5"/>
  <c r="BZ11" i="5"/>
  <c r="BZ10" i="5"/>
  <c r="BZ9" i="5"/>
  <c r="BZ8" i="5"/>
  <c r="BZ7" i="5"/>
  <c r="BZ6" i="5"/>
  <c r="BZ5" i="5"/>
  <c r="BZ4" i="5"/>
  <c r="BZ3" i="5"/>
  <c r="BY51" i="5"/>
  <c r="BY50" i="5"/>
  <c r="BY49" i="5"/>
  <c r="BY48" i="5"/>
  <c r="BY47" i="5"/>
  <c r="BY46" i="5"/>
  <c r="BY45" i="5"/>
  <c r="BY44" i="5"/>
  <c r="BY43" i="5"/>
  <c r="BY42" i="5"/>
  <c r="BY41" i="5"/>
  <c r="BY40" i="5"/>
  <c r="BY39" i="5"/>
  <c r="BY38" i="5"/>
  <c r="BY37" i="5"/>
  <c r="BY36" i="5"/>
  <c r="BY35" i="5"/>
  <c r="BY34" i="5"/>
  <c r="BY33" i="5"/>
  <c r="BY32" i="5"/>
  <c r="BY31" i="5"/>
  <c r="BY30" i="5"/>
  <c r="BY29" i="5"/>
  <c r="BY28" i="5"/>
  <c r="BY27" i="5"/>
  <c r="BY26" i="5"/>
  <c r="BY25" i="5"/>
  <c r="BY24" i="5"/>
  <c r="BY23" i="5"/>
  <c r="BY22" i="5"/>
  <c r="BY21" i="5"/>
  <c r="BY20" i="5"/>
  <c r="BY19" i="5"/>
  <c r="BY18" i="5"/>
  <c r="BY17" i="5"/>
  <c r="BY16" i="5"/>
  <c r="BY15" i="5"/>
  <c r="BY14" i="5"/>
  <c r="BY13" i="5"/>
  <c r="BY12" i="5"/>
  <c r="BY11" i="5"/>
  <c r="BY10" i="5"/>
  <c r="BY9" i="5"/>
  <c r="BY8" i="5"/>
  <c r="BY7" i="5"/>
  <c r="BY6" i="5"/>
  <c r="BY5" i="5"/>
  <c r="BY4" i="5"/>
  <c r="BY3" i="5"/>
  <c r="BW51" i="5"/>
  <c r="BW50" i="5"/>
  <c r="BW49" i="5"/>
  <c r="BW48" i="5"/>
  <c r="BW47" i="5"/>
  <c r="BW46" i="5"/>
  <c r="BW45" i="5"/>
  <c r="BW44" i="5"/>
  <c r="BW43" i="5"/>
  <c r="BW42" i="5"/>
  <c r="BW41" i="5"/>
  <c r="BW40" i="5"/>
  <c r="BW39" i="5"/>
  <c r="BW38" i="5"/>
  <c r="BW37" i="5"/>
  <c r="BW36" i="5"/>
  <c r="BW35" i="5"/>
  <c r="BW34" i="5"/>
  <c r="BW33" i="5"/>
  <c r="BW32" i="5"/>
  <c r="BW31" i="5"/>
  <c r="BW30" i="5"/>
  <c r="BW29" i="5"/>
  <c r="BW28" i="5"/>
  <c r="BW27" i="5"/>
  <c r="BW26" i="5"/>
  <c r="BW25" i="5"/>
  <c r="BW24" i="5"/>
  <c r="BW23" i="5"/>
  <c r="BW22" i="5"/>
  <c r="BW21" i="5"/>
  <c r="BW20" i="5"/>
  <c r="BW19" i="5"/>
  <c r="BW18" i="5"/>
  <c r="BW17" i="5"/>
  <c r="BW16" i="5"/>
  <c r="BW15" i="5"/>
  <c r="BW14" i="5"/>
  <c r="BW13" i="5"/>
  <c r="BW12" i="5"/>
  <c r="BW11" i="5"/>
  <c r="BW10" i="5"/>
  <c r="BW9" i="5"/>
  <c r="BW8" i="5"/>
  <c r="BW7" i="5"/>
  <c r="BW6" i="5"/>
  <c r="BW5" i="5"/>
  <c r="BW4" i="5"/>
  <c r="BW3" i="5"/>
  <c r="CN51" i="33"/>
  <c r="CN50" i="33"/>
  <c r="CN49" i="33"/>
  <c r="CN48" i="33"/>
  <c r="CN47" i="33"/>
  <c r="CN46" i="33"/>
  <c r="CN45" i="33"/>
  <c r="CN44" i="33"/>
  <c r="CN43" i="33"/>
  <c r="CN42" i="33"/>
  <c r="CN41" i="33"/>
  <c r="CN40" i="33"/>
  <c r="CN39" i="33"/>
  <c r="CN38" i="33"/>
  <c r="CN37" i="33"/>
  <c r="CN36" i="33"/>
  <c r="CN35" i="33"/>
  <c r="CN34" i="33"/>
  <c r="CN33" i="33"/>
  <c r="CN32" i="33"/>
  <c r="CN31" i="33"/>
  <c r="CN30" i="33"/>
  <c r="CN29" i="33"/>
  <c r="CN28" i="33"/>
  <c r="CN27" i="33"/>
  <c r="CN26" i="33"/>
  <c r="CN25" i="33"/>
  <c r="CN24" i="33"/>
  <c r="CN23" i="33"/>
  <c r="CN22" i="33"/>
  <c r="CN21" i="33"/>
  <c r="CN20" i="33"/>
  <c r="CN19" i="33"/>
  <c r="CN18" i="33"/>
  <c r="CN17" i="33"/>
  <c r="CN16" i="33"/>
  <c r="CN15" i="33"/>
  <c r="CN14" i="33"/>
  <c r="CN13" i="33"/>
  <c r="CN12" i="33"/>
  <c r="CN11" i="33"/>
  <c r="CN10" i="33"/>
  <c r="CN9" i="33"/>
  <c r="CN8" i="33"/>
  <c r="CN7" i="33"/>
  <c r="CN6" i="33"/>
  <c r="CN5" i="33"/>
  <c r="CN4" i="33"/>
  <c r="CN3" i="33"/>
  <c r="CM51" i="33"/>
  <c r="CM50" i="33"/>
  <c r="CM49" i="33"/>
  <c r="CM48" i="33"/>
  <c r="CM47" i="33"/>
  <c r="CM46" i="33"/>
  <c r="CM45" i="33"/>
  <c r="CM44" i="33"/>
  <c r="CM43" i="33"/>
  <c r="CM42" i="33"/>
  <c r="CM41" i="33"/>
  <c r="CM40" i="33"/>
  <c r="CM39" i="33"/>
  <c r="CM38" i="33"/>
  <c r="CM37" i="33"/>
  <c r="CM36" i="33"/>
  <c r="CM35" i="33"/>
  <c r="CM34" i="33"/>
  <c r="CM33" i="33"/>
  <c r="CM32" i="33"/>
  <c r="CM31" i="33"/>
  <c r="CM30" i="33"/>
  <c r="CM29" i="33"/>
  <c r="CM28" i="33"/>
  <c r="CM27" i="33"/>
  <c r="CM26" i="33"/>
  <c r="CM25" i="33"/>
  <c r="CM24" i="33"/>
  <c r="CM23" i="33"/>
  <c r="CM22" i="33"/>
  <c r="CM21" i="33"/>
  <c r="CM20" i="33"/>
  <c r="CM19" i="33"/>
  <c r="CM18" i="33"/>
  <c r="CM17" i="33"/>
  <c r="CM16" i="33"/>
  <c r="CM15" i="33"/>
  <c r="CM14" i="33"/>
  <c r="CM13" i="33"/>
  <c r="CM12" i="33"/>
  <c r="CM11" i="33"/>
  <c r="CM10" i="33"/>
  <c r="CM9" i="33"/>
  <c r="CM8" i="33"/>
  <c r="CM7" i="33"/>
  <c r="CM6" i="33"/>
  <c r="CM5" i="33"/>
  <c r="CM4" i="33"/>
  <c r="CM3" i="33"/>
  <c r="CK51" i="33"/>
  <c r="CK50" i="33"/>
  <c r="CK49" i="33"/>
  <c r="CK48" i="33"/>
  <c r="CK47" i="33"/>
  <c r="CK46" i="33"/>
  <c r="CK45" i="33"/>
  <c r="CK44" i="33"/>
  <c r="CK43" i="33"/>
  <c r="CK42" i="33"/>
  <c r="CK41" i="33"/>
  <c r="CK40" i="33"/>
  <c r="CK39" i="33"/>
  <c r="CK38" i="33"/>
  <c r="CK37" i="33"/>
  <c r="CK36" i="33"/>
  <c r="CK35" i="33"/>
  <c r="CK34" i="33"/>
  <c r="CK33" i="33"/>
  <c r="CK32" i="33"/>
  <c r="CK31" i="33"/>
  <c r="CK30" i="33"/>
  <c r="CK29" i="33"/>
  <c r="CK28" i="33"/>
  <c r="CK27" i="33"/>
  <c r="CK26" i="33"/>
  <c r="CK25" i="33"/>
  <c r="CK24" i="33"/>
  <c r="CK23" i="33"/>
  <c r="CK22" i="33"/>
  <c r="CK21" i="33"/>
  <c r="CK20" i="33"/>
  <c r="CK19" i="33"/>
  <c r="CK18" i="33"/>
  <c r="CK17" i="33"/>
  <c r="CK16" i="33"/>
  <c r="CK15" i="33"/>
  <c r="CK14" i="33"/>
  <c r="CK13" i="33"/>
  <c r="CK12" i="33"/>
  <c r="CK11" i="33"/>
  <c r="CK10" i="33"/>
  <c r="CK9" i="33"/>
  <c r="CK8" i="33"/>
  <c r="CK7" i="33"/>
  <c r="CK6" i="33"/>
  <c r="CK5" i="33"/>
  <c r="CK4" i="33"/>
  <c r="CK3" i="33"/>
  <c r="CJ51" i="33"/>
  <c r="CJ50" i="33"/>
  <c r="CJ49" i="33"/>
  <c r="CJ48" i="33"/>
  <c r="CJ47" i="33"/>
  <c r="CJ46" i="33"/>
  <c r="CJ45" i="33"/>
  <c r="CJ44" i="33"/>
  <c r="CJ43" i="33"/>
  <c r="CJ42" i="33"/>
  <c r="CJ41" i="33"/>
  <c r="CJ40" i="33"/>
  <c r="CJ39" i="33"/>
  <c r="CJ38" i="33"/>
  <c r="CJ37" i="33"/>
  <c r="CJ36" i="33"/>
  <c r="CJ35" i="33"/>
  <c r="CJ34" i="33"/>
  <c r="CJ33" i="33"/>
  <c r="CJ32" i="33"/>
  <c r="CJ31" i="33"/>
  <c r="CJ30" i="33"/>
  <c r="CJ29" i="33"/>
  <c r="CJ28" i="33"/>
  <c r="CJ27" i="33"/>
  <c r="CJ26" i="33"/>
  <c r="CJ25" i="33"/>
  <c r="CJ24" i="33"/>
  <c r="CJ23" i="33"/>
  <c r="CJ22" i="33"/>
  <c r="CJ21" i="33"/>
  <c r="CJ20" i="33"/>
  <c r="CJ19" i="33"/>
  <c r="CJ18" i="33"/>
  <c r="CJ17" i="33"/>
  <c r="CJ16" i="33"/>
  <c r="CJ15" i="33"/>
  <c r="CJ14" i="33"/>
  <c r="CJ13" i="33"/>
  <c r="CJ12" i="33"/>
  <c r="CJ11" i="33"/>
  <c r="CJ10" i="33"/>
  <c r="CJ9" i="33"/>
  <c r="CJ8" i="33"/>
  <c r="CJ7" i="33"/>
  <c r="CJ6" i="33"/>
  <c r="CJ5" i="33"/>
  <c r="CJ4" i="33"/>
  <c r="CJ3" i="33"/>
  <c r="CI51" i="33"/>
  <c r="CI50" i="33"/>
  <c r="CI49" i="33"/>
  <c r="CI48" i="33"/>
  <c r="CI47" i="33"/>
  <c r="CI46" i="33"/>
  <c r="CI45" i="33"/>
  <c r="CI44" i="33"/>
  <c r="CI43" i="33"/>
  <c r="CI42" i="33"/>
  <c r="CI41" i="33"/>
  <c r="CI40" i="33"/>
  <c r="CI39" i="33"/>
  <c r="CI38" i="33"/>
  <c r="CI37" i="33"/>
  <c r="CI36" i="33"/>
  <c r="CI35" i="33"/>
  <c r="CI34" i="33"/>
  <c r="CI33" i="33"/>
  <c r="CI32" i="33"/>
  <c r="CI31" i="33"/>
  <c r="CI30" i="33"/>
  <c r="CI29" i="33"/>
  <c r="CI28" i="33"/>
  <c r="CI27" i="33"/>
  <c r="CI26" i="33"/>
  <c r="CI25" i="33"/>
  <c r="CI24" i="33"/>
  <c r="CI23" i="33"/>
  <c r="CI22" i="33"/>
  <c r="CI21" i="33"/>
  <c r="CI20" i="33"/>
  <c r="CI19" i="33"/>
  <c r="CI18" i="33"/>
  <c r="CI17" i="33"/>
  <c r="CI16" i="33"/>
  <c r="CI15" i="33"/>
  <c r="CI14" i="33"/>
  <c r="CI13" i="33"/>
  <c r="CI12" i="33"/>
  <c r="CI11" i="33"/>
  <c r="CI10" i="33"/>
  <c r="CI9" i="33"/>
  <c r="CI8" i="33"/>
  <c r="CI7" i="33"/>
  <c r="CI6" i="33"/>
  <c r="CI5" i="33"/>
  <c r="CI4" i="33"/>
  <c r="CI3" i="33"/>
  <c r="CH51" i="33"/>
  <c r="CH50" i="33"/>
  <c r="CH49" i="33"/>
  <c r="CH48" i="33"/>
  <c r="CH47" i="33"/>
  <c r="CH46" i="33"/>
  <c r="CH45" i="33"/>
  <c r="CH44" i="33"/>
  <c r="CH43" i="33"/>
  <c r="CH42" i="33"/>
  <c r="CH41" i="33"/>
  <c r="CH40" i="33"/>
  <c r="CH39" i="33"/>
  <c r="CH38" i="33"/>
  <c r="CH37" i="33"/>
  <c r="CH36" i="33"/>
  <c r="CH35" i="33"/>
  <c r="CH34" i="33"/>
  <c r="CH33" i="33"/>
  <c r="CH32" i="33"/>
  <c r="CH31" i="33"/>
  <c r="CH30" i="33"/>
  <c r="CH29" i="33"/>
  <c r="CH28" i="33"/>
  <c r="CH27" i="33"/>
  <c r="CH26" i="33"/>
  <c r="CH25" i="33"/>
  <c r="CH24" i="33"/>
  <c r="CH23" i="33"/>
  <c r="CH22" i="33"/>
  <c r="CH21" i="33"/>
  <c r="CH20" i="33"/>
  <c r="CH19" i="33"/>
  <c r="CH18" i="33"/>
  <c r="CH17" i="33"/>
  <c r="CH16" i="33"/>
  <c r="CH15" i="33"/>
  <c r="CH14" i="33"/>
  <c r="CH13" i="33"/>
  <c r="CH12" i="33"/>
  <c r="CH11" i="33"/>
  <c r="CH10" i="33"/>
  <c r="CH9" i="33"/>
  <c r="CH8" i="33"/>
  <c r="CH7" i="33"/>
  <c r="CH6" i="33"/>
  <c r="CH5" i="33"/>
  <c r="CH4" i="33"/>
  <c r="CH3" i="33"/>
  <c r="CG51" i="33"/>
  <c r="CG50" i="33"/>
  <c r="CG49" i="33"/>
  <c r="CG48" i="33"/>
  <c r="CG47" i="33"/>
  <c r="CG46" i="33"/>
  <c r="CG45" i="33"/>
  <c r="CG44" i="33"/>
  <c r="CG43" i="33"/>
  <c r="CG42" i="33"/>
  <c r="CG41" i="33"/>
  <c r="CG40" i="33"/>
  <c r="CG39" i="33"/>
  <c r="CG38" i="33"/>
  <c r="CG37" i="33"/>
  <c r="CG36" i="33"/>
  <c r="CG35" i="33"/>
  <c r="CG34" i="33"/>
  <c r="CG33" i="33"/>
  <c r="CG32" i="33"/>
  <c r="CG31" i="33"/>
  <c r="CG30" i="33"/>
  <c r="CG29" i="33"/>
  <c r="CG28" i="33"/>
  <c r="CG27" i="33"/>
  <c r="CG26" i="33"/>
  <c r="CG25" i="33"/>
  <c r="CG24" i="33"/>
  <c r="CG23" i="33"/>
  <c r="CG22" i="33"/>
  <c r="CG21" i="33"/>
  <c r="CG20" i="33"/>
  <c r="CG19" i="33"/>
  <c r="CG18" i="33"/>
  <c r="CG17" i="33"/>
  <c r="CG16" i="33"/>
  <c r="CG15" i="33"/>
  <c r="CG14" i="33"/>
  <c r="CG13" i="33"/>
  <c r="CG12" i="33"/>
  <c r="CG11" i="33"/>
  <c r="CG10" i="33"/>
  <c r="CG9" i="33"/>
  <c r="CG8" i="33"/>
  <c r="CG7" i="33"/>
  <c r="CG6" i="33"/>
  <c r="CG5" i="33"/>
  <c r="CG4" i="33"/>
  <c r="CG3" i="33"/>
  <c r="CF51" i="33"/>
  <c r="CF50" i="33"/>
  <c r="CF49" i="33"/>
  <c r="CF48" i="33"/>
  <c r="CF47" i="33"/>
  <c r="CF46" i="33"/>
  <c r="CF45" i="33"/>
  <c r="CF44" i="33"/>
  <c r="CF43" i="33"/>
  <c r="CF42" i="33"/>
  <c r="CF41" i="33"/>
  <c r="CF40" i="33"/>
  <c r="CF39" i="33"/>
  <c r="CF38" i="33"/>
  <c r="CF37" i="33"/>
  <c r="CF36" i="33"/>
  <c r="CF35" i="33"/>
  <c r="CF34" i="33"/>
  <c r="CF33" i="33"/>
  <c r="CF32" i="33"/>
  <c r="CF31" i="33"/>
  <c r="CF30" i="33"/>
  <c r="CF29" i="33"/>
  <c r="CF28" i="33"/>
  <c r="CF27" i="33"/>
  <c r="CF26" i="33"/>
  <c r="CF25" i="33"/>
  <c r="CF24" i="33"/>
  <c r="CF23" i="33"/>
  <c r="CF22" i="33"/>
  <c r="CF21" i="33"/>
  <c r="CF20" i="33"/>
  <c r="CF19" i="33"/>
  <c r="CF18" i="33"/>
  <c r="CF17" i="33"/>
  <c r="CF16" i="33"/>
  <c r="CF15" i="33"/>
  <c r="CF14" i="33"/>
  <c r="CF13" i="33"/>
  <c r="CF12" i="33"/>
  <c r="CF11" i="33"/>
  <c r="CF10" i="33"/>
  <c r="CF9" i="33"/>
  <c r="CF8" i="33"/>
  <c r="CF7" i="33"/>
  <c r="CF6" i="33"/>
  <c r="CF5" i="33"/>
  <c r="CF4" i="33"/>
  <c r="CF3" i="33"/>
  <c r="CG57" i="4"/>
  <c r="CG58" i="4"/>
  <c r="CG59" i="4"/>
  <c r="CD59" i="4"/>
  <c r="J66" i="9"/>
  <c r="R17" i="20"/>
  <c r="B13" i="20"/>
  <c r="C13" i="20"/>
  <c r="E13" i="20"/>
  <c r="C14" i="21"/>
  <c r="F14" i="21"/>
  <c r="H14" i="21"/>
  <c r="CV3" i="14"/>
  <c r="CW3" i="14"/>
  <c r="CX3" i="14"/>
  <c r="CY3" i="14"/>
  <c r="CV4" i="14"/>
  <c r="CW4" i="14"/>
  <c r="CX4" i="14"/>
  <c r="CY4" i="14"/>
  <c r="CV5" i="14"/>
  <c r="CW5" i="14"/>
  <c r="CX5" i="14"/>
  <c r="CY5" i="14"/>
  <c r="CV6" i="14"/>
  <c r="CW6" i="14"/>
  <c r="CX6" i="14"/>
  <c r="CY6" i="14"/>
  <c r="CV7" i="14"/>
  <c r="CW7" i="14"/>
  <c r="CX7" i="14"/>
  <c r="CY7" i="14"/>
  <c r="CV8" i="14"/>
  <c r="CW8" i="14"/>
  <c r="CX8" i="14"/>
  <c r="CY8" i="14"/>
  <c r="CV9" i="14"/>
  <c r="CW9" i="14"/>
  <c r="CX9" i="14"/>
  <c r="CY9" i="14"/>
  <c r="CV10" i="14"/>
  <c r="CW10" i="14"/>
  <c r="CX10" i="14"/>
  <c r="CY10" i="14"/>
  <c r="CV11" i="14"/>
  <c r="CW11" i="14"/>
  <c r="CX11" i="14"/>
  <c r="CY11" i="14"/>
  <c r="CV12" i="14"/>
  <c r="CW12" i="14"/>
  <c r="CX12" i="14"/>
  <c r="CY12" i="14"/>
  <c r="CV13" i="14"/>
  <c r="CW13" i="14"/>
  <c r="CX13" i="14"/>
  <c r="CY13" i="14"/>
  <c r="CV14" i="14"/>
  <c r="CW14" i="14"/>
  <c r="CX14" i="14"/>
  <c r="CY14" i="14"/>
  <c r="CV15" i="14"/>
  <c r="CW15" i="14"/>
  <c r="CX15" i="14"/>
  <c r="CY15" i="14"/>
  <c r="CV16" i="14"/>
  <c r="CW16" i="14"/>
  <c r="CX16" i="14"/>
  <c r="CY16" i="14"/>
  <c r="CV17" i="14"/>
  <c r="CW17" i="14"/>
  <c r="CX17" i="14"/>
  <c r="CY17" i="14"/>
  <c r="CV18" i="14"/>
  <c r="CW18" i="14"/>
  <c r="CX18" i="14"/>
  <c r="CY18" i="14"/>
  <c r="CV19" i="14"/>
  <c r="CW19" i="14"/>
  <c r="CX19" i="14"/>
  <c r="CY19" i="14"/>
  <c r="CV20" i="14"/>
  <c r="CW20" i="14"/>
  <c r="CX20" i="14"/>
  <c r="CY20" i="14"/>
  <c r="CV21" i="14"/>
  <c r="CW21" i="14"/>
  <c r="CX21" i="14"/>
  <c r="CY21" i="14"/>
  <c r="CV22" i="14"/>
  <c r="CW22" i="14"/>
  <c r="CX22" i="14"/>
  <c r="CY22" i="14"/>
  <c r="CV23" i="14"/>
  <c r="CW23" i="14"/>
  <c r="CX23" i="14"/>
  <c r="CY23" i="14"/>
  <c r="CV24" i="14"/>
  <c r="CW24" i="14"/>
  <c r="CX24" i="14"/>
  <c r="CY24" i="14"/>
  <c r="CV25" i="14"/>
  <c r="CW25" i="14"/>
  <c r="CX25" i="14"/>
  <c r="CY25" i="14"/>
  <c r="CV26" i="14"/>
  <c r="CW26" i="14"/>
  <c r="CX26" i="14"/>
  <c r="CY26" i="14"/>
  <c r="CV27" i="14"/>
  <c r="CW27" i="14"/>
  <c r="CX27" i="14"/>
  <c r="CY27" i="14"/>
  <c r="CV28" i="14"/>
  <c r="CW28" i="14"/>
  <c r="CX28" i="14"/>
  <c r="CY28" i="14"/>
  <c r="CV29" i="14"/>
  <c r="CW29" i="14"/>
  <c r="CX29" i="14"/>
  <c r="CY29" i="14"/>
  <c r="CV30" i="14"/>
  <c r="CW30" i="14"/>
  <c r="CX30" i="14"/>
  <c r="CY30" i="14"/>
  <c r="CV31" i="14"/>
  <c r="CW31" i="14"/>
  <c r="CX31" i="14"/>
  <c r="CY31" i="14"/>
  <c r="CV32" i="14"/>
  <c r="CW32" i="14"/>
  <c r="CX32" i="14"/>
  <c r="CY32" i="14"/>
  <c r="CV33" i="14"/>
  <c r="CW33" i="14"/>
  <c r="CX33" i="14"/>
  <c r="CY33" i="14"/>
  <c r="CV34" i="14"/>
  <c r="CW34" i="14"/>
  <c r="CX34" i="14"/>
  <c r="CY34" i="14"/>
  <c r="CV35" i="14"/>
  <c r="CW35" i="14"/>
  <c r="CX35" i="14"/>
  <c r="CY35" i="14"/>
  <c r="CV36" i="14"/>
  <c r="CW36" i="14"/>
  <c r="CX36" i="14"/>
  <c r="CY36" i="14"/>
  <c r="CV37" i="14"/>
  <c r="CW37" i="14"/>
  <c r="CX37" i="14"/>
  <c r="CY37" i="14"/>
  <c r="CV38" i="14"/>
  <c r="CW38" i="14"/>
  <c r="CX38" i="14"/>
  <c r="CY38" i="14"/>
  <c r="CV39" i="14"/>
  <c r="CW39" i="14"/>
  <c r="CX39" i="14"/>
  <c r="CY39" i="14"/>
  <c r="CV40" i="14"/>
  <c r="CW40" i="14"/>
  <c r="CX40" i="14"/>
  <c r="CY40" i="14"/>
  <c r="CV41" i="14"/>
  <c r="CW41" i="14"/>
  <c r="CX41" i="14"/>
  <c r="CY41" i="14"/>
  <c r="CV42" i="14"/>
  <c r="CW42" i="14"/>
  <c r="CX42" i="14"/>
  <c r="CY42" i="14"/>
  <c r="CV43" i="14"/>
  <c r="CW43" i="14"/>
  <c r="CX43" i="14"/>
  <c r="CY43" i="14"/>
  <c r="CV44" i="14"/>
  <c r="CW44" i="14"/>
  <c r="CX44" i="14"/>
  <c r="CY44" i="14"/>
  <c r="CV45" i="14"/>
  <c r="CW45" i="14"/>
  <c r="CX45" i="14"/>
  <c r="CY45" i="14"/>
  <c r="CV46" i="14"/>
  <c r="CW46" i="14"/>
  <c r="CX46" i="14"/>
  <c r="CY46" i="14"/>
  <c r="CV47" i="14"/>
  <c r="CW47" i="14"/>
  <c r="CX47" i="14"/>
  <c r="CY47" i="14"/>
  <c r="CV48" i="14"/>
  <c r="CW48" i="14"/>
  <c r="CX48" i="14"/>
  <c r="CY48" i="14"/>
  <c r="CV49" i="14"/>
  <c r="CW49" i="14"/>
  <c r="CX49" i="14"/>
  <c r="CY49" i="14"/>
  <c r="CV50" i="14"/>
  <c r="CW50" i="14"/>
  <c r="CX50" i="14"/>
  <c r="CY50" i="14"/>
  <c r="CV51" i="14"/>
  <c r="CW51" i="14"/>
  <c r="CX51" i="14"/>
  <c r="CY51" i="14"/>
  <c r="CV63" i="12"/>
  <c r="S61" i="34"/>
  <c r="Q61" i="33"/>
  <c r="M62" i="33"/>
  <c r="L62" i="33"/>
  <c r="M61" i="33"/>
  <c r="L61" i="33"/>
  <c r="N62" i="27"/>
  <c r="O62" i="27"/>
  <c r="P62" i="27"/>
  <c r="Q62" i="9"/>
  <c r="P62" i="9"/>
  <c r="O62" i="9"/>
  <c r="Q61" i="9"/>
  <c r="CY61" i="9"/>
  <c r="P61" i="9"/>
  <c r="O61" i="9"/>
  <c r="CW61" i="9"/>
  <c r="CI4" i="5"/>
  <c r="CJ4" i="5"/>
  <c r="CI5" i="5"/>
  <c r="CJ5" i="5"/>
  <c r="CI6" i="5"/>
  <c r="CJ6" i="5"/>
  <c r="CI7" i="5"/>
  <c r="CJ7" i="5"/>
  <c r="CI8" i="5"/>
  <c r="CJ8" i="5"/>
  <c r="CI9" i="5"/>
  <c r="CJ9" i="5"/>
  <c r="CI10" i="5"/>
  <c r="CJ10" i="5"/>
  <c r="CI11" i="5"/>
  <c r="CJ11" i="5"/>
  <c r="CI12" i="5"/>
  <c r="CJ12" i="5"/>
  <c r="CI13" i="5"/>
  <c r="CJ13" i="5"/>
  <c r="CI14" i="5"/>
  <c r="CJ14" i="5"/>
  <c r="CI15" i="5"/>
  <c r="CJ15" i="5"/>
  <c r="CI16" i="5"/>
  <c r="CJ16" i="5"/>
  <c r="CI17" i="5"/>
  <c r="CJ17" i="5"/>
  <c r="CI18" i="5"/>
  <c r="CJ18" i="5"/>
  <c r="CI19" i="5"/>
  <c r="CJ19" i="5"/>
  <c r="CI20" i="5"/>
  <c r="CJ20" i="5"/>
  <c r="CI21" i="5"/>
  <c r="CJ21" i="5"/>
  <c r="CI22" i="5"/>
  <c r="CJ22" i="5"/>
  <c r="CI23" i="5"/>
  <c r="CJ23" i="5"/>
  <c r="CI24" i="5"/>
  <c r="CJ24" i="5"/>
  <c r="CI25" i="5"/>
  <c r="CJ25" i="5"/>
  <c r="CI26" i="5"/>
  <c r="CJ26" i="5"/>
  <c r="CI27" i="5"/>
  <c r="CJ27" i="5"/>
  <c r="CI28" i="5"/>
  <c r="CJ28" i="5"/>
  <c r="CI29" i="5"/>
  <c r="CJ29" i="5"/>
  <c r="CI30" i="5"/>
  <c r="CJ30" i="5"/>
  <c r="CI31" i="5"/>
  <c r="CJ31" i="5"/>
  <c r="CI32" i="5"/>
  <c r="CJ32" i="5"/>
  <c r="CI33" i="5"/>
  <c r="CJ33" i="5"/>
  <c r="CI34" i="5"/>
  <c r="CJ34" i="5"/>
  <c r="CI35" i="5"/>
  <c r="CJ35" i="5"/>
  <c r="CI36" i="5"/>
  <c r="CJ36" i="5"/>
  <c r="CI37" i="5"/>
  <c r="CJ37" i="5"/>
  <c r="CI38" i="5"/>
  <c r="CJ38" i="5"/>
  <c r="CI39" i="5"/>
  <c r="CJ39" i="5"/>
  <c r="CI40" i="5"/>
  <c r="CJ40" i="5"/>
  <c r="CI41" i="5"/>
  <c r="CJ41" i="5"/>
  <c r="CI42" i="5"/>
  <c r="CJ42" i="5"/>
  <c r="CI43" i="5"/>
  <c r="CJ43" i="5"/>
  <c r="CI44" i="5"/>
  <c r="CJ44" i="5"/>
  <c r="CI45" i="5"/>
  <c r="CJ45" i="5"/>
  <c r="CI46" i="5"/>
  <c r="CJ46" i="5"/>
  <c r="CI47" i="5"/>
  <c r="CJ47" i="5"/>
  <c r="CI48" i="5"/>
  <c r="CJ48" i="5"/>
  <c r="CI49" i="5"/>
  <c r="CJ49" i="5"/>
  <c r="CI50" i="5"/>
  <c r="CJ50" i="5"/>
  <c r="CI51" i="5"/>
  <c r="CJ51" i="5"/>
  <c r="CJ3" i="5"/>
  <c r="CI3" i="5"/>
  <c r="CQ4" i="3"/>
  <c r="CR4" i="3"/>
  <c r="CS4" i="3"/>
  <c r="CQ5" i="3"/>
  <c r="CR5" i="3"/>
  <c r="CS5" i="3"/>
  <c r="CQ6" i="3"/>
  <c r="CR6" i="3"/>
  <c r="CS6" i="3"/>
  <c r="CQ7" i="3"/>
  <c r="CR7" i="3"/>
  <c r="CS7" i="3"/>
  <c r="CQ8" i="3"/>
  <c r="CR8" i="3"/>
  <c r="CS8" i="3"/>
  <c r="CQ9" i="3"/>
  <c r="CR9" i="3"/>
  <c r="CS9" i="3"/>
  <c r="CQ10" i="3"/>
  <c r="CR10" i="3"/>
  <c r="CS10" i="3"/>
  <c r="CQ11" i="3"/>
  <c r="CR11" i="3"/>
  <c r="CS11" i="3"/>
  <c r="CQ12" i="3"/>
  <c r="CR12" i="3"/>
  <c r="CS12" i="3"/>
  <c r="CQ13" i="3"/>
  <c r="CR13" i="3"/>
  <c r="CS13" i="3"/>
  <c r="CQ14" i="3"/>
  <c r="CR14" i="3"/>
  <c r="CS14" i="3"/>
  <c r="CQ15" i="3"/>
  <c r="CR15" i="3"/>
  <c r="CS15" i="3"/>
  <c r="CQ16" i="3"/>
  <c r="CR16" i="3"/>
  <c r="CS16" i="3"/>
  <c r="CQ17" i="3"/>
  <c r="CR17" i="3"/>
  <c r="CS17" i="3"/>
  <c r="CQ18" i="3"/>
  <c r="CR18" i="3"/>
  <c r="CS18" i="3"/>
  <c r="CQ19" i="3"/>
  <c r="CR19" i="3"/>
  <c r="CS19" i="3"/>
  <c r="CQ20" i="3"/>
  <c r="CR20" i="3"/>
  <c r="CS20" i="3"/>
  <c r="CQ21" i="3"/>
  <c r="CR21" i="3"/>
  <c r="CS21" i="3"/>
  <c r="CQ22" i="3"/>
  <c r="CR22" i="3"/>
  <c r="CS22" i="3"/>
  <c r="CQ23" i="3"/>
  <c r="CR23" i="3"/>
  <c r="CS23" i="3"/>
  <c r="CQ24" i="3"/>
  <c r="CR24" i="3"/>
  <c r="CS24" i="3"/>
  <c r="CQ25" i="3"/>
  <c r="CR25" i="3"/>
  <c r="CS25" i="3"/>
  <c r="CQ26" i="3"/>
  <c r="CR26" i="3"/>
  <c r="CS26" i="3"/>
  <c r="CQ27" i="3"/>
  <c r="CR27" i="3"/>
  <c r="CS27" i="3"/>
  <c r="CQ28" i="3"/>
  <c r="CR28" i="3"/>
  <c r="CS28" i="3"/>
  <c r="CQ29" i="3"/>
  <c r="CR29" i="3"/>
  <c r="CS29" i="3"/>
  <c r="CQ30" i="3"/>
  <c r="CR30" i="3"/>
  <c r="CS30" i="3"/>
  <c r="CQ31" i="3"/>
  <c r="CR31" i="3"/>
  <c r="CS31" i="3"/>
  <c r="CQ32" i="3"/>
  <c r="CR32" i="3"/>
  <c r="CS32" i="3"/>
  <c r="CQ33" i="3"/>
  <c r="CR33" i="3"/>
  <c r="CS33" i="3"/>
  <c r="CQ34" i="3"/>
  <c r="CR34" i="3"/>
  <c r="CS34" i="3"/>
  <c r="CQ35" i="3"/>
  <c r="CR35" i="3"/>
  <c r="CS35" i="3"/>
  <c r="CQ36" i="3"/>
  <c r="CR36" i="3"/>
  <c r="CS36" i="3"/>
  <c r="CQ37" i="3"/>
  <c r="CR37" i="3"/>
  <c r="CS37" i="3"/>
  <c r="CQ38" i="3"/>
  <c r="CR38" i="3"/>
  <c r="CS38" i="3"/>
  <c r="CQ39" i="3"/>
  <c r="CR39" i="3"/>
  <c r="CS39" i="3"/>
  <c r="CQ40" i="3"/>
  <c r="CR40" i="3"/>
  <c r="CS40" i="3"/>
  <c r="CQ41" i="3"/>
  <c r="CR41" i="3"/>
  <c r="CS41" i="3"/>
  <c r="CQ42" i="3"/>
  <c r="CR42" i="3"/>
  <c r="CS42" i="3"/>
  <c r="CQ43" i="3"/>
  <c r="CR43" i="3"/>
  <c r="CS43" i="3"/>
  <c r="CQ44" i="3"/>
  <c r="CR44" i="3"/>
  <c r="CS44" i="3"/>
  <c r="CQ45" i="3"/>
  <c r="CR45" i="3"/>
  <c r="CS45" i="3"/>
  <c r="CQ46" i="3"/>
  <c r="CR46" i="3"/>
  <c r="CS46" i="3"/>
  <c r="CQ47" i="3"/>
  <c r="CR47" i="3"/>
  <c r="CS47" i="3"/>
  <c r="CQ48" i="3"/>
  <c r="CR48" i="3"/>
  <c r="CS48" i="3"/>
  <c r="CQ49" i="3"/>
  <c r="CR49" i="3"/>
  <c r="CS49" i="3"/>
  <c r="CQ50" i="3"/>
  <c r="CR50" i="3"/>
  <c r="CS50" i="3"/>
  <c r="CQ51" i="3"/>
  <c r="CR51" i="3"/>
  <c r="CS51" i="3"/>
  <c r="CQ52" i="3"/>
  <c r="CR52" i="3"/>
  <c r="CS52" i="3"/>
  <c r="CQ53" i="3"/>
  <c r="CR53" i="3"/>
  <c r="CS53" i="3"/>
  <c r="CQ54" i="3"/>
  <c r="CR54" i="3"/>
  <c r="CS54" i="3"/>
  <c r="CQ55" i="3"/>
  <c r="CR55" i="3"/>
  <c r="CS55" i="3"/>
  <c r="CQ56" i="3"/>
  <c r="CR56" i="3"/>
  <c r="CS56" i="3"/>
  <c r="CQ57" i="3"/>
  <c r="CR57" i="3"/>
  <c r="CS57" i="3"/>
  <c r="CQ58" i="3"/>
  <c r="CR58" i="3"/>
  <c r="CS58" i="3"/>
  <c r="CS3" i="3"/>
  <c r="CR3" i="3"/>
  <c r="CQ3" i="3"/>
  <c r="BA13" i="32"/>
  <c r="K69" i="12"/>
  <c r="G69" i="12"/>
  <c r="C69" i="12"/>
  <c r="D69" i="12"/>
  <c r="E69" i="12"/>
  <c r="F69" i="12"/>
  <c r="H69" i="12"/>
  <c r="I69" i="12"/>
  <c r="J69" i="12"/>
  <c r="L69" i="12"/>
  <c r="B69" i="12"/>
  <c r="H62" i="34"/>
  <c r="G62" i="34"/>
  <c r="F62" i="34"/>
  <c r="E62" i="34"/>
  <c r="D62" i="34"/>
  <c r="C62" i="34"/>
  <c r="B62" i="34"/>
  <c r="H61" i="34"/>
  <c r="G61" i="34"/>
  <c r="F61" i="34"/>
  <c r="E61" i="34"/>
  <c r="D61" i="34"/>
  <c r="C61" i="34"/>
  <c r="B61" i="34"/>
  <c r="K62" i="33"/>
  <c r="J62" i="33"/>
  <c r="I62" i="33"/>
  <c r="H62" i="33"/>
  <c r="H16" i="21"/>
  <c r="G62" i="33"/>
  <c r="G16" i="21"/>
  <c r="F62" i="33"/>
  <c r="F16" i="21"/>
  <c r="E62" i="33"/>
  <c r="E16" i="21"/>
  <c r="D62" i="33"/>
  <c r="D16" i="21"/>
  <c r="C62" i="33"/>
  <c r="C16" i="21"/>
  <c r="B62" i="33"/>
  <c r="B16" i="21"/>
  <c r="CA61" i="33"/>
  <c r="BY61" i="33"/>
  <c r="BX61" i="33"/>
  <c r="BW61" i="33"/>
  <c r="K61" i="33"/>
  <c r="J61" i="33"/>
  <c r="I61" i="33"/>
  <c r="H61" i="33"/>
  <c r="G61" i="33"/>
  <c r="F61" i="33"/>
  <c r="E61" i="33"/>
  <c r="D61" i="33"/>
  <c r="C61" i="33"/>
  <c r="B61" i="33"/>
  <c r="CN60" i="33"/>
  <c r="CN59" i="33"/>
  <c r="CN58" i="33"/>
  <c r="CN57" i="33"/>
  <c r="CN56" i="33"/>
  <c r="CN55" i="33"/>
  <c r="CN54" i="33"/>
  <c r="CN53" i="33"/>
  <c r="CN52" i="33"/>
  <c r="CF60" i="11"/>
  <c r="CF59" i="11"/>
  <c r="CF58" i="11"/>
  <c r="CF57" i="11"/>
  <c r="CF56" i="11"/>
  <c r="CF55" i="11"/>
  <c r="AY18" i="32"/>
  <c r="S15" i="20"/>
  <c r="AX18" i="32"/>
  <c r="R15" i="20"/>
  <c r="AW18" i="32"/>
  <c r="Q15" i="20"/>
  <c r="AV18" i="32"/>
  <c r="AU18" i="32"/>
  <c r="AT18" i="32"/>
  <c r="AS18" i="32"/>
  <c r="AR18" i="32"/>
  <c r="AQ18" i="32"/>
  <c r="AP18" i="32"/>
  <c r="AO18" i="32"/>
  <c r="AN18" i="32"/>
  <c r="P15" i="20"/>
  <c r="AM18" i="32"/>
  <c r="AL18" i="32"/>
  <c r="AK18" i="32"/>
  <c r="O15" i="20"/>
  <c r="AJ18" i="32"/>
  <c r="N15" i="20"/>
  <c r="AI18" i="32"/>
  <c r="M15" i="20"/>
  <c r="AH18" i="32"/>
  <c r="AG18" i="32"/>
  <c r="C18" i="32"/>
  <c r="B18" i="32"/>
  <c r="CG48" i="8"/>
  <c r="CF48" i="8"/>
  <c r="CE48" i="8"/>
  <c r="CD48" i="8"/>
  <c r="CC48" i="8"/>
  <c r="CB48" i="8"/>
  <c r="CA48" i="8"/>
  <c r="CG47" i="8"/>
  <c r="CF47" i="8"/>
  <c r="CE47" i="8"/>
  <c r="CD47" i="8"/>
  <c r="CC47" i="8"/>
  <c r="CB47" i="8"/>
  <c r="CA47" i="8"/>
  <c r="BZ47" i="8"/>
  <c r="CG46" i="8"/>
  <c r="CF46" i="8"/>
  <c r="CE46" i="8"/>
  <c r="CD46" i="8"/>
  <c r="CC46" i="8"/>
  <c r="CB46" i="8"/>
  <c r="CA46" i="8"/>
  <c r="BZ46" i="8"/>
  <c r="CG45" i="8"/>
  <c r="CF45" i="8"/>
  <c r="CE45" i="8"/>
  <c r="CD45" i="8"/>
  <c r="CC45" i="8"/>
  <c r="CB45" i="8"/>
  <c r="CA45" i="8"/>
  <c r="BZ45" i="8"/>
  <c r="CG44" i="8"/>
  <c r="CF44" i="8"/>
  <c r="CE44" i="8"/>
  <c r="CD44" i="8"/>
  <c r="CC44" i="8"/>
  <c r="CB44" i="8"/>
  <c r="CA44" i="8"/>
  <c r="BZ44" i="8"/>
  <c r="CG43" i="8"/>
  <c r="CF43" i="8"/>
  <c r="CE43" i="8"/>
  <c r="CD43" i="8"/>
  <c r="CC43" i="8"/>
  <c r="CB43" i="8"/>
  <c r="CA43" i="8"/>
  <c r="BZ43" i="8"/>
  <c r="CG42" i="8"/>
  <c r="CF42" i="8"/>
  <c r="CE42" i="8"/>
  <c r="CD42" i="8"/>
  <c r="CC42" i="8"/>
  <c r="CB42" i="8"/>
  <c r="CA42" i="8"/>
  <c r="BZ42" i="8"/>
  <c r="CG41" i="8"/>
  <c r="CF41" i="8"/>
  <c r="CE41" i="8"/>
  <c r="CD41" i="8"/>
  <c r="CC41" i="8"/>
  <c r="CB41" i="8"/>
  <c r="CA41" i="8"/>
  <c r="BZ41" i="8"/>
  <c r="CG40" i="8"/>
  <c r="CF40" i="8"/>
  <c r="CE40" i="8"/>
  <c r="CD40" i="8"/>
  <c r="CC40" i="8"/>
  <c r="CB40" i="8"/>
  <c r="CA40" i="8"/>
  <c r="BZ40" i="8"/>
  <c r="CG39" i="8"/>
  <c r="CF39" i="8"/>
  <c r="CE39" i="8"/>
  <c r="CD39" i="8"/>
  <c r="CC39" i="8"/>
  <c r="CB39" i="8"/>
  <c r="CA39" i="8"/>
  <c r="BZ39" i="8"/>
  <c r="CG38" i="8"/>
  <c r="CF38" i="8"/>
  <c r="CE38" i="8"/>
  <c r="CD38" i="8"/>
  <c r="CC38" i="8"/>
  <c r="CB38" i="8"/>
  <c r="CA38" i="8"/>
  <c r="BZ38" i="8"/>
  <c r="CG37" i="8"/>
  <c r="CF37" i="8"/>
  <c r="CE37" i="8"/>
  <c r="CD37" i="8"/>
  <c r="CC37" i="8"/>
  <c r="CB37" i="8"/>
  <c r="CA37" i="8"/>
  <c r="BZ37" i="8"/>
  <c r="CG36" i="8"/>
  <c r="CF36" i="8"/>
  <c r="CE36" i="8"/>
  <c r="CD36" i="8"/>
  <c r="CC36" i="8"/>
  <c r="CB36" i="8"/>
  <c r="CA36" i="8"/>
  <c r="BZ36" i="8"/>
  <c r="CG35" i="8"/>
  <c r="CF35" i="8"/>
  <c r="CE35" i="8"/>
  <c r="CD35" i="8"/>
  <c r="CC35" i="8"/>
  <c r="CB35" i="8"/>
  <c r="CA35" i="8"/>
  <c r="BZ35" i="8"/>
  <c r="CG34" i="8"/>
  <c r="CF34" i="8"/>
  <c r="CE34" i="8"/>
  <c r="CD34" i="8"/>
  <c r="CC34" i="8"/>
  <c r="CB34" i="8"/>
  <c r="CA34" i="8"/>
  <c r="BZ34" i="8"/>
  <c r="CG33" i="8"/>
  <c r="CF33" i="8"/>
  <c r="CE33" i="8"/>
  <c r="CD33" i="8"/>
  <c r="CC33" i="8"/>
  <c r="CB33" i="8"/>
  <c r="CA33" i="8"/>
  <c r="BZ33" i="8"/>
  <c r="CG32" i="8"/>
  <c r="CF32" i="8"/>
  <c r="CE32" i="8"/>
  <c r="CD32" i="8"/>
  <c r="CC32" i="8"/>
  <c r="CB32" i="8"/>
  <c r="CA32" i="8"/>
  <c r="BZ32" i="8"/>
  <c r="CG31" i="8"/>
  <c r="CF31" i="8"/>
  <c r="CE31" i="8"/>
  <c r="CD31" i="8"/>
  <c r="CC31" i="8"/>
  <c r="CB31" i="8"/>
  <c r="CA31" i="8"/>
  <c r="BZ31" i="8"/>
  <c r="CG30" i="8"/>
  <c r="CF30" i="8"/>
  <c r="CE30" i="8"/>
  <c r="CD30" i="8"/>
  <c r="CC30" i="8"/>
  <c r="CB30" i="8"/>
  <c r="CA30" i="8"/>
  <c r="BZ30" i="8"/>
  <c r="CG29" i="8"/>
  <c r="CF29" i="8"/>
  <c r="CE29" i="8"/>
  <c r="CD29" i="8"/>
  <c r="CC29" i="8"/>
  <c r="CB29" i="8"/>
  <c r="CA29" i="8"/>
  <c r="BZ29" i="8"/>
  <c r="CG28" i="8"/>
  <c r="CF28" i="8"/>
  <c r="CE28" i="8"/>
  <c r="CD28" i="8"/>
  <c r="CC28" i="8"/>
  <c r="CB28" i="8"/>
  <c r="CA28" i="8"/>
  <c r="BZ28" i="8"/>
  <c r="CG27" i="8"/>
  <c r="CF27" i="8"/>
  <c r="CE27" i="8"/>
  <c r="CD27" i="8"/>
  <c r="CC27" i="8"/>
  <c r="CB27" i="8"/>
  <c r="CA27" i="8"/>
  <c r="BZ27" i="8"/>
  <c r="CG26" i="8"/>
  <c r="CF26" i="8"/>
  <c r="CE26" i="8"/>
  <c r="CD26" i="8"/>
  <c r="CC26" i="8"/>
  <c r="CB26" i="8"/>
  <c r="CA26" i="8"/>
  <c r="BZ26" i="8"/>
  <c r="CG25" i="8"/>
  <c r="CF25" i="8"/>
  <c r="CE25" i="8"/>
  <c r="CD25" i="8"/>
  <c r="CC25" i="8"/>
  <c r="CB25" i="8"/>
  <c r="CA25" i="8"/>
  <c r="BZ25" i="8"/>
  <c r="CG24" i="8"/>
  <c r="CF24" i="8"/>
  <c r="CE24" i="8"/>
  <c r="CD24" i="8"/>
  <c r="CC24" i="8"/>
  <c r="CB24" i="8"/>
  <c r="CA24" i="8"/>
  <c r="BZ24" i="8"/>
  <c r="CG23" i="8"/>
  <c r="CF23" i="8"/>
  <c r="CE23" i="8"/>
  <c r="CD23" i="8"/>
  <c r="CC23" i="8"/>
  <c r="CB23" i="8"/>
  <c r="CA23" i="8"/>
  <c r="BZ23" i="8"/>
  <c r="CG22" i="8"/>
  <c r="CF22" i="8"/>
  <c r="CE22" i="8"/>
  <c r="CD22" i="8"/>
  <c r="CC22" i="8"/>
  <c r="CB22" i="8"/>
  <c r="CA22" i="8"/>
  <c r="BZ22" i="8"/>
  <c r="CG21" i="8"/>
  <c r="CF21" i="8"/>
  <c r="CE21" i="8"/>
  <c r="CD21" i="8"/>
  <c r="CC21" i="8"/>
  <c r="CB21" i="8"/>
  <c r="CA21" i="8"/>
  <c r="BZ21" i="8"/>
  <c r="CG20" i="8"/>
  <c r="CF20" i="8"/>
  <c r="CE20" i="8"/>
  <c r="CD20" i="8"/>
  <c r="CC20" i="8"/>
  <c r="CB20" i="8"/>
  <c r="CA20" i="8"/>
  <c r="BZ20" i="8"/>
  <c r="CG19" i="8"/>
  <c r="CF19" i="8"/>
  <c r="CE19" i="8"/>
  <c r="CD19" i="8"/>
  <c r="CC19" i="8"/>
  <c r="CB19" i="8"/>
  <c r="CA19" i="8"/>
  <c r="BZ19" i="8"/>
  <c r="CG18" i="8"/>
  <c r="CF18" i="8"/>
  <c r="CE18" i="8"/>
  <c r="CD18" i="8"/>
  <c r="CC18" i="8"/>
  <c r="CB18" i="8"/>
  <c r="CA18" i="8"/>
  <c r="BZ18" i="8"/>
  <c r="CG17" i="8"/>
  <c r="CF17" i="8"/>
  <c r="CE17" i="8"/>
  <c r="CD17" i="8"/>
  <c r="CC17" i="8"/>
  <c r="CB17" i="8"/>
  <c r="CA17" i="8"/>
  <c r="BZ17" i="8"/>
  <c r="CG16" i="8"/>
  <c r="CF16" i="8"/>
  <c r="CE16" i="8"/>
  <c r="CD16" i="8"/>
  <c r="CC16" i="8"/>
  <c r="CB16" i="8"/>
  <c r="CA16" i="8"/>
  <c r="BZ16" i="8"/>
  <c r="CG15" i="8"/>
  <c r="CF15" i="8"/>
  <c r="CE15" i="8"/>
  <c r="CD15" i="8"/>
  <c r="CC15" i="8"/>
  <c r="CB15" i="8"/>
  <c r="CA15" i="8"/>
  <c r="BZ15" i="8"/>
  <c r="CG14" i="8"/>
  <c r="CF14" i="8"/>
  <c r="CE14" i="8"/>
  <c r="CD14" i="8"/>
  <c r="CC14" i="8"/>
  <c r="CB14" i="8"/>
  <c r="CA14" i="8"/>
  <c r="BZ14" i="8"/>
  <c r="CG13" i="8"/>
  <c r="CF13" i="8"/>
  <c r="CE13" i="8"/>
  <c r="CD13" i="8"/>
  <c r="CC13" i="8"/>
  <c r="CB13" i="8"/>
  <c r="CA13" i="8"/>
  <c r="BZ13" i="8"/>
  <c r="CG12" i="8"/>
  <c r="CF12" i="8"/>
  <c r="CE12" i="8"/>
  <c r="CD12" i="8"/>
  <c r="CC12" i="8"/>
  <c r="CB12" i="8"/>
  <c r="CA12" i="8"/>
  <c r="BZ12" i="8"/>
  <c r="CG11" i="8"/>
  <c r="CF11" i="8"/>
  <c r="CE11" i="8"/>
  <c r="CD11" i="8"/>
  <c r="CC11" i="8"/>
  <c r="CB11" i="8"/>
  <c r="CA11" i="8"/>
  <c r="BZ11" i="8"/>
  <c r="CG10" i="8"/>
  <c r="CF10" i="8"/>
  <c r="CE10" i="8"/>
  <c r="CD10" i="8"/>
  <c r="CC10" i="8"/>
  <c r="CB10" i="8"/>
  <c r="CA10" i="8"/>
  <c r="BZ10" i="8"/>
  <c r="CG9" i="8"/>
  <c r="CF9" i="8"/>
  <c r="CE9" i="8"/>
  <c r="CD9" i="8"/>
  <c r="CC9" i="8"/>
  <c r="CB9" i="8"/>
  <c r="CA9" i="8"/>
  <c r="BZ9" i="8"/>
  <c r="CG8" i="8"/>
  <c r="CF8" i="8"/>
  <c r="CE8" i="8"/>
  <c r="CD8" i="8"/>
  <c r="CC8" i="8"/>
  <c r="CB8" i="8"/>
  <c r="CA8" i="8"/>
  <c r="BZ8" i="8"/>
  <c r="CG7" i="8"/>
  <c r="CF7" i="8"/>
  <c r="CE7" i="8"/>
  <c r="CD7" i="8"/>
  <c r="CC7" i="8"/>
  <c r="CB7" i="8"/>
  <c r="CA7" i="8"/>
  <c r="BZ7" i="8"/>
  <c r="CG6" i="8"/>
  <c r="CF6" i="8"/>
  <c r="CE6" i="8"/>
  <c r="CD6" i="8"/>
  <c r="CC6" i="8"/>
  <c r="CB6" i="8"/>
  <c r="CA6" i="8"/>
  <c r="BZ6" i="8"/>
  <c r="CG5" i="8"/>
  <c r="CF5" i="8"/>
  <c r="CE5" i="8"/>
  <c r="CD5" i="8"/>
  <c r="CC5" i="8"/>
  <c r="CB5" i="8"/>
  <c r="CA5" i="8"/>
  <c r="BZ5" i="8"/>
  <c r="CG4" i="8"/>
  <c r="CF4" i="8"/>
  <c r="CE4" i="8"/>
  <c r="CD4" i="8"/>
  <c r="CC4" i="8"/>
  <c r="CB4" i="8"/>
  <c r="CA4" i="8"/>
  <c r="BZ4" i="8"/>
  <c r="CG3" i="8"/>
  <c r="CF3" i="8"/>
  <c r="CE3" i="8"/>
  <c r="CD3" i="8"/>
  <c r="CC3" i="8"/>
  <c r="CB3" i="8"/>
  <c r="CA3" i="8"/>
  <c r="BZ3" i="8"/>
  <c r="CM56" i="13"/>
  <c r="CL56" i="13"/>
  <c r="CM55" i="13"/>
  <c r="CL55" i="13"/>
  <c r="CM54" i="13"/>
  <c r="CL54" i="13"/>
  <c r="CJ60" i="9"/>
  <c r="CJ59" i="9"/>
  <c r="CJ58" i="9"/>
  <c r="CJ54" i="9"/>
  <c r="CD51" i="4"/>
  <c r="CD50" i="4"/>
  <c r="CD49" i="4"/>
  <c r="CD48" i="4"/>
  <c r="CD47" i="4"/>
  <c r="CD46" i="4"/>
  <c r="CD45" i="4"/>
  <c r="CD44" i="4"/>
  <c r="CD43" i="4"/>
  <c r="CD42" i="4"/>
  <c r="CD41" i="4"/>
  <c r="CD40" i="4"/>
  <c r="CD39" i="4"/>
  <c r="CD38" i="4"/>
  <c r="CD37" i="4"/>
  <c r="CD36" i="4"/>
  <c r="CD35" i="4"/>
  <c r="CD34" i="4"/>
  <c r="CD33" i="4"/>
  <c r="CD32" i="4"/>
  <c r="CD31" i="4"/>
  <c r="CD30" i="4"/>
  <c r="CD29" i="4"/>
  <c r="CD28" i="4"/>
  <c r="CD27" i="4"/>
  <c r="CD26" i="4"/>
  <c r="CD25" i="4"/>
  <c r="CD24" i="4"/>
  <c r="CD23" i="4"/>
  <c r="CD22" i="4"/>
  <c r="CD21" i="4"/>
  <c r="CD20" i="4"/>
  <c r="CD19" i="4"/>
  <c r="CD18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5" i="4"/>
  <c r="CD4" i="4"/>
  <c r="CG4" i="4"/>
  <c r="CG5" i="4"/>
  <c r="CG6" i="4"/>
  <c r="CG7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3" i="4"/>
  <c r="CH51" i="5"/>
  <c r="CG51" i="5"/>
  <c r="CH50" i="5"/>
  <c r="CG50" i="5"/>
  <c r="CH49" i="5"/>
  <c r="CG49" i="5"/>
  <c r="CH48" i="5"/>
  <c r="CG48" i="5"/>
  <c r="CH47" i="5"/>
  <c r="CG47" i="5"/>
  <c r="CH46" i="5"/>
  <c r="CG46" i="5"/>
  <c r="CH45" i="5"/>
  <c r="CG45" i="5"/>
  <c r="CH44" i="5"/>
  <c r="CG44" i="5"/>
  <c r="CH43" i="5"/>
  <c r="CG43" i="5"/>
  <c r="CH42" i="5"/>
  <c r="CG42" i="5"/>
  <c r="CH41" i="5"/>
  <c r="CG41" i="5"/>
  <c r="CH40" i="5"/>
  <c r="CG40" i="5"/>
  <c r="CH39" i="5"/>
  <c r="CG39" i="5"/>
  <c r="CH38" i="5"/>
  <c r="CG38" i="5"/>
  <c r="CH37" i="5"/>
  <c r="CG37" i="5"/>
  <c r="CH36" i="5"/>
  <c r="CG36" i="5"/>
  <c r="CH35" i="5"/>
  <c r="CG35" i="5"/>
  <c r="CH34" i="5"/>
  <c r="CG34" i="5"/>
  <c r="CH33" i="5"/>
  <c r="CG33" i="5"/>
  <c r="CH32" i="5"/>
  <c r="CG32" i="5"/>
  <c r="CH31" i="5"/>
  <c r="CG31" i="5"/>
  <c r="CH30" i="5"/>
  <c r="CG30" i="5"/>
  <c r="CH29" i="5"/>
  <c r="CG29" i="5"/>
  <c r="CH28" i="5"/>
  <c r="CG28" i="5"/>
  <c r="CH27" i="5"/>
  <c r="CG27" i="5"/>
  <c r="CH26" i="5"/>
  <c r="CG26" i="5"/>
  <c r="CH25" i="5"/>
  <c r="CG25" i="5"/>
  <c r="CH24" i="5"/>
  <c r="CG24" i="5"/>
  <c r="CH23" i="5"/>
  <c r="CG23" i="5"/>
  <c r="CH22" i="5"/>
  <c r="CG22" i="5"/>
  <c r="CH21" i="5"/>
  <c r="CG21" i="5"/>
  <c r="CH20" i="5"/>
  <c r="CG20" i="5"/>
  <c r="CH19" i="5"/>
  <c r="CG19" i="5"/>
  <c r="CH18" i="5"/>
  <c r="CG18" i="5"/>
  <c r="CH17" i="5"/>
  <c r="CG17" i="5"/>
  <c r="CH16" i="5"/>
  <c r="CG16" i="5"/>
  <c r="CH15" i="5"/>
  <c r="CG15" i="5"/>
  <c r="CH14" i="5"/>
  <c r="CG14" i="5"/>
  <c r="CH13" i="5"/>
  <c r="CG13" i="5"/>
  <c r="CH12" i="5"/>
  <c r="CG12" i="5"/>
  <c r="CH11" i="5"/>
  <c r="CG11" i="5"/>
  <c r="CH10" i="5"/>
  <c r="CG10" i="5"/>
  <c r="CH9" i="5"/>
  <c r="CG9" i="5"/>
  <c r="CH8" i="5"/>
  <c r="CG8" i="5"/>
  <c r="CH7" i="5"/>
  <c r="CG7" i="5"/>
  <c r="CH6" i="5"/>
  <c r="CG6" i="5"/>
  <c r="CH5" i="5"/>
  <c r="CG5" i="5"/>
  <c r="CH4" i="5"/>
  <c r="CG4" i="5"/>
  <c r="CH3" i="5"/>
  <c r="CG3" i="5"/>
  <c r="CL60" i="4"/>
  <c r="CK60" i="4"/>
  <c r="CJ60" i="4"/>
  <c r="CI60" i="4"/>
  <c r="CH60" i="4"/>
  <c r="CF60" i="4"/>
  <c r="CL59" i="4"/>
  <c r="CK59" i="4"/>
  <c r="CJ59" i="4"/>
  <c r="CI59" i="4"/>
  <c r="CH59" i="4"/>
  <c r="CF59" i="4"/>
  <c r="CL58" i="4"/>
  <c r="CK58" i="4"/>
  <c r="CJ58" i="4"/>
  <c r="CI58" i="4"/>
  <c r="CH58" i="4"/>
  <c r="CF58" i="4"/>
  <c r="CL57" i="4"/>
  <c r="CK57" i="4"/>
  <c r="CJ57" i="4"/>
  <c r="CI57" i="4"/>
  <c r="CH57" i="4"/>
  <c r="CF57" i="4"/>
  <c r="CL56" i="4"/>
  <c r="CK56" i="4"/>
  <c r="CJ56" i="4"/>
  <c r="CI56" i="4"/>
  <c r="CH56" i="4"/>
  <c r="CF56" i="4"/>
  <c r="CL55" i="4"/>
  <c r="CK55" i="4"/>
  <c r="CJ55" i="4"/>
  <c r="CI55" i="4"/>
  <c r="CH55" i="4"/>
  <c r="CF55" i="4"/>
  <c r="CL54" i="4"/>
  <c r="CK54" i="4"/>
  <c r="CJ54" i="4"/>
  <c r="CI54" i="4"/>
  <c r="CH54" i="4"/>
  <c r="CF54" i="4"/>
  <c r="CL53" i="4"/>
  <c r="CK53" i="4"/>
  <c r="CJ53" i="4"/>
  <c r="CI53" i="4"/>
  <c r="CH53" i="4"/>
  <c r="CF53" i="4"/>
  <c r="CL52" i="4"/>
  <c r="CK52" i="4"/>
  <c r="CJ52" i="4"/>
  <c r="CI52" i="4"/>
  <c r="CH52" i="4"/>
  <c r="CF52" i="4"/>
  <c r="CL51" i="4"/>
  <c r="CK51" i="4"/>
  <c r="CJ51" i="4"/>
  <c r="CI51" i="4"/>
  <c r="CH51" i="4"/>
  <c r="CF51" i="4"/>
  <c r="CL50" i="4"/>
  <c r="CK50" i="4"/>
  <c r="CJ50" i="4"/>
  <c r="CI50" i="4"/>
  <c r="CH50" i="4"/>
  <c r="CF50" i="4"/>
  <c r="CL49" i="4"/>
  <c r="CK49" i="4"/>
  <c r="CJ49" i="4"/>
  <c r="CI49" i="4"/>
  <c r="CH49" i="4"/>
  <c r="CF49" i="4"/>
  <c r="CL48" i="4"/>
  <c r="CK48" i="4"/>
  <c r="CJ48" i="4"/>
  <c r="CI48" i="4"/>
  <c r="CH48" i="4"/>
  <c r="CF48" i="4"/>
  <c r="CL47" i="4"/>
  <c r="CK47" i="4"/>
  <c r="CJ47" i="4"/>
  <c r="CI47" i="4"/>
  <c r="CH47" i="4"/>
  <c r="CF47" i="4"/>
  <c r="CL46" i="4"/>
  <c r="CK46" i="4"/>
  <c r="CJ46" i="4"/>
  <c r="CI46" i="4"/>
  <c r="CH46" i="4"/>
  <c r="CF46" i="4"/>
  <c r="CL45" i="4"/>
  <c r="CK45" i="4"/>
  <c r="CJ45" i="4"/>
  <c r="CI45" i="4"/>
  <c r="CH45" i="4"/>
  <c r="CF45" i="4"/>
  <c r="CL44" i="4"/>
  <c r="CK44" i="4"/>
  <c r="CJ44" i="4"/>
  <c r="CI44" i="4"/>
  <c r="CH44" i="4"/>
  <c r="CF44" i="4"/>
  <c r="CL43" i="4"/>
  <c r="CK43" i="4"/>
  <c r="CJ43" i="4"/>
  <c r="CI43" i="4"/>
  <c r="CH43" i="4"/>
  <c r="CF43" i="4"/>
  <c r="CL42" i="4"/>
  <c r="CK42" i="4"/>
  <c r="CJ42" i="4"/>
  <c r="CI42" i="4"/>
  <c r="CH42" i="4"/>
  <c r="CF42" i="4"/>
  <c r="CL41" i="4"/>
  <c r="CK41" i="4"/>
  <c r="CJ41" i="4"/>
  <c r="CI41" i="4"/>
  <c r="CH41" i="4"/>
  <c r="CF41" i="4"/>
  <c r="CL40" i="4"/>
  <c r="CK40" i="4"/>
  <c r="CJ40" i="4"/>
  <c r="CI40" i="4"/>
  <c r="CH40" i="4"/>
  <c r="CF40" i="4"/>
  <c r="CL39" i="4"/>
  <c r="CK39" i="4"/>
  <c r="CJ39" i="4"/>
  <c r="CI39" i="4"/>
  <c r="CH39" i="4"/>
  <c r="CF39" i="4"/>
  <c r="CL38" i="4"/>
  <c r="CK38" i="4"/>
  <c r="CJ38" i="4"/>
  <c r="CI38" i="4"/>
  <c r="CH38" i="4"/>
  <c r="CF38" i="4"/>
  <c r="CL37" i="4"/>
  <c r="CK37" i="4"/>
  <c r="CJ37" i="4"/>
  <c r="CI37" i="4"/>
  <c r="CH37" i="4"/>
  <c r="CF37" i="4"/>
  <c r="CL36" i="4"/>
  <c r="CK36" i="4"/>
  <c r="CJ36" i="4"/>
  <c r="CI36" i="4"/>
  <c r="CH36" i="4"/>
  <c r="CF36" i="4"/>
  <c r="CL35" i="4"/>
  <c r="CK35" i="4"/>
  <c r="CJ35" i="4"/>
  <c r="CI35" i="4"/>
  <c r="CH35" i="4"/>
  <c r="CF35" i="4"/>
  <c r="CL34" i="4"/>
  <c r="CK34" i="4"/>
  <c r="CJ34" i="4"/>
  <c r="CI34" i="4"/>
  <c r="CH34" i="4"/>
  <c r="CF34" i="4"/>
  <c r="CL33" i="4"/>
  <c r="CK33" i="4"/>
  <c r="CJ33" i="4"/>
  <c r="CI33" i="4"/>
  <c r="CH33" i="4"/>
  <c r="CF33" i="4"/>
  <c r="CL32" i="4"/>
  <c r="CK32" i="4"/>
  <c r="CJ32" i="4"/>
  <c r="CI32" i="4"/>
  <c r="CH32" i="4"/>
  <c r="CF32" i="4"/>
  <c r="CL31" i="4"/>
  <c r="CK31" i="4"/>
  <c r="CJ31" i="4"/>
  <c r="CI31" i="4"/>
  <c r="CH31" i="4"/>
  <c r="CF31" i="4"/>
  <c r="CL30" i="4"/>
  <c r="CK30" i="4"/>
  <c r="CJ30" i="4"/>
  <c r="CI30" i="4"/>
  <c r="CH30" i="4"/>
  <c r="CF30" i="4"/>
  <c r="CL29" i="4"/>
  <c r="CK29" i="4"/>
  <c r="CJ29" i="4"/>
  <c r="CI29" i="4"/>
  <c r="CH29" i="4"/>
  <c r="CF29" i="4"/>
  <c r="CL28" i="4"/>
  <c r="CK28" i="4"/>
  <c r="CJ28" i="4"/>
  <c r="CI28" i="4"/>
  <c r="CH28" i="4"/>
  <c r="CF28" i="4"/>
  <c r="CL27" i="4"/>
  <c r="CK27" i="4"/>
  <c r="CJ27" i="4"/>
  <c r="CI27" i="4"/>
  <c r="CH27" i="4"/>
  <c r="CF27" i="4"/>
  <c r="CL26" i="4"/>
  <c r="CK26" i="4"/>
  <c r="CJ26" i="4"/>
  <c r="CI26" i="4"/>
  <c r="CH26" i="4"/>
  <c r="CF26" i="4"/>
  <c r="CL25" i="4"/>
  <c r="CK25" i="4"/>
  <c r="CJ25" i="4"/>
  <c r="CI25" i="4"/>
  <c r="CH25" i="4"/>
  <c r="CF25" i="4"/>
  <c r="CL24" i="4"/>
  <c r="CK24" i="4"/>
  <c r="CJ24" i="4"/>
  <c r="CI24" i="4"/>
  <c r="CH24" i="4"/>
  <c r="CF24" i="4"/>
  <c r="CL23" i="4"/>
  <c r="CK23" i="4"/>
  <c r="CJ23" i="4"/>
  <c r="CI23" i="4"/>
  <c r="CH23" i="4"/>
  <c r="CF23" i="4"/>
  <c r="CL22" i="4"/>
  <c r="CK22" i="4"/>
  <c r="CJ22" i="4"/>
  <c r="CI22" i="4"/>
  <c r="CH22" i="4"/>
  <c r="CF22" i="4"/>
  <c r="CL21" i="4"/>
  <c r="CK21" i="4"/>
  <c r="CJ21" i="4"/>
  <c r="CI21" i="4"/>
  <c r="CH21" i="4"/>
  <c r="CF21" i="4"/>
  <c r="CL20" i="4"/>
  <c r="CK20" i="4"/>
  <c r="CJ20" i="4"/>
  <c r="CI20" i="4"/>
  <c r="CH20" i="4"/>
  <c r="CF20" i="4"/>
  <c r="CL19" i="4"/>
  <c r="CK19" i="4"/>
  <c r="CJ19" i="4"/>
  <c r="CI19" i="4"/>
  <c r="CH19" i="4"/>
  <c r="CF19" i="4"/>
  <c r="CL18" i="4"/>
  <c r="CK18" i="4"/>
  <c r="CJ18" i="4"/>
  <c r="CI18" i="4"/>
  <c r="CH18" i="4"/>
  <c r="CF18" i="4"/>
  <c r="CL17" i="4"/>
  <c r="CK17" i="4"/>
  <c r="CJ17" i="4"/>
  <c r="CI17" i="4"/>
  <c r="CH17" i="4"/>
  <c r="CF17" i="4"/>
  <c r="CL16" i="4"/>
  <c r="CK16" i="4"/>
  <c r="CJ16" i="4"/>
  <c r="CI16" i="4"/>
  <c r="CH16" i="4"/>
  <c r="CF16" i="4"/>
  <c r="CL15" i="4"/>
  <c r="CK15" i="4"/>
  <c r="CJ15" i="4"/>
  <c r="CI15" i="4"/>
  <c r="CH15" i="4"/>
  <c r="CF15" i="4"/>
  <c r="CL14" i="4"/>
  <c r="CK14" i="4"/>
  <c r="CJ14" i="4"/>
  <c r="CI14" i="4"/>
  <c r="CH14" i="4"/>
  <c r="CF14" i="4"/>
  <c r="CL13" i="4"/>
  <c r="CK13" i="4"/>
  <c r="CJ13" i="4"/>
  <c r="CI13" i="4"/>
  <c r="CH13" i="4"/>
  <c r="CF13" i="4"/>
  <c r="CL12" i="4"/>
  <c r="CK12" i="4"/>
  <c r="CJ12" i="4"/>
  <c r="CI12" i="4"/>
  <c r="CH12" i="4"/>
  <c r="CF12" i="4"/>
  <c r="CL11" i="4"/>
  <c r="CK11" i="4"/>
  <c r="CJ11" i="4"/>
  <c r="CI11" i="4"/>
  <c r="CH11" i="4"/>
  <c r="CF11" i="4"/>
  <c r="CL10" i="4"/>
  <c r="CK10" i="4"/>
  <c r="CJ10" i="4"/>
  <c r="CI10" i="4"/>
  <c r="CH10" i="4"/>
  <c r="CF10" i="4"/>
  <c r="CL9" i="4"/>
  <c r="CK9" i="4"/>
  <c r="CJ9" i="4"/>
  <c r="CI9" i="4"/>
  <c r="CH9" i="4"/>
  <c r="CF9" i="4"/>
  <c r="CL8" i="4"/>
  <c r="CK8" i="4"/>
  <c r="CJ8" i="4"/>
  <c r="CI8" i="4"/>
  <c r="CH8" i="4"/>
  <c r="CF8" i="4"/>
  <c r="CL7" i="4"/>
  <c r="CK7" i="4"/>
  <c r="CJ7" i="4"/>
  <c r="CI7" i="4"/>
  <c r="CH7" i="4"/>
  <c r="CF7" i="4"/>
  <c r="CL6" i="4"/>
  <c r="CK6" i="4"/>
  <c r="CJ6" i="4"/>
  <c r="CI6" i="4"/>
  <c r="CH6" i="4"/>
  <c r="CF6" i="4"/>
  <c r="CL5" i="4"/>
  <c r="CK5" i="4"/>
  <c r="CJ5" i="4"/>
  <c r="CI5" i="4"/>
  <c r="CH5" i="4"/>
  <c r="CF5" i="4"/>
  <c r="CL4" i="4"/>
  <c r="CK4" i="4"/>
  <c r="CJ4" i="4"/>
  <c r="CI4" i="4"/>
  <c r="CH4" i="4"/>
  <c r="CF4" i="4"/>
  <c r="CL3" i="4"/>
  <c r="CK3" i="4"/>
  <c r="CJ3" i="4"/>
  <c r="CI3" i="4"/>
  <c r="CH3" i="4"/>
  <c r="CF3" i="4"/>
  <c r="CM59" i="3"/>
  <c r="CL59" i="3"/>
  <c r="CK59" i="3"/>
  <c r="CJ59" i="3"/>
  <c r="CI59" i="3"/>
  <c r="CH59" i="3"/>
  <c r="CG59" i="3"/>
  <c r="CM58" i="3"/>
  <c r="CL58" i="3"/>
  <c r="CK58" i="3"/>
  <c r="CJ58" i="3"/>
  <c r="CI58" i="3"/>
  <c r="CH58" i="3"/>
  <c r="CG58" i="3"/>
  <c r="CP57" i="3"/>
  <c r="CO57" i="3"/>
  <c r="CN57" i="3"/>
  <c r="CM57" i="3"/>
  <c r="CL57" i="3"/>
  <c r="CK57" i="3"/>
  <c r="CJ57" i="3"/>
  <c r="CI57" i="3"/>
  <c r="CH57" i="3"/>
  <c r="CG57" i="3"/>
  <c r="CP56" i="3"/>
  <c r="CO56" i="3"/>
  <c r="CN56" i="3"/>
  <c r="CM56" i="3"/>
  <c r="CL56" i="3"/>
  <c r="CK56" i="3"/>
  <c r="CJ56" i="3"/>
  <c r="CI56" i="3"/>
  <c r="CH56" i="3"/>
  <c r="CG56" i="3"/>
  <c r="CP55" i="3"/>
  <c r="CO55" i="3"/>
  <c r="CN55" i="3"/>
  <c r="CM55" i="3"/>
  <c r="CL55" i="3"/>
  <c r="CK55" i="3"/>
  <c r="CJ55" i="3"/>
  <c r="CI55" i="3"/>
  <c r="CH55" i="3"/>
  <c r="CG55" i="3"/>
  <c r="CP54" i="3"/>
  <c r="CO54" i="3"/>
  <c r="CN54" i="3"/>
  <c r="CM54" i="3"/>
  <c r="CL54" i="3"/>
  <c r="CK54" i="3"/>
  <c r="CJ54" i="3"/>
  <c r="CI54" i="3"/>
  <c r="CH54" i="3"/>
  <c r="CG54" i="3"/>
  <c r="CM53" i="3"/>
  <c r="CL53" i="3"/>
  <c r="CK53" i="3"/>
  <c r="CJ53" i="3"/>
  <c r="CI53" i="3"/>
  <c r="CH53" i="3"/>
  <c r="CG53" i="3"/>
  <c r="CM52" i="3"/>
  <c r="CL52" i="3"/>
  <c r="CK52" i="3"/>
  <c r="CJ52" i="3"/>
  <c r="CI52" i="3"/>
  <c r="CH52" i="3"/>
  <c r="CG52" i="3"/>
  <c r="CP51" i="3"/>
  <c r="CO51" i="3"/>
  <c r="CN51" i="3"/>
  <c r="CM51" i="3"/>
  <c r="CL51" i="3"/>
  <c r="CK51" i="3"/>
  <c r="CJ51" i="3"/>
  <c r="CI51" i="3"/>
  <c r="CH51" i="3"/>
  <c r="CG51" i="3"/>
  <c r="CP50" i="3"/>
  <c r="CO50" i="3"/>
  <c r="CN50" i="3"/>
  <c r="CM50" i="3"/>
  <c r="CL50" i="3"/>
  <c r="CK50" i="3"/>
  <c r="CJ50" i="3"/>
  <c r="CI50" i="3"/>
  <c r="CH50" i="3"/>
  <c r="CG50" i="3"/>
  <c r="CP49" i="3"/>
  <c r="CO49" i="3"/>
  <c r="CN49" i="3"/>
  <c r="CM49" i="3"/>
  <c r="CL49" i="3"/>
  <c r="CK49" i="3"/>
  <c r="CJ49" i="3"/>
  <c r="CI49" i="3"/>
  <c r="CH49" i="3"/>
  <c r="CG49" i="3"/>
  <c r="CP48" i="3"/>
  <c r="CO48" i="3"/>
  <c r="CN48" i="3"/>
  <c r="CM48" i="3"/>
  <c r="CL48" i="3"/>
  <c r="CK48" i="3"/>
  <c r="CJ48" i="3"/>
  <c r="CI48" i="3"/>
  <c r="CH48" i="3"/>
  <c r="CG48" i="3"/>
  <c r="CP47" i="3"/>
  <c r="CO47" i="3"/>
  <c r="CN47" i="3"/>
  <c r="CM47" i="3"/>
  <c r="CL47" i="3"/>
  <c r="CK47" i="3"/>
  <c r="CJ47" i="3"/>
  <c r="CI47" i="3"/>
  <c r="CH47" i="3"/>
  <c r="CG47" i="3"/>
  <c r="CP46" i="3"/>
  <c r="CO46" i="3"/>
  <c r="CN46" i="3"/>
  <c r="CM46" i="3"/>
  <c r="CL46" i="3"/>
  <c r="CK46" i="3"/>
  <c r="CJ46" i="3"/>
  <c r="CI46" i="3"/>
  <c r="CH46" i="3"/>
  <c r="CG46" i="3"/>
  <c r="CP45" i="3"/>
  <c r="CO45" i="3"/>
  <c r="CN45" i="3"/>
  <c r="CM45" i="3"/>
  <c r="CL45" i="3"/>
  <c r="CK45" i="3"/>
  <c r="CJ45" i="3"/>
  <c r="CI45" i="3"/>
  <c r="CH45" i="3"/>
  <c r="CG45" i="3"/>
  <c r="CP44" i="3"/>
  <c r="CO44" i="3"/>
  <c r="CN44" i="3"/>
  <c r="CM44" i="3"/>
  <c r="CL44" i="3"/>
  <c r="CK44" i="3"/>
  <c r="CJ44" i="3"/>
  <c r="CI44" i="3"/>
  <c r="CH44" i="3"/>
  <c r="CG44" i="3"/>
  <c r="CP43" i="3"/>
  <c r="CO43" i="3"/>
  <c r="CN43" i="3"/>
  <c r="CM43" i="3"/>
  <c r="CL43" i="3"/>
  <c r="CK43" i="3"/>
  <c r="CJ43" i="3"/>
  <c r="CI43" i="3"/>
  <c r="CH43" i="3"/>
  <c r="CG43" i="3"/>
  <c r="CP42" i="3"/>
  <c r="CO42" i="3"/>
  <c r="CN42" i="3"/>
  <c r="CM42" i="3"/>
  <c r="CL42" i="3"/>
  <c r="CK42" i="3"/>
  <c r="CJ42" i="3"/>
  <c r="CI42" i="3"/>
  <c r="CH42" i="3"/>
  <c r="CG42" i="3"/>
  <c r="CP41" i="3"/>
  <c r="CO41" i="3"/>
  <c r="CN41" i="3"/>
  <c r="CM41" i="3"/>
  <c r="CL41" i="3"/>
  <c r="CK41" i="3"/>
  <c r="CJ41" i="3"/>
  <c r="CI41" i="3"/>
  <c r="CH41" i="3"/>
  <c r="CG41" i="3"/>
  <c r="CP40" i="3"/>
  <c r="CO40" i="3"/>
  <c r="CN40" i="3"/>
  <c r="CM40" i="3"/>
  <c r="CL40" i="3"/>
  <c r="CK40" i="3"/>
  <c r="CJ40" i="3"/>
  <c r="CI40" i="3"/>
  <c r="CH40" i="3"/>
  <c r="CG40" i="3"/>
  <c r="CP39" i="3"/>
  <c r="CO39" i="3"/>
  <c r="CN39" i="3"/>
  <c r="CM39" i="3"/>
  <c r="CL39" i="3"/>
  <c r="CK39" i="3"/>
  <c r="CJ39" i="3"/>
  <c r="CI39" i="3"/>
  <c r="CH39" i="3"/>
  <c r="CG39" i="3"/>
  <c r="CP38" i="3"/>
  <c r="CO38" i="3"/>
  <c r="CN38" i="3"/>
  <c r="CM38" i="3"/>
  <c r="CL38" i="3"/>
  <c r="CK38" i="3"/>
  <c r="CJ38" i="3"/>
  <c r="CI38" i="3"/>
  <c r="CH38" i="3"/>
  <c r="CG38" i="3"/>
  <c r="CP37" i="3"/>
  <c r="CO37" i="3"/>
  <c r="CN37" i="3"/>
  <c r="CM37" i="3"/>
  <c r="CL37" i="3"/>
  <c r="CK37" i="3"/>
  <c r="CJ37" i="3"/>
  <c r="CI37" i="3"/>
  <c r="CH37" i="3"/>
  <c r="CG37" i="3"/>
  <c r="CP36" i="3"/>
  <c r="CO36" i="3"/>
  <c r="CN36" i="3"/>
  <c r="CM36" i="3"/>
  <c r="CL36" i="3"/>
  <c r="CK36" i="3"/>
  <c r="CJ36" i="3"/>
  <c r="CI36" i="3"/>
  <c r="CH36" i="3"/>
  <c r="CG36" i="3"/>
  <c r="CP35" i="3"/>
  <c r="CO35" i="3"/>
  <c r="CN35" i="3"/>
  <c r="CM35" i="3"/>
  <c r="CL35" i="3"/>
  <c r="CK35" i="3"/>
  <c r="CJ35" i="3"/>
  <c r="CI35" i="3"/>
  <c r="CH35" i="3"/>
  <c r="CG35" i="3"/>
  <c r="CP34" i="3"/>
  <c r="CO34" i="3"/>
  <c r="CN34" i="3"/>
  <c r="CM34" i="3"/>
  <c r="CL34" i="3"/>
  <c r="CK34" i="3"/>
  <c r="CJ34" i="3"/>
  <c r="CI34" i="3"/>
  <c r="CH34" i="3"/>
  <c r="CG34" i="3"/>
  <c r="CP33" i="3"/>
  <c r="CO33" i="3"/>
  <c r="CN33" i="3"/>
  <c r="CM33" i="3"/>
  <c r="CL33" i="3"/>
  <c r="CK33" i="3"/>
  <c r="CJ33" i="3"/>
  <c r="CI33" i="3"/>
  <c r="CH33" i="3"/>
  <c r="CG33" i="3"/>
  <c r="CP32" i="3"/>
  <c r="CO32" i="3"/>
  <c r="CN32" i="3"/>
  <c r="CM32" i="3"/>
  <c r="CL32" i="3"/>
  <c r="CK32" i="3"/>
  <c r="CJ32" i="3"/>
  <c r="CI32" i="3"/>
  <c r="CH32" i="3"/>
  <c r="CG32" i="3"/>
  <c r="CP31" i="3"/>
  <c r="CO31" i="3"/>
  <c r="CN31" i="3"/>
  <c r="CM31" i="3"/>
  <c r="CL31" i="3"/>
  <c r="CK31" i="3"/>
  <c r="CJ31" i="3"/>
  <c r="CI31" i="3"/>
  <c r="CH31" i="3"/>
  <c r="CG31" i="3"/>
  <c r="CP30" i="3"/>
  <c r="CO30" i="3"/>
  <c r="CN30" i="3"/>
  <c r="CM30" i="3"/>
  <c r="CL30" i="3"/>
  <c r="CK30" i="3"/>
  <c r="CJ30" i="3"/>
  <c r="CI30" i="3"/>
  <c r="CH30" i="3"/>
  <c r="CG30" i="3"/>
  <c r="CP29" i="3"/>
  <c r="CO29" i="3"/>
  <c r="CN29" i="3"/>
  <c r="CM29" i="3"/>
  <c r="CL29" i="3"/>
  <c r="CK29" i="3"/>
  <c r="CJ29" i="3"/>
  <c r="CI29" i="3"/>
  <c r="CH29" i="3"/>
  <c r="CG29" i="3"/>
  <c r="CP28" i="3"/>
  <c r="CO28" i="3"/>
  <c r="CN28" i="3"/>
  <c r="CM28" i="3"/>
  <c r="CL28" i="3"/>
  <c r="CK28" i="3"/>
  <c r="CJ28" i="3"/>
  <c r="CI28" i="3"/>
  <c r="CH28" i="3"/>
  <c r="CG28" i="3"/>
  <c r="CP27" i="3"/>
  <c r="CO27" i="3"/>
  <c r="CN27" i="3"/>
  <c r="CM27" i="3"/>
  <c r="CL27" i="3"/>
  <c r="CK27" i="3"/>
  <c r="CJ27" i="3"/>
  <c r="CI27" i="3"/>
  <c r="CH27" i="3"/>
  <c r="CG27" i="3"/>
  <c r="CP26" i="3"/>
  <c r="CO26" i="3"/>
  <c r="CN26" i="3"/>
  <c r="CM26" i="3"/>
  <c r="CL26" i="3"/>
  <c r="CK26" i="3"/>
  <c r="CJ26" i="3"/>
  <c r="CI26" i="3"/>
  <c r="CH26" i="3"/>
  <c r="CG26" i="3"/>
  <c r="CP25" i="3"/>
  <c r="CO25" i="3"/>
  <c r="CN25" i="3"/>
  <c r="CM25" i="3"/>
  <c r="CL25" i="3"/>
  <c r="CK25" i="3"/>
  <c r="CJ25" i="3"/>
  <c r="CI25" i="3"/>
  <c r="CH25" i="3"/>
  <c r="CG25" i="3"/>
  <c r="CP24" i="3"/>
  <c r="CO24" i="3"/>
  <c r="CN24" i="3"/>
  <c r="CM24" i="3"/>
  <c r="CL24" i="3"/>
  <c r="CK24" i="3"/>
  <c r="CJ24" i="3"/>
  <c r="CI24" i="3"/>
  <c r="CH24" i="3"/>
  <c r="CG24" i="3"/>
  <c r="CP23" i="3"/>
  <c r="CO23" i="3"/>
  <c r="CN23" i="3"/>
  <c r="CM23" i="3"/>
  <c r="CL23" i="3"/>
  <c r="CK23" i="3"/>
  <c r="CJ23" i="3"/>
  <c r="CI23" i="3"/>
  <c r="CH23" i="3"/>
  <c r="CG23" i="3"/>
  <c r="CP22" i="3"/>
  <c r="CO22" i="3"/>
  <c r="CN22" i="3"/>
  <c r="CM22" i="3"/>
  <c r="CL22" i="3"/>
  <c r="CK22" i="3"/>
  <c r="CJ22" i="3"/>
  <c r="CI22" i="3"/>
  <c r="CH22" i="3"/>
  <c r="CG22" i="3"/>
  <c r="CP21" i="3"/>
  <c r="CO21" i="3"/>
  <c r="CN21" i="3"/>
  <c r="CM21" i="3"/>
  <c r="CL21" i="3"/>
  <c r="CK21" i="3"/>
  <c r="CJ21" i="3"/>
  <c r="CI21" i="3"/>
  <c r="CH21" i="3"/>
  <c r="CG21" i="3"/>
  <c r="CP20" i="3"/>
  <c r="CO20" i="3"/>
  <c r="CN20" i="3"/>
  <c r="CM20" i="3"/>
  <c r="CL20" i="3"/>
  <c r="CK20" i="3"/>
  <c r="CJ20" i="3"/>
  <c r="CI20" i="3"/>
  <c r="CH20" i="3"/>
  <c r="CG20" i="3"/>
  <c r="CP19" i="3"/>
  <c r="CO19" i="3"/>
  <c r="CN19" i="3"/>
  <c r="CM19" i="3"/>
  <c r="CL19" i="3"/>
  <c r="CK19" i="3"/>
  <c r="CJ19" i="3"/>
  <c r="CI19" i="3"/>
  <c r="CH19" i="3"/>
  <c r="CG19" i="3"/>
  <c r="CP18" i="3"/>
  <c r="CO18" i="3"/>
  <c r="CN18" i="3"/>
  <c r="CM18" i="3"/>
  <c r="CL18" i="3"/>
  <c r="CK18" i="3"/>
  <c r="CJ18" i="3"/>
  <c r="CI18" i="3"/>
  <c r="CH18" i="3"/>
  <c r="CG18" i="3"/>
  <c r="CP17" i="3"/>
  <c r="CO17" i="3"/>
  <c r="CN17" i="3"/>
  <c r="CM17" i="3"/>
  <c r="CL17" i="3"/>
  <c r="CK17" i="3"/>
  <c r="CJ17" i="3"/>
  <c r="CI17" i="3"/>
  <c r="CH17" i="3"/>
  <c r="CG17" i="3"/>
  <c r="CP16" i="3"/>
  <c r="CO16" i="3"/>
  <c r="CN16" i="3"/>
  <c r="CM16" i="3"/>
  <c r="CL16" i="3"/>
  <c r="CK16" i="3"/>
  <c r="CJ16" i="3"/>
  <c r="CI16" i="3"/>
  <c r="CH16" i="3"/>
  <c r="CG16" i="3"/>
  <c r="CP15" i="3"/>
  <c r="CO15" i="3"/>
  <c r="CN15" i="3"/>
  <c r="CM15" i="3"/>
  <c r="CL15" i="3"/>
  <c r="CK15" i="3"/>
  <c r="CJ15" i="3"/>
  <c r="CI15" i="3"/>
  <c r="CH15" i="3"/>
  <c r="CG15" i="3"/>
  <c r="CP14" i="3"/>
  <c r="CO14" i="3"/>
  <c r="CN14" i="3"/>
  <c r="CM14" i="3"/>
  <c r="CL14" i="3"/>
  <c r="CK14" i="3"/>
  <c r="CJ14" i="3"/>
  <c r="CI14" i="3"/>
  <c r="CH14" i="3"/>
  <c r="CG14" i="3"/>
  <c r="CP13" i="3"/>
  <c r="CO13" i="3"/>
  <c r="CN13" i="3"/>
  <c r="CM13" i="3"/>
  <c r="CL13" i="3"/>
  <c r="CK13" i="3"/>
  <c r="CJ13" i="3"/>
  <c r="CI13" i="3"/>
  <c r="CH13" i="3"/>
  <c r="CG13" i="3"/>
  <c r="CP12" i="3"/>
  <c r="CO12" i="3"/>
  <c r="CN12" i="3"/>
  <c r="CM12" i="3"/>
  <c r="CL12" i="3"/>
  <c r="CK12" i="3"/>
  <c r="CJ12" i="3"/>
  <c r="CI12" i="3"/>
  <c r="CH12" i="3"/>
  <c r="CG12" i="3"/>
  <c r="CP11" i="3"/>
  <c r="CO11" i="3"/>
  <c r="CN11" i="3"/>
  <c r="CM11" i="3"/>
  <c r="CL11" i="3"/>
  <c r="CK11" i="3"/>
  <c r="CJ11" i="3"/>
  <c r="CI11" i="3"/>
  <c r="CH11" i="3"/>
  <c r="CG11" i="3"/>
  <c r="CP10" i="3"/>
  <c r="CO10" i="3"/>
  <c r="CN10" i="3"/>
  <c r="CM10" i="3"/>
  <c r="CL10" i="3"/>
  <c r="CK10" i="3"/>
  <c r="CJ10" i="3"/>
  <c r="CI10" i="3"/>
  <c r="CH10" i="3"/>
  <c r="CG10" i="3"/>
  <c r="CP9" i="3"/>
  <c r="CO9" i="3"/>
  <c r="CN9" i="3"/>
  <c r="CM9" i="3"/>
  <c r="CL9" i="3"/>
  <c r="CK9" i="3"/>
  <c r="CJ9" i="3"/>
  <c r="CI9" i="3"/>
  <c r="CH9" i="3"/>
  <c r="CG9" i="3"/>
  <c r="CP8" i="3"/>
  <c r="CO8" i="3"/>
  <c r="CN8" i="3"/>
  <c r="CM8" i="3"/>
  <c r="CL8" i="3"/>
  <c r="CK8" i="3"/>
  <c r="CJ8" i="3"/>
  <c r="CI8" i="3"/>
  <c r="CH8" i="3"/>
  <c r="CG8" i="3"/>
  <c r="CP7" i="3"/>
  <c r="CO7" i="3"/>
  <c r="CN7" i="3"/>
  <c r="CM7" i="3"/>
  <c r="CL7" i="3"/>
  <c r="CK7" i="3"/>
  <c r="CJ7" i="3"/>
  <c r="CI7" i="3"/>
  <c r="CH7" i="3"/>
  <c r="CG7" i="3"/>
  <c r="CP6" i="3"/>
  <c r="CO6" i="3"/>
  <c r="CN6" i="3"/>
  <c r="CM6" i="3"/>
  <c r="CL6" i="3"/>
  <c r="CK6" i="3"/>
  <c r="CJ6" i="3"/>
  <c r="CI6" i="3"/>
  <c r="CH6" i="3"/>
  <c r="CG6" i="3"/>
  <c r="CP5" i="3"/>
  <c r="CO5" i="3"/>
  <c r="CN5" i="3"/>
  <c r="CM5" i="3"/>
  <c r="CL5" i="3"/>
  <c r="CK5" i="3"/>
  <c r="CJ5" i="3"/>
  <c r="CI5" i="3"/>
  <c r="CH5" i="3"/>
  <c r="CG5" i="3"/>
  <c r="CP4" i="3"/>
  <c r="CO4" i="3"/>
  <c r="CN4" i="3"/>
  <c r="CM4" i="3"/>
  <c r="CL4" i="3"/>
  <c r="CK4" i="3"/>
  <c r="CJ4" i="3"/>
  <c r="CI4" i="3"/>
  <c r="CH4" i="3"/>
  <c r="CG4" i="3"/>
  <c r="CP3" i="3"/>
  <c r="CO3" i="3"/>
  <c r="CN3" i="3"/>
  <c r="CM3" i="3"/>
  <c r="CL3" i="3"/>
  <c r="CK3" i="3"/>
  <c r="CJ3" i="3"/>
  <c r="CI3" i="3"/>
  <c r="CH3" i="3"/>
  <c r="CG3" i="3"/>
  <c r="CO63" i="27"/>
  <c r="CM63" i="27"/>
  <c r="CK63" i="27"/>
  <c r="M62" i="27"/>
  <c r="L62" i="27"/>
  <c r="K62" i="27"/>
  <c r="J62" i="27"/>
  <c r="I62" i="27"/>
  <c r="H62" i="27"/>
  <c r="H13" i="21"/>
  <c r="G62" i="27"/>
  <c r="G13" i="21"/>
  <c r="F62" i="27"/>
  <c r="F13" i="21"/>
  <c r="E62" i="27"/>
  <c r="E13" i="21"/>
  <c r="D62" i="27"/>
  <c r="D13" i="21"/>
  <c r="C62" i="27"/>
  <c r="C13" i="21"/>
  <c r="B62" i="27"/>
  <c r="B13" i="21"/>
  <c r="N62" i="9"/>
  <c r="M62" i="9"/>
  <c r="L62" i="9"/>
  <c r="K62" i="9"/>
  <c r="J62" i="9"/>
  <c r="I62" i="9"/>
  <c r="H62" i="9"/>
  <c r="H11" i="21"/>
  <c r="G62" i="9"/>
  <c r="G11" i="21"/>
  <c r="F62" i="9"/>
  <c r="F11" i="21"/>
  <c r="E62" i="9"/>
  <c r="E11" i="21"/>
  <c r="D62" i="9"/>
  <c r="D11" i="21"/>
  <c r="C62" i="9"/>
  <c r="C11" i="21"/>
  <c r="B62" i="9"/>
  <c r="B11" i="21"/>
  <c r="H7" i="21"/>
  <c r="F7" i="21"/>
  <c r="D7" i="21"/>
  <c r="B7" i="21"/>
  <c r="J61" i="12"/>
  <c r="I61" i="12"/>
  <c r="N61" i="9"/>
  <c r="CV61" i="9"/>
  <c r="M61" i="9"/>
  <c r="L61" i="9"/>
  <c r="CT61" i="9"/>
  <c r="K61" i="9"/>
  <c r="CS61" i="9"/>
  <c r="J61" i="9"/>
  <c r="CR61" i="9"/>
  <c r="I61" i="9"/>
  <c r="CQ61" i="9"/>
  <c r="H61" i="9"/>
  <c r="CP61" i="9"/>
  <c r="G61" i="9"/>
  <c r="CO61" i="9"/>
  <c r="F61" i="9"/>
  <c r="CN61" i="9"/>
  <c r="E61" i="9"/>
  <c r="D61" i="9"/>
  <c r="C61" i="9"/>
  <c r="B61" i="9"/>
  <c r="CJ61" i="9"/>
  <c r="CE4" i="3"/>
  <c r="CE5" i="3"/>
  <c r="CE6" i="3"/>
  <c r="CE7" i="3"/>
  <c r="CE8" i="3"/>
  <c r="CE9" i="3"/>
  <c r="CE10" i="3"/>
  <c r="CE11" i="3"/>
  <c r="CE12" i="3"/>
  <c r="CE13" i="3"/>
  <c r="CE14" i="3"/>
  <c r="CE15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3" i="3"/>
  <c r="S3" i="20"/>
  <c r="Q3" i="20"/>
  <c r="O3" i="20"/>
  <c r="M3" i="20"/>
  <c r="L51" i="6"/>
  <c r="L50" i="6"/>
  <c r="V17" i="20"/>
  <c r="P17" i="20"/>
  <c r="K17" i="20"/>
  <c r="H17" i="20"/>
  <c r="E17" i="20"/>
  <c r="C17" i="20"/>
  <c r="B17" i="20"/>
  <c r="L49" i="6"/>
  <c r="B61" i="11"/>
  <c r="CG49" i="8"/>
  <c r="CF51" i="7"/>
  <c r="CE51" i="7"/>
  <c r="CC51" i="7"/>
  <c r="CD51" i="7"/>
  <c r="CB51" i="7"/>
  <c r="CA51" i="7"/>
  <c r="CC51" i="6"/>
  <c r="CD50" i="6"/>
  <c r="CD49" i="6"/>
  <c r="CL51" i="7"/>
  <c r="CL49" i="7"/>
  <c r="CJ51" i="7"/>
  <c r="CJ49" i="7"/>
  <c r="CN61" i="33"/>
  <c r="CJ38" i="37"/>
  <c r="CI61" i="5"/>
  <c r="Q14" i="20"/>
  <c r="U7" i="20"/>
  <c r="U40" i="20"/>
  <c r="Q7" i="20"/>
  <c r="Q40" i="20"/>
  <c r="N7" i="20"/>
  <c r="N40" i="20"/>
  <c r="L7" i="20"/>
  <c r="L40" i="20"/>
  <c r="I7" i="20"/>
  <c r="I40" i="20"/>
  <c r="S14" i="20"/>
  <c r="M7" i="20"/>
  <c r="M40" i="20"/>
  <c r="K7" i="20"/>
  <c r="K40" i="20"/>
  <c r="H7" i="20"/>
  <c r="H40" i="20"/>
  <c r="M14" i="20"/>
  <c r="E14" i="20"/>
  <c r="V7" i="20"/>
  <c r="V40" i="20"/>
  <c r="S7" i="20"/>
  <c r="S40" i="20"/>
  <c r="P7" i="20"/>
  <c r="P40" i="20"/>
  <c r="F7" i="20"/>
  <c r="F40" i="20"/>
  <c r="C7" i="20"/>
  <c r="C40" i="20"/>
  <c r="R7" i="20"/>
  <c r="R40" i="20"/>
  <c r="O7" i="20"/>
  <c r="O40" i="20"/>
  <c r="B7" i="20"/>
  <c r="B40" i="20"/>
  <c r="T28" i="20"/>
  <c r="T43" i="20"/>
  <c r="B28" i="20"/>
  <c r="B43" i="20"/>
  <c r="U28" i="20"/>
  <c r="U43" i="20"/>
  <c r="Q28" i="20"/>
  <c r="Q43" i="20"/>
  <c r="N28" i="20"/>
  <c r="N43" i="20"/>
  <c r="L28" i="20"/>
  <c r="L43" i="20"/>
  <c r="I28" i="20"/>
  <c r="I43" i="20"/>
  <c r="C28" i="20"/>
  <c r="C43" i="20"/>
  <c r="M28" i="20"/>
  <c r="M43" i="20"/>
  <c r="H28" i="20"/>
  <c r="H43" i="20"/>
  <c r="E28" i="20"/>
  <c r="E43" i="20"/>
  <c r="S28" i="20"/>
  <c r="S43" i="20"/>
  <c r="P28" i="20"/>
  <c r="P43" i="20"/>
  <c r="G28" i="20"/>
  <c r="G43" i="20"/>
  <c r="D28" i="20"/>
  <c r="D43" i="20"/>
  <c r="K28" i="20"/>
  <c r="K43" i="20"/>
  <c r="V28" i="20"/>
  <c r="V43" i="20"/>
  <c r="R28" i="20"/>
  <c r="R43" i="20"/>
  <c r="O28" i="20"/>
  <c r="O43" i="20"/>
  <c r="J28" i="20"/>
  <c r="J43" i="20"/>
  <c r="F28" i="20"/>
  <c r="F43" i="20"/>
  <c r="CE50" i="6"/>
  <c r="T14" i="20"/>
  <c r="CK61" i="25"/>
  <c r="CE49" i="8"/>
  <c r="CY62" i="25"/>
  <c r="BY50" i="6"/>
  <c r="CL61" i="9"/>
  <c r="CI61" i="33"/>
  <c r="CG61" i="33"/>
  <c r="CK38" i="37"/>
  <c r="CX61" i="9"/>
  <c r="CH61" i="33"/>
  <c r="CE61" i="33"/>
  <c r="CF38" i="37"/>
  <c r="E19" i="20"/>
  <c r="CG38" i="37"/>
  <c r="AZ13" i="32"/>
  <c r="BC13" i="32"/>
  <c r="BD13" i="32"/>
  <c r="CJ61" i="33"/>
  <c r="T7" i="20"/>
  <c r="T40" i="20"/>
  <c r="CF61" i="33"/>
  <c r="CK61" i="33"/>
  <c r="J7" i="20"/>
  <c r="J40" i="20"/>
  <c r="E7" i="20"/>
  <c r="E40" i="20"/>
  <c r="CU62" i="12"/>
  <c r="CT62" i="25"/>
  <c r="CQ61" i="25"/>
  <c r="CO61" i="25"/>
  <c r="CP62" i="25"/>
  <c r="CM61" i="25"/>
  <c r="CU61" i="25"/>
  <c r="CY61" i="25"/>
  <c r="CM62" i="25"/>
  <c r="CS61" i="25"/>
  <c r="CV62" i="25"/>
  <c r="CR62" i="25"/>
  <c r="CL61" i="25"/>
  <c r="CK62" i="25"/>
  <c r="H15" i="21"/>
  <c r="F15" i="21"/>
  <c r="E15" i="21"/>
  <c r="CO62" i="25"/>
  <c r="CO61" i="12"/>
  <c r="CP63" i="12"/>
  <c r="CR61" i="12"/>
  <c r="CN61" i="12"/>
  <c r="CT63" i="12"/>
  <c r="CL62" i="12"/>
  <c r="CM61" i="12"/>
  <c r="CP62" i="12"/>
  <c r="CT62" i="12"/>
  <c r="CR62" i="12"/>
  <c r="CA49" i="6"/>
  <c r="CC49" i="6"/>
  <c r="BZ51" i="6"/>
  <c r="CB49" i="6"/>
  <c r="CC50" i="6"/>
  <c r="CA51" i="6"/>
  <c r="CD51" i="6"/>
  <c r="BZ49" i="6"/>
  <c r="CB50" i="6"/>
  <c r="BZ50" i="6"/>
  <c r="CA50" i="7"/>
  <c r="CE49" i="7"/>
  <c r="CB50" i="7"/>
  <c r="CD50" i="7"/>
  <c r="BZ51" i="7"/>
  <c r="CD49" i="7"/>
  <c r="CC50" i="7"/>
  <c r="CE50" i="7"/>
  <c r="CA49" i="7"/>
  <c r="CB49" i="7"/>
  <c r="CF49" i="7"/>
  <c r="G14" i="21"/>
  <c r="D14" i="21"/>
  <c r="BD6" i="32"/>
  <c r="BA18" i="32"/>
  <c r="CD60" i="36"/>
  <c r="BZ60" i="36"/>
  <c r="CB60" i="36"/>
  <c r="BY59" i="36"/>
  <c r="BZ61" i="36"/>
  <c r="CB61" i="36"/>
  <c r="BY61" i="36"/>
  <c r="CC60" i="36"/>
  <c r="CD61" i="36"/>
  <c r="CA61" i="36"/>
  <c r="CD59" i="36"/>
  <c r="CC61" i="36"/>
  <c r="BY60" i="36"/>
  <c r="CC61" i="11"/>
  <c r="CC50" i="8"/>
  <c r="CB49" i="8"/>
  <c r="CD49" i="8"/>
  <c r="CD50" i="8"/>
  <c r="CG51" i="8"/>
  <c r="CF50" i="8"/>
  <c r="CB50" i="8"/>
  <c r="CG50" i="8"/>
  <c r="CD51" i="8"/>
  <c r="CB51" i="8"/>
  <c r="CK61" i="9"/>
  <c r="CJ61" i="27"/>
  <c r="B14" i="20"/>
  <c r="K14" i="20"/>
  <c r="U14" i="20"/>
  <c r="O14" i="20"/>
  <c r="H14" i="20"/>
  <c r="P14" i="20"/>
  <c r="CF50" i="7"/>
  <c r="BD4" i="32"/>
  <c r="BH47" i="1"/>
  <c r="BE31" i="1"/>
  <c r="BH41" i="1"/>
  <c r="BD41" i="1"/>
  <c r="BE38" i="1"/>
  <c r="BE16" i="1"/>
  <c r="BA10" i="1"/>
  <c r="BG10" i="1"/>
  <c r="BH26" i="1"/>
  <c r="BH31" i="1"/>
  <c r="BE42" i="1"/>
  <c r="BE34" i="1"/>
  <c r="BE20" i="1"/>
  <c r="BE14" i="1"/>
  <c r="BH15" i="1"/>
  <c r="BE15" i="1"/>
  <c r="BH42" i="1"/>
  <c r="BH18" i="1"/>
  <c r="BH36" i="1"/>
  <c r="BH16" i="1"/>
  <c r="BG15" i="1"/>
  <c r="BG38" i="1"/>
  <c r="BG42" i="1"/>
  <c r="BE44" i="1"/>
  <c r="BE40" i="1"/>
  <c r="BH6" i="1"/>
  <c r="BH39" i="1"/>
  <c r="BA6" i="1"/>
  <c r="BD6" i="1"/>
  <c r="BE39" i="1"/>
  <c r="BH46" i="1"/>
  <c r="BH38" i="1"/>
  <c r="BE41" i="1"/>
  <c r="BH44" i="1"/>
  <c r="BH29" i="1"/>
  <c r="BH48" i="1"/>
  <c r="BH40" i="1"/>
  <c r="BG39" i="1"/>
  <c r="BG6" i="1"/>
  <c r="BE32" i="1"/>
  <c r="BH8" i="1"/>
  <c r="BH4" i="1"/>
  <c r="BA8" i="1"/>
  <c r="BA4" i="1"/>
  <c r="BD4" i="1"/>
  <c r="BE25" i="1"/>
  <c r="BH28" i="1"/>
  <c r="BH12" i="1"/>
  <c r="BD25" i="1"/>
  <c r="BB61" i="1"/>
  <c r="BD62" i="1"/>
  <c r="BG62" i="1"/>
  <c r="CJ61" i="13"/>
  <c r="CL61" i="13"/>
  <c r="CP61" i="13"/>
  <c r="CI61" i="13"/>
  <c r="CO61" i="13"/>
  <c r="CM61" i="9"/>
  <c r="CQ61" i="13"/>
  <c r="CG61" i="13"/>
  <c r="CK61" i="13"/>
  <c r="J14" i="20"/>
  <c r="D14" i="20"/>
  <c r="D36" i="20"/>
  <c r="L14" i="20"/>
  <c r="CM62" i="27"/>
  <c r="CO62" i="27"/>
  <c r="CL63" i="27"/>
  <c r="CH62" i="27"/>
  <c r="CJ63" i="27"/>
  <c r="CL61" i="27"/>
  <c r="CR62" i="27"/>
  <c r="V29" i="20"/>
  <c r="T29" i="20"/>
  <c r="R29" i="20"/>
  <c r="O29" i="20"/>
  <c r="M29" i="20"/>
  <c r="K29" i="20"/>
  <c r="J29" i="20"/>
  <c r="H29" i="20"/>
  <c r="C29" i="20"/>
  <c r="U29" i="20"/>
  <c r="S29" i="20"/>
  <c r="Q29" i="20"/>
  <c r="P29" i="20"/>
  <c r="N29" i="20"/>
  <c r="L29" i="20"/>
  <c r="I29" i="20"/>
  <c r="F29" i="20"/>
  <c r="E29" i="20"/>
  <c r="B29" i="20"/>
  <c r="CS61" i="52"/>
  <c r="CQ62" i="52"/>
  <c r="CR63" i="52"/>
  <c r="CJ62" i="52"/>
  <c r="CL62" i="52"/>
  <c r="CP63" i="52"/>
  <c r="CI62" i="52"/>
  <c r="CP62" i="52"/>
  <c r="CI61" i="52"/>
  <c r="CP61" i="52"/>
  <c r="CN61" i="52"/>
  <c r="CD38" i="37"/>
  <c r="CH38" i="37"/>
  <c r="BX38" i="37"/>
  <c r="CB61" i="5"/>
  <c r="CE61" i="5"/>
  <c r="CG61" i="5"/>
  <c r="CF61" i="5"/>
  <c r="CJ61" i="5"/>
  <c r="T23" i="20"/>
  <c r="T41" i="20" s="1"/>
  <c r="T47" i="20" s="1"/>
  <c r="M23" i="20"/>
  <c r="M41" i="20" s="1"/>
  <c r="M47" i="20" s="1"/>
  <c r="K23" i="20"/>
  <c r="K41" i="20" s="1"/>
  <c r="K47" i="20" s="1"/>
  <c r="I23" i="20"/>
  <c r="I35" i="20" s="1"/>
  <c r="F23" i="20"/>
  <c r="F41" i="20" s="1"/>
  <c r="F47" i="20" s="1"/>
  <c r="B23" i="20"/>
  <c r="B41" i="20" s="1"/>
  <c r="B47" i="20" s="1"/>
  <c r="CA51" i="8"/>
  <c r="CE51" i="8"/>
  <c r="CA49" i="8"/>
  <c r="T20" i="20"/>
  <c r="T44" i="20"/>
  <c r="CC51" i="8"/>
  <c r="CB51" i="6"/>
  <c r="CV62" i="14"/>
  <c r="AZ18" i="32"/>
  <c r="BC4" i="32"/>
  <c r="E45" i="20"/>
  <c r="K45" i="20"/>
  <c r="T45" i="20"/>
  <c r="O45" i="20"/>
  <c r="P45" i="20"/>
  <c r="I45" i="20"/>
  <c r="N45" i="20"/>
  <c r="U45" i="20"/>
  <c r="V45" i="20"/>
  <c r="S45" i="20"/>
  <c r="J45" i="20"/>
  <c r="Q45" i="20"/>
  <c r="C45" i="20"/>
  <c r="F45" i="20"/>
  <c r="CX62" i="25"/>
  <c r="CW61" i="25"/>
  <c r="D47" i="20"/>
  <c r="CP61" i="12"/>
  <c r="CS61" i="12"/>
  <c r="CW61" i="12"/>
  <c r="CY61" i="12"/>
  <c r="CX62" i="12"/>
  <c r="CX61" i="12"/>
  <c r="CY62" i="12"/>
  <c r="CW62" i="12"/>
  <c r="CS62" i="12"/>
  <c r="CX63" i="12"/>
  <c r="CJ62" i="25"/>
  <c r="CL62" i="25"/>
  <c r="CQ62" i="12"/>
  <c r="CO63" i="12"/>
  <c r="CN62" i="12"/>
  <c r="CM63" i="12"/>
  <c r="CO62" i="12"/>
  <c r="CM62" i="12"/>
  <c r="CR63" i="12"/>
  <c r="CN63" i="12"/>
  <c r="BG57" i="1"/>
  <c r="BE57" i="1"/>
  <c r="BD55" i="1"/>
  <c r="BG55" i="1"/>
  <c r="BH55" i="1"/>
  <c r="BG20" i="1"/>
  <c r="BG48" i="1"/>
  <c r="BG34" i="1"/>
  <c r="BD34" i="1"/>
  <c r="BE48" i="1"/>
  <c r="BE36" i="1"/>
  <c r="BE24" i="1"/>
  <c r="BE12" i="1"/>
  <c r="BD42" i="1"/>
  <c r="BH9" i="1"/>
  <c r="BH7" i="1"/>
  <c r="BH5" i="1"/>
  <c r="BH3" i="1"/>
  <c r="BA9" i="1"/>
  <c r="BA7" i="1"/>
  <c r="BA5" i="1"/>
  <c r="BD5" i="1"/>
  <c r="BA3" i="1"/>
  <c r="BH50" i="1"/>
  <c r="BH34" i="1"/>
  <c r="BH10" i="1"/>
  <c r="BH20" i="1"/>
  <c r="BB63" i="1"/>
  <c r="BG47" i="1"/>
  <c r="BG12" i="1"/>
  <c r="BG22" i="1"/>
  <c r="BD22" i="1"/>
  <c r="BG24" i="1"/>
  <c r="BG26" i="1"/>
  <c r="BD26" i="1"/>
  <c r="BG36" i="1"/>
  <c r="BG50" i="1"/>
  <c r="BD50" i="1"/>
  <c r="BG18" i="1"/>
  <c r="BD18" i="1"/>
  <c r="BG30" i="1"/>
  <c r="BD30" i="1"/>
  <c r="BG32" i="1"/>
  <c r="BG44" i="1"/>
  <c r="BG7" i="1"/>
  <c r="BE50" i="1"/>
  <c r="BE30" i="1"/>
  <c r="BE26" i="1"/>
  <c r="BE22" i="1"/>
  <c r="BE18" i="1"/>
  <c r="BD46" i="1"/>
  <c r="BD38" i="1"/>
  <c r="BD14" i="1"/>
  <c r="BG4" i="1"/>
  <c r="BH23" i="1"/>
  <c r="BE23" i="1"/>
  <c r="BH30" i="1"/>
  <c r="BH22" i="1"/>
  <c r="BH32" i="1"/>
  <c r="BH24" i="1"/>
  <c r="BG23" i="1"/>
  <c r="BG31" i="1"/>
  <c r="BD48" i="1"/>
  <c r="BD44" i="1"/>
  <c r="BD40" i="1"/>
  <c r="BD36" i="1"/>
  <c r="BD32" i="1"/>
  <c r="BD28" i="1"/>
  <c r="BD24" i="1"/>
  <c r="BD20" i="1"/>
  <c r="BD16" i="1"/>
  <c r="BD12" i="1"/>
  <c r="BA11" i="1"/>
  <c r="BB64" i="1"/>
  <c r="BB62" i="1"/>
  <c r="F5" i="21"/>
  <c r="BE11" i="1"/>
  <c r="BH11" i="1"/>
  <c r="BA13" i="1"/>
  <c r="BE13" i="1"/>
  <c r="BA17" i="1"/>
  <c r="BH17" i="1"/>
  <c r="BA19" i="1"/>
  <c r="BE19" i="1"/>
  <c r="BH19" i="1"/>
  <c r="BA21" i="1"/>
  <c r="BH21" i="1"/>
  <c r="BE21" i="1"/>
  <c r="BA27" i="1"/>
  <c r="BE27" i="1"/>
  <c r="BH27" i="1"/>
  <c r="BA29" i="1"/>
  <c r="BE29" i="1"/>
  <c r="BA33" i="1"/>
  <c r="BH33" i="1"/>
  <c r="BA35" i="1"/>
  <c r="BE35" i="1"/>
  <c r="BH35" i="1"/>
  <c r="BA37" i="1"/>
  <c r="BH37" i="1"/>
  <c r="BE37" i="1"/>
  <c r="BA43" i="1"/>
  <c r="BE43" i="1"/>
  <c r="BH43" i="1"/>
  <c r="BA45" i="1"/>
  <c r="BE45" i="1"/>
  <c r="BA49" i="1"/>
  <c r="BH49" i="1"/>
  <c r="BA51" i="1"/>
  <c r="BE51" i="1"/>
  <c r="BH51" i="1"/>
  <c r="C14" i="20"/>
  <c r="N14" i="20"/>
  <c r="CM61" i="27"/>
  <c r="CH61" i="27"/>
  <c r="I14" i="20"/>
  <c r="F14" i="20"/>
  <c r="CO61" i="27"/>
  <c r="R14" i="20"/>
  <c r="CR61" i="27"/>
  <c r="CQ62" i="27"/>
  <c r="CS62" i="27"/>
  <c r="CL62" i="27"/>
  <c r="CN62" i="27"/>
  <c r="CK62" i="27"/>
  <c r="CE61" i="13"/>
  <c r="CK61" i="5"/>
  <c r="BW61" i="5"/>
  <c r="CA61" i="5"/>
  <c r="CC61" i="5"/>
  <c r="BW36" i="37"/>
  <c r="U19" i="20"/>
  <c r="CI38" i="37"/>
  <c r="CC38" i="37"/>
  <c r="BX36" i="37"/>
  <c r="CK36" i="37"/>
  <c r="CO36" i="37"/>
  <c r="CD36" i="37"/>
  <c r="CL36" i="37"/>
  <c r="BW38" i="37"/>
  <c r="CE38" i="37"/>
  <c r="CH36" i="37"/>
  <c r="T6" i="20"/>
  <c r="CK62" i="52"/>
  <c r="CQ61" i="52"/>
  <c r="CN62" i="52"/>
  <c r="CH62" i="52"/>
  <c r="CF62" i="52"/>
  <c r="CI63" i="52"/>
  <c r="CK63" i="52"/>
  <c r="BD10" i="1"/>
  <c r="BG5" i="1"/>
  <c r="BD8" i="1"/>
  <c r="BG8" i="1"/>
  <c r="D35" i="20"/>
  <c r="D49" i="20"/>
  <c r="D51" i="20"/>
  <c r="F36" i="20"/>
  <c r="K36" i="20"/>
  <c r="K35" i="20"/>
  <c r="BD9" i="1"/>
  <c r="BG9" i="1"/>
  <c r="BG3" i="1"/>
  <c r="BD3" i="1"/>
  <c r="BD7" i="1"/>
  <c r="BD51" i="1"/>
  <c r="BG51" i="1"/>
  <c r="BG49" i="1"/>
  <c r="BD49" i="1"/>
  <c r="BD45" i="1"/>
  <c r="BG45" i="1"/>
  <c r="BD37" i="1"/>
  <c r="BG37" i="1"/>
  <c r="BD27" i="1"/>
  <c r="BG27" i="1"/>
  <c r="BD19" i="1"/>
  <c r="BG19" i="1"/>
  <c r="BD17" i="1"/>
  <c r="BG17" i="1"/>
  <c r="BD13" i="1"/>
  <c r="BG13" i="1"/>
  <c r="BD43" i="1"/>
  <c r="BG43" i="1"/>
  <c r="BD35" i="1"/>
  <c r="BG35" i="1"/>
  <c r="BD33" i="1"/>
  <c r="BG33" i="1"/>
  <c r="BD29" i="1"/>
  <c r="BG29" i="1"/>
  <c r="BD21" i="1"/>
  <c r="BG21" i="1"/>
  <c r="BD11" i="1"/>
  <c r="BA64" i="1"/>
  <c r="BG11" i="1"/>
  <c r="BA61" i="1"/>
  <c r="BA63" i="1"/>
  <c r="BA62" i="1"/>
  <c r="E5" i="21"/>
  <c r="T36" i="20"/>
  <c r="O53" i="30" l="1"/>
  <c r="X53" i="30"/>
  <c r="Q45" i="30"/>
  <c r="Z45" i="30"/>
  <c r="O47" i="30"/>
  <c r="X47" i="30"/>
  <c r="Q49" i="30"/>
  <c r="Z49" i="30"/>
  <c r="O51" i="30"/>
  <c r="X51" i="30"/>
  <c r="S45" i="30"/>
  <c r="AB47" i="30"/>
  <c r="S49" i="30"/>
  <c r="AB51" i="30"/>
  <c r="AB53" i="30"/>
  <c r="Q38" i="30"/>
  <c r="Z38" i="30"/>
  <c r="O40" i="30"/>
  <c r="X40" i="30"/>
  <c r="Q42" i="30"/>
  <c r="Z42" i="30"/>
  <c r="F55" i="30"/>
  <c r="W4" i="30"/>
  <c r="Y4" i="30"/>
  <c r="AA4" i="30"/>
  <c r="AC4" i="30"/>
  <c r="X5" i="30"/>
  <c r="Z5" i="30"/>
  <c r="AB5" i="30"/>
  <c r="W6" i="30"/>
  <c r="Y6" i="30"/>
  <c r="AA6" i="30"/>
  <c r="AC6" i="30"/>
  <c r="X7" i="30"/>
  <c r="Z7" i="30"/>
  <c r="AB7" i="30"/>
  <c r="W8" i="30"/>
  <c r="Y8" i="30"/>
  <c r="AA8" i="30"/>
  <c r="AC8" i="30"/>
  <c r="X9" i="30"/>
  <c r="Z9" i="30"/>
  <c r="AB9" i="30"/>
  <c r="W10" i="30"/>
  <c r="Y10" i="30"/>
  <c r="AA10" i="30"/>
  <c r="AC10" i="30"/>
  <c r="X11" i="30"/>
  <c r="Z11" i="30"/>
  <c r="AB11" i="30"/>
  <c r="W12" i="30"/>
  <c r="Y12" i="30"/>
  <c r="AA12" i="30"/>
  <c r="AC12" i="30"/>
  <c r="X13" i="30"/>
  <c r="Z13" i="30"/>
  <c r="AB13" i="30"/>
  <c r="W14" i="30"/>
  <c r="Y14" i="30"/>
  <c r="AA14" i="30"/>
  <c r="AC14" i="30"/>
  <c r="X15" i="30"/>
  <c r="Z15" i="30"/>
  <c r="AB15" i="30"/>
  <c r="W16" i="30"/>
  <c r="Y16" i="30"/>
  <c r="AA16" i="30"/>
  <c r="AC16" i="30"/>
  <c r="X17" i="30"/>
  <c r="Z17" i="30"/>
  <c r="AB17" i="30"/>
  <c r="W18" i="30"/>
  <c r="Y18" i="30"/>
  <c r="AA18" i="30"/>
  <c r="AC18" i="30"/>
  <c r="X19" i="30"/>
  <c r="Z19" i="30"/>
  <c r="AB19" i="30"/>
  <c r="W20" i="30"/>
  <c r="Y20" i="30"/>
  <c r="AA20" i="30"/>
  <c r="AC20" i="30"/>
  <c r="X21" i="30"/>
  <c r="Z21" i="30"/>
  <c r="AB21" i="30"/>
  <c r="W22" i="30"/>
  <c r="Y22" i="30"/>
  <c r="AA22" i="30"/>
  <c r="AC22" i="30"/>
  <c r="X23" i="30"/>
  <c r="AB23" i="30"/>
  <c r="X25" i="30"/>
  <c r="AB25" i="30"/>
  <c r="X27" i="30"/>
  <c r="AB27" i="30"/>
  <c r="X29" i="30"/>
  <c r="AB29" i="30"/>
  <c r="X31" i="30"/>
  <c r="AB31" i="30"/>
  <c r="X33" i="30"/>
  <c r="AB33" i="30"/>
  <c r="X35" i="30"/>
  <c r="AB35" i="30"/>
  <c r="X37" i="30"/>
  <c r="AB37" i="30"/>
  <c r="X39" i="30"/>
  <c r="AB39" i="30"/>
  <c r="X41" i="30"/>
  <c r="AB41" i="30"/>
  <c r="X43" i="30"/>
  <c r="O43" i="30"/>
  <c r="O55" i="30" s="1"/>
  <c r="Z43" i="30"/>
  <c r="Q43" i="30"/>
  <c r="Q55" i="30" s="1"/>
  <c r="AB43" i="30"/>
  <c r="S43" i="30"/>
  <c r="S55" i="30" s="1"/>
  <c r="G55" i="30"/>
  <c r="E55" i="30"/>
  <c r="N55" i="30"/>
  <c r="R4" i="30"/>
  <c r="R55" i="30" s="1"/>
  <c r="X4" i="30"/>
  <c r="Z4" i="30"/>
  <c r="Z23" i="30"/>
  <c r="W24" i="30"/>
  <c r="AA24" i="30"/>
  <c r="Z25" i="30"/>
  <c r="W26" i="30"/>
  <c r="AA26" i="30"/>
  <c r="Z27" i="30"/>
  <c r="W28" i="30"/>
  <c r="AA28" i="30"/>
  <c r="Z29" i="30"/>
  <c r="W30" i="30"/>
  <c r="AA30" i="30"/>
  <c r="Z31" i="30"/>
  <c r="W32" i="30"/>
  <c r="AA32" i="30"/>
  <c r="Z33" i="30"/>
  <c r="W34" i="30"/>
  <c r="AA34" i="30"/>
  <c r="Z35" i="30"/>
  <c r="W36" i="30"/>
  <c r="AA36" i="30"/>
  <c r="Z37" i="30"/>
  <c r="W38" i="30"/>
  <c r="AA38" i="30"/>
  <c r="Z39" i="30"/>
  <c r="W40" i="30"/>
  <c r="AA40" i="30"/>
  <c r="Z41" i="30"/>
  <c r="W42" i="30"/>
  <c r="AA42" i="30"/>
  <c r="Y45" i="30"/>
  <c r="AC45" i="30"/>
  <c r="W45" i="30"/>
  <c r="Y47" i="30"/>
  <c r="AC47" i="30"/>
  <c r="W47" i="30"/>
  <c r="Y49" i="30"/>
  <c r="AC49" i="30"/>
  <c r="W49" i="30"/>
  <c r="Y51" i="30"/>
  <c r="AC51" i="30"/>
  <c r="W51" i="30"/>
  <c r="P53" i="30"/>
  <c r="Y53" i="30"/>
  <c r="T53" i="30"/>
  <c r="AC53" i="30"/>
  <c r="W53" i="30"/>
  <c r="AC43" i="30"/>
  <c r="X44" i="30"/>
  <c r="AB44" i="30"/>
  <c r="X46" i="30"/>
  <c r="AB46" i="30"/>
  <c r="X48" i="30"/>
  <c r="AB48" i="30"/>
  <c r="X50" i="30"/>
  <c r="AB50" i="30"/>
  <c r="X52" i="30"/>
  <c r="AB52" i="30"/>
  <c r="B55" i="21"/>
  <c r="D55" i="21"/>
  <c r="F55" i="21"/>
  <c r="H55" i="21"/>
  <c r="C55" i="21"/>
  <c r="E55" i="21"/>
  <c r="G55" i="21"/>
  <c r="M36" i="20"/>
  <c r="CD61" i="61"/>
  <c r="CF61" i="61"/>
  <c r="O23" i="20"/>
  <c r="R23" i="20"/>
  <c r="V23" i="20"/>
  <c r="V36" i="20" s="1"/>
  <c r="CA61" i="61"/>
  <c r="AZ63" i="61"/>
  <c r="O41" i="20"/>
  <c r="O47" i="20" s="1"/>
  <c r="O35" i="20"/>
  <c r="H23" i="20"/>
  <c r="G17" i="21"/>
  <c r="G25" i="21" s="1"/>
  <c r="G28" i="21" s="1"/>
  <c r="D17" i="21"/>
  <c r="D25" i="21" s="1"/>
  <c r="D28" i="21" s="1"/>
  <c r="S23" i="20"/>
  <c r="S41" i="20" s="1"/>
  <c r="S47" i="20" s="1"/>
  <c r="Q23" i="20"/>
  <c r="E23" i="20"/>
  <c r="E36" i="20" s="1"/>
  <c r="C23" i="20"/>
  <c r="C41" i="20" s="1"/>
  <c r="C47" i="20" s="1"/>
  <c r="CB61" i="62"/>
  <c r="CF61" i="62"/>
  <c r="BY3" i="62"/>
  <c r="CE3" i="62"/>
  <c r="BY61" i="62"/>
  <c r="CA61" i="62"/>
  <c r="CE61" i="62"/>
  <c r="K51" i="20"/>
  <c r="K49" i="20"/>
  <c r="B35" i="20"/>
  <c r="S35" i="20"/>
  <c r="S49" i="20" s="1"/>
  <c r="P23" i="20"/>
  <c r="L23" i="20"/>
  <c r="L41" i="20" s="1"/>
  <c r="L47" i="20" s="1"/>
  <c r="E35" i="20"/>
  <c r="C35" i="20"/>
  <c r="C51" i="20" s="1"/>
  <c r="I41" i="20"/>
  <c r="I47" i="20" s="1"/>
  <c r="I36" i="20"/>
  <c r="R41" i="20"/>
  <c r="R47" i="20" s="1"/>
  <c r="R36" i="20"/>
  <c r="R35" i="20"/>
  <c r="V41" i="20"/>
  <c r="V47" i="20" s="1"/>
  <c r="V35" i="20"/>
  <c r="B49" i="20"/>
  <c r="B51" i="20"/>
  <c r="O49" i="20"/>
  <c r="O51" i="20"/>
  <c r="S51" i="20"/>
  <c r="T35" i="20"/>
  <c r="T49" i="20" s="1"/>
  <c r="L35" i="20"/>
  <c r="L51" i="20" s="1"/>
  <c r="O36" i="20"/>
  <c r="F35" i="20"/>
  <c r="F49" i="20" s="1"/>
  <c r="Q41" i="20"/>
  <c r="Q47" i="20" s="1"/>
  <c r="B36" i="20"/>
  <c r="M35" i="20"/>
  <c r="M49" i="20" s="1"/>
  <c r="BY61" i="11"/>
  <c r="G23" i="20"/>
  <c r="J23" i="20"/>
  <c r="N23" i="20"/>
  <c r="U23" i="20"/>
  <c r="CE61" i="11"/>
  <c r="CF61" i="11"/>
  <c r="CB61" i="11"/>
  <c r="BZ61" i="11"/>
  <c r="AB55" i="30" l="1"/>
  <c r="Z55" i="30"/>
  <c r="T55" i="30"/>
  <c r="P55" i="30"/>
  <c r="AA55" i="30"/>
  <c r="W55" i="30"/>
  <c r="X55" i="30"/>
  <c r="AC55" i="30"/>
  <c r="Y55" i="30"/>
  <c r="L36" i="20"/>
  <c r="C49" i="20"/>
  <c r="C36" i="20"/>
  <c r="S36" i="20"/>
  <c r="H41" i="20"/>
  <c r="H47" i="20" s="1"/>
  <c r="H36" i="20"/>
  <c r="H35" i="20"/>
  <c r="E41" i="20"/>
  <c r="E47" i="20" s="1"/>
  <c r="E49" i="20" s="1"/>
  <c r="Q36" i="20"/>
  <c r="Q35" i="20"/>
  <c r="Q51" i="20" s="1"/>
  <c r="R49" i="20"/>
  <c r="R51" i="20"/>
  <c r="I49" i="20"/>
  <c r="I51" i="20"/>
  <c r="L49" i="20"/>
  <c r="M51" i="20"/>
  <c r="V51" i="20"/>
  <c r="V49" i="20"/>
  <c r="P41" i="20"/>
  <c r="P47" i="20" s="1"/>
  <c r="P36" i="20"/>
  <c r="P35" i="20"/>
  <c r="U41" i="20"/>
  <c r="U47" i="20" s="1"/>
  <c r="U35" i="20"/>
  <c r="U36" i="20"/>
  <c r="N41" i="20"/>
  <c r="N47" i="20" s="1"/>
  <c r="N36" i="20"/>
  <c r="N35" i="20"/>
  <c r="G41" i="20"/>
  <c r="G47" i="20" s="1"/>
  <c r="G35" i="20"/>
  <c r="G36" i="20"/>
  <c r="T51" i="20"/>
  <c r="F51" i="20"/>
  <c r="J41" i="20"/>
  <c r="J47" i="20" s="1"/>
  <c r="J35" i="20"/>
  <c r="J36" i="20"/>
  <c r="Q49" i="20" l="1"/>
  <c r="H51" i="20"/>
  <c r="H49" i="20"/>
  <c r="E51" i="20"/>
  <c r="P49" i="20"/>
  <c r="P51" i="20"/>
  <c r="N51" i="20"/>
  <c r="N49" i="20"/>
  <c r="J51" i="20"/>
  <c r="J49" i="20"/>
  <c r="G49" i="20"/>
  <c r="G51" i="20"/>
  <c r="U51" i="20"/>
  <c r="U49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nnual_2011_draft_ptfire_12US2_cbo5_soa1" type="6" refreshedVersion="3" background="1" saveData="1">
    <textPr codePage="437" sourceFile="C:\Users\jbeidler\Desktop\Work (local)\2011NEI summaries\Annual state post-smoke\annual_2011_draft_ptfire_12US2_cbo5_soa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DB522CB2-9B89-4209-AD01-D64F3E4AC269}" name="annual_2011_draft_ptfire_12US2_cbo5_soa11" type="6" refreshedVersion="3" background="1" saveData="1">
    <textPr codePage="437" sourceFile="C:\Users\jbeidler\Desktop\Work (local)\2011NEI summaries\Annual state post-smoke\annual_2011_draft_ptfire_12US2_cbo5_soa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1000000}" name="annual_2011ea_v6_11f_afdust_12US2_cmaq_cb05_soa_state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2000000}" name="annual_2011ea_v6_11f_afdust_12US2_cmaq_cb05_soa_state1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3000000}" name="annual_2011ea_v6_11f_afdust_12US2_cmaq_cb05_soa_state2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4000000}" name="annual_2011ea_v6_11f_afdust_12US2_cmaq_cb05_soa_state3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5000000}" name="annual_2011ea_v6_11f_c1c2rail_12US2_cbo5_soa_state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6000000}" name="annual_2011ea_v6_11f_c1c2rail_12US2_cbo5_soa_state1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E423F454-E77B-402B-87EC-B1B5B8DE5076}" name="annual_2011ea_v6_11f_c1c2rail_12US2_cbo5_soa_state11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7000000}" name="annual_2011ea_v6_11f_c3marine_12US2_cbo5_soa_state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D647E9C2-C47E-4B96-949F-FE978811D017}" name="annual_2011ea_v6_11f_c3marine_12US2_cbo5_soa_state11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9000000}" name="annual_2011ea_v6_11f_nonpt_12US2_cbo5_soa_state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A000000}" name="annual_2011ea_v6_11f_nonpt_12US2_cbo5_soa_state11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B000000}" name="annual_2011ea_v6_11f_nonroad_12US2_cbo5_soa_state" type="6" refreshedVersion="3" background="1" saveData="1">
    <textPr codePage="437" sourceFile="C:\Users\jbeidler\Desktop\Work (local)\2011NEI summaries\Annual state post-smoke\annual_2011ea_v6_11f_nonroad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C000000}" name="annual_2011ea_v6_11f_othar_12US2_cmaq_cb05_soa_state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D000000}" name="annual_2011ea_v6_11f_othar_12US2_cmaq_cb05_soa_state1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00000000-0015-0000-FFFF-FFFF10000000}" name="annual_2011ea_v6_11f_othon_12US2_cmaq_cb05_soa_state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00000000-0015-0000-FFFF-FFFF12000000}" name="annual_2011ea_v6_11f_othon_12US2_cmaq_cb05_soa_state2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00000000-0015-0000-FFFF-FFFF14000000}" name="annual_2011ea_v6_11f_othpt_12US2_cmaq_cb05_soa_state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31DB3521-A3F1-402A-9E72-18B3B46A66E1}" name="annual_2011ea_v6_11f_othpt_12US2_cmaq_cb05_soa_state11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55950053-12DF-4998-A94A-1A8A3D638816}" name="annual_2011ea_v6_11f_othpt_12US2_cmaq_cb05_soa_state12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00000000-0015-0000-FFFF-FFFF16000000}" name="annual_2011ea_v6_11f_ptipm_12US2_cbo5_soa_state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AF334BC4-64D3-4C0D-96A0-C0E381A30579}" name="annual_2011ea_v6_11f_ptipm_12US2_cbo5_soa_state1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2DAA8FF4-6CE5-4563-B632-8C0097251D42}" name="annual_2011ea_v6_11f_ptipm_12US2_cbo5_soa_state11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F77B90C4-D6F0-47EC-ACEB-03C5FEB52925}" name="annual_2011ea_v6_11f_ptipm_12US2_cbo5_soa_state112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7B9739AB-7A06-4737-AA3B-0B3B22351932}" name="annual_2011ea_v6_11f_ptipm_12US2_cbo5_soa_state2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00000000-0015-0000-FFFF-FFFF17000000}" name="annual_2011ea_v6_11f_ptnonipm_12US2_cbo5_soa_state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00000000-0015-0000-FFFF-FFFF18000000}" name="annual_2011ea_v6_11f_ptnonipm_12US2_cbo5_soa_state1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8589F935-FCFF-4771-A3D8-E793EB30BA40}" name="annual_2011ea_v6_11f_ptnonipm_12US2_cbo5_soa_state2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00000000-0015-0000-FFFF-FFFF19000000}" name="annual_2011ea_v6_11f_rwc_12US2_cbo5_soa_state" type="6" refreshedVersion="3" background="1" saveData="1">
    <textPr codePage="437" sourceFile="C:\Users\jbeidler\Desktop\Work (local)\2011NEI summaries\Annual state post-smoke\annual_2011ea_v6_11f_rwc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<sst xmlns="http://schemas.openxmlformats.org/spreadsheetml/2006/main" count="5942" uniqueCount="511">
  <si>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</si>
  <si>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</si>
  <si>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</si>
  <si>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</si>
  <si>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</si>
  <si>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</si>
  <si>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</si>
  <si>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</si>
  <si>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</si>
  <si>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</si>
  <si>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</si>
  <si>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</si>
  <si>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</si>
  <si>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</si>
  <si>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</si>
  <si>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</si>
  <si>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</si>
  <si>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</si>
  <si>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</si>
  <si>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</si>
  <si>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</si>
  <si>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</si>
  <si>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</si>
  <si>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</si>
  <si>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</si>
  <si>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</si>
  <si>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</si>
  <si>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</si>
  <si>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</si>
  <si>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</si>
  <si>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</si>
  <si>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</si>
  <si>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</si>
  <si>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</si>
  <si>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</si>
  <si>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</si>
  <si>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</si>
  <si>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</si>
  <si>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Pennsyvlania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</si>
  <si>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</si>
  <si>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</si>
  <si>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</si>
  <si>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</si>
  <si>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</si>
  <si>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</si>
  <si>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</si>
  <si>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</si>
  <si>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</si>
  <si>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</si>
  <si>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</si>
  <si>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</si>
  <si>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Tribal Data</t>
  </si>
  <si>
    <t>State</t>
  </si>
  <si>
    <t>PM2_5</t>
  </si>
  <si>
    <t>PM10</t>
  </si>
  <si>
    <t>Total</t>
  </si>
  <si>
    <t>CONUS Total</t>
  </si>
  <si>
    <t>NH3</t>
  </si>
  <si>
    <t>Puerto Rico</t>
  </si>
  <si>
    <t>CO</t>
  </si>
  <si>
    <t>NOX</t>
  </si>
  <si>
    <t>SO2</t>
  </si>
  <si>
    <t>VOC</t>
  </si>
  <si>
    <t>ACETALD</t>
  </si>
  <si>
    <t>BENZENE</t>
  </si>
  <si>
    <t>FORMALD</t>
  </si>
  <si>
    <t>CL</t>
  </si>
  <si>
    <t>HCL</t>
  </si>
  <si>
    <t>METHANOL</t>
  </si>
  <si>
    <t>Offshore to EEZ</t>
  </si>
  <si>
    <t>Non-US SECA C3</t>
  </si>
  <si>
    <t>Nova Scotia</t>
  </si>
  <si>
    <t>Ontario</t>
  </si>
  <si>
    <t>British Columbia</t>
  </si>
  <si>
    <t>Canada Total</t>
  </si>
  <si>
    <t>US Virgin Islands</t>
  </si>
  <si>
    <t xml:space="preserve">Newfoundland        </t>
  </si>
  <si>
    <t>Prince Edward Island</t>
  </si>
  <si>
    <t xml:space="preserve">Nova Scotia         </t>
  </si>
  <si>
    <t xml:space="preserve">New Brunswick       </t>
  </si>
  <si>
    <t xml:space="preserve">Quebec              </t>
  </si>
  <si>
    <t xml:space="preserve">Ontario             </t>
  </si>
  <si>
    <t xml:space="preserve">Manitoba            </t>
  </si>
  <si>
    <t xml:space="preserve">Saskatchewan        </t>
  </si>
  <si>
    <t xml:space="preserve">Alberta             </t>
  </si>
  <si>
    <t xml:space="preserve">British Columbia    </t>
  </si>
  <si>
    <t>Yukon</t>
  </si>
  <si>
    <t>N W Territories</t>
  </si>
  <si>
    <t>Nunavut</t>
  </si>
  <si>
    <t xml:space="preserve">Aguascalientes      </t>
  </si>
  <si>
    <t xml:space="preserve">Baja Calif Norte    </t>
  </si>
  <si>
    <t xml:space="preserve">Baja Calif Sur      </t>
  </si>
  <si>
    <t xml:space="preserve">Campeche            </t>
  </si>
  <si>
    <t xml:space="preserve">Coahuila            </t>
  </si>
  <si>
    <t xml:space="preserve">Colima              </t>
  </si>
  <si>
    <t xml:space="preserve">Chiapas             </t>
  </si>
  <si>
    <t xml:space="preserve">Chihuahua           </t>
  </si>
  <si>
    <t xml:space="preserve">Distrito Federal    </t>
  </si>
  <si>
    <t xml:space="preserve">Durango             </t>
  </si>
  <si>
    <t xml:space="preserve">Guanajuato          </t>
  </si>
  <si>
    <t xml:space="preserve">Guerrero            </t>
  </si>
  <si>
    <t xml:space="preserve">Hidalgo             </t>
  </si>
  <si>
    <t xml:space="preserve">Jalisco             </t>
  </si>
  <si>
    <t xml:space="preserve">Mexico              </t>
  </si>
  <si>
    <t xml:space="preserve">Michoacan           </t>
  </si>
  <si>
    <t xml:space="preserve">Morelos             </t>
  </si>
  <si>
    <t xml:space="preserve">Nayarit             </t>
  </si>
  <si>
    <t xml:space="preserve">Nuevo Leon          </t>
  </si>
  <si>
    <t xml:space="preserve">Oaxaca              </t>
  </si>
  <si>
    <t xml:space="preserve">Puebla              </t>
  </si>
  <si>
    <t xml:space="preserve">Queretaro           </t>
  </si>
  <si>
    <t xml:space="preserve">Quintana Roo        </t>
  </si>
  <si>
    <t xml:space="preserve">San Luis Potosi     </t>
  </si>
  <si>
    <t xml:space="preserve">Sinaloa             </t>
  </si>
  <si>
    <t xml:space="preserve">Sonora              </t>
  </si>
  <si>
    <t xml:space="preserve">Tabasco             </t>
  </si>
  <si>
    <t xml:space="preserve">Tamaulipas          </t>
  </si>
  <si>
    <t xml:space="preserve">Tlaxcala            </t>
  </si>
  <si>
    <t xml:space="preserve">Veracruz            </t>
  </si>
  <si>
    <t xml:space="preserve">Yucatan             </t>
  </si>
  <si>
    <t xml:space="preserve">Zacatecas           </t>
  </si>
  <si>
    <t>Newfoundland</t>
  </si>
  <si>
    <t>New Brunswick</t>
  </si>
  <si>
    <t>Quebec</t>
  </si>
  <si>
    <t>Manitoba</t>
  </si>
  <si>
    <t>Saskatchewan</t>
  </si>
  <si>
    <t>Alberta</t>
  </si>
  <si>
    <t>Mexico Total</t>
  </si>
  <si>
    <t>NH3_FERT</t>
  </si>
  <si>
    <t>Massachusetts</t>
  </si>
  <si>
    <t>Pennsylvania</t>
  </si>
  <si>
    <t>ALD2</t>
  </si>
  <si>
    <t>ALD2_PRIMARY</t>
  </si>
  <si>
    <t>ALDX</t>
  </si>
  <si>
    <t>CH4</t>
  </si>
  <si>
    <t>CL2</t>
  </si>
  <si>
    <t>ETH</t>
  </si>
  <si>
    <t>ETHA</t>
  </si>
  <si>
    <t>ETOH</t>
  </si>
  <si>
    <t>FORM</t>
  </si>
  <si>
    <t>FORM_PRIMARY</t>
  </si>
  <si>
    <t>HONO</t>
  </si>
  <si>
    <t>IOLE</t>
  </si>
  <si>
    <t>ISOP</t>
  </si>
  <si>
    <t>MEOH</t>
  </si>
  <si>
    <t>NO</t>
  </si>
  <si>
    <t>NO2</t>
  </si>
  <si>
    <t>NVOL</t>
  </si>
  <si>
    <t>OLE</t>
  </si>
  <si>
    <t>PAL</t>
  </si>
  <si>
    <t>PAR</t>
  </si>
  <si>
    <t>PCA</t>
  </si>
  <si>
    <t>PCL</t>
  </si>
  <si>
    <t>PEC</t>
  </si>
  <si>
    <t>PFE</t>
  </si>
  <si>
    <t>PH2O</t>
  </si>
  <si>
    <t>PK</t>
  </si>
  <si>
    <t>PMC</t>
  </si>
  <si>
    <t>PMG</t>
  </si>
  <si>
    <t>PMN</t>
  </si>
  <si>
    <t>PMOTHR</t>
  </si>
  <si>
    <t>PNA</t>
  </si>
  <si>
    <t>PNCOM</t>
  </si>
  <si>
    <t>PNH4</t>
  </si>
  <si>
    <t>PNO3</t>
  </si>
  <si>
    <t>POC</t>
  </si>
  <si>
    <t>PSI</t>
  </si>
  <si>
    <t>PSO4</t>
  </si>
  <si>
    <t>PTI</t>
  </si>
  <si>
    <t>SULF</t>
  </si>
  <si>
    <t>TERP</t>
  </si>
  <si>
    <t>TOL</t>
  </si>
  <si>
    <t>UNK</t>
  </si>
  <si>
    <t>UNR</t>
  </si>
  <si>
    <t>VOC_INV</t>
  </si>
  <si>
    <t>XYL</t>
  </si>
  <si>
    <t>Virgin Islands</t>
  </si>
  <si>
    <t>State Name</t>
  </si>
  <si>
    <t>ACROLEIN</t>
  </si>
  <si>
    <t>BUTADIENE13</t>
  </si>
  <si>
    <t>NW Territories</t>
  </si>
  <si>
    <t>Aguascalientes</t>
  </si>
  <si>
    <t>Baja Calif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</si>
  <si>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</si>
  <si>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</si>
  <si>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</si>
  <si>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</si>
  <si>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</si>
  <si>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</si>
  <si>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</si>
  <si>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</si>
  <si>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</si>
  <si>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</si>
  <si>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</si>
  <si>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</si>
  <si>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</si>
  <si>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</si>
  <si>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</si>
  <si>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</si>
  <si>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</si>
  <si>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</si>
  <si>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</si>
  <si>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</si>
  <si>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</si>
  <si>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</si>
  <si>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</si>
  <si>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</si>
  <si>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</si>
  <si>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</si>
  <si>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</si>
  <si>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</si>
  <si>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</si>
  <si>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HFLUX</t>
  </si>
  <si>
    <t>Sector</t>
  </si>
  <si>
    <t>afdust_adj</t>
  </si>
  <si>
    <t>nonpt</t>
  </si>
  <si>
    <t>nonroad</t>
  </si>
  <si>
    <t>ptnonipm</t>
  </si>
  <si>
    <t>rwc</t>
  </si>
  <si>
    <t>sector</t>
  </si>
  <si>
    <t>afdust</t>
  </si>
  <si>
    <t>SMOKE TOTAL</t>
  </si>
  <si>
    <t>Low level totals (mrggrid)</t>
  </si>
  <si>
    <t>Model-ready domain totals</t>
  </si>
  <si>
    <t>% diff</t>
  </si>
  <si>
    <t>CHLORINE</t>
  </si>
  <si>
    <t># State</t>
  </si>
  <si>
    <t>state</t>
  </si>
  <si>
    <t>pt_oilgas</t>
  </si>
  <si>
    <t>Tribal</t>
  </si>
  <si>
    <t>EEZ Offshore</t>
  </si>
  <si>
    <t>ptegu</t>
  </si>
  <si>
    <t>np_oilgas</t>
  </si>
  <si>
    <t>SESQ</t>
  </si>
  <si>
    <t>NR</t>
  </si>
  <si>
    <t>Offshore</t>
  </si>
  <si>
    <t>Eastern State</t>
  </si>
  <si>
    <t>X</t>
  </si>
  <si>
    <t>Eastern State Total</t>
  </si>
  <si>
    <t>Esatern States</t>
  </si>
  <si>
    <t xml:space="preserve">CONUS </t>
  </si>
  <si>
    <t>Avg molecular wt:</t>
  </si>
  <si>
    <t>Continental US Totals</t>
  </si>
  <si>
    <t>Overall totals are provided for both the continental US ("CONUS") and the eastern states.</t>
  </si>
  <si>
    <t>nonpt - nonpoint (county-level) not included in other sectors</t>
  </si>
  <si>
    <t>nonroad - mobile source emissions from off-road equipment</t>
  </si>
  <si>
    <t>othar - Non-US area sources</t>
  </si>
  <si>
    <t>np_oilgas - oil and gas emissions from nonpoint sources</t>
  </si>
  <si>
    <t>rwc - residential wood combustion emissions</t>
  </si>
  <si>
    <t>This file contains national and state level emissions modeling sector total emissions by inventory pollutant and for air quality model species output from SMOKE</t>
  </si>
  <si>
    <t xml:space="preserve">Modeling sector descriptions: </t>
  </si>
  <si>
    <t>Elemental Carbon</t>
  </si>
  <si>
    <t>Sulfate</t>
  </si>
  <si>
    <t>Nitrate</t>
  </si>
  <si>
    <t>Primary organic carbon</t>
  </si>
  <si>
    <t>Primary un-speciated fine PM</t>
  </si>
  <si>
    <t>Chloride</t>
  </si>
  <si>
    <t>Ammonium</t>
  </si>
  <si>
    <t>Aluminum</t>
  </si>
  <si>
    <t>Calcium</t>
  </si>
  <si>
    <t>Iron</t>
  </si>
  <si>
    <t>Silicon</t>
  </si>
  <si>
    <t>Titanium</t>
  </si>
  <si>
    <t>Magnesium</t>
  </si>
  <si>
    <t>Potassium</t>
  </si>
  <si>
    <t>Manganese</t>
  </si>
  <si>
    <t>Water</t>
  </si>
  <si>
    <t>Sodium</t>
  </si>
  <si>
    <t>Primary non-carbon organic mass</t>
  </si>
  <si>
    <t>Benzene</t>
  </si>
  <si>
    <t>Carbon Monoxide</t>
  </si>
  <si>
    <t>Ammonia</t>
  </si>
  <si>
    <t>Ammonia from Fertilizer</t>
  </si>
  <si>
    <t>Sulfur Dioxide</t>
  </si>
  <si>
    <t>Toluene</t>
  </si>
  <si>
    <t>Nitrous acid</t>
  </si>
  <si>
    <t>Ethanol</t>
  </si>
  <si>
    <t>Lumped terpene species</t>
  </si>
  <si>
    <t>Higher aldehyde species</t>
  </si>
  <si>
    <t>Acetaldehyde</t>
  </si>
  <si>
    <t>Internal olefin species</t>
  </si>
  <si>
    <t>Ethane</t>
  </si>
  <si>
    <t>Formaldehyde</t>
  </si>
  <si>
    <t>Primary Formaldehyde</t>
  </si>
  <si>
    <t>Isoprene</t>
  </si>
  <si>
    <t>Methanol</t>
  </si>
  <si>
    <t>Nitric oxide</t>
  </si>
  <si>
    <t>Nitrogen dioxide</t>
  </si>
  <si>
    <t>Terminal olefin carbon bond</t>
  </si>
  <si>
    <t>Paraffin carbon bond</t>
  </si>
  <si>
    <t>Coarse Particulates</t>
  </si>
  <si>
    <t>Sulfuric acid gas</t>
  </si>
  <si>
    <t>Naphthalene</t>
  </si>
  <si>
    <t>1,3-butadiene</t>
  </si>
  <si>
    <t>Methane</t>
  </si>
  <si>
    <t>Chlorine</t>
  </si>
  <si>
    <t>Nonreactive</t>
  </si>
  <si>
    <t>Nonvolatile</t>
  </si>
  <si>
    <t>Unknown VOC</t>
  </si>
  <si>
    <t>Unreactive VOC</t>
  </si>
  <si>
    <t xml:space="preserve">Hydrochloric acid </t>
  </si>
  <si>
    <t xml:space="preserve">Primary Acetaldehyde                   </t>
  </si>
  <si>
    <t>Acrolein</t>
  </si>
  <si>
    <t>Sequiterpenes</t>
  </si>
  <si>
    <t>CMAQ Emission Species</t>
  </si>
  <si>
    <t xml:space="preserve"> PM10           </t>
  </si>
  <si>
    <t xml:space="preserve"> PM2_5          </t>
  </si>
  <si>
    <t># FIPS</t>
  </si>
  <si>
    <t>US anthro</t>
  </si>
  <si>
    <t>onroad</t>
  </si>
  <si>
    <t>Difference</t>
  </si>
  <si>
    <t>ACROLEI</t>
  </si>
  <si>
    <t>BENZENE_INV</t>
  </si>
  <si>
    <t>BRAKEPM10</t>
  </si>
  <si>
    <t>BUTADIE</t>
  </si>
  <si>
    <t>CH4_INV</t>
  </si>
  <si>
    <t>CO2_INV</t>
  </si>
  <si>
    <t>CO_INV</t>
  </si>
  <si>
    <t>ETHANOL</t>
  </si>
  <si>
    <t>HONO_INV</t>
  </si>
  <si>
    <t>N2O_INV</t>
  </si>
  <si>
    <t>NAPHTH</t>
  </si>
  <si>
    <t>NH3_INV</t>
  </si>
  <si>
    <t>NO2_INV</t>
  </si>
  <si>
    <t>NONHAPTOG</t>
  </si>
  <si>
    <t>NO_INV</t>
  </si>
  <si>
    <t>PM25BRAKE</t>
  </si>
  <si>
    <t>PM25TIRE</t>
  </si>
  <si>
    <t>SO2_INV</t>
  </si>
  <si>
    <t>TIREPM10</t>
  </si>
  <si>
    <t>Baja Calif</t>
  </si>
  <si>
    <t>diff</t>
  </si>
  <si>
    <t>Percent Difference</t>
  </si>
  <si>
    <t>Canada total</t>
  </si>
  <si>
    <t>adj/unadj</t>
  </si>
  <si>
    <t>APIN</t>
  </si>
  <si>
    <t>State totals, no biogenics, no ptfires.</t>
  </si>
  <si>
    <t>Canada othar</t>
  </si>
  <si>
    <t>Canada othpt</t>
  </si>
  <si>
    <t>Canada Subtotal</t>
  </si>
  <si>
    <t>Mexico othar</t>
  </si>
  <si>
    <t>Mexico othpt</t>
  </si>
  <si>
    <t>Mexico Subtotal</t>
  </si>
  <si>
    <t>PM10-PRI</t>
  </si>
  <si>
    <t>PM25-PRI</t>
  </si>
  <si>
    <t>Canada othafdust</t>
  </si>
  <si>
    <t>CONUS + beis</t>
  </si>
  <si>
    <t>Eastern US</t>
  </si>
  <si>
    <t>ALDX diff due to MW differences in onroad Movesmrg report script</t>
  </si>
  <si>
    <t>ETHYLBENZ</t>
  </si>
  <si>
    <t>HEXANE</t>
  </si>
  <si>
    <t>MTBE</t>
  </si>
  <si>
    <t>PROPIONAL</t>
  </si>
  <si>
    <t>STYRENE</t>
  </si>
  <si>
    <t>TOG_INV</t>
  </si>
  <si>
    <t>TOLUENE</t>
  </si>
  <si>
    <t>TRMEPN224</t>
  </si>
  <si>
    <t>XYLS</t>
  </si>
  <si>
    <t>VOC_BEIS</t>
  </si>
  <si>
    <t>rail</t>
  </si>
  <si>
    <t>ACET</t>
  </si>
  <si>
    <t>BENZ</t>
  </si>
  <si>
    <t>ETHY</t>
  </si>
  <si>
    <t>KET</t>
  </si>
  <si>
    <t>PRPA</t>
  </si>
  <si>
    <t>rail - railroad emissions</t>
  </si>
  <si>
    <t>Tribal Data (point)</t>
  </si>
  <si>
    <t>VOC sum</t>
  </si>
  <si>
    <t>NAPH</t>
  </si>
  <si>
    <t>SOAALK</t>
  </si>
  <si>
    <t>XYLMN</t>
  </si>
  <si>
    <t>ptagfire</t>
  </si>
  <si>
    <t>calculated post-SMOKE</t>
  </si>
  <si>
    <t>ptnonipm elevated</t>
  </si>
  <si>
    <t>pt_oilgas elevated</t>
  </si>
  <si>
    <t>to check pre-speciated emissions</t>
  </si>
  <si>
    <t>othpt elevated</t>
  </si>
  <si>
    <t>ptegu elevated</t>
  </si>
  <si>
    <t>cmv_c1c2</t>
  </si>
  <si>
    <t>cmv_c3</t>
  </si>
  <si>
    <t>Offshore (85)</t>
  </si>
  <si>
    <t>Non-US SECA C3 (98)</t>
  </si>
  <si>
    <t>cmv_c3 elevated</t>
  </si>
  <si>
    <t>Canada/Mexico/offshore (12US1)</t>
  </si>
  <si>
    <t>Canada onroad_can</t>
  </si>
  <si>
    <t>Mexico onroad_mex</t>
  </si>
  <si>
    <t>afdust/afdust_adj - area fugitive dust emissions; afdust_adj are the emissions after meteorological and land use adjustments</t>
  </si>
  <si>
    <t>agfire/ptagfire - agricultural burning emissions</t>
  </si>
  <si>
    <t>cmv_c1c2 - C1 and C2 commercial marine emissions for US states and offshore areas (excluding Canada/Mexico offshore areas)</t>
  </si>
  <si>
    <t>cmv_c3 - C3 commercial marine emissions for US states and offshore areas (excluding Canada/Mexico offshore areas)</t>
  </si>
  <si>
    <t>onroad_can - Canada onroad sources</t>
  </si>
  <si>
    <t>onroad_mex - Mexico onroad sources</t>
  </si>
  <si>
    <t xml:space="preserve">  State totals on the "onroad all" tab include the onroad_ca_adj sector, which covers onroad sector emissions in California with emissions adjusted to match state-provided inventories. </t>
  </si>
  <si>
    <t>othafdust/othafdust_adj - Canada area fugitive dust emissions; othafdust_adj are the emissions after meteorological and land use adjustments</t>
  </si>
  <si>
    <t>othpt - Non-US point sources; as of 2014fb_cdc, does not include any offshore CMV or oil platform emissions</t>
  </si>
  <si>
    <t>pt_oilgas - oil and gas emissions from point sources; as of 2014fb_cdc, also includes offshore oil platform emissions</t>
  </si>
  <si>
    <t>Acetone</t>
  </si>
  <si>
    <t>Ketone</t>
  </si>
  <si>
    <t>Ethyne (Acetylene)</t>
  </si>
  <si>
    <t>SOA tracer</t>
  </si>
  <si>
    <t>Inventory total unspeciated Volatile Organic Compounds</t>
  </si>
  <si>
    <t>Propane</t>
  </si>
  <si>
    <t>Ethene (Ethylene)</t>
  </si>
  <si>
    <t>- ptagfire is a point sector, usually including daily ag burning emissions. When both agfire and ptagfire exist as separate sectors, the sum of the two sectors comprises all US ag fires.</t>
  </si>
  <si>
    <t>ptegu - Point source EGU emissions</t>
  </si>
  <si>
    <t>ptnonipm - Point source emissions not included in ptegu or pt_oilgas</t>
  </si>
  <si>
    <t>Xylenes (mixed isomers) minus naphthalene</t>
  </si>
  <si>
    <t>ocean_cl2 12US1 leap yr</t>
  </si>
  <si>
    <t>Cuba</t>
  </si>
  <si>
    <t>Other Total</t>
  </si>
  <si>
    <t>Haiti</t>
  </si>
  <si>
    <t>Dominican Republic</t>
  </si>
  <si>
    <t>Jamaica</t>
  </si>
  <si>
    <t>Belize</t>
  </si>
  <si>
    <t>Colombia</t>
  </si>
  <si>
    <t>Guatemala</t>
  </si>
  <si>
    <t>Honduras</t>
  </si>
  <si>
    <t>onroad_can 12US1</t>
  </si>
  <si>
    <t>onroad_mex 12US1</t>
  </si>
  <si>
    <t>othpt 12US1</t>
  </si>
  <si>
    <t>othar 12US1</t>
  </si>
  <si>
    <t>EPM_NHTOG</t>
  </si>
  <si>
    <t>EVP_NHTOG</t>
  </si>
  <si>
    <t>EXH_NHTOG</t>
  </si>
  <si>
    <t>RFL_NHTOG</t>
  </si>
  <si>
    <t>othafdust 12US1</t>
  </si>
  <si>
    <t>beis</t>
  </si>
  <si>
    <t>Afdust emissions are adjusted. Ptegu NOX/SO2 emissions are post-SMOKE (CEM). Onroad includes California adjustments. Includes tribal data where it is modeled (point sectors).</t>
  </si>
  <si>
    <t>Annual Total</t>
  </si>
  <si>
    <t>State totals including biogenics.</t>
  </si>
  <si>
    <t>Unknown</t>
  </si>
  <si>
    <t>Emissions are computed for each modeling sector and summarized for the 12US2 and 36US3 grids</t>
  </si>
  <si>
    <t>voc sum</t>
  </si>
  <si>
    <t>36US3 Total</t>
  </si>
  <si>
    <t>othptdust 12US1</t>
  </si>
  <si>
    <t>ptagfire elevated</t>
  </si>
  <si>
    <t>ptfire elevated (inc. othna)</t>
  </si>
  <si>
    <t>Canada othptdust</t>
  </si>
  <si>
    <t>Canada ptfire_othna</t>
  </si>
  <si>
    <t>Mexico ptfire_othna</t>
  </si>
  <si>
    <t>ptfire_othna 12US1</t>
  </si>
  <si>
    <t>cmv_c3 36US3</t>
  </si>
  <si>
    <t>Inventory (2016fh)</t>
  </si>
  <si>
    <t>airports</t>
  </si>
  <si>
    <t>Non-US CMV FIPS 98</t>
  </si>
  <si>
    <t>Overall Total</t>
  </si>
  <si>
    <t>Mexico total</t>
  </si>
  <si>
    <t>36US3 total</t>
  </si>
  <si>
    <t>NH3/PM2.5</t>
  </si>
  <si>
    <t>cmv_c1c2 elevated</t>
  </si>
  <si>
    <t>Overall total</t>
  </si>
  <si>
    <t>NOX abs</t>
  </si>
  <si>
    <t>SO2 abs</t>
  </si>
  <si>
    <t>Canada CMV</t>
  </si>
  <si>
    <t>Mexico CMV</t>
  </si>
  <si>
    <t>CMV - Offshore ECA</t>
  </si>
  <si>
    <t>CMV - outside ECA</t>
  </si>
  <si>
    <t>Offshore pt_oilgas</t>
  </si>
  <si>
    <t>AACD</t>
  </si>
  <si>
    <t>FACD</t>
  </si>
  <si>
    <t>IVOC</t>
  </si>
  <si>
    <t>NMOG</t>
  </si>
  <si>
    <t>SMOKE (2016fj 12US1)</t>
  </si>
  <si>
    <t>adj/unadj 2016fh</t>
  </si>
  <si>
    <t>Inventory (EQUATES 2016)</t>
  </si>
  <si>
    <t>2016fj 12US1</t>
  </si>
  <si>
    <t>Inventory (2016fj)</t>
  </si>
  <si>
    <t>ptfire-wild</t>
  </si>
  <si>
    <t>ptfire-rx</t>
  </si>
  <si>
    <t>Inventory (2016ff + EQUATES Other.N.A.)</t>
  </si>
  <si>
    <t>Cuba (301)</t>
  </si>
  <si>
    <t>Haiti (303)</t>
  </si>
  <si>
    <t>Dominican Rep (304)</t>
  </si>
  <si>
    <t>Jamiaca (305)</t>
  </si>
  <si>
    <t>Belize (308)</t>
  </si>
  <si>
    <t>Colombia (309)</t>
  </si>
  <si>
    <t>Guatemala (310)</t>
  </si>
  <si>
    <t>Honduras (311)</t>
  </si>
  <si>
    <t>adj/unadj from 2016fh</t>
  </si>
  <si>
    <t>SMOKE unadjusted (2016fj 12US1)</t>
  </si>
  <si>
    <t>SMOKE adjusted (2016fj 12US1)</t>
  </si>
  <si>
    <t>vcp</t>
  </si>
  <si>
    <t>beis 12US1 2016fj</t>
  </si>
  <si>
    <t>livestock</t>
  </si>
  <si>
    <t>fertilizer</t>
  </si>
  <si>
    <t>solvents</t>
  </si>
  <si>
    <t>canada_ag 12US1</t>
  </si>
  <si>
    <t>canada_og2D 12US1</t>
  </si>
  <si>
    <t>ptegu all</t>
  </si>
  <si>
    <t>Inventory (2026fj)</t>
  </si>
  <si>
    <t>SMOKE (2026fj)</t>
  </si>
  <si>
    <t>SMOKE (2026fj 12US1)</t>
  </si>
  <si>
    <t>SMOKE adjusted (2026fj)</t>
  </si>
  <si>
    <t>SMOKE unadjusted (2026fj)</t>
  </si>
  <si>
    <t>SMOKE unadjusted (2026fj 12US1)</t>
  </si>
  <si>
    <t>SMOKE adjusted (2026fj 12US1)</t>
  </si>
  <si>
    <r>
      <rPr>
        <b/>
        <sz val="11"/>
        <color theme="1"/>
        <rFont val="Calibri"/>
        <family val="2"/>
        <scheme val="minor"/>
      </rPr>
      <t>2026fj 12US1</t>
    </r>
    <r>
      <rPr>
        <sz val="11"/>
        <color theme="1"/>
        <rFont val="Calibri"/>
        <family val="2"/>
        <scheme val="minor"/>
      </rPr>
      <t xml:space="preserve"> case CAPs by sector from EMF/inventory summaries - CONUS Totals</t>
    </r>
  </si>
  <si>
    <t>Canada ag</t>
  </si>
  <si>
    <t>Canada oil and gas 2D</t>
  </si>
  <si>
    <r>
      <rPr>
        <b/>
        <sz val="11"/>
        <color theme="1"/>
        <rFont val="Calibri"/>
        <family val="2"/>
        <scheme val="minor"/>
      </rPr>
      <t>2026fj</t>
    </r>
    <r>
      <rPr>
        <sz val="11"/>
        <color theme="1"/>
        <rFont val="Calibri"/>
        <family val="2"/>
        <scheme val="minor"/>
      </rPr>
      <t xml:space="preserve"> Anthropogenic state totals. 
Everything is inventory-level except onroad (SMOKE-MOVES), afdust (post-adjusted), and ptegu NOX/SO2 (CEM).</t>
    </r>
  </si>
  <si>
    <t>biogenics (beis) - emissions from natural sources</t>
  </si>
  <si>
    <t>fertilizer - nonpoint agricultural fertilizer emissions</t>
  </si>
  <si>
    <t>livestock - nonpoint agricultural livestock emissions</t>
  </si>
  <si>
    <t>onroad (plus RPD/RPV/RPP/RPH and onroad_ca_adj) - mobile source emissions on roads; RPD, RPV, RPP, and RPH are specific subcategories based on the type of activity data used</t>
  </si>
  <si>
    <t>ptfire-wild - Point source wildland fire emissions in the US</t>
  </si>
  <si>
    <t>ptfire-rx - Point source prescribed fire emissions in the US</t>
  </si>
  <si>
    <t>solvents - nonpoint solvent emissions</t>
  </si>
  <si>
    <t>canada_ag - agricultural source in Canada (provided as point but put into 2D gridded)</t>
  </si>
  <si>
    <t>canada_og2D - low-level oil and gas sources in Canada (provided as point and moved into 2D gridded)</t>
  </si>
  <si>
    <t>othptdust - Non-US point source dust sources</t>
  </si>
  <si>
    <t>ptfire_othna - Point source wild and prescribed fire emissions in Canada, Mexico, and Carribbean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</si>
</sst>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0.0%"/>
    <numFmt numFmtId="165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3" fontId="16" fillId="0" borderId="0" xfId="0" applyNumberFormat="1" applyFont="1"/>
    <xf numFmtId="0" fontId="16" fillId="0" borderId="0" xfId="0" applyFont="1"/>
    <xf numFmtId="0" fontId="22" fillId="0" borderId="0" xfId="42" applyFont="1" applyFill="1" applyBorder="1"/>
    <xf numFmtId="3" fontId="23" fillId="0" borderId="0" xfId="42" applyNumberFormat="1" applyFont="1" applyFill="1" applyBorder="1"/>
    <xf numFmtId="0" fontId="18" fillId="0" borderId="10" xfId="42" applyFill="1" applyBorder="1"/>
    <xf numFmtId="0" fontId="0" fillId="0" borderId="0" xfId="0" applyFont="1" applyFill="1" applyBorder="1"/>
    <xf numFmtId="0" fontId="0" fillId="0" borderId="0" xfId="0" applyFill="1"/>
    <xf numFmtId="0" fontId="18" fillId="0" borderId="0" xfId="46"/>
    <xf numFmtId="0" fontId="20" fillId="0" borderId="0" xfId="46" applyFont="1" applyFill="1"/>
    <xf numFmtId="0" fontId="0" fillId="0" borderId="0" xfId="0"/>
    <xf numFmtId="0" fontId="0" fillId="33" borderId="0" xfId="0" applyFont="1" applyFill="1"/>
    <xf numFmtId="0" fontId="0" fillId="0" borderId="10" xfId="0" applyFont="1" applyFill="1" applyBorder="1"/>
    <xf numFmtId="0" fontId="0" fillId="0" borderId="10" xfId="0" applyBorder="1"/>
    <xf numFmtId="0" fontId="18" fillId="0" borderId="10" xfId="42" applyFont="1" applyFill="1" applyBorder="1"/>
    <xf numFmtId="3" fontId="18" fillId="0" borderId="10" xfId="42" applyNumberFormat="1" applyFill="1" applyBorder="1"/>
    <xf numFmtId="0" fontId="0" fillId="0" borderId="0" xfId="0"/>
    <xf numFmtId="0" fontId="18" fillId="0" borderId="0" xfId="42" applyFont="1" applyFill="1"/>
    <xf numFmtId="3" fontId="18" fillId="0" borderId="0" xfId="42" applyNumberFormat="1" applyFont="1" applyFill="1"/>
    <xf numFmtId="0" fontId="18" fillId="0" borderId="0" xfId="42" applyFont="1" applyFill="1"/>
    <xf numFmtId="0" fontId="20" fillId="0" borderId="0" xfId="42" applyFont="1" applyFill="1"/>
    <xf numFmtId="3" fontId="18" fillId="0" borderId="0" xfId="42" applyNumberFormat="1" applyFill="1"/>
    <xf numFmtId="164" fontId="0" fillId="0" borderId="0" xfId="0" applyNumberFormat="1"/>
    <xf numFmtId="164" fontId="16" fillId="0" borderId="0" xfId="0" applyNumberFormat="1" applyFont="1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10" fontId="0" fillId="0" borderId="0" xfId="0" applyNumberFormat="1"/>
    <xf numFmtId="3" fontId="0" fillId="0" borderId="0" xfId="0" applyNumberFormat="1" applyFont="1"/>
    <xf numFmtId="3" fontId="0" fillId="0" borderId="0" xfId="0" applyNumberFormat="1" applyFont="1" applyFill="1"/>
    <xf numFmtId="0" fontId="0" fillId="0" borderId="0" xfId="0" applyFont="1"/>
    <xf numFmtId="3" fontId="20" fillId="0" borderId="0" xfId="0" applyNumberFormat="1" applyFont="1"/>
    <xf numFmtId="10" fontId="0" fillId="0" borderId="0" xfId="74" applyNumberFormat="1" applyFont="1"/>
    <xf numFmtId="2" fontId="0" fillId="0" borderId="0" xfId="0" applyNumberFormat="1"/>
    <xf numFmtId="0" fontId="0" fillId="0" borderId="0" xfId="0" applyNumberFormat="1"/>
    <xf numFmtId="0" fontId="24" fillId="0" borderId="0" xfId="42" applyFont="1" applyFill="1"/>
    <xf numFmtId="0" fontId="18" fillId="0" borderId="0" xfId="42" applyFill="1" applyBorder="1"/>
    <xf numFmtId="3" fontId="0" fillId="0" borderId="10" xfId="0" applyNumberFormat="1" applyBorder="1"/>
    <xf numFmtId="3" fontId="18" fillId="0" borderId="0" xfId="46" applyNumberFormat="1"/>
    <xf numFmtId="3" fontId="20" fillId="0" borderId="0" xfId="46" applyNumberFormat="1" applyFont="1" applyFill="1"/>
    <xf numFmtId="3" fontId="25" fillId="0" borderId="0" xfId="0" applyNumberFormat="1" applyFont="1"/>
    <xf numFmtId="3" fontId="25" fillId="0" borderId="0" xfId="47" applyNumberFormat="1" applyFont="1"/>
    <xf numFmtId="0" fontId="20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0" fillId="0" borderId="0" xfId="75" applyNumberFormat="1" applyFont="1"/>
    <xf numFmtId="164" fontId="0" fillId="0" borderId="0" xfId="74" applyNumberFormat="1" applyFont="1"/>
    <xf numFmtId="0" fontId="26" fillId="0" borderId="0" xfId="0" applyFont="1"/>
    <xf numFmtId="3" fontId="26" fillId="0" borderId="0" xfId="0" applyNumberFormat="1" applyFont="1"/>
    <xf numFmtId="3" fontId="27" fillId="0" borderId="0" xfId="0" applyNumberFormat="1" applyFont="1"/>
    <xf numFmtId="0" fontId="0" fillId="0" borderId="0" xfId="0" applyBorder="1"/>
    <xf numFmtId="164" fontId="0" fillId="0" borderId="0" xfId="0" applyNumberFormat="1" applyFill="1"/>
    <xf numFmtId="0" fontId="18" fillId="34" borderId="0" xfId="42" applyFont="1" applyFill="1"/>
    <xf numFmtId="0" fontId="18" fillId="35" borderId="0" xfId="42" applyFont="1" applyFill="1"/>
    <xf numFmtId="3" fontId="18" fillId="34" borderId="0" xfId="42" applyNumberFormat="1" applyFont="1" applyFill="1"/>
    <xf numFmtId="0" fontId="25" fillId="0" borderId="0" xfId="47" applyFont="1"/>
    <xf numFmtId="11" fontId="0" fillId="0" borderId="0" xfId="0" applyNumberFormat="1"/>
    <xf numFmtId="0" fontId="0" fillId="0" borderId="0" xfId="0" applyNumberFormat="1" applyFont="1"/>
    <xf numFmtId="1" fontId="0" fillId="0" borderId="0" xfId="0" applyNumberFormat="1"/>
    <xf numFmtId="0" fontId="22" fillId="0" borderId="0" xfId="0" applyFont="1"/>
    <xf numFmtId="3" fontId="22" fillId="0" borderId="0" xfId="0" applyNumberFormat="1" applyFont="1"/>
    <xf numFmtId="165" fontId="0" fillId="0" borderId="0" xfId="0" applyNumberFormat="1"/>
    <xf numFmtId="3" fontId="28" fillId="0" borderId="0" xfId="0" applyNumberFormat="1" applyFont="1"/>
    <xf numFmtId="0" fontId="28" fillId="0" borderId="0" xfId="0" applyFont="1"/>
    <xf numFmtId="0" fontId="29" fillId="0" borderId="0" xfId="0" applyFont="1"/>
    <xf numFmtId="3" fontId="29" fillId="0" borderId="0" xfId="0" applyNumberFormat="1" applyFont="1"/>
    <xf numFmtId="164" fontId="29" fillId="0" borderId="0" xfId="0" applyNumberFormat="1" applyFont="1"/>
    <xf numFmtId="3" fontId="23" fillId="0" borderId="0" xfId="0" applyNumberFormat="1" applyFont="1"/>
    <xf numFmtId="0" fontId="30" fillId="0" borderId="0" xfId="0" applyFont="1"/>
    <xf numFmtId="164" fontId="26" fillId="0" borderId="0" xfId="0" applyNumberFormat="1" applyFont="1"/>
    <xf numFmtId="164" fontId="0" fillId="0" borderId="10" xfId="0" applyNumberFormat="1" applyBorder="1"/>
    <xf numFmtId="164" fontId="0" fillId="0" borderId="0" xfId="0" applyNumberFormat="1" applyBorder="1"/>
    <xf numFmtId="3" fontId="16" fillId="0" borderId="0" xfId="75" applyNumberFormat="1" applyFont="1"/>
    <xf numFmtId="3" fontId="0" fillId="0" borderId="0" xfId="0" applyNumberFormat="1"/>
    <xf numFmtId="3" fontId="29" fillId="0" borderId="0" xfId="0" applyNumberFormat="1" applyFont="1"/>
    <xf numFmtId="0" fontId="0" fillId="0" borderId="0" xfId="0" applyFont="1" applyFill="1" applyBorder="1"/>
    <xf numFmtId="164" fontId="0" fillId="0" borderId="0" xfId="0" applyNumberFormat="1"/>
    <xf numFmtId="3" fontId="0" fillId="0" borderId="10" xfId="0" applyNumberFormat="1" applyBorder="1"/>
    <xf numFmtId="0" fontId="0" fillId="0" borderId="0" xfId="0"/>
    <xf numFmtId="3" fontId="0" fillId="0" borderId="0" xfId="0" applyNumberFormat="1"/>
    <xf numFmtId="0" fontId="26" fillId="0" borderId="0" xfId="0" applyFont="1"/>
    <xf numFmtId="3" fontId="26" fillId="0" borderId="0" xfId="0" applyNumberFormat="1" applyFont="1"/>
    <xf numFmtId="0" fontId="22" fillId="0" borderId="0" xfId="0" applyFont="1"/>
    <xf numFmtId="3" fontId="22" fillId="0" borderId="0" xfId="0" applyNumberFormat="1" applyFont="1"/>
    <xf numFmtId="0" fontId="0" fillId="0" borderId="0" xfId="0"/>
    <xf numFmtId="3" fontId="0" fillId="0" borderId="0" xfId="0" applyNumberFormat="1"/>
    <xf numFmtId="3" fontId="0" fillId="0" borderId="0" xfId="0" applyNumberFormat="1" applyBorder="1"/>
    <xf numFmtId="3" fontId="31" fillId="0" borderId="0" xfId="0" applyNumberFormat="1" applyFont="1"/>
    <xf numFmtId="3" fontId="32" fillId="0" borderId="0" xfId="0" applyNumberFormat="1" applyFont="1"/>
    <xf numFmtId="164" fontId="22" fillId="0" borderId="0" xfId="74" applyNumberFormat="1" applyFont="1"/>
    <xf numFmtId="164" fontId="29" fillId="0" borderId="0" xfId="74" applyNumberFormat="1" applyFont="1"/>
    <xf numFmtId="0" fontId="29" fillId="0" borderId="0" xfId="0" applyFont="1" applyFill="1"/>
    <xf numFmtId="164" fontId="29" fillId="0" borderId="0" xfId="0" applyNumberFormat="1" applyFont="1" applyFill="1"/>
    <xf numFmtId="0" fontId="33" fillId="34" borderId="0" xfId="0" applyFont="1" applyFill="1"/>
    <xf numFmtId="164" fontId="22" fillId="0" borderId="0" xfId="74" applyNumberFormat="1" applyFont="1" applyFill="1"/>
    <xf numFmtId="3" fontId="34" fillId="0" borderId="0" xfId="0" applyNumberFormat="1" applyFont="1"/>
    <xf numFmtId="0" fontId="0" fillId="34" borderId="0" xfId="0" applyFill="1"/>
    <xf numFmtId="3" fontId="0" fillId="0" borderId="0" xfId="0" applyNumberFormat="1" applyFill="1"/>
    <xf numFmtId="3" fontId="18" fillId="34" borderId="0" xfId="42" applyNumberFormat="1" applyFill="1"/>
    <xf numFmtId="3" fontId="18" fillId="0" borderId="0" xfId="42" applyNumberFormat="1"/>
    <xf numFmtId="0" fontId="20" fillId="0" borderId="0" xfId="42" applyFont="1"/>
    <xf numFmtId="0" fontId="24" fillId="0" borderId="0" xfId="42" applyFont="1"/>
    <xf numFmtId="3" fontId="18" fillId="0" borderId="10" xfId="42" applyNumberFormat="1" applyBorder="1"/>
    <xf numFmtId="0" fontId="33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35" fillId="0" borderId="0" xfId="0" applyFont="1"/>
  </cellXfs>
  <cellStyles count="76">
    <cellStyle name="20% - Accent1" xfId="19" builtinId="30" customBuiltin="1"/>
    <cellStyle name="20% - Accent1 2" xfId="53" xr:uid="{00000000-0005-0000-0000-000001000000}"/>
    <cellStyle name="20% - Accent2" xfId="23" builtinId="34" customBuiltin="1"/>
    <cellStyle name="20% - Accent2 2" xfId="54" xr:uid="{00000000-0005-0000-0000-000003000000}"/>
    <cellStyle name="20% - Accent3" xfId="27" builtinId="38" customBuiltin="1"/>
    <cellStyle name="20% - Accent3 2" xfId="55" xr:uid="{00000000-0005-0000-0000-000005000000}"/>
    <cellStyle name="20% - Accent4" xfId="31" builtinId="42" customBuiltin="1"/>
    <cellStyle name="20% - Accent4 2" xfId="56" xr:uid="{00000000-0005-0000-0000-000007000000}"/>
    <cellStyle name="20% - Accent5" xfId="35" builtinId="46" customBuiltin="1"/>
    <cellStyle name="20% - Accent5 2" xfId="57" xr:uid="{00000000-0005-0000-0000-000009000000}"/>
    <cellStyle name="20% - Accent6" xfId="39" builtinId="50" customBuiltin="1"/>
    <cellStyle name="20% - Accent6 2" xfId="58" xr:uid="{00000000-0005-0000-0000-00000B000000}"/>
    <cellStyle name="40% - Accent1" xfId="20" builtinId="31" customBuiltin="1"/>
    <cellStyle name="40% - Accent1 2" xfId="59" xr:uid="{00000000-0005-0000-0000-00000D000000}"/>
    <cellStyle name="40% - Accent2" xfId="24" builtinId="35" customBuiltin="1"/>
    <cellStyle name="40% - Accent2 2" xfId="60" xr:uid="{00000000-0005-0000-0000-00000F000000}"/>
    <cellStyle name="40% - Accent3" xfId="28" builtinId="39" customBuiltin="1"/>
    <cellStyle name="40% - Accent3 2" xfId="61" xr:uid="{00000000-0005-0000-0000-000011000000}"/>
    <cellStyle name="40% - Accent4" xfId="32" builtinId="43" customBuiltin="1"/>
    <cellStyle name="40% - Accent4 2" xfId="62" xr:uid="{00000000-0005-0000-0000-000013000000}"/>
    <cellStyle name="40% - Accent5" xfId="36" builtinId="47" customBuiltin="1"/>
    <cellStyle name="40% - Accent5 2" xfId="63" xr:uid="{00000000-0005-0000-0000-000015000000}"/>
    <cellStyle name="40% - Accent6" xfId="40" builtinId="51" customBuiltin="1"/>
    <cellStyle name="40% - Accent6 2" xfId="64" xr:uid="{00000000-0005-0000-0000-00001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32000000}"/>
    <cellStyle name="Normal 2 2" xfId="45" xr:uid="{00000000-0005-0000-0000-000033000000}"/>
    <cellStyle name="Normal 3" xfId="43" xr:uid="{00000000-0005-0000-0000-000034000000}"/>
    <cellStyle name="Normal 4" xfId="47" xr:uid="{00000000-0005-0000-0000-000035000000}"/>
    <cellStyle name="Normal 5" xfId="48" xr:uid="{00000000-0005-0000-0000-000036000000}"/>
    <cellStyle name="Normal 5 2" xfId="51" xr:uid="{00000000-0005-0000-0000-000037000000}"/>
    <cellStyle name="Normal 5 2 2" xfId="65" xr:uid="{00000000-0005-0000-0000-000038000000}"/>
    <cellStyle name="Normal 5 3" xfId="52" xr:uid="{00000000-0005-0000-0000-000039000000}"/>
    <cellStyle name="Normal 5 3 2" xfId="66" xr:uid="{00000000-0005-0000-0000-00003A000000}"/>
    <cellStyle name="Normal 5 4" xfId="67" xr:uid="{00000000-0005-0000-0000-00003B000000}"/>
    <cellStyle name="Normal 6" xfId="68" xr:uid="{00000000-0005-0000-0000-00003C000000}"/>
    <cellStyle name="Normal 7" xfId="69" xr:uid="{00000000-0005-0000-0000-00003D000000}"/>
    <cellStyle name="Normal 8" xfId="46" xr:uid="{00000000-0005-0000-0000-00003E000000}"/>
    <cellStyle name="Note" xfId="15" builtinId="10" customBuiltin="1"/>
    <cellStyle name="Note 2" xfId="50" xr:uid="{00000000-0005-0000-0000-000040000000}"/>
    <cellStyle name="Note 2 2" xfId="70" xr:uid="{00000000-0005-0000-0000-000041000000}"/>
    <cellStyle name="Note 3" xfId="49" xr:uid="{00000000-0005-0000-0000-000042000000}"/>
    <cellStyle name="Note 3 2" xfId="71" xr:uid="{00000000-0005-0000-0000-000043000000}"/>
    <cellStyle name="Note 4" xfId="72" xr:uid="{00000000-0005-0000-0000-000044000000}"/>
    <cellStyle name="Output" xfId="10" builtinId="21" customBuiltin="1"/>
    <cellStyle name="Percent" xfId="74" builtinId="5"/>
    <cellStyle name="Percent 2" xfId="73" xr:uid="{00000000-0005-0000-0000-000047000000}"/>
    <cellStyle name="Percent 3" xfId="44" xr:uid="{00000000-0005-0000-0000-000048000000}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fj_state_sector_tot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tate Totals 12"/>
      <sheetName val="All Sectors 12"/>
      <sheetName val="All Sectors 36"/>
      <sheetName val="Model Species 36"/>
      <sheetName val="Model Species 12"/>
      <sheetName val="airports"/>
      <sheetName val="afdust"/>
      <sheetName val="fertilizer"/>
      <sheetName val="livestock"/>
      <sheetName val="biogenics 36"/>
      <sheetName val="biogenics 12"/>
      <sheetName val="rail"/>
      <sheetName val="cmv_c1c2 36"/>
      <sheetName val="cmv_c1c2 12"/>
      <sheetName val="cmv_c3 36"/>
      <sheetName val="cmv_c3 12"/>
      <sheetName val="nonpt"/>
      <sheetName val="ptagfire"/>
      <sheetName val="nonroad"/>
      <sheetName val="onroad all"/>
      <sheetName val="othar 12US1"/>
      <sheetName val="othar 36US3"/>
      <sheetName val="onroad_can 12US1"/>
      <sheetName val="onroad_can 36US3"/>
      <sheetName val="onroad_mex 12US1"/>
      <sheetName val="onroad_mex 36US3"/>
      <sheetName val="othpt 12US1"/>
      <sheetName val="othpt 36US3"/>
      <sheetName val="canada_og2D 12US1"/>
      <sheetName val="canada_og2D 36US3"/>
      <sheetName val="canada_ag 12US1"/>
      <sheetName val="canada_ag 36US3"/>
      <sheetName val="othafdust 12US1"/>
      <sheetName val="othafdust 36US3"/>
      <sheetName val="othptdust 12US1"/>
      <sheetName val="othptdust 36US3"/>
      <sheetName val="ptfire-rx"/>
      <sheetName val="ptfire-wild"/>
      <sheetName val="ptfire_othna 12US1"/>
      <sheetName val="ptfire_othna 36US3"/>
      <sheetName val="ptegu"/>
      <sheetName val="ptnonipm"/>
      <sheetName val="pt_oilgas"/>
      <sheetName val="np_oilgas"/>
      <sheetName val="rwc"/>
      <sheetName val="solv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B3">
            <v>339746.09000999999</v>
          </cell>
          <cell r="C3">
            <v>5621.3748619999997</v>
          </cell>
          <cell r="D3">
            <v>6966.0066230000002</v>
          </cell>
          <cell r="E3">
            <v>36643.028840999999</v>
          </cell>
          <cell r="F3">
            <v>31053.413247</v>
          </cell>
          <cell r="G3">
            <v>3265.746036</v>
          </cell>
          <cell r="H3">
            <v>80807.256210000007</v>
          </cell>
        </row>
        <row r="4">
          <cell r="B4">
            <v>67273.643763999993</v>
          </cell>
          <cell r="C4">
            <v>1100.9649199999999</v>
          </cell>
          <cell r="D4">
            <v>754.77765699999998</v>
          </cell>
          <cell r="E4">
            <v>6697.9686019999999</v>
          </cell>
          <cell r="F4">
            <v>5676.2444310000001</v>
          </cell>
          <cell r="G4">
            <v>455.669015</v>
          </cell>
          <cell r="H4">
            <v>15826.375190999999</v>
          </cell>
        </row>
        <row r="5">
          <cell r="B5">
            <v>641467.37662999996</v>
          </cell>
          <cell r="C5">
            <v>10570.701483000001</v>
          </cell>
          <cell r="D5">
            <v>10943.91581</v>
          </cell>
          <cell r="E5">
            <v>67212.666509999995</v>
          </cell>
          <cell r="F5">
            <v>56959.886084999998</v>
          </cell>
          <cell r="G5">
            <v>5490.6635900000001</v>
          </cell>
          <cell r="H5">
            <v>151953.81635000001</v>
          </cell>
        </row>
        <row r="6">
          <cell r="B6">
            <v>190286.93713000001</v>
          </cell>
          <cell r="C6">
            <v>3117.7162831999999</v>
          </cell>
          <cell r="D6">
            <v>2319.2555358</v>
          </cell>
          <cell r="E6">
            <v>19110.160656</v>
          </cell>
          <cell r="F6">
            <v>16195.052164000001</v>
          </cell>
          <cell r="G6">
            <v>1345.2468882000001</v>
          </cell>
          <cell r="H6">
            <v>44817.178368000001</v>
          </cell>
        </row>
        <row r="7">
          <cell r="B7">
            <v>87069.774416</v>
          </cell>
          <cell r="C7">
            <v>1426.498378</v>
          </cell>
          <cell r="D7">
            <v>1057.188662</v>
          </cell>
          <cell r="E7">
            <v>8740.6502120000005</v>
          </cell>
          <cell r="F7">
            <v>7407.3315549999998</v>
          </cell>
          <cell r="G7">
            <v>614.31250699999998</v>
          </cell>
          <cell r="H7">
            <v>20505.913</v>
          </cell>
        </row>
        <row r="8">
          <cell r="B8">
            <v>966.95218399999999</v>
          </cell>
          <cell r="C8">
            <v>15.956910000000001</v>
          </cell>
          <cell r="D8">
            <v>17.658196</v>
          </cell>
          <cell r="E8">
            <v>102.353888</v>
          </cell>
          <cell r="F8">
            <v>86.740561999999997</v>
          </cell>
          <cell r="G8">
            <v>8.6317640000000004</v>
          </cell>
          <cell r="H8">
            <v>229.380436</v>
          </cell>
        </row>
        <row r="9">
          <cell r="B9">
            <v>1226.7573978999999</v>
          </cell>
          <cell r="C9">
            <v>20.13465536</v>
          </cell>
          <cell r="D9">
            <v>16.759346050000001</v>
          </cell>
          <cell r="E9">
            <v>124.81503677000001</v>
          </cell>
          <cell r="F9">
            <v>105.77547015</v>
          </cell>
          <cell r="G9">
            <v>9.2253465699999992</v>
          </cell>
          <cell r="H9">
            <v>289.43571439999999</v>
          </cell>
        </row>
        <row r="11">
          <cell r="B11">
            <v>301981.16450000001</v>
          </cell>
          <cell r="C11">
            <v>4994.0778658999998</v>
          </cell>
          <cell r="D11">
            <v>6065.7103570999998</v>
          </cell>
          <cell r="E11">
            <v>32457.418968000002</v>
          </cell>
          <cell r="F11">
            <v>27506.286493</v>
          </cell>
          <cell r="G11">
            <v>2864.2116114</v>
          </cell>
          <cell r="H11">
            <v>71789.844782999993</v>
          </cell>
        </row>
        <row r="12">
          <cell r="B12">
            <v>423707.01095999999</v>
          </cell>
          <cell r="C12">
            <v>3053.9514254999999</v>
          </cell>
          <cell r="D12">
            <v>14564.999449999999</v>
          </cell>
          <cell r="E12">
            <v>59115.545011000002</v>
          </cell>
          <cell r="F12">
            <v>52151.367993</v>
          </cell>
          <cell r="G12">
            <v>3993.6288688</v>
          </cell>
          <cell r="H12">
            <v>28661.026911000001</v>
          </cell>
        </row>
        <row r="13">
          <cell r="B13">
            <v>199572.3008</v>
          </cell>
          <cell r="C13">
            <v>3270.672579</v>
          </cell>
          <cell r="D13">
            <v>2474.6032100000002</v>
          </cell>
          <cell r="E13">
            <v>20080.337779000001</v>
          </cell>
          <cell r="F13">
            <v>17017.234940999999</v>
          </cell>
          <cell r="G13">
            <v>1423.790542</v>
          </cell>
          <cell r="H13">
            <v>47015.880187000002</v>
          </cell>
        </row>
        <row r="14">
          <cell r="B14">
            <v>82900.957584000003</v>
          </cell>
          <cell r="C14">
            <v>1364.1589581000001</v>
          </cell>
          <cell r="D14">
            <v>1313.3891791999999</v>
          </cell>
          <cell r="E14">
            <v>8596.1598608999993</v>
          </cell>
          <cell r="F14">
            <v>7284.8819384999997</v>
          </cell>
          <cell r="G14">
            <v>678.72039658000006</v>
          </cell>
          <cell r="H14">
            <v>19609.778308000001</v>
          </cell>
        </row>
        <row r="15">
          <cell r="B15">
            <v>35808.541788000002</v>
          </cell>
          <cell r="C15">
            <v>588.97092099999998</v>
          </cell>
          <cell r="D15">
            <v>553.48200099999997</v>
          </cell>
          <cell r="E15">
            <v>3700.7073329999998</v>
          </cell>
          <cell r="F15">
            <v>3136.1929340000002</v>
          </cell>
          <cell r="G15">
            <v>288.94046600000001</v>
          </cell>
          <cell r="H15">
            <v>8466.4584059999997</v>
          </cell>
        </row>
        <row r="16">
          <cell r="B16">
            <v>90812.646571000005</v>
          </cell>
          <cell r="C16">
            <v>1492.9293872999999</v>
          </cell>
          <cell r="D16">
            <v>1365.6531987000001</v>
          </cell>
          <cell r="E16">
            <v>9351.2744136000001</v>
          </cell>
          <cell r="F16">
            <v>7924.8112130999998</v>
          </cell>
          <cell r="G16">
            <v>721.14751974000001</v>
          </cell>
          <cell r="H16">
            <v>21460.841576999999</v>
          </cell>
        </row>
        <row r="17">
          <cell r="B17">
            <v>601657.48471999995</v>
          </cell>
          <cell r="C17">
            <v>27873.651932000001</v>
          </cell>
          <cell r="D17">
            <v>13933.368696</v>
          </cell>
          <cell r="E17">
            <v>87925.665911999997</v>
          </cell>
          <cell r="F17">
            <v>67759.813540000003</v>
          </cell>
          <cell r="G17">
            <v>4146.5430035999998</v>
          </cell>
          <cell r="H17">
            <v>81809.104015999998</v>
          </cell>
        </row>
        <row r="18">
          <cell r="B18">
            <v>90843.285025000005</v>
          </cell>
          <cell r="C18">
            <v>1500.358735</v>
          </cell>
          <cell r="D18">
            <v>1722.749466</v>
          </cell>
          <cell r="E18">
            <v>9672.9208259999996</v>
          </cell>
          <cell r="F18">
            <v>8197.3910520000009</v>
          </cell>
          <cell r="G18">
            <v>830.44520599999998</v>
          </cell>
          <cell r="H18">
            <v>21567.660433000001</v>
          </cell>
        </row>
        <row r="19">
          <cell r="B19">
            <v>423100.88990000001</v>
          </cell>
          <cell r="C19">
            <v>6936.2307718000002</v>
          </cell>
          <cell r="D19">
            <v>5363.8502643000002</v>
          </cell>
          <cell r="E19">
            <v>42676.101324000003</v>
          </cell>
          <cell r="F19">
            <v>36166.188446</v>
          </cell>
          <cell r="G19">
            <v>3054.4485973000001</v>
          </cell>
          <cell r="H19">
            <v>99708.304082000002</v>
          </cell>
        </row>
        <row r="20">
          <cell r="B20">
            <v>4931.3175875999996</v>
          </cell>
          <cell r="C20">
            <v>80.783074010000007</v>
          </cell>
          <cell r="D20">
            <v>59.429768039999999</v>
          </cell>
          <cell r="E20">
            <v>494.64095444999998</v>
          </cell>
          <cell r="F20">
            <v>419.18724606000001</v>
          </cell>
          <cell r="G20">
            <v>34.656278530000002</v>
          </cell>
          <cell r="H20">
            <v>1161.2563777</v>
          </cell>
        </row>
        <row r="21">
          <cell r="B21">
            <v>5327.4879571000001</v>
          </cell>
          <cell r="C21">
            <v>87.58987922</v>
          </cell>
          <cell r="D21">
            <v>80.52048671</v>
          </cell>
          <cell r="E21">
            <v>548.95046300000001</v>
          </cell>
          <cell r="F21">
            <v>465.21228318999999</v>
          </cell>
          <cell r="G21">
            <v>42.429768809999999</v>
          </cell>
          <cell r="H21">
            <v>1259.1048304999999</v>
          </cell>
        </row>
        <row r="22">
          <cell r="B22">
            <v>2439.3883919999998</v>
          </cell>
          <cell r="C22">
            <v>40.250920000000001</v>
          </cell>
          <cell r="D22">
            <v>44.314579000000002</v>
          </cell>
          <cell r="E22">
            <v>258.00636400000002</v>
          </cell>
          <cell r="F22">
            <v>218.649461</v>
          </cell>
          <cell r="G22">
            <v>21.704667000000001</v>
          </cell>
          <cell r="H22">
            <v>578.60678700000005</v>
          </cell>
        </row>
        <row r="23">
          <cell r="B23">
            <v>18469.749145000002</v>
          </cell>
          <cell r="C23">
            <v>303.04164556000001</v>
          </cell>
          <cell r="D23">
            <v>247.14160215000001</v>
          </cell>
          <cell r="E23">
            <v>1874.5551232</v>
          </cell>
          <cell r="F23">
            <v>1588.6059895999999</v>
          </cell>
          <cell r="G23">
            <v>137.30937352000001</v>
          </cell>
          <cell r="H23">
            <v>4356.2239595999999</v>
          </cell>
        </row>
        <row r="24">
          <cell r="B24">
            <v>177448.86721</v>
          </cell>
          <cell r="C24">
            <v>2899.9014007000001</v>
          </cell>
          <cell r="D24">
            <v>1778.0434161000001</v>
          </cell>
          <cell r="E24">
            <v>17477.266380000001</v>
          </cell>
          <cell r="F24">
            <v>14811.243544999999</v>
          </cell>
          <cell r="G24">
            <v>1136.8404533999999</v>
          </cell>
          <cell r="H24">
            <v>41686.076889000004</v>
          </cell>
        </row>
        <row r="25">
          <cell r="B25">
            <v>200578.01564999999</v>
          </cell>
          <cell r="C25">
            <v>3317.8985364999999</v>
          </cell>
          <cell r="D25">
            <v>4069.7851386000002</v>
          </cell>
          <cell r="E25">
            <v>21594.968862999998</v>
          </cell>
          <cell r="F25">
            <v>18300.822184000001</v>
          </cell>
          <cell r="G25">
            <v>1914.9378211000001</v>
          </cell>
          <cell r="H25">
            <v>47694.740527000002</v>
          </cell>
        </row>
        <row r="26">
          <cell r="B26">
            <v>583463.34516999999</v>
          </cell>
          <cell r="C26">
            <v>9626.9195154999998</v>
          </cell>
          <cell r="D26">
            <v>10575.404556</v>
          </cell>
          <cell r="E26">
            <v>61689.684418999997</v>
          </cell>
          <cell r="F26">
            <v>52279.394053999997</v>
          </cell>
          <cell r="G26">
            <v>5184.0908032999996</v>
          </cell>
          <cell r="H26">
            <v>138386.95467000001</v>
          </cell>
        </row>
        <row r="27">
          <cell r="B27">
            <v>95540.007752999998</v>
          </cell>
          <cell r="C27">
            <v>1565.9475030000001</v>
          </cell>
          <cell r="D27">
            <v>1194.9604098</v>
          </cell>
          <cell r="E27">
            <v>9622.1414359999999</v>
          </cell>
          <cell r="F27">
            <v>8154.3577407000002</v>
          </cell>
          <cell r="G27">
            <v>684.75409138999999</v>
          </cell>
          <cell r="H27">
            <v>22510.498226</v>
          </cell>
        </row>
        <row r="28">
          <cell r="B28">
            <v>54611.123753</v>
          </cell>
          <cell r="C28">
            <v>903.10886300000004</v>
          </cell>
          <cell r="D28">
            <v>1095.166655</v>
          </cell>
          <cell r="E28">
            <v>5868.107927</v>
          </cell>
          <cell r="F28">
            <v>4972.9730890000001</v>
          </cell>
          <cell r="G28">
            <v>517.42836699999998</v>
          </cell>
          <cell r="H28">
            <v>12982.182296999999</v>
          </cell>
        </row>
        <row r="29">
          <cell r="B29">
            <v>2048.713808</v>
          </cell>
          <cell r="C29">
            <v>33.871367999999997</v>
          </cell>
          <cell r="D29">
            <v>40.653768999999997</v>
          </cell>
          <cell r="E29">
            <v>219.754671</v>
          </cell>
          <cell r="F29">
            <v>186.23287400000001</v>
          </cell>
          <cell r="G29">
            <v>19.279333999999999</v>
          </cell>
          <cell r="H29">
            <v>486.90081400000003</v>
          </cell>
        </row>
        <row r="30">
          <cell r="B30">
            <v>390.50287625999999</v>
          </cell>
          <cell r="C30">
            <v>6.4422390099999998</v>
          </cell>
          <cell r="D30">
            <v>7.0319284</v>
          </cell>
          <cell r="E30">
            <v>41.24681683</v>
          </cell>
          <cell r="F30">
            <v>34.954933990000001</v>
          </cell>
          <cell r="G30">
            <v>3.4555824300000002</v>
          </cell>
          <cell r="H30">
            <v>92.60738087</v>
          </cell>
        </row>
        <row r="31">
          <cell r="B31">
            <v>20847.764777</v>
          </cell>
          <cell r="C31">
            <v>343.20318536000002</v>
          </cell>
          <cell r="D31">
            <v>337.88269694000002</v>
          </cell>
          <cell r="E31">
            <v>2168.5267969000001</v>
          </cell>
          <cell r="F31">
            <v>1837.7347523000001</v>
          </cell>
          <cell r="G31">
            <v>173.00528772999999</v>
          </cell>
          <cell r="H31">
            <v>4933.5477398000003</v>
          </cell>
        </row>
        <row r="32">
          <cell r="B32">
            <v>34210.806022999997</v>
          </cell>
          <cell r="C32">
            <v>560.96940900000004</v>
          </cell>
          <cell r="D32">
            <v>440.11131499999999</v>
          </cell>
          <cell r="E32">
            <v>3456.3951440000001</v>
          </cell>
          <cell r="F32">
            <v>2929.148537</v>
          </cell>
          <cell r="G32">
            <v>248.93270000000001</v>
          </cell>
          <cell r="H32">
            <v>8063.9352070000004</v>
          </cell>
        </row>
        <row r="33">
          <cell r="B33">
            <v>11695.255873</v>
          </cell>
          <cell r="C33">
            <v>192.59040450000001</v>
          </cell>
          <cell r="D33">
            <v>192.57909491999999</v>
          </cell>
          <cell r="E33">
            <v>1219.2164276999999</v>
          </cell>
          <cell r="F33">
            <v>1033.2341839000001</v>
          </cell>
          <cell r="G33">
            <v>97.980525420000006</v>
          </cell>
          <cell r="H33">
            <v>2768.4864877</v>
          </cell>
        </row>
        <row r="34">
          <cell r="B34">
            <v>82868.340360999995</v>
          </cell>
          <cell r="C34">
            <v>1364.0938189999999</v>
          </cell>
          <cell r="D34">
            <v>1337.1647951</v>
          </cell>
          <cell r="E34">
            <v>8614.4723654000009</v>
          </cell>
          <cell r="F34">
            <v>7300.4002948999996</v>
          </cell>
          <cell r="G34">
            <v>685.88153821000003</v>
          </cell>
          <cell r="H34">
            <v>19608.846061</v>
          </cell>
        </row>
        <row r="35">
          <cell r="B35">
            <v>91202.729909000001</v>
          </cell>
          <cell r="C35">
            <v>1499.537088</v>
          </cell>
          <cell r="D35">
            <v>1381.6397179999999</v>
          </cell>
          <cell r="E35">
            <v>9400.4806150000004</v>
          </cell>
          <cell r="F35">
            <v>7966.5112179999996</v>
          </cell>
          <cell r="G35">
            <v>727.33876799999996</v>
          </cell>
          <cell r="H35">
            <v>21555.852556999998</v>
          </cell>
        </row>
        <row r="36">
          <cell r="B36">
            <v>25397.656133</v>
          </cell>
          <cell r="C36">
            <v>417.95578297999998</v>
          </cell>
          <cell r="D36">
            <v>403.93039319000002</v>
          </cell>
          <cell r="E36">
            <v>2634.9234535999999</v>
          </cell>
          <cell r="F36">
            <v>2232.9862216000001</v>
          </cell>
          <cell r="G36">
            <v>208.41033411000001</v>
          </cell>
          <cell r="H36">
            <v>6008.1151301999998</v>
          </cell>
        </row>
        <row r="37">
          <cell r="B37">
            <v>430411.61460999999</v>
          </cell>
          <cell r="C37">
            <v>7130.0991377</v>
          </cell>
          <cell r="D37">
            <v>9266.9595817000009</v>
          </cell>
          <cell r="E37">
            <v>46816.391594000001</v>
          </cell>
          <cell r="F37">
            <v>39674.914626999998</v>
          </cell>
          <cell r="G37">
            <v>4272.3997658999997</v>
          </cell>
          <cell r="H37">
            <v>102495.09682000001</v>
          </cell>
        </row>
        <row r="38">
          <cell r="B38">
            <v>527002.49147999997</v>
          </cell>
          <cell r="C38">
            <v>8611.9863834999996</v>
          </cell>
          <cell r="D38">
            <v>5260.8934953999997</v>
          </cell>
          <cell r="E38">
            <v>51887.863690999999</v>
          </cell>
          <cell r="F38">
            <v>43972.765557999999</v>
          </cell>
          <cell r="G38">
            <v>3370.2617461</v>
          </cell>
          <cell r="H38">
            <v>123797.29867</v>
          </cell>
        </row>
        <row r="39">
          <cell r="B39">
            <v>31221.900653000001</v>
          </cell>
          <cell r="C39">
            <v>513.71370300000001</v>
          </cell>
          <cell r="D39">
            <v>492.007608</v>
          </cell>
          <cell r="E39">
            <v>3235.1039420000002</v>
          </cell>
          <cell r="F39">
            <v>2741.61366</v>
          </cell>
          <cell r="G39">
            <v>254.81123500000001</v>
          </cell>
          <cell r="H39">
            <v>7384.6374539999997</v>
          </cell>
        </row>
        <row r="40">
          <cell r="B40">
            <v>36.772793</v>
          </cell>
          <cell r="C40">
            <v>0.61021800000000004</v>
          </cell>
          <cell r="D40">
            <v>0.84556100000000001</v>
          </cell>
          <cell r="E40">
            <v>4.0478909999999999</v>
          </cell>
          <cell r="F40">
            <v>3.4304209999999999</v>
          </cell>
          <cell r="G40">
            <v>0.38148300000000002</v>
          </cell>
          <cell r="H40">
            <v>8.7718349999999994</v>
          </cell>
        </row>
        <row r="41">
          <cell r="B41">
            <v>157792.486</v>
          </cell>
          <cell r="C41">
            <v>2599.6720997000002</v>
          </cell>
          <cell r="D41">
            <v>2662.0691984999999</v>
          </cell>
          <cell r="E41">
            <v>16506.642306999998</v>
          </cell>
          <cell r="F41">
            <v>13988.68165</v>
          </cell>
          <cell r="G41">
            <v>1341.4613032</v>
          </cell>
          <cell r="H41">
            <v>37370.256255</v>
          </cell>
        </row>
        <row r="42">
          <cell r="B42">
            <v>67307.7114</v>
          </cell>
          <cell r="C42">
            <v>1108.0938650000001</v>
          </cell>
          <cell r="D42">
            <v>1093.4810299999999</v>
          </cell>
          <cell r="E42">
            <v>7003.4980649999998</v>
          </cell>
          <cell r="F42">
            <v>5935.168275</v>
          </cell>
          <cell r="G42">
            <v>559.35342800000001</v>
          </cell>
          <cell r="H42">
            <v>15928.856110000001</v>
          </cell>
        </row>
        <row r="43">
          <cell r="B43">
            <v>120991.55689000001</v>
          </cell>
          <cell r="C43">
            <v>2003.1679474</v>
          </cell>
          <cell r="D43">
            <v>2545.8269939000002</v>
          </cell>
          <cell r="E43">
            <v>13107.551766</v>
          </cell>
          <cell r="F43">
            <v>11108.094456999999</v>
          </cell>
          <cell r="G43">
            <v>1182.9051528</v>
          </cell>
          <cell r="H43">
            <v>28795.528079</v>
          </cell>
        </row>
        <row r="44">
          <cell r="B44">
            <v>364230.88574</v>
          </cell>
          <cell r="C44">
            <v>6034.8336465000002</v>
          </cell>
          <cell r="D44">
            <v>7897.1813696999998</v>
          </cell>
          <cell r="E44">
            <v>39667.081023999999</v>
          </cell>
          <cell r="F44">
            <v>33616.168332000001</v>
          </cell>
          <cell r="G44">
            <v>3632.3318291999999</v>
          </cell>
          <cell r="H44">
            <v>86750.695328000002</v>
          </cell>
        </row>
        <row r="45">
          <cell r="B45">
            <v>29496.288751</v>
          </cell>
          <cell r="C45">
            <v>484.62392399999999</v>
          </cell>
          <cell r="D45">
            <v>428.91585099999998</v>
          </cell>
          <cell r="E45">
            <v>3024.2425159999998</v>
          </cell>
          <cell r="F45">
            <v>2562.9175110000001</v>
          </cell>
          <cell r="G45">
            <v>229.75054399999999</v>
          </cell>
          <cell r="H45">
            <v>6966.4701510000004</v>
          </cell>
        </row>
        <row r="46">
          <cell r="B46">
            <v>1977.2579962</v>
          </cell>
          <cell r="C46">
            <v>32.456998859999999</v>
          </cell>
          <cell r="D46">
            <v>27.240414090000002</v>
          </cell>
          <cell r="E46">
            <v>201.37762348000001</v>
          </cell>
          <cell r="F46">
            <v>170.65897537000001</v>
          </cell>
          <cell r="G46">
            <v>14.93893542</v>
          </cell>
          <cell r="H46">
            <v>466.56920213000001</v>
          </cell>
        </row>
        <row r="47">
          <cell r="B47">
            <v>65734.450444000002</v>
          </cell>
          <cell r="C47">
            <v>1084.5887726999999</v>
          </cell>
          <cell r="D47">
            <v>1191.2588965</v>
          </cell>
          <cell r="E47">
            <v>6949.9429853000001</v>
          </cell>
          <cell r="F47">
            <v>5889.7825911</v>
          </cell>
          <cell r="G47">
            <v>583.99476905999995</v>
          </cell>
          <cell r="H47">
            <v>15590.970589</v>
          </cell>
        </row>
        <row r="48">
          <cell r="B48">
            <v>176592.88746</v>
          </cell>
          <cell r="C48">
            <v>2887.6285475</v>
          </cell>
          <cell r="D48">
            <v>1857.8283398999999</v>
          </cell>
          <cell r="E48">
            <v>17471.870577999998</v>
          </cell>
          <cell r="F48">
            <v>14806.669716</v>
          </cell>
          <cell r="G48">
            <v>1158.3767634000001</v>
          </cell>
          <cell r="H48">
            <v>41509.660710999997</v>
          </cell>
        </row>
        <row r="49">
          <cell r="B49">
            <v>57219.826636999998</v>
          </cell>
          <cell r="C49">
            <v>942.07166299999994</v>
          </cell>
          <cell r="D49">
            <v>932.45615499999997</v>
          </cell>
          <cell r="E49">
            <v>5956.3892530000003</v>
          </cell>
          <cell r="F49">
            <v>5047.7879000000003</v>
          </cell>
          <cell r="G49">
            <v>476.394902</v>
          </cell>
          <cell r="H49">
            <v>13542.284736</v>
          </cell>
        </row>
        <row r="50">
          <cell r="B50">
            <v>46442.325621999997</v>
          </cell>
          <cell r="C50">
            <v>763.19939554999996</v>
          </cell>
          <cell r="D50">
            <v>683.16518528999995</v>
          </cell>
          <cell r="E50">
            <v>4768.7071171999996</v>
          </cell>
          <cell r="F50">
            <v>4041.2772819000002</v>
          </cell>
          <cell r="G50">
            <v>364.14014543000002</v>
          </cell>
          <cell r="H50">
            <v>10970.992625000001</v>
          </cell>
        </row>
        <row r="51">
          <cell r="B51">
            <v>27981.910874000001</v>
          </cell>
          <cell r="C51">
            <v>459.80782299999998</v>
          </cell>
          <cell r="D51">
            <v>410.25894299999999</v>
          </cell>
          <cell r="E51">
            <v>2871.9782009999999</v>
          </cell>
          <cell r="F51">
            <v>2433.8801290000001</v>
          </cell>
          <cell r="G51">
            <v>218.98357300000001</v>
          </cell>
          <cell r="H51">
            <v>6609.7417329999998</v>
          </cell>
        </row>
      </sheetData>
      <sheetData sheetId="38">
        <row r="3">
          <cell r="B3">
            <v>82049.136891999995</v>
          </cell>
          <cell r="C3">
            <v>1358.0473280000001</v>
          </cell>
          <cell r="D3">
            <v>1706.9757400000001</v>
          </cell>
          <cell r="E3">
            <v>8871.3808150000004</v>
          </cell>
          <cell r="F3">
            <v>7518.1171759999997</v>
          </cell>
          <cell r="G3">
            <v>796.22072700000001</v>
          </cell>
          <cell r="H3">
            <v>19521.950476000002</v>
          </cell>
        </row>
        <row r="4">
          <cell r="B4">
            <v>316378.60440000001</v>
          </cell>
          <cell r="C4">
            <v>5193.8670789999996</v>
          </cell>
          <cell r="D4">
            <v>4382.7739110000002</v>
          </cell>
          <cell r="E4">
            <v>32243.669763999998</v>
          </cell>
          <cell r="F4">
            <v>27325.143871</v>
          </cell>
          <cell r="G4">
            <v>2397.711213</v>
          </cell>
          <cell r="H4">
            <v>74661.881613000005</v>
          </cell>
        </row>
        <row r="5">
          <cell r="B5">
            <v>124471.15687999999</v>
          </cell>
          <cell r="C5">
            <v>2048.8517000000002</v>
          </cell>
          <cell r="D5">
            <v>2005.18408</v>
          </cell>
          <cell r="E5">
            <v>12936.307597999999</v>
          </cell>
          <cell r="F5">
            <v>10962.971148000001</v>
          </cell>
          <cell r="G5">
            <v>1029.2128990000001</v>
          </cell>
          <cell r="H5">
            <v>29452.25936</v>
          </cell>
        </row>
        <row r="6">
          <cell r="B6">
            <v>998515.17599999998</v>
          </cell>
          <cell r="C6">
            <v>16407.533817</v>
          </cell>
          <cell r="D6">
            <v>14619.579100999999</v>
          </cell>
          <cell r="E6">
            <v>102466.51323</v>
          </cell>
          <cell r="F6">
            <v>86836.027749000001</v>
          </cell>
          <cell r="G6">
            <v>7808.0850909999999</v>
          </cell>
          <cell r="H6">
            <v>235858.43301000001</v>
          </cell>
        </row>
        <row r="7">
          <cell r="B7">
            <v>289095.62423999998</v>
          </cell>
          <cell r="C7">
            <v>4737.0038029999996</v>
          </cell>
          <cell r="D7">
            <v>3543.1277359999999</v>
          </cell>
          <cell r="E7">
            <v>29050.811756999999</v>
          </cell>
          <cell r="F7">
            <v>24619.334020999999</v>
          </cell>
          <cell r="G7">
            <v>2049.76422</v>
          </cell>
          <cell r="H7">
            <v>68094.480286000005</v>
          </cell>
        </row>
        <row r="8">
          <cell r="B8">
            <v>1700.773052</v>
          </cell>
          <cell r="C8">
            <v>28.007961000000002</v>
          </cell>
          <cell r="D8">
            <v>28.090926</v>
          </cell>
          <cell r="E8">
            <v>177.38257100000001</v>
          </cell>
          <cell r="F8">
            <v>150.323824</v>
          </cell>
          <cell r="G8">
            <v>14.271841999999999</v>
          </cell>
          <cell r="H8">
            <v>402.62827299999998</v>
          </cell>
        </row>
        <row r="9">
          <cell r="B9">
            <v>65.273365999999996</v>
          </cell>
          <cell r="C9">
            <v>1.0753140000000001</v>
          </cell>
          <cell r="D9">
            <v>1.0976220000000001</v>
          </cell>
          <cell r="E9">
            <v>6.8250299999999999</v>
          </cell>
          <cell r="F9">
            <v>5.7839099999999997</v>
          </cell>
          <cell r="G9">
            <v>0.55378400000000005</v>
          </cell>
          <cell r="H9">
            <v>15.457762000000001</v>
          </cell>
        </row>
        <row r="11">
          <cell r="B11">
            <v>107746.54700000001</v>
          </cell>
          <cell r="C11">
            <v>1772.0143740000001</v>
          </cell>
          <cell r="D11">
            <v>1656.7752009999999</v>
          </cell>
          <cell r="E11">
            <v>11127.590389000001</v>
          </cell>
          <cell r="F11">
            <v>9430.1549450000002</v>
          </cell>
          <cell r="G11">
            <v>866.76594699999998</v>
          </cell>
          <cell r="H11">
            <v>25472.842903000001</v>
          </cell>
        </row>
        <row r="12">
          <cell r="B12">
            <v>16118.607005</v>
          </cell>
          <cell r="C12">
            <v>142.56660242000001</v>
          </cell>
          <cell r="D12">
            <v>679.93304903000001</v>
          </cell>
          <cell r="E12">
            <v>2634.2005442999998</v>
          </cell>
          <cell r="F12">
            <v>2271.6672385000002</v>
          </cell>
          <cell r="G12">
            <v>186.43324817999999</v>
          </cell>
          <cell r="H12">
            <v>1302.538953</v>
          </cell>
        </row>
        <row r="13">
          <cell r="B13">
            <v>838548.27347000001</v>
          </cell>
          <cell r="C13">
            <v>13732.9804</v>
          </cell>
          <cell r="D13">
            <v>9909.5582630000008</v>
          </cell>
          <cell r="E13">
            <v>83936.239539999995</v>
          </cell>
          <cell r="F13">
            <v>71132.406457999998</v>
          </cell>
          <cell r="G13">
            <v>5833.131112</v>
          </cell>
          <cell r="H13">
            <v>197411.62065999999</v>
          </cell>
        </row>
        <row r="14">
          <cell r="B14">
            <v>4203.0376999999999</v>
          </cell>
          <cell r="C14">
            <v>69.350560000000002</v>
          </cell>
          <cell r="D14">
            <v>76.293034000000006</v>
          </cell>
          <cell r="E14">
            <v>444.48806100000002</v>
          </cell>
          <cell r="F14">
            <v>376.68481500000001</v>
          </cell>
          <cell r="G14">
            <v>37.378300000000003</v>
          </cell>
          <cell r="H14">
            <v>996.91593499999999</v>
          </cell>
        </row>
        <row r="15">
          <cell r="B15">
            <v>7967.6845160000003</v>
          </cell>
          <cell r="C15">
            <v>131.44697500000001</v>
          </cell>
          <cell r="D15">
            <v>143.55870300000001</v>
          </cell>
          <cell r="E15">
            <v>841.65879399999994</v>
          </cell>
          <cell r="F15">
            <v>713.27036799999996</v>
          </cell>
          <cell r="G15">
            <v>70.530810000000002</v>
          </cell>
          <cell r="H15">
            <v>1889.551115</v>
          </cell>
        </row>
        <row r="16">
          <cell r="B16">
            <v>3507.4859019999999</v>
          </cell>
          <cell r="C16">
            <v>57.642291</v>
          </cell>
          <cell r="D16">
            <v>51.755803</v>
          </cell>
          <cell r="E16">
            <v>360.29289899999998</v>
          </cell>
          <cell r="F16">
            <v>305.33288900000002</v>
          </cell>
          <cell r="G16">
            <v>27.550360000000001</v>
          </cell>
          <cell r="H16">
            <v>828.61254599999995</v>
          </cell>
        </row>
        <row r="17">
          <cell r="B17">
            <v>267114.58776999998</v>
          </cell>
          <cell r="C17">
            <v>4451.9014630000001</v>
          </cell>
          <cell r="D17">
            <v>7138.3696849999997</v>
          </cell>
          <cell r="E17">
            <v>30293.281056</v>
          </cell>
          <cell r="F17">
            <v>25672.272432999998</v>
          </cell>
          <cell r="G17">
            <v>3075.6682099999998</v>
          </cell>
          <cell r="H17">
            <v>63996.081371</v>
          </cell>
        </row>
        <row r="18">
          <cell r="B18">
            <v>259070.9399</v>
          </cell>
          <cell r="C18">
            <v>4278.5602490000001</v>
          </cell>
          <cell r="D18">
            <v>4901.0854380000001</v>
          </cell>
          <cell r="E18">
            <v>27575.019527</v>
          </cell>
          <cell r="F18">
            <v>23368.659844999998</v>
          </cell>
          <cell r="G18">
            <v>2364.652595</v>
          </cell>
          <cell r="H18">
            <v>61504.289263999999</v>
          </cell>
        </row>
        <row r="19">
          <cell r="B19">
            <v>50093.174301999999</v>
          </cell>
          <cell r="C19">
            <v>819.25627999999995</v>
          </cell>
          <cell r="D19">
            <v>534.14230199999997</v>
          </cell>
          <cell r="E19">
            <v>4962.5334720000001</v>
          </cell>
          <cell r="F19">
            <v>4205.5365869999996</v>
          </cell>
          <cell r="G19">
            <v>330.77301799999998</v>
          </cell>
          <cell r="H19">
            <v>11776.821835999999</v>
          </cell>
        </row>
        <row r="20">
          <cell r="B20">
            <v>3085.8102140000001</v>
          </cell>
          <cell r="C20">
            <v>50.557197000000002</v>
          </cell>
          <cell r="D20">
            <v>37.563586000000001</v>
          </cell>
          <cell r="E20">
            <v>309.862369</v>
          </cell>
          <cell r="F20">
            <v>262.59387900000002</v>
          </cell>
          <cell r="G20">
            <v>21.798725000000001</v>
          </cell>
          <cell r="H20">
            <v>726.77037399999995</v>
          </cell>
        </row>
        <row r="21">
          <cell r="B21">
            <v>327.51192900000001</v>
          </cell>
          <cell r="C21">
            <v>5.4083329999999998</v>
          </cell>
          <cell r="D21">
            <v>6.1755760000000004</v>
          </cell>
          <cell r="E21">
            <v>34.841875000000002</v>
          </cell>
          <cell r="F21">
            <v>29.527010000000001</v>
          </cell>
          <cell r="G21">
            <v>2.9828960000000002</v>
          </cell>
          <cell r="H21">
            <v>77.746879000000007</v>
          </cell>
        </row>
        <row r="22">
          <cell r="B22">
            <v>5358.9668979999997</v>
          </cell>
          <cell r="C22">
            <v>88.103134999999995</v>
          </cell>
          <cell r="D22">
            <v>80.984415999999996</v>
          </cell>
          <cell r="E22">
            <v>552.18679999999995</v>
          </cell>
          <cell r="F22">
            <v>467.95678099999998</v>
          </cell>
          <cell r="G22">
            <v>42.669423000000002</v>
          </cell>
          <cell r="H22">
            <v>1266.542668</v>
          </cell>
        </row>
        <row r="23">
          <cell r="B23">
            <v>18482.777026</v>
          </cell>
          <cell r="C23">
            <v>302.08602200000001</v>
          </cell>
          <cell r="D23">
            <v>187.623321</v>
          </cell>
          <cell r="E23">
            <v>1822.565746</v>
          </cell>
          <cell r="F23">
            <v>1544.5450169999999</v>
          </cell>
          <cell r="G23">
            <v>119.151758</v>
          </cell>
          <cell r="H23">
            <v>4342.632165</v>
          </cell>
        </row>
        <row r="24">
          <cell r="B24">
            <v>124911.81418</v>
          </cell>
          <cell r="C24">
            <v>2033.1219209999999</v>
          </cell>
          <cell r="D24">
            <v>829.11247100000003</v>
          </cell>
          <cell r="E24">
            <v>11925.476026</v>
          </cell>
          <cell r="F24">
            <v>10106.334241</v>
          </cell>
          <cell r="G24">
            <v>671.059572</v>
          </cell>
          <cell r="H24">
            <v>29226.162270000001</v>
          </cell>
        </row>
        <row r="25">
          <cell r="B25">
            <v>56495.808876000003</v>
          </cell>
          <cell r="C25">
            <v>932.95815100000004</v>
          </cell>
          <cell r="D25">
            <v>1065.189437</v>
          </cell>
          <cell r="E25">
            <v>6010.0985989999999</v>
          </cell>
          <cell r="F25">
            <v>5093.3009549999997</v>
          </cell>
          <cell r="G25">
            <v>514.56023500000003</v>
          </cell>
          <cell r="H25">
            <v>13411.288191</v>
          </cell>
        </row>
        <row r="26">
          <cell r="B26">
            <v>122807.40488</v>
          </cell>
          <cell r="C26">
            <v>2016.93533</v>
          </cell>
          <cell r="D26">
            <v>1745.08808</v>
          </cell>
          <cell r="E26">
            <v>12555.049623999999</v>
          </cell>
          <cell r="F26">
            <v>10639.872791</v>
          </cell>
          <cell r="G26">
            <v>944.11796300000003</v>
          </cell>
          <cell r="H26">
            <v>28993.441991</v>
          </cell>
        </row>
        <row r="27">
          <cell r="B27">
            <v>240925.21316000001</v>
          </cell>
          <cell r="C27">
            <v>3948.2320070000001</v>
          </cell>
          <cell r="D27">
            <v>2979.9365299999999</v>
          </cell>
          <cell r="E27">
            <v>24234.509228999999</v>
          </cell>
          <cell r="F27">
            <v>20537.718488999999</v>
          </cell>
          <cell r="G27">
            <v>1716.536302</v>
          </cell>
          <cell r="H27">
            <v>56755.862265999996</v>
          </cell>
        </row>
        <row r="28">
          <cell r="B28">
            <v>17060.459266999998</v>
          </cell>
          <cell r="C28">
            <v>281.64619699999997</v>
          </cell>
          <cell r="D28">
            <v>317.25873300000001</v>
          </cell>
          <cell r="E28">
            <v>1810.980227</v>
          </cell>
          <cell r="F28">
            <v>1534.7287369999999</v>
          </cell>
          <cell r="G28">
            <v>154.03904700000001</v>
          </cell>
          <cell r="H28">
            <v>4048.6758159999999</v>
          </cell>
        </row>
        <row r="29">
          <cell r="B29">
            <v>96607.290995999996</v>
          </cell>
          <cell r="C29">
            <v>1593.210176</v>
          </cell>
          <cell r="D29">
            <v>1711.3130269999999</v>
          </cell>
          <cell r="E29">
            <v>10178.838471999999</v>
          </cell>
          <cell r="F29">
            <v>8626.1340810000002</v>
          </cell>
          <cell r="G29">
            <v>846.21313299999997</v>
          </cell>
          <cell r="H29">
            <v>22902.414680000002</v>
          </cell>
        </row>
        <row r="30">
          <cell r="B30">
            <v>4082.4949270000002</v>
          </cell>
          <cell r="C30">
            <v>67.127117999999996</v>
          </cell>
          <cell r="D30">
            <v>62.044476000000003</v>
          </cell>
          <cell r="E30">
            <v>420.97013399999997</v>
          </cell>
          <cell r="F30">
            <v>356.75408700000003</v>
          </cell>
          <cell r="G30">
            <v>32.61806</v>
          </cell>
          <cell r="H30">
            <v>964.95684500000004</v>
          </cell>
        </row>
        <row r="31">
          <cell r="B31">
            <v>15174.262476</v>
          </cell>
          <cell r="C31">
            <v>247.65085099999999</v>
          </cell>
          <cell r="D31">
            <v>135.18405300000001</v>
          </cell>
          <cell r="E31">
            <v>1479.4838400000001</v>
          </cell>
          <cell r="F31">
            <v>1253.799137</v>
          </cell>
          <cell r="G31">
            <v>92.055172999999996</v>
          </cell>
          <cell r="H31">
            <v>3560.0136299999999</v>
          </cell>
        </row>
        <row r="32">
          <cell r="B32">
            <v>141267.63316999999</v>
          </cell>
          <cell r="C32">
            <v>2323.6604609999999</v>
          </cell>
          <cell r="D32">
            <v>2189.8937820000001</v>
          </cell>
          <cell r="E32">
            <v>14605.277244999999</v>
          </cell>
          <cell r="F32">
            <v>12377.354358000001</v>
          </cell>
          <cell r="G32">
            <v>1141.836429</v>
          </cell>
          <cell r="H32">
            <v>33402.647847</v>
          </cell>
        </row>
        <row r="33">
          <cell r="B33">
            <v>16264.29322</v>
          </cell>
          <cell r="C33">
            <v>266.76455299999998</v>
          </cell>
          <cell r="D33">
            <v>213.00606400000001</v>
          </cell>
          <cell r="E33">
            <v>1646.5871770000001</v>
          </cell>
          <cell r="F33">
            <v>1395.4127940000001</v>
          </cell>
          <cell r="G33">
            <v>119.496551</v>
          </cell>
          <cell r="H33">
            <v>3834.759364</v>
          </cell>
        </row>
        <row r="34">
          <cell r="B34">
            <v>218211.84977999999</v>
          </cell>
          <cell r="C34">
            <v>3600.0820189999999</v>
          </cell>
          <cell r="D34">
            <v>3938.8852179999999</v>
          </cell>
          <cell r="E34">
            <v>23057.072402000002</v>
          </cell>
          <cell r="F34">
            <v>19539.889761999999</v>
          </cell>
          <cell r="G34">
            <v>1933.837043</v>
          </cell>
          <cell r="H34">
            <v>51751.372751000003</v>
          </cell>
        </row>
        <row r="35">
          <cell r="B35">
            <v>16624.781918000001</v>
          </cell>
          <cell r="C35">
            <v>273.20860199999998</v>
          </cell>
          <cell r="D35">
            <v>245.062681</v>
          </cell>
          <cell r="E35">
            <v>1707.4930420000001</v>
          </cell>
          <cell r="F35">
            <v>1447.0276160000001</v>
          </cell>
          <cell r="G35">
            <v>130.50592900000001</v>
          </cell>
          <cell r="H35">
            <v>3927.3878110000001</v>
          </cell>
        </row>
        <row r="36">
          <cell r="B36">
            <v>2866.1654899999999</v>
          </cell>
          <cell r="C36">
            <v>47.357332999999997</v>
          </cell>
          <cell r="D36">
            <v>55.375317000000003</v>
          </cell>
          <cell r="E36">
            <v>306.09966200000002</v>
          </cell>
          <cell r="F36">
            <v>259.40650299999999</v>
          </cell>
          <cell r="G36">
            <v>26.513180999999999</v>
          </cell>
          <cell r="H36">
            <v>680.75885800000003</v>
          </cell>
        </row>
        <row r="37">
          <cell r="B37">
            <v>373514.03058000002</v>
          </cell>
          <cell r="C37">
            <v>6176.2721069999998</v>
          </cell>
          <cell r="D37">
            <v>7461.7424559999999</v>
          </cell>
          <cell r="E37">
            <v>40109.444251000001</v>
          </cell>
          <cell r="F37">
            <v>33991.053333999997</v>
          </cell>
          <cell r="G37">
            <v>3530.2019839999998</v>
          </cell>
          <cell r="H37">
            <v>88783.920966000005</v>
          </cell>
        </row>
        <row r="38">
          <cell r="B38">
            <v>317452.56874000002</v>
          </cell>
          <cell r="C38">
            <v>5192.4686160000001</v>
          </cell>
          <cell r="D38">
            <v>3417.977519</v>
          </cell>
          <cell r="E38">
            <v>31478.224655999999</v>
          </cell>
          <cell r="F38">
            <v>26676.462269</v>
          </cell>
          <cell r="G38">
            <v>2106.283011</v>
          </cell>
          <cell r="H38">
            <v>74641.779152999996</v>
          </cell>
        </row>
        <row r="39">
          <cell r="B39">
            <v>35510.287966000004</v>
          </cell>
          <cell r="C39">
            <v>582.42171399999995</v>
          </cell>
          <cell r="D39">
            <v>464.303293</v>
          </cell>
          <cell r="E39">
            <v>3594.360396</v>
          </cell>
          <cell r="F39">
            <v>3046.0689590000002</v>
          </cell>
          <cell r="G39">
            <v>260.67259999999999</v>
          </cell>
          <cell r="H39">
            <v>8372.3262479999994</v>
          </cell>
        </row>
        <row r="40">
          <cell r="B40">
            <v>184.45245499999999</v>
          </cell>
          <cell r="C40">
            <v>3.0376449999999999</v>
          </cell>
          <cell r="D40">
            <v>3.0514260000000002</v>
          </cell>
          <cell r="E40">
            <v>19.241796999999998</v>
          </cell>
          <cell r="F40">
            <v>16.306622999999998</v>
          </cell>
          <cell r="G40">
            <v>1.549329</v>
          </cell>
          <cell r="H40">
            <v>43.667239000000002</v>
          </cell>
        </row>
        <row r="41">
          <cell r="B41">
            <v>13831.886549999999</v>
          </cell>
          <cell r="C41">
            <v>228.48863499999999</v>
          </cell>
          <cell r="D41">
            <v>264.65479900000003</v>
          </cell>
          <cell r="E41">
            <v>1474.9080429999999</v>
          </cell>
          <cell r="F41">
            <v>1249.9202849999999</v>
          </cell>
          <cell r="G41">
            <v>127.15901700000001</v>
          </cell>
          <cell r="H41">
            <v>3284.5700339999999</v>
          </cell>
        </row>
        <row r="42">
          <cell r="B42">
            <v>23804.809337999999</v>
          </cell>
          <cell r="C42">
            <v>391.10932700000001</v>
          </cell>
          <cell r="D42">
            <v>345.99291599999998</v>
          </cell>
          <cell r="E42">
            <v>2440.5546610000001</v>
          </cell>
          <cell r="F42">
            <v>2068.2658809999998</v>
          </cell>
          <cell r="G42">
            <v>185.369022</v>
          </cell>
          <cell r="H42">
            <v>5622.2048199999999</v>
          </cell>
        </row>
        <row r="43">
          <cell r="B43">
            <v>228254.92329999999</v>
          </cell>
          <cell r="C43">
            <v>3773.890758</v>
          </cell>
          <cell r="D43">
            <v>4537.3231379999997</v>
          </cell>
          <cell r="E43">
            <v>24490.789390000002</v>
          </cell>
          <cell r="F43">
            <v>20754.906322999999</v>
          </cell>
          <cell r="G43">
            <v>2150.412491</v>
          </cell>
          <cell r="H43">
            <v>54249.674014999997</v>
          </cell>
        </row>
        <row r="44">
          <cell r="B44">
            <v>106664.81838</v>
          </cell>
          <cell r="C44">
            <v>1760.5423229999999</v>
          </cell>
          <cell r="D44">
            <v>1965.3122060000001</v>
          </cell>
          <cell r="E44">
            <v>11306.26922</v>
          </cell>
          <cell r="F44">
            <v>9581.5802409999997</v>
          </cell>
          <cell r="G44">
            <v>957.48898399999996</v>
          </cell>
          <cell r="H44">
            <v>25307.897813</v>
          </cell>
        </row>
        <row r="45">
          <cell r="B45">
            <v>111623.83816</v>
          </cell>
          <cell r="C45">
            <v>1830.3357370000001</v>
          </cell>
          <cell r="D45">
            <v>1435.672321</v>
          </cell>
          <cell r="E45">
            <v>11277.313995</v>
          </cell>
          <cell r="F45">
            <v>9557.0450060000003</v>
          </cell>
          <cell r="G45">
            <v>812.11730399999999</v>
          </cell>
          <cell r="H45">
            <v>26311.106573000001</v>
          </cell>
        </row>
        <row r="46">
          <cell r="B46">
            <v>878.47748799999999</v>
          </cell>
          <cell r="C46">
            <v>14.427761</v>
          </cell>
          <cell r="D46">
            <v>12.491512</v>
          </cell>
          <cell r="E46">
            <v>89.817561999999995</v>
          </cell>
          <cell r="F46">
            <v>76.116524999999996</v>
          </cell>
          <cell r="G46">
            <v>6.7559509999999996</v>
          </cell>
          <cell r="H46">
            <v>207.400904</v>
          </cell>
        </row>
        <row r="47">
          <cell r="B47">
            <v>97617.749893999993</v>
          </cell>
          <cell r="C47">
            <v>1608.7664199999999</v>
          </cell>
          <cell r="D47">
            <v>1672.1119409999999</v>
          </cell>
          <cell r="E47">
            <v>10234.309542000001</v>
          </cell>
          <cell r="F47">
            <v>8673.1437069999993</v>
          </cell>
          <cell r="G47">
            <v>837.60477800000001</v>
          </cell>
          <cell r="H47">
            <v>23126.017716999999</v>
          </cell>
        </row>
        <row r="48">
          <cell r="B48">
            <v>216764.89512999999</v>
          </cell>
          <cell r="C48">
            <v>3560.3729429999999</v>
          </cell>
          <cell r="D48">
            <v>3096.8344910000001</v>
          </cell>
          <cell r="E48">
            <v>22175.506728</v>
          </cell>
          <cell r="F48">
            <v>18792.801536999999</v>
          </cell>
          <cell r="G48">
            <v>1671.5252250000001</v>
          </cell>
          <cell r="H48">
            <v>51180.385102</v>
          </cell>
        </row>
        <row r="49">
          <cell r="B49">
            <v>63007.105357</v>
          </cell>
          <cell r="C49">
            <v>1040.2838019999999</v>
          </cell>
          <cell r="D49">
            <v>1177.602637</v>
          </cell>
          <cell r="E49">
            <v>6693.5335219999997</v>
          </cell>
          <cell r="F49">
            <v>5672.4856170000003</v>
          </cell>
          <cell r="G49">
            <v>570.70091200000002</v>
          </cell>
          <cell r="H49">
            <v>14954.083715000001</v>
          </cell>
        </row>
        <row r="50">
          <cell r="B50">
            <v>1832.99623</v>
          </cell>
          <cell r="C50">
            <v>30.090669999999999</v>
          </cell>
          <cell r="D50">
            <v>25.408303</v>
          </cell>
          <cell r="E50">
            <v>186.82544300000001</v>
          </cell>
          <cell r="F50">
            <v>158.32633799999999</v>
          </cell>
          <cell r="G50">
            <v>13.894102999999999</v>
          </cell>
          <cell r="H50">
            <v>432.57111900000001</v>
          </cell>
        </row>
        <row r="51">
          <cell r="B51">
            <v>585366.86106999998</v>
          </cell>
          <cell r="C51">
            <v>9587.6557290000001</v>
          </cell>
          <cell r="D51">
            <v>6971.6581390000001</v>
          </cell>
          <cell r="E51">
            <v>58641.807822000002</v>
          </cell>
          <cell r="F51">
            <v>49696.447373000003</v>
          </cell>
          <cell r="G51">
            <v>4088.479022</v>
          </cell>
          <cell r="H51">
            <v>137822.57482000001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nonipm_12US2_cbo5_soa_state" connectionId="29" xr16:uid="{3C35AE91-33B3-469C-9771-23B249A2A2EE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nonpt_12US2_cbo5_soa_state" connectionId="13" xr16:uid="{00000000-0016-0000-0D00-00000700000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nonroad_12US2_cbo5_soa_state" connectionId="14" xr16:uid="{00000000-0016-0000-0E00-000008000000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ar_12US2_cmaq_cb05_soa_state" connectionId="15" xr16:uid="{00000000-0016-0000-1000-000009000000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on_12US2_cmaq_cb05_soa_state" connectionId="17" xr16:uid="{00000000-0016-0000-1200-00000B000000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on_12US2_cmaq_cb05_soa_state" connectionId="18" xr16:uid="{00000000-0016-0000-1400-00000D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pt_12US2_cmaq_cb05_soa_state" connectionId="19" xr16:uid="{00000000-0016-0000-1600-00000F000000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pt_12US2_cmaq_cb05_soa_state" connectionId="21" xr16:uid="{9A33520B-C2E3-4C6E-8BD0-F6141E0ED1F1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pt_12US2_cmaq_cb05_soa_state" connectionId="20" xr16:uid="{1A4C9798-F4EF-40C8-8E9D-8CB4E2B52C17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_draft_ptfire_12US2_cbo5_soa" connectionId="2" xr16:uid="{E30CF770-7F8D-4EF7-898A-B3C750BCA2CF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_draft_ptfire_12US2_cbo5_soa" connectionId="1" xr16:uid="{00000000-0016-0000-1C00-00001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afdust_12US2_cmaq_cb05_soa_state" connectionId="3" xr16:uid="{00000000-0016-0000-0500-000000000000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othar_12US2_cmaq_cb05_soa_state" connectionId="16" xr16:uid="{00000000-0016-0000-1D00-000012000000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ipm_12US2_cbo5_soa_state" connectionId="22" xr16:uid="{00000000-0016-0000-1F00-000014000000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ipm_12US2_cbo5_soa_state_1" connectionId="24" xr16:uid="{090484DF-5307-4594-91B9-C2ECA1FAABEA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ipm_12US2_cbo5_soa_state" connectionId="26" xr16:uid="{A30155FE-5843-40FE-99D4-B7257EE33CB8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ipm_12US2_cbo5_soa_state" connectionId="23" xr16:uid="{0A0BE815-8D9F-4BDA-ACD2-0F679B2B217F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nonipm_12US2_cbo5_soa_state" connectionId="27" xr16:uid="{00000000-0016-0000-2000-000015000000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nonipm_12US2_cbo5_soa_state" connectionId="28" xr16:uid="{00000000-0016-0000-2100-000016000000}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rwc_12US2_cbo5_soa_state" connectionId="30" xr16:uid="{00000000-0016-0000-2300-000017000000}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ptipm_12US2_cbo5_soa_state" connectionId="25" xr16:uid="{A2D0DEEA-CC79-45D4-95FE-898D5F99A99D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afdust_12US2_cmaq_cb05_soa_state_1" connectionId="5" xr16:uid="{00000000-0016-0000-0500-000001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c1c2rail_12US2_cbo5_soa_state" connectionId="9" xr16:uid="{3328E5D3-E918-406B-93AE-2B727B3656B8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c1c2rail_12US2_cbo5_soa_state" connectionId="8" xr16:uid="{00000000-0016-0000-0600-000002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c1c2rail_12US2_cbo5_soa_state" connectionId="7" xr16:uid="{00000000-0016-0000-0900-000003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c3marine_12US2_cbo5_soa_state" connectionId="10" xr16:uid="{00000000-0016-0000-0A00-000004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c3marine_12US2_cbo5_soa_state" connectionId="11" xr16:uid="{AF1A5A94-0C03-4688-96BF-D2ECD0CDBC0F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nual_2011ea_v6_11f_nonpt_12US2_cbo5_soa_state" connectionId="12" xr16:uid="{00000000-0016-0000-0C00-000006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3.xml"/><Relationship Id="rId2" Type="http://schemas.openxmlformats.org/officeDocument/2006/relationships/queryTable" Target="../queryTables/queryTable2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4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5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6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8"/>
  <sheetViews>
    <sheetView tabSelected="1" workbookViewId="0">
      <selection activeCell="A29" sqref="A29"/>
    </sheetView>
  </sheetViews>
  <sheetFormatPr defaultColWidth="9.140625" defaultRowHeight="15" x14ac:dyDescent="0.25"/>
  <cols>
    <col min="1" max="1" width="16" style="32" customWidth="1"/>
    <col min="2" max="16384" width="9.140625" style="32"/>
  </cols>
  <sheetData>
    <row r="1" spans="1:1" x14ac:dyDescent="0.25">
      <c r="A1" s="32" t="s">
        <v>249</v>
      </c>
    </row>
    <row r="2" spans="1:1" x14ac:dyDescent="0.25">
      <c r="A2" s="32" t="s">
        <v>243</v>
      </c>
    </row>
    <row r="3" spans="1:1" x14ac:dyDescent="0.25">
      <c r="A3" s="32" t="s">
        <v>431</v>
      </c>
    </row>
    <row r="5" spans="1:1" x14ac:dyDescent="0.25">
      <c r="A5" s="2" t="s">
        <v>250</v>
      </c>
    </row>
    <row r="6" spans="1:1" x14ac:dyDescent="0.25">
      <c r="A6" s="87" t="s">
        <v>387</v>
      </c>
    </row>
    <row r="7" spans="1:1" x14ac:dyDescent="0.25">
      <c r="A7" s="107" t="s">
        <v>403</v>
      </c>
    </row>
    <row r="8" spans="1:1" x14ac:dyDescent="0.25">
      <c r="A8" s="87" t="s">
        <v>386</v>
      </c>
    </row>
    <row r="9" spans="1:1" x14ac:dyDescent="0.25">
      <c r="A9" s="87" t="s">
        <v>500</v>
      </c>
    </row>
    <row r="10" spans="1:1" x14ac:dyDescent="0.25">
      <c r="A10" s="87" t="s">
        <v>507</v>
      </c>
    </row>
    <row r="11" spans="1:1" x14ac:dyDescent="0.25">
      <c r="A11" s="87" t="s">
        <v>508</v>
      </c>
    </row>
    <row r="12" spans="1:1" x14ac:dyDescent="0.25">
      <c r="A12" s="87" t="s">
        <v>388</v>
      </c>
    </row>
    <row r="13" spans="1:1" x14ac:dyDescent="0.25">
      <c r="A13" s="87" t="s">
        <v>389</v>
      </c>
    </row>
    <row r="14" spans="1:1" x14ac:dyDescent="0.25">
      <c r="A14" s="87" t="s">
        <v>501</v>
      </c>
    </row>
    <row r="15" spans="1:1" x14ac:dyDescent="0.25">
      <c r="A15" s="87" t="s">
        <v>502</v>
      </c>
    </row>
    <row r="16" spans="1:1" x14ac:dyDescent="0.25">
      <c r="A16" s="87" t="s">
        <v>244</v>
      </c>
    </row>
    <row r="17" spans="1:1" x14ac:dyDescent="0.25">
      <c r="A17" s="87" t="s">
        <v>245</v>
      </c>
    </row>
    <row r="18" spans="1:1" x14ac:dyDescent="0.25">
      <c r="A18" s="87" t="s">
        <v>503</v>
      </c>
    </row>
    <row r="19" spans="1:1" x14ac:dyDescent="0.25">
      <c r="A19" s="87" t="s">
        <v>392</v>
      </c>
    </row>
    <row r="20" spans="1:1" x14ac:dyDescent="0.25">
      <c r="A20" s="87" t="s">
        <v>393</v>
      </c>
    </row>
    <row r="21" spans="1:1" x14ac:dyDescent="0.25">
      <c r="A21" s="87" t="s">
        <v>246</v>
      </c>
    </row>
    <row r="22" spans="1:1" x14ac:dyDescent="0.25">
      <c r="A22" s="87" t="s">
        <v>390</v>
      </c>
    </row>
    <row r="23" spans="1:1" x14ac:dyDescent="0.25">
      <c r="A23" s="87" t="s">
        <v>391</v>
      </c>
    </row>
    <row r="24" spans="1:1" x14ac:dyDescent="0.25">
      <c r="A24" s="87" t="s">
        <v>394</v>
      </c>
    </row>
    <row r="25" spans="1:1" ht="15.75" x14ac:dyDescent="0.25">
      <c r="A25" s="109" t="s">
        <v>509</v>
      </c>
    </row>
    <row r="26" spans="1:1" x14ac:dyDescent="0.25">
      <c r="A26" s="87" t="s">
        <v>404</v>
      </c>
    </row>
    <row r="27" spans="1:1" x14ac:dyDescent="0.25">
      <c r="A27" s="87" t="s">
        <v>504</v>
      </c>
    </row>
    <row r="28" spans="1:1" x14ac:dyDescent="0.25">
      <c r="A28" s="87" t="s">
        <v>505</v>
      </c>
    </row>
    <row r="29" spans="1:1" x14ac:dyDescent="0.25">
      <c r="A29" s="87" t="s">
        <v>510</v>
      </c>
    </row>
    <row r="30" spans="1:1" x14ac:dyDescent="0.25">
      <c r="A30" s="87" t="s">
        <v>405</v>
      </c>
    </row>
    <row r="31" spans="1:1" x14ac:dyDescent="0.25">
      <c r="A31" s="87" t="s">
        <v>395</v>
      </c>
    </row>
    <row r="32" spans="1:1" x14ac:dyDescent="0.25">
      <c r="A32" s="87" t="s">
        <v>247</v>
      </c>
    </row>
    <row r="33" spans="1:2" x14ac:dyDescent="0.25">
      <c r="A33" s="87" t="s">
        <v>365</v>
      </c>
    </row>
    <row r="34" spans="1:2" x14ac:dyDescent="0.25">
      <c r="A34" s="87" t="s">
        <v>248</v>
      </c>
    </row>
    <row r="35" spans="1:2" x14ac:dyDescent="0.25">
      <c r="A35" s="87" t="s">
        <v>506</v>
      </c>
    </row>
    <row r="36" spans="1:2" x14ac:dyDescent="0.25">
      <c r="A36" s="87"/>
    </row>
    <row r="37" spans="1:2" x14ac:dyDescent="0.25">
      <c r="A37" s="70" t="s">
        <v>304</v>
      </c>
    </row>
    <row r="38" spans="1:2" x14ac:dyDescent="0.25">
      <c r="A38" s="63" t="s">
        <v>360</v>
      </c>
      <c r="B38" s="32" t="s">
        <v>396</v>
      </c>
    </row>
    <row r="39" spans="1:2" x14ac:dyDescent="0.25">
      <c r="A39" s="63" t="s">
        <v>178</v>
      </c>
      <c r="B39" s="63" t="s">
        <v>302</v>
      </c>
    </row>
    <row r="40" spans="1:2" x14ac:dyDescent="0.25">
      <c r="A40" s="32" t="s">
        <v>131</v>
      </c>
      <c r="B40" s="71" t="s">
        <v>279</v>
      </c>
    </row>
    <row r="41" spans="1:2" x14ac:dyDescent="0.25">
      <c r="A41" s="32" t="s">
        <v>132</v>
      </c>
      <c r="B41" s="32" t="s">
        <v>301</v>
      </c>
    </row>
    <row r="42" spans="1:2" x14ac:dyDescent="0.25">
      <c r="A42" s="32" t="s">
        <v>133</v>
      </c>
      <c r="B42" s="32" t="s">
        <v>278</v>
      </c>
    </row>
    <row r="43" spans="1:2" x14ac:dyDescent="0.25">
      <c r="A43" s="32" t="s">
        <v>361</v>
      </c>
      <c r="B43" s="32" t="s">
        <v>269</v>
      </c>
    </row>
    <row r="44" spans="1:2" x14ac:dyDescent="0.25">
      <c r="A44" s="32" t="s">
        <v>179</v>
      </c>
      <c r="B44" s="32" t="s">
        <v>293</v>
      </c>
    </row>
    <row r="45" spans="1:2" x14ac:dyDescent="0.25">
      <c r="A45" s="32" t="s">
        <v>134</v>
      </c>
      <c r="B45" s="32" t="s">
        <v>294</v>
      </c>
    </row>
    <row r="46" spans="1:2" x14ac:dyDescent="0.25">
      <c r="A46" s="32" t="s">
        <v>135</v>
      </c>
      <c r="B46" s="32" t="s">
        <v>295</v>
      </c>
    </row>
    <row r="47" spans="1:2" x14ac:dyDescent="0.25">
      <c r="A47" s="32" t="s">
        <v>59</v>
      </c>
      <c r="B47" s="32" t="s">
        <v>270</v>
      </c>
    </row>
    <row r="48" spans="1:2" x14ac:dyDescent="0.25">
      <c r="A48" s="32" t="s">
        <v>136</v>
      </c>
      <c r="B48" s="71" t="s">
        <v>402</v>
      </c>
    </row>
    <row r="49" spans="1:2" x14ac:dyDescent="0.25">
      <c r="A49" s="32" t="s">
        <v>137</v>
      </c>
      <c r="B49" s="32" t="s">
        <v>281</v>
      </c>
    </row>
    <row r="50" spans="1:2" x14ac:dyDescent="0.25">
      <c r="A50" s="32" t="s">
        <v>362</v>
      </c>
      <c r="B50" s="32" t="s">
        <v>398</v>
      </c>
    </row>
    <row r="51" spans="1:2" x14ac:dyDescent="0.25">
      <c r="A51" s="32" t="s">
        <v>138</v>
      </c>
      <c r="B51" s="32" t="s">
        <v>276</v>
      </c>
    </row>
    <row r="52" spans="1:2" x14ac:dyDescent="0.25">
      <c r="A52" s="32" t="s">
        <v>139</v>
      </c>
      <c r="B52" s="71" t="s">
        <v>282</v>
      </c>
    </row>
    <row r="53" spans="1:2" x14ac:dyDescent="0.25">
      <c r="A53" s="32" t="s">
        <v>140</v>
      </c>
      <c r="B53" s="71" t="s">
        <v>283</v>
      </c>
    </row>
    <row r="54" spans="1:2" x14ac:dyDescent="0.25">
      <c r="A54" s="32" t="s">
        <v>67</v>
      </c>
      <c r="B54" s="71" t="s">
        <v>300</v>
      </c>
    </row>
    <row r="55" spans="1:2" x14ac:dyDescent="0.25">
      <c r="A55" s="32" t="s">
        <v>141</v>
      </c>
      <c r="B55" s="32" t="s">
        <v>275</v>
      </c>
    </row>
    <row r="56" spans="1:2" x14ac:dyDescent="0.25">
      <c r="A56" s="32" t="s">
        <v>142</v>
      </c>
      <c r="B56" s="32" t="s">
        <v>280</v>
      </c>
    </row>
    <row r="57" spans="1:2" x14ac:dyDescent="0.25">
      <c r="A57" s="32" t="s">
        <v>143</v>
      </c>
      <c r="B57" s="71" t="s">
        <v>284</v>
      </c>
    </row>
    <row r="58" spans="1:2" x14ac:dyDescent="0.25">
      <c r="A58" s="32" t="s">
        <v>363</v>
      </c>
      <c r="B58" s="71" t="s">
        <v>397</v>
      </c>
    </row>
    <row r="59" spans="1:2" x14ac:dyDescent="0.25">
      <c r="A59" s="32" t="s">
        <v>144</v>
      </c>
      <c r="B59" s="71" t="s">
        <v>285</v>
      </c>
    </row>
    <row r="60" spans="1:2" x14ac:dyDescent="0.25">
      <c r="A60" s="32" t="s">
        <v>368</v>
      </c>
      <c r="B60" s="32" t="s">
        <v>292</v>
      </c>
    </row>
    <row r="61" spans="1:2" x14ac:dyDescent="0.25">
      <c r="A61" s="32" t="s">
        <v>57</v>
      </c>
      <c r="B61" s="32" t="s">
        <v>271</v>
      </c>
    </row>
    <row r="62" spans="1:2" x14ac:dyDescent="0.25">
      <c r="A62" s="32" t="s">
        <v>128</v>
      </c>
      <c r="B62" s="32" t="s">
        <v>272</v>
      </c>
    </row>
    <row r="63" spans="1:2" x14ac:dyDescent="0.25">
      <c r="A63" s="32" t="s">
        <v>145</v>
      </c>
      <c r="B63" s="71" t="s">
        <v>286</v>
      </c>
    </row>
    <row r="64" spans="1:2" x14ac:dyDescent="0.25">
      <c r="A64" s="32" t="s">
        <v>146</v>
      </c>
      <c r="B64" s="71" t="s">
        <v>287</v>
      </c>
    </row>
    <row r="65" spans="1:2" x14ac:dyDescent="0.25">
      <c r="A65" s="32" t="s">
        <v>234</v>
      </c>
      <c r="B65" s="32" t="s">
        <v>296</v>
      </c>
    </row>
    <row r="66" spans="1:2" x14ac:dyDescent="0.25">
      <c r="A66" s="32" t="s">
        <v>147</v>
      </c>
      <c r="B66" s="32" t="s">
        <v>297</v>
      </c>
    </row>
    <row r="67" spans="1:2" x14ac:dyDescent="0.25">
      <c r="A67" s="32" t="s">
        <v>148</v>
      </c>
      <c r="B67" s="71" t="s">
        <v>288</v>
      </c>
    </row>
    <row r="68" spans="1:2" x14ac:dyDescent="0.25">
      <c r="A68" s="32" t="s">
        <v>149</v>
      </c>
      <c r="B68" s="71" t="s">
        <v>258</v>
      </c>
    </row>
    <row r="69" spans="1:2" x14ac:dyDescent="0.25">
      <c r="A69" s="32" t="s">
        <v>150</v>
      </c>
      <c r="B69" s="71" t="s">
        <v>289</v>
      </c>
    </row>
    <row r="70" spans="1:2" x14ac:dyDescent="0.25">
      <c r="A70" s="32" t="s">
        <v>151</v>
      </c>
      <c r="B70" s="71" t="s">
        <v>259</v>
      </c>
    </row>
    <row r="71" spans="1:2" x14ac:dyDescent="0.25">
      <c r="A71" s="32" t="s">
        <v>152</v>
      </c>
      <c r="B71" s="71" t="s">
        <v>256</v>
      </c>
    </row>
    <row r="72" spans="1:2" x14ac:dyDescent="0.25">
      <c r="A72" s="32" t="s">
        <v>153</v>
      </c>
      <c r="B72" s="71" t="s">
        <v>251</v>
      </c>
    </row>
    <row r="73" spans="1:2" x14ac:dyDescent="0.25">
      <c r="A73" s="32" t="s">
        <v>154</v>
      </c>
      <c r="B73" s="71" t="s">
        <v>260</v>
      </c>
    </row>
    <row r="74" spans="1:2" x14ac:dyDescent="0.25">
      <c r="A74" s="32" t="s">
        <v>155</v>
      </c>
      <c r="B74" s="71" t="s">
        <v>266</v>
      </c>
    </row>
    <row r="75" spans="1:2" x14ac:dyDescent="0.25">
      <c r="A75" s="32" t="s">
        <v>156</v>
      </c>
      <c r="B75" s="71" t="s">
        <v>264</v>
      </c>
    </row>
    <row r="76" spans="1:2" x14ac:dyDescent="0.25">
      <c r="A76" s="32" t="s">
        <v>157</v>
      </c>
      <c r="B76" s="71" t="s">
        <v>290</v>
      </c>
    </row>
    <row r="77" spans="1:2" x14ac:dyDescent="0.25">
      <c r="A77" s="32" t="s">
        <v>158</v>
      </c>
      <c r="B77" s="71" t="s">
        <v>263</v>
      </c>
    </row>
    <row r="78" spans="1:2" x14ac:dyDescent="0.25">
      <c r="A78" s="32" t="s">
        <v>159</v>
      </c>
      <c r="B78" s="71" t="s">
        <v>265</v>
      </c>
    </row>
    <row r="79" spans="1:2" x14ac:dyDescent="0.25">
      <c r="A79" s="32" t="s">
        <v>160</v>
      </c>
      <c r="B79" s="71" t="s">
        <v>255</v>
      </c>
    </row>
    <row r="80" spans="1:2" x14ac:dyDescent="0.25">
      <c r="A80" s="32" t="s">
        <v>161</v>
      </c>
      <c r="B80" s="71" t="s">
        <v>267</v>
      </c>
    </row>
    <row r="81" spans="1:2" x14ac:dyDescent="0.25">
      <c r="A81" s="32" t="s">
        <v>162</v>
      </c>
      <c r="B81" s="71" t="s">
        <v>268</v>
      </c>
    </row>
    <row r="82" spans="1:2" x14ac:dyDescent="0.25">
      <c r="A82" s="32" t="s">
        <v>163</v>
      </c>
      <c r="B82" s="71" t="s">
        <v>257</v>
      </c>
    </row>
    <row r="83" spans="1:2" x14ac:dyDescent="0.25">
      <c r="A83" s="32" t="s">
        <v>164</v>
      </c>
      <c r="B83" s="71" t="s">
        <v>253</v>
      </c>
    </row>
    <row r="84" spans="1:2" x14ac:dyDescent="0.25">
      <c r="A84" s="32" t="s">
        <v>165</v>
      </c>
      <c r="B84" s="71" t="s">
        <v>254</v>
      </c>
    </row>
    <row r="85" spans="1:2" x14ac:dyDescent="0.25">
      <c r="A85" s="32" t="s">
        <v>364</v>
      </c>
      <c r="B85" s="71" t="s">
        <v>401</v>
      </c>
    </row>
    <row r="86" spans="1:2" x14ac:dyDescent="0.25">
      <c r="A86" s="32" t="s">
        <v>166</v>
      </c>
      <c r="B86" s="71" t="s">
        <v>261</v>
      </c>
    </row>
    <row r="87" spans="1:2" x14ac:dyDescent="0.25">
      <c r="A87" s="32" t="s">
        <v>167</v>
      </c>
      <c r="B87" s="71" t="s">
        <v>252</v>
      </c>
    </row>
    <row r="88" spans="1:2" x14ac:dyDescent="0.25">
      <c r="A88" s="32" t="s">
        <v>168</v>
      </c>
      <c r="B88" s="71" t="s">
        <v>262</v>
      </c>
    </row>
    <row r="89" spans="1:2" x14ac:dyDescent="0.25">
      <c r="A89" s="32" t="s">
        <v>233</v>
      </c>
      <c r="B89" s="71" t="s">
        <v>303</v>
      </c>
    </row>
    <row r="90" spans="1:2" x14ac:dyDescent="0.25">
      <c r="A90" s="32" t="s">
        <v>61</v>
      </c>
      <c r="B90" s="32" t="s">
        <v>273</v>
      </c>
    </row>
    <row r="91" spans="1:2" x14ac:dyDescent="0.25">
      <c r="A91" s="32" t="s">
        <v>369</v>
      </c>
      <c r="B91" s="71" t="s">
        <v>399</v>
      </c>
    </row>
    <row r="92" spans="1:2" x14ac:dyDescent="0.25">
      <c r="A92" s="32" t="s">
        <v>169</v>
      </c>
      <c r="B92" s="71" t="s">
        <v>291</v>
      </c>
    </row>
    <row r="93" spans="1:2" x14ac:dyDescent="0.25">
      <c r="A93" s="32" t="s">
        <v>170</v>
      </c>
      <c r="B93" s="32" t="s">
        <v>277</v>
      </c>
    </row>
    <row r="94" spans="1:2" x14ac:dyDescent="0.25">
      <c r="A94" s="32" t="s">
        <v>171</v>
      </c>
      <c r="B94" s="32" t="s">
        <v>274</v>
      </c>
    </row>
    <row r="95" spans="1:2" x14ac:dyDescent="0.25">
      <c r="A95" s="32" t="s">
        <v>172</v>
      </c>
      <c r="B95" s="32" t="s">
        <v>298</v>
      </c>
    </row>
    <row r="96" spans="1:2" x14ac:dyDescent="0.25">
      <c r="A96" s="32" t="s">
        <v>173</v>
      </c>
      <c r="B96" s="32" t="s">
        <v>299</v>
      </c>
    </row>
    <row r="97" spans="1:2" x14ac:dyDescent="0.25">
      <c r="A97" s="32" t="s">
        <v>174</v>
      </c>
      <c r="B97" s="32" t="s">
        <v>400</v>
      </c>
    </row>
    <row r="98" spans="1:2" x14ac:dyDescent="0.25">
      <c r="A98" s="32" t="s">
        <v>370</v>
      </c>
      <c r="B98" s="32" t="s">
        <v>406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S6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2" sqref="P2"/>
    </sheetView>
  </sheetViews>
  <sheetFormatPr defaultRowHeight="15" x14ac:dyDescent="0.25"/>
  <cols>
    <col min="1" max="1" width="21.28515625" style="87" customWidth="1"/>
    <col min="2" max="14" width="9.140625" style="87" customWidth="1"/>
    <col min="16" max="16" width="16.5703125" bestFit="1" customWidth="1"/>
    <col min="17" max="17" width="6" style="87" bestFit="1" customWidth="1"/>
    <col min="18" max="18" width="5.42578125" style="27" bestFit="1" customWidth="1"/>
    <col min="19" max="19" width="9.85546875" style="27" bestFit="1" customWidth="1"/>
    <col min="20" max="20" width="5.7109375" style="25" bestFit="1" customWidth="1"/>
    <col min="21" max="21" width="14.5703125" style="25" bestFit="1" customWidth="1"/>
    <col min="22" max="22" width="5.5703125" style="25" bestFit="1" customWidth="1"/>
    <col min="23" max="23" width="5.5703125" style="88" customWidth="1"/>
    <col min="24" max="24" width="9" style="25" bestFit="1" customWidth="1"/>
    <col min="25" max="25" width="13.42578125" style="25" bestFit="1" customWidth="1"/>
    <col min="26" max="26" width="4.5703125" style="25" bestFit="1" customWidth="1"/>
    <col min="27" max="27" width="7.7109375" style="25" bestFit="1" customWidth="1"/>
    <col min="28" max="28" width="6.7109375" style="25" bestFit="1" customWidth="1"/>
    <col min="29" max="29" width="5.7109375" style="25" bestFit="1" customWidth="1"/>
    <col min="30" max="30" width="5.7109375" style="25" customWidth="1"/>
    <col min="31" max="31" width="5.85546875" style="25" bestFit="1" customWidth="1"/>
    <col min="32" max="32" width="5.85546875" style="88" customWidth="1"/>
    <col min="33" max="33" width="6.42578125" style="25" bestFit="1" customWidth="1"/>
    <col min="34" max="34" width="15.42578125" style="25" bestFit="1" customWidth="1"/>
    <col min="35" max="35" width="6.7109375" style="25" bestFit="1" customWidth="1"/>
    <col min="36" max="36" width="5" style="25" bestFit="1" customWidth="1"/>
    <col min="37" max="37" width="5.140625" style="25" bestFit="1" customWidth="1"/>
    <col min="38" max="38" width="5.140625" style="88" customWidth="1"/>
    <col min="39" max="39" width="5.140625" style="25" customWidth="1"/>
    <col min="40" max="40" width="6.5703125" style="25" bestFit="1" customWidth="1"/>
    <col min="41" max="41" width="6.140625" style="25" bestFit="1" customWidth="1"/>
    <col min="42" max="42" width="4.85546875" style="25" bestFit="1" customWidth="1"/>
    <col min="43" max="43" width="10" style="25" bestFit="1" customWidth="1"/>
    <col min="44" max="44" width="6.85546875" style="88" bestFit="1" customWidth="1"/>
    <col min="45" max="45" width="9.28515625" style="25" bestFit="1" customWidth="1"/>
    <col min="46" max="46" width="7.7109375" style="25" bestFit="1" customWidth="1"/>
    <col min="47" max="47" width="9.28515625" style="25" bestFit="1" customWidth="1"/>
    <col min="48" max="48" width="6" style="25" customWidth="1"/>
    <col min="49" max="49" width="5.7109375" style="25" bestFit="1" customWidth="1"/>
    <col min="50" max="50" width="4.28515625" style="25" customWidth="1"/>
    <col min="51" max="51" width="6.7109375" style="25" bestFit="1" customWidth="1"/>
    <col min="52" max="52" width="4.5703125" style="25" bestFit="1" customWidth="1"/>
    <col min="53" max="53" width="4.140625" style="25" bestFit="1" customWidth="1"/>
    <col min="54" max="54" width="6.7109375" style="25" bestFit="1" customWidth="1"/>
    <col min="55" max="55" width="4.140625" style="25" customWidth="1"/>
    <col min="56" max="56" width="5.85546875" style="25" customWidth="1"/>
    <col min="57" max="57" width="3.28515625" style="25" bestFit="1" customWidth="1"/>
    <col min="58" max="58" width="6.7109375" style="25" bestFit="1" customWidth="1"/>
    <col min="59" max="59" width="6.85546875" style="25" bestFit="1" customWidth="1"/>
    <col min="60" max="60" width="5.7109375" style="25" bestFit="1" customWidth="1"/>
    <col min="61" max="61" width="5.140625" style="25" customWidth="1"/>
    <col min="62" max="62" width="5.28515625" style="25" customWidth="1"/>
    <col min="63" max="63" width="8.7109375" style="25" bestFit="1" customWidth="1"/>
    <col min="64" max="64" width="4.85546875" style="25" customWidth="1"/>
    <col min="65" max="65" width="7.85546875" style="25" bestFit="1" customWidth="1"/>
    <col min="66" max="66" width="5.85546875" style="25" customWidth="1"/>
    <col min="67" max="67" width="6" style="25" bestFit="1" customWidth="1"/>
    <col min="68" max="68" width="5.7109375" style="25" bestFit="1" customWidth="1"/>
    <col min="69" max="69" width="5.7109375" style="25" customWidth="1"/>
    <col min="70" max="70" width="3.85546875" style="25" bestFit="1" customWidth="1"/>
    <col min="71" max="71" width="5.5703125" style="25" bestFit="1" customWidth="1"/>
    <col min="72" max="72" width="3.85546875" style="25" bestFit="1" customWidth="1"/>
    <col min="73" max="73" width="6.7109375" style="25" bestFit="1" customWidth="1"/>
    <col min="74" max="74" width="6.7109375" style="25" customWidth="1"/>
    <col min="75" max="76" width="5.28515625" style="25" bestFit="1" customWidth="1"/>
    <col min="77" max="77" width="5.7109375" style="25" bestFit="1" customWidth="1"/>
    <col min="78" max="78" width="5.7109375" style="88" customWidth="1"/>
    <col min="79" max="79" width="5.7109375" style="25" bestFit="1" customWidth="1"/>
    <col min="80" max="80" width="9.140625" style="25" bestFit="1" customWidth="1"/>
    <col min="81" max="81" width="7.140625" style="25" bestFit="1" customWidth="1"/>
    <col min="83" max="83" width="9.140625" style="27"/>
    <col min="85" max="94" width="9.140625" style="27"/>
  </cols>
  <sheetData>
    <row r="1" spans="1:97" x14ac:dyDescent="0.25">
      <c r="B1" s="87" t="s">
        <v>489</v>
      </c>
      <c r="P1" s="27" t="s">
        <v>490</v>
      </c>
    </row>
    <row r="2" spans="1:97" x14ac:dyDescent="0.25">
      <c r="A2" s="87" t="s">
        <v>52</v>
      </c>
      <c r="B2" s="87" t="s">
        <v>59</v>
      </c>
      <c r="C2" s="87" t="s">
        <v>57</v>
      </c>
      <c r="D2" s="87" t="s">
        <v>60</v>
      </c>
      <c r="E2" s="87" t="s">
        <v>54</v>
      </c>
      <c r="F2" s="87" t="s">
        <v>53</v>
      </c>
      <c r="G2" s="87" t="s">
        <v>61</v>
      </c>
      <c r="H2" s="87" t="s">
        <v>62</v>
      </c>
      <c r="I2" s="87" t="s">
        <v>63</v>
      </c>
      <c r="J2" s="87" t="s">
        <v>64</v>
      </c>
      <c r="K2" s="87" t="s">
        <v>65</v>
      </c>
      <c r="L2" s="87" t="s">
        <v>311</v>
      </c>
      <c r="M2" s="87" t="s">
        <v>314</v>
      </c>
      <c r="N2" s="87" t="s">
        <v>321</v>
      </c>
      <c r="P2" s="27" t="s">
        <v>226</v>
      </c>
      <c r="Q2" s="87" t="s">
        <v>458</v>
      </c>
      <c r="R2" s="27" t="s">
        <v>360</v>
      </c>
      <c r="S2" s="27" t="s">
        <v>178</v>
      </c>
      <c r="T2" s="25" t="s">
        <v>131</v>
      </c>
      <c r="U2" s="25" t="s">
        <v>132</v>
      </c>
      <c r="V2" s="25" t="s">
        <v>133</v>
      </c>
      <c r="W2" s="88" t="s">
        <v>335</v>
      </c>
      <c r="X2" s="25" t="s">
        <v>361</v>
      </c>
      <c r="Y2" s="25" t="s">
        <v>179</v>
      </c>
      <c r="Z2" s="25" t="s">
        <v>134</v>
      </c>
      <c r="AA2" s="25" t="s">
        <v>59</v>
      </c>
      <c r="AB2" s="25" t="s">
        <v>136</v>
      </c>
      <c r="AC2" s="25" t="s">
        <v>137</v>
      </c>
      <c r="AD2" s="25" t="s">
        <v>362</v>
      </c>
      <c r="AE2" s="25" t="s">
        <v>138</v>
      </c>
      <c r="AF2" s="88" t="s">
        <v>459</v>
      </c>
      <c r="AG2" s="25" t="s">
        <v>139</v>
      </c>
      <c r="AH2" s="25" t="s">
        <v>140</v>
      </c>
      <c r="AI2" s="25" t="s">
        <v>141</v>
      </c>
      <c r="AJ2" s="25" t="s">
        <v>142</v>
      </c>
      <c r="AK2" s="25" t="s">
        <v>143</v>
      </c>
      <c r="AL2" s="88" t="s">
        <v>460</v>
      </c>
      <c r="AM2" s="25" t="s">
        <v>363</v>
      </c>
      <c r="AN2" s="25" t="s">
        <v>144</v>
      </c>
      <c r="AO2" s="25" t="s">
        <v>368</v>
      </c>
      <c r="AP2" s="25" t="s">
        <v>57</v>
      </c>
      <c r="AQ2" s="25" t="s">
        <v>128</v>
      </c>
      <c r="AR2" s="88" t="s">
        <v>461</v>
      </c>
      <c r="AS2" s="25" t="s">
        <v>145</v>
      </c>
      <c r="AT2" s="25" t="s">
        <v>146</v>
      </c>
      <c r="AU2" s="25" t="s">
        <v>60</v>
      </c>
      <c r="AV2" s="25" t="s">
        <v>147</v>
      </c>
      <c r="AW2" s="25" t="s">
        <v>148</v>
      </c>
      <c r="AX2" s="25" t="s">
        <v>149</v>
      </c>
      <c r="AY2" s="25" t="s">
        <v>150</v>
      </c>
      <c r="AZ2" s="25" t="s">
        <v>151</v>
      </c>
      <c r="BA2" s="25" t="s">
        <v>152</v>
      </c>
      <c r="BB2" s="25" t="s">
        <v>153</v>
      </c>
      <c r="BC2" s="25" t="s">
        <v>154</v>
      </c>
      <c r="BD2" s="25" t="s">
        <v>155</v>
      </c>
      <c r="BE2" s="25" t="s">
        <v>156</v>
      </c>
      <c r="BF2" s="25" t="s">
        <v>54</v>
      </c>
      <c r="BG2" s="25" t="s">
        <v>53</v>
      </c>
      <c r="BH2" s="25" t="s">
        <v>157</v>
      </c>
      <c r="BI2" s="25" t="s">
        <v>158</v>
      </c>
      <c r="BJ2" s="25" t="s">
        <v>159</v>
      </c>
      <c r="BK2" s="25" t="s">
        <v>160</v>
      </c>
      <c r="BL2" s="25" t="s">
        <v>161</v>
      </c>
      <c r="BM2" s="25" t="s">
        <v>162</v>
      </c>
      <c r="BN2" s="25" t="s">
        <v>163</v>
      </c>
      <c r="BO2" s="25" t="s">
        <v>164</v>
      </c>
      <c r="BP2" s="25" t="s">
        <v>165</v>
      </c>
      <c r="BQ2" s="25" t="s">
        <v>364</v>
      </c>
      <c r="BR2" s="25" t="s">
        <v>166</v>
      </c>
      <c r="BS2" s="25" t="s">
        <v>167</v>
      </c>
      <c r="BT2" s="25" t="s">
        <v>168</v>
      </c>
      <c r="BU2" s="25" t="s">
        <v>61</v>
      </c>
      <c r="BV2" s="25" t="s">
        <v>369</v>
      </c>
      <c r="BW2" s="25" t="s">
        <v>169</v>
      </c>
      <c r="BX2" s="25" t="s">
        <v>170</v>
      </c>
      <c r="BY2" s="25" t="s">
        <v>171</v>
      </c>
      <c r="BZ2" s="88" t="s">
        <v>172</v>
      </c>
      <c r="CA2" s="25" t="s">
        <v>173</v>
      </c>
      <c r="CB2" s="25" t="s">
        <v>174</v>
      </c>
      <c r="CC2" s="25" t="s">
        <v>370</v>
      </c>
      <c r="CE2" s="27" t="s">
        <v>141</v>
      </c>
      <c r="CG2" s="27" t="s">
        <v>59</v>
      </c>
      <c r="CH2" s="27" t="s">
        <v>57</v>
      </c>
      <c r="CI2" s="27" t="s">
        <v>60</v>
      </c>
      <c r="CJ2" s="27" t="s">
        <v>54</v>
      </c>
      <c r="CK2" s="27" t="s">
        <v>53</v>
      </c>
      <c r="CL2" s="27" t="s">
        <v>61</v>
      </c>
      <c r="CM2" s="27" t="s">
        <v>62</v>
      </c>
      <c r="CN2" s="27" t="s">
        <v>63</v>
      </c>
      <c r="CO2" s="27" t="s">
        <v>64</v>
      </c>
      <c r="CP2" s="27" t="s">
        <v>65</v>
      </c>
      <c r="CQ2" s="27" t="s">
        <v>311</v>
      </c>
      <c r="CR2" s="27" t="s">
        <v>314</v>
      </c>
      <c r="CS2" s="27" t="s">
        <v>321</v>
      </c>
    </row>
    <row r="3" spans="1:97" x14ac:dyDescent="0.25">
      <c r="A3" s="88" t="s">
        <v>0</v>
      </c>
      <c r="B3" s="88">
        <v>1962.4988375999999</v>
      </c>
      <c r="C3" s="88">
        <v>6.1401652866000003</v>
      </c>
      <c r="D3" s="88">
        <v>8139.3768532000004</v>
      </c>
      <c r="E3" s="88">
        <v>217.71769472</v>
      </c>
      <c r="F3" s="88">
        <v>211.18468953000001</v>
      </c>
      <c r="G3" s="88">
        <v>6.9206047676000004</v>
      </c>
      <c r="H3" s="88">
        <v>343.09973923000001</v>
      </c>
      <c r="I3" s="88">
        <v>6.0149712263000001</v>
      </c>
      <c r="J3" s="88">
        <v>0.82776681240000005</v>
      </c>
      <c r="K3" s="88">
        <v>13.859509804</v>
      </c>
      <c r="L3" s="88">
        <v>1.0002516960000001</v>
      </c>
      <c r="M3" s="88">
        <v>1.0392799876000001</v>
      </c>
      <c r="N3" s="88">
        <v>0.56074520360000002</v>
      </c>
      <c r="O3" s="25"/>
      <c r="P3" s="27" t="s">
        <v>0</v>
      </c>
      <c r="Q3" s="87">
        <v>0</v>
      </c>
      <c r="R3" s="27">
        <v>0</v>
      </c>
      <c r="S3" s="25">
        <v>1.00297242501095</v>
      </c>
      <c r="T3" s="25">
        <v>6.0313377996352902</v>
      </c>
      <c r="U3" s="25">
        <v>6.0313377996352902</v>
      </c>
      <c r="V3" s="25">
        <v>8.1978749759222307</v>
      </c>
      <c r="W3" s="88">
        <v>0.35079411344391398</v>
      </c>
      <c r="X3" s="25">
        <v>0.83001806516618504</v>
      </c>
      <c r="Y3" s="25">
        <v>1.04210722865383</v>
      </c>
      <c r="Z3" s="25">
        <v>0</v>
      </c>
      <c r="AA3" s="25">
        <v>1967.8338162249099</v>
      </c>
      <c r="AB3" s="25">
        <v>82.002261827497804</v>
      </c>
      <c r="AC3" s="25">
        <v>7.3947108401099797</v>
      </c>
      <c r="AD3" s="25">
        <v>26.805839484889301</v>
      </c>
      <c r="AE3" s="25">
        <v>0</v>
      </c>
      <c r="AF3" s="88">
        <v>0</v>
      </c>
      <c r="AG3" s="25">
        <v>13.897175021561999</v>
      </c>
      <c r="AH3" s="25">
        <v>13.897175021561999</v>
      </c>
      <c r="AI3" s="25">
        <v>65.292106390206996</v>
      </c>
      <c r="AJ3" s="25">
        <v>9.8307975009021291</v>
      </c>
      <c r="AK3" s="25">
        <v>0.61323452159141001</v>
      </c>
      <c r="AL3" s="88">
        <v>1.12215470609655</v>
      </c>
      <c r="AM3" s="25">
        <v>4.8002420884774297</v>
      </c>
      <c r="AN3" s="25">
        <v>0</v>
      </c>
      <c r="AO3" s="25">
        <v>0.56226222311789498</v>
      </c>
      <c r="AP3" s="25">
        <v>6.1568677798905398</v>
      </c>
      <c r="AQ3" s="25">
        <v>0</v>
      </c>
      <c r="AR3" s="88">
        <v>351.403788797213</v>
      </c>
      <c r="AS3" s="25">
        <v>7345.3612765797498</v>
      </c>
      <c r="AT3" s="25">
        <v>750.85851608877897</v>
      </c>
      <c r="AU3" s="25">
        <v>8161.5118990587398</v>
      </c>
      <c r="AV3" s="25">
        <v>0</v>
      </c>
      <c r="AW3" s="25">
        <v>31.681345226750899</v>
      </c>
      <c r="AX3" s="25">
        <v>0</v>
      </c>
      <c r="AY3" s="25">
        <v>128.99342788733199</v>
      </c>
      <c r="AZ3" s="25">
        <v>0.12345551149985901</v>
      </c>
      <c r="BA3" s="25">
        <v>4.3410536571922897E-2</v>
      </c>
      <c r="BB3" s="25">
        <v>163.30846332225499</v>
      </c>
      <c r="BC3" s="25">
        <v>5.5480776225356403E-2</v>
      </c>
      <c r="BD3" s="25">
        <v>0</v>
      </c>
      <c r="BE3" s="25">
        <v>8.0469332947524404E-3</v>
      </c>
      <c r="BF3" s="25">
        <v>218.304169374699</v>
      </c>
      <c r="BG3" s="25">
        <v>211.75339801571499</v>
      </c>
      <c r="BH3" s="25">
        <v>6.5507713589841101</v>
      </c>
      <c r="BI3" s="25">
        <v>0</v>
      </c>
      <c r="BJ3" s="25">
        <v>0</v>
      </c>
      <c r="BK3" s="25">
        <v>0.86630669477559696</v>
      </c>
      <c r="BL3" s="25">
        <v>0</v>
      </c>
      <c r="BM3" s="25">
        <v>9.29621902191945</v>
      </c>
      <c r="BN3" s="25">
        <v>0</v>
      </c>
      <c r="BO3" s="25">
        <v>0.24161711407265299</v>
      </c>
      <c r="BP3" s="25">
        <v>37.184861605956797</v>
      </c>
      <c r="BQ3" s="25">
        <v>8.9132627800193198</v>
      </c>
      <c r="BR3" s="25">
        <v>0</v>
      </c>
      <c r="BS3" s="25">
        <v>0.62468946466266495</v>
      </c>
      <c r="BT3" s="25">
        <v>8.4703448094930998E-4</v>
      </c>
      <c r="BU3" s="25">
        <v>6.9394244739055502</v>
      </c>
      <c r="BV3" s="25">
        <v>70.206560262149495</v>
      </c>
      <c r="BW3" s="25">
        <v>0</v>
      </c>
      <c r="BX3" s="25">
        <v>0.125475718612369</v>
      </c>
      <c r="BY3" s="25">
        <v>10.7497859752183</v>
      </c>
      <c r="BZ3" s="88">
        <v>0</v>
      </c>
      <c r="CA3" s="25">
        <v>0.93955742566543599</v>
      </c>
      <c r="CB3" s="25">
        <v>344.032726941031</v>
      </c>
      <c r="CC3" s="25">
        <v>8.7791870449357603</v>
      </c>
      <c r="CD3" s="16"/>
      <c r="CE3" s="34">
        <f t="shared" ref="CE3:CE34" si="0">AI3/(AI3+AS3+AT3)</f>
        <v>8.0000013720174946E-3</v>
      </c>
      <c r="CG3" s="22">
        <f t="shared" ref="CG3:CG34" si="1">IF(B3=0,"",(AA3-B3)/B3)</f>
        <v>2.7184620559746906E-3</v>
      </c>
      <c r="CH3" s="22">
        <f t="shared" ref="CH3:CH34" si="2">IF(C3=0,"",(AP3-C3)/C3)</f>
        <v>2.7202025533400926E-3</v>
      </c>
      <c r="CI3" s="22">
        <f t="shared" ref="CI3:CI34" si="3">IF(D3=0,"",(AU3-D3)/D3)</f>
        <v>2.7195012908189679E-3</v>
      </c>
      <c r="CJ3" s="22">
        <f t="shared" ref="CJ3:CJ34" si="4">IF(E3=0,"",(BF3-E3)/E3)</f>
        <v>2.6937390433664581E-3</v>
      </c>
      <c r="CK3" s="22">
        <f t="shared" ref="CK3:CK34" si="5">IF(F3=0,"",(BG3-F3)/F3)</f>
        <v>2.692943730819985E-3</v>
      </c>
      <c r="CL3" s="22">
        <f t="shared" ref="CL3:CL34" si="6">IF(G3=0,"",(BU3-G3)/G3)</f>
        <v>2.7193730804650818E-3</v>
      </c>
      <c r="CM3" s="22">
        <f t="shared" ref="CM3:CM34" si="7">IF(H3=0,"",(CB3-H3)/H3)</f>
        <v>2.7192900616154437E-3</v>
      </c>
      <c r="CN3" s="22">
        <f t="shared" ref="CN3:CN34" si="8">IF(I3=0,"",(U3-I3)/I3)</f>
        <v>2.72097283919305E-3</v>
      </c>
      <c r="CO3" s="22">
        <f t="shared" ref="CO3:CO34" si="9">IF(J3=0,"",(X3-J3)/J3)</f>
        <v>2.7196702410160383E-3</v>
      </c>
      <c r="CP3" s="22">
        <f t="shared" ref="CP3:CP34" si="10">IF(K3=0,"",(AH3-K3)/K3)</f>
        <v>2.7176442814109171E-3</v>
      </c>
      <c r="CQ3" s="22">
        <f t="shared" ref="CQ3:CQ34" si="11">IF(L3=0,"",(S3-L3)/L3)</f>
        <v>2.7200443866579405E-3</v>
      </c>
      <c r="CR3" s="22">
        <f t="shared" ref="CR3:CR34" si="12">IF(M3=0,"",(Y3-M3)/M3)</f>
        <v>2.7203843887717333E-3</v>
      </c>
      <c r="CS3" s="22">
        <f t="shared" ref="CS3:CS34" si="13">IF(N3=0,"",(AO3-N3)/N3)</f>
        <v>2.7053633417738563E-3</v>
      </c>
    </row>
    <row r="4" spans="1:97" x14ac:dyDescent="0.25">
      <c r="A4" s="88" t="s">
        <v>2</v>
      </c>
      <c r="B4" s="88">
        <v>3313.3460148999998</v>
      </c>
      <c r="C4" s="88">
        <v>10.366626641</v>
      </c>
      <c r="D4" s="88">
        <v>13395.214769</v>
      </c>
      <c r="E4" s="88">
        <v>358.23209580000002</v>
      </c>
      <c r="F4" s="88">
        <v>347.48258718</v>
      </c>
      <c r="G4" s="88">
        <v>11.68426496</v>
      </c>
      <c r="H4" s="88">
        <v>563.75611199000002</v>
      </c>
      <c r="I4" s="88">
        <v>9.8970171045999997</v>
      </c>
      <c r="J4" s="88">
        <v>1.3620052344</v>
      </c>
      <c r="K4" s="88">
        <v>22.804399295</v>
      </c>
      <c r="L4" s="88">
        <v>1.6458113887000001</v>
      </c>
      <c r="M4" s="88">
        <v>1.7100284318000001</v>
      </c>
      <c r="N4" s="88">
        <v>0.92264861470000004</v>
      </c>
      <c r="O4" s="25"/>
      <c r="P4" s="27" t="s">
        <v>2</v>
      </c>
      <c r="Q4" s="87">
        <v>0</v>
      </c>
      <c r="R4" s="27">
        <v>0</v>
      </c>
      <c r="S4" s="25">
        <v>1.6502927611359799</v>
      </c>
      <c r="T4" s="25">
        <v>9.9239152267939605</v>
      </c>
      <c r="U4" s="25">
        <v>9.9239152267939605</v>
      </c>
      <c r="V4" s="25">
        <v>13.4688750476198</v>
      </c>
      <c r="W4" s="88">
        <v>0.57633306053206301</v>
      </c>
      <c r="X4" s="25">
        <v>1.3657104274268801</v>
      </c>
      <c r="Y4" s="25">
        <v>1.7146796082697999</v>
      </c>
      <c r="Z4" s="25">
        <v>0</v>
      </c>
      <c r="AA4" s="25">
        <v>3322.3544016270098</v>
      </c>
      <c r="AB4" s="25">
        <v>134.727133088877</v>
      </c>
      <c r="AC4" s="25">
        <v>12.149343896598101</v>
      </c>
      <c r="AD4" s="25">
        <v>44.041391137699001</v>
      </c>
      <c r="AE4" s="25">
        <v>0</v>
      </c>
      <c r="AF4" s="88">
        <v>0</v>
      </c>
      <c r="AG4" s="25">
        <v>22.866420262009498</v>
      </c>
      <c r="AH4" s="25">
        <v>22.866420262009498</v>
      </c>
      <c r="AI4" s="25">
        <v>107.45304914653499</v>
      </c>
      <c r="AJ4" s="25">
        <v>16.151785479451298</v>
      </c>
      <c r="AK4" s="25">
        <v>1.00752878461676</v>
      </c>
      <c r="AL4" s="88">
        <v>1.8436785677624901</v>
      </c>
      <c r="AM4" s="25">
        <v>7.8867094875245902</v>
      </c>
      <c r="AN4" s="25">
        <v>0</v>
      </c>
      <c r="AO4" s="25">
        <v>0.92515585591135996</v>
      </c>
      <c r="AP4" s="25">
        <v>10.3948015699113</v>
      </c>
      <c r="AQ4" s="25">
        <v>0</v>
      </c>
      <c r="AR4" s="88">
        <v>577.39847770851497</v>
      </c>
      <c r="AS4" s="25">
        <v>12088.4763315089</v>
      </c>
      <c r="AT4" s="25">
        <v>1235.7119571641899</v>
      </c>
      <c r="AU4" s="25">
        <v>13431.641337819699</v>
      </c>
      <c r="AV4" s="25">
        <v>0</v>
      </c>
      <c r="AW4" s="25">
        <v>52.051563149412701</v>
      </c>
      <c r="AX4" s="25">
        <v>0</v>
      </c>
      <c r="AY4" s="25">
        <v>211.933004165445</v>
      </c>
      <c r="AZ4" s="25">
        <v>0.20313339440136299</v>
      </c>
      <c r="BA4" s="25">
        <v>7.1427724444297402E-2</v>
      </c>
      <c r="BB4" s="25">
        <v>268.70754950754298</v>
      </c>
      <c r="BC4" s="25">
        <v>9.1287941379101095E-2</v>
      </c>
      <c r="BD4" s="25">
        <v>0</v>
      </c>
      <c r="BE4" s="25">
        <v>1.32402498939025E-2</v>
      </c>
      <c r="BF4" s="25">
        <v>359.19749472562199</v>
      </c>
      <c r="BG4" s="25">
        <v>348.41876761152702</v>
      </c>
      <c r="BH4" s="25">
        <v>10.7787271140947</v>
      </c>
      <c r="BI4" s="25">
        <v>0</v>
      </c>
      <c r="BJ4" s="25">
        <v>0</v>
      </c>
      <c r="BK4" s="25">
        <v>1.42541541681134</v>
      </c>
      <c r="BL4" s="25">
        <v>0</v>
      </c>
      <c r="BM4" s="25">
        <v>15.2959622623831</v>
      </c>
      <c r="BN4" s="25">
        <v>0</v>
      </c>
      <c r="BO4" s="25">
        <v>0.39755679458985699</v>
      </c>
      <c r="BP4" s="25">
        <v>61.183938193422499</v>
      </c>
      <c r="BQ4" s="25">
        <v>14.644264519322499</v>
      </c>
      <c r="BR4" s="25">
        <v>0</v>
      </c>
      <c r="BS4" s="25">
        <v>1.02786240623467</v>
      </c>
      <c r="BT4" s="25">
        <v>1.39372042416927E-3</v>
      </c>
      <c r="BU4" s="25">
        <v>11.716043312003499</v>
      </c>
      <c r="BV4" s="25">
        <v>115.347717578013</v>
      </c>
      <c r="BW4" s="25">
        <v>0</v>
      </c>
      <c r="BX4" s="25">
        <v>0.20615510016519201</v>
      </c>
      <c r="BY4" s="25">
        <v>17.6616163024933</v>
      </c>
      <c r="BZ4" s="88">
        <v>0</v>
      </c>
      <c r="CA4" s="25">
        <v>1.5436755563154101</v>
      </c>
      <c r="CB4" s="25">
        <v>565.28983724378099</v>
      </c>
      <c r="CC4" s="25">
        <v>14.4239981264323</v>
      </c>
      <c r="CE4" s="34">
        <f t="shared" si="0"/>
        <v>7.9999939280673178E-3</v>
      </c>
      <c r="CG4" s="22">
        <f t="shared" si="1"/>
        <v>2.7188185859549903E-3</v>
      </c>
      <c r="CH4" s="22">
        <f t="shared" si="2"/>
        <v>2.71784929534049E-3</v>
      </c>
      <c r="CI4" s="22">
        <f t="shared" si="3"/>
        <v>2.7193717643109214E-3</v>
      </c>
      <c r="CJ4" s="22">
        <f t="shared" si="4"/>
        <v>2.6948979082012472E-3</v>
      </c>
      <c r="CK4" s="22">
        <f t="shared" si="5"/>
        <v>2.6941794094622312E-3</v>
      </c>
      <c r="CL4" s="22">
        <f t="shared" si="6"/>
        <v>2.7197561945308127E-3</v>
      </c>
      <c r="CM4" s="22">
        <f t="shared" si="7"/>
        <v>2.7205474515692297E-3</v>
      </c>
      <c r="CN4" s="22">
        <f t="shared" si="8"/>
        <v>2.7178009201842173E-3</v>
      </c>
      <c r="CO4" s="22">
        <f t="shared" si="9"/>
        <v>2.7203955853461474E-3</v>
      </c>
      <c r="CP4" s="22">
        <f t="shared" si="10"/>
        <v>2.7196930823385965E-3</v>
      </c>
      <c r="CQ4" s="22">
        <f t="shared" si="11"/>
        <v>2.7228955071939048E-3</v>
      </c>
      <c r="CR4" s="22">
        <f t="shared" si="12"/>
        <v>2.719941015778288E-3</v>
      </c>
      <c r="CS4" s="22">
        <f t="shared" si="13"/>
        <v>2.717438872625582E-3</v>
      </c>
    </row>
    <row r="5" spans="1:97" x14ac:dyDescent="0.25">
      <c r="A5" s="88" t="s">
        <v>3</v>
      </c>
      <c r="B5" s="88">
        <v>2199.2478560999998</v>
      </c>
      <c r="C5" s="88">
        <v>6.8808930329000004</v>
      </c>
      <c r="D5" s="88">
        <v>9000.0342048000002</v>
      </c>
      <c r="E5" s="88">
        <v>240.29577756</v>
      </c>
      <c r="F5" s="88">
        <v>233.08522844000001</v>
      </c>
      <c r="G5" s="88">
        <v>7.7554829429999996</v>
      </c>
      <c r="H5" s="88">
        <v>378.58396661</v>
      </c>
      <c r="I5" s="88">
        <v>6.6387446815000004</v>
      </c>
      <c r="J5" s="88">
        <v>0.9136091126</v>
      </c>
      <c r="K5" s="88">
        <v>15.296789218000001</v>
      </c>
      <c r="L5" s="88">
        <v>1.1039812791000001</v>
      </c>
      <c r="M5" s="88">
        <v>1.1470569399999999</v>
      </c>
      <c r="N5" s="88">
        <v>0.6188964334</v>
      </c>
      <c r="O5" s="25"/>
      <c r="P5" s="27" t="s">
        <v>3</v>
      </c>
      <c r="Q5" s="87">
        <v>0</v>
      </c>
      <c r="R5" s="27">
        <v>0</v>
      </c>
      <c r="S5" s="25">
        <v>1.10698325687382</v>
      </c>
      <c r="T5" s="25">
        <v>6.6568009071096998</v>
      </c>
      <c r="U5" s="25">
        <v>6.6568009071096998</v>
      </c>
      <c r="V5" s="25">
        <v>9.0455664115974095</v>
      </c>
      <c r="W5" s="88">
        <v>0.38705677878332601</v>
      </c>
      <c r="X5" s="25">
        <v>0.91609081031516004</v>
      </c>
      <c r="Y5" s="25">
        <v>1.15017712438816</v>
      </c>
      <c r="Z5" s="25">
        <v>0</v>
      </c>
      <c r="AA5" s="25">
        <v>2205.2274596251</v>
      </c>
      <c r="AB5" s="25">
        <v>90.481411812762005</v>
      </c>
      <c r="AC5" s="25">
        <v>8.1593552758081191</v>
      </c>
      <c r="AD5" s="25">
        <v>29.577610499002901</v>
      </c>
      <c r="AE5" s="25">
        <v>0</v>
      </c>
      <c r="AF5" s="88">
        <v>0</v>
      </c>
      <c r="AG5" s="25">
        <v>15.3383917803693</v>
      </c>
      <c r="AH5" s="25">
        <v>15.3383917803693</v>
      </c>
      <c r="AI5" s="25">
        <v>72.196017823927903</v>
      </c>
      <c r="AJ5" s="25">
        <v>10.847373720841899</v>
      </c>
      <c r="AK5" s="25">
        <v>0.67664659374827596</v>
      </c>
      <c r="AL5" s="88">
        <v>1.2381910469930799</v>
      </c>
      <c r="AM5" s="25">
        <v>5.2966054467831798</v>
      </c>
      <c r="AN5" s="25">
        <v>0</v>
      </c>
      <c r="AO5" s="25">
        <v>0.62058220668018105</v>
      </c>
      <c r="AP5" s="25">
        <v>6.8995967220577796</v>
      </c>
      <c r="AQ5" s="25">
        <v>0</v>
      </c>
      <c r="AR5" s="88">
        <v>387.74695105187999</v>
      </c>
      <c r="AS5" s="25">
        <v>8122.0566476077202</v>
      </c>
      <c r="AT5" s="25">
        <v>830.25515656012794</v>
      </c>
      <c r="AU5" s="25">
        <v>9024.5078219917705</v>
      </c>
      <c r="AV5" s="25">
        <v>0</v>
      </c>
      <c r="AW5" s="25">
        <v>34.9573071930973</v>
      </c>
      <c r="AX5" s="25">
        <v>0</v>
      </c>
      <c r="AY5" s="25">
        <v>142.331777522181</v>
      </c>
      <c r="AZ5" s="25">
        <v>0.136258331983002</v>
      </c>
      <c r="BA5" s="25">
        <v>4.7912442225124897E-2</v>
      </c>
      <c r="BB5" s="25">
        <v>180.24418907940401</v>
      </c>
      <c r="BC5" s="25">
        <v>6.1234386811951202E-2</v>
      </c>
      <c r="BD5" s="25">
        <v>0</v>
      </c>
      <c r="BE5" s="25">
        <v>8.8812944658476396E-3</v>
      </c>
      <c r="BF5" s="25">
        <v>240.94317632451001</v>
      </c>
      <c r="BG5" s="25">
        <v>233.71301656437299</v>
      </c>
      <c r="BH5" s="25">
        <v>7.2301597601371199</v>
      </c>
      <c r="BI5" s="25">
        <v>0</v>
      </c>
      <c r="BJ5" s="25">
        <v>0</v>
      </c>
      <c r="BK5" s="25">
        <v>0.95614457448039702</v>
      </c>
      <c r="BL5" s="25">
        <v>0</v>
      </c>
      <c r="BM5" s="25">
        <v>10.2602673776572</v>
      </c>
      <c r="BN5" s="25">
        <v>0</v>
      </c>
      <c r="BO5" s="25">
        <v>0.26667308288827501</v>
      </c>
      <c r="BP5" s="25">
        <v>41.041049849810101</v>
      </c>
      <c r="BQ5" s="25">
        <v>9.8349345478789907</v>
      </c>
      <c r="BR5" s="25">
        <v>0</v>
      </c>
      <c r="BS5" s="25">
        <v>0.68947128479858</v>
      </c>
      <c r="BT5" s="25">
        <v>9.3485984777085104E-4</v>
      </c>
      <c r="BU5" s="25">
        <v>7.7765830149307904</v>
      </c>
      <c r="BV5" s="25">
        <v>77.466153088600606</v>
      </c>
      <c r="BW5" s="25">
        <v>0</v>
      </c>
      <c r="BX5" s="25">
        <v>0.13844973878326899</v>
      </c>
      <c r="BY5" s="25">
        <v>11.8613319891779</v>
      </c>
      <c r="BZ5" s="88">
        <v>0</v>
      </c>
      <c r="CA5" s="25">
        <v>1.03671350007374</v>
      </c>
      <c r="CB5" s="25">
        <v>379.61341933563699</v>
      </c>
      <c r="CC5" s="25">
        <v>9.6869867212960994</v>
      </c>
      <c r="CE5" s="34">
        <f t="shared" si="0"/>
        <v>7.9999950410585049E-3</v>
      </c>
      <c r="CG5" s="22">
        <f t="shared" si="1"/>
        <v>2.7189311602667677E-3</v>
      </c>
      <c r="CH5" s="22">
        <f t="shared" si="2"/>
        <v>2.7182066438687829E-3</v>
      </c>
      <c r="CI5" s="22">
        <f t="shared" si="3"/>
        <v>2.7192804643695351E-3</v>
      </c>
      <c r="CJ5" s="22">
        <f t="shared" si="4"/>
        <v>2.6941745339172699E-3</v>
      </c>
      <c r="CK5" s="22">
        <f t="shared" si="5"/>
        <v>2.6933844266951766E-3</v>
      </c>
      <c r="CL5" s="22">
        <f t="shared" si="6"/>
        <v>2.7206651198730869E-3</v>
      </c>
      <c r="CM5" s="22">
        <f t="shared" si="7"/>
        <v>2.7192190278292516E-3</v>
      </c>
      <c r="CN5" s="22">
        <f t="shared" si="8"/>
        <v>2.7198252796219449E-3</v>
      </c>
      <c r="CO5" s="22">
        <f t="shared" si="9"/>
        <v>2.7163670774884162E-3</v>
      </c>
      <c r="CP5" s="22">
        <f t="shared" si="10"/>
        <v>2.7196924646346278E-3</v>
      </c>
      <c r="CQ5" s="22">
        <f t="shared" si="11"/>
        <v>2.7192288770215805E-3</v>
      </c>
      <c r="CR5" s="22">
        <f t="shared" si="12"/>
        <v>2.7201652153031617E-3</v>
      </c>
      <c r="CS5" s="22">
        <f t="shared" si="13"/>
        <v>2.7238374454995632E-3</v>
      </c>
    </row>
    <row r="6" spans="1:97" x14ac:dyDescent="0.25">
      <c r="A6" s="88" t="s">
        <v>4</v>
      </c>
      <c r="B6" s="88">
        <v>7433.4002</v>
      </c>
      <c r="C6" s="88">
        <v>22.009499999999999</v>
      </c>
      <c r="D6" s="88">
        <v>17861.4794</v>
      </c>
      <c r="E6" s="88">
        <v>294.29219999999998</v>
      </c>
      <c r="F6" s="88">
        <v>270.31169999999997</v>
      </c>
      <c r="G6" s="88">
        <v>111.7411</v>
      </c>
      <c r="H6" s="88">
        <v>775.33299999999997</v>
      </c>
      <c r="I6" s="88">
        <v>0.13218222430000001</v>
      </c>
      <c r="J6" s="88">
        <v>1.5223382800000001E-2</v>
      </c>
      <c r="K6" s="88">
        <v>0.2781408548</v>
      </c>
      <c r="L6" s="88">
        <v>2.51526836E-2</v>
      </c>
      <c r="M6" s="88">
        <v>1.8087816600000001E-2</v>
      </c>
      <c r="N6" s="88">
        <v>0.54459683889999999</v>
      </c>
      <c r="O6" s="25"/>
      <c r="P6" s="27" t="s">
        <v>4</v>
      </c>
      <c r="Q6" s="87">
        <v>0</v>
      </c>
      <c r="R6" s="27">
        <v>0</v>
      </c>
      <c r="S6" s="25">
        <v>2.5220860951100599E-2</v>
      </c>
      <c r="T6" s="25">
        <v>0.13254188958789001</v>
      </c>
      <c r="U6" s="25">
        <v>0.13254188958789001</v>
      </c>
      <c r="V6" s="25">
        <v>19.724789857537299</v>
      </c>
      <c r="W6" s="88">
        <v>0.84401926267488903</v>
      </c>
      <c r="X6" s="25">
        <v>1.52648062316864E-2</v>
      </c>
      <c r="Y6" s="25">
        <v>1.8137304425594299E-2</v>
      </c>
      <c r="Z6" s="25">
        <v>0</v>
      </c>
      <c r="AA6" s="25">
        <v>7453.6233297376002</v>
      </c>
      <c r="AB6" s="25">
        <v>197.30402061739201</v>
      </c>
      <c r="AC6" s="25">
        <v>17.792332780445101</v>
      </c>
      <c r="AD6" s="25">
        <v>64.497172729392702</v>
      </c>
      <c r="AE6" s="25">
        <v>0</v>
      </c>
      <c r="AF6" s="88">
        <v>0</v>
      </c>
      <c r="AG6" s="25">
        <v>0.27889806790848998</v>
      </c>
      <c r="AH6" s="25">
        <v>0.27889806790848998</v>
      </c>
      <c r="AI6" s="25">
        <v>143.28111995171901</v>
      </c>
      <c r="AJ6" s="25">
        <v>23.653816313151498</v>
      </c>
      <c r="AK6" s="25">
        <v>1.4754911121644401</v>
      </c>
      <c r="AL6" s="88">
        <v>2.7000234423797802</v>
      </c>
      <c r="AM6" s="25">
        <v>11.549810562754001</v>
      </c>
      <c r="AN6" s="25">
        <v>0</v>
      </c>
      <c r="AO6" s="25">
        <v>0.54608044265232902</v>
      </c>
      <c r="AP6" s="25">
        <v>22.069379948963</v>
      </c>
      <c r="AQ6" s="25">
        <v>0</v>
      </c>
      <c r="AR6" s="88">
        <v>795.16519706564895</v>
      </c>
      <c r="AS6" s="25">
        <v>16119.139330795801</v>
      </c>
      <c r="AT6" s="25">
        <v>1647.72926460997</v>
      </c>
      <c r="AU6" s="25">
        <v>17910.149715357398</v>
      </c>
      <c r="AV6" s="25">
        <v>0</v>
      </c>
      <c r="AW6" s="25">
        <v>76.228227806345998</v>
      </c>
      <c r="AX6" s="25">
        <v>0</v>
      </c>
      <c r="AY6" s="25">
        <v>310.37027049187901</v>
      </c>
      <c r="AZ6" s="25">
        <v>0.158021785655627</v>
      </c>
      <c r="BA6" s="25">
        <v>5.5565049100238698E-2</v>
      </c>
      <c r="BB6" s="25">
        <v>209.03253397818401</v>
      </c>
      <c r="BC6" s="25">
        <v>7.1014775290596494E-2</v>
      </c>
      <c r="BD6" s="25">
        <v>0</v>
      </c>
      <c r="BE6" s="25">
        <v>1.02998459707777E-2</v>
      </c>
      <c r="BF6" s="25">
        <v>295.08715431967602</v>
      </c>
      <c r="BG6" s="25">
        <v>271.041301367963</v>
      </c>
      <c r="BH6" s="25">
        <v>24.045852951713201</v>
      </c>
      <c r="BI6" s="25">
        <v>0</v>
      </c>
      <c r="BJ6" s="25">
        <v>0</v>
      </c>
      <c r="BK6" s="25">
        <v>1.1088559226618599</v>
      </c>
      <c r="BL6" s="25">
        <v>0</v>
      </c>
      <c r="BM6" s="25">
        <v>11.8990022935784</v>
      </c>
      <c r="BN6" s="25">
        <v>0</v>
      </c>
      <c r="BO6" s="25">
        <v>0.309266406896057</v>
      </c>
      <c r="BP6" s="25">
        <v>47.596063340663598</v>
      </c>
      <c r="BQ6" s="25">
        <v>21.446125027580401</v>
      </c>
      <c r="BR6" s="25">
        <v>0</v>
      </c>
      <c r="BS6" s="25">
        <v>0.79959376819502004</v>
      </c>
      <c r="BT6" s="25">
        <v>1.08420176612267E-3</v>
      </c>
      <c r="BU6" s="25">
        <v>112.044832586076</v>
      </c>
      <c r="BV6" s="25">
        <v>168.924531828634</v>
      </c>
      <c r="BW6" s="25">
        <v>0</v>
      </c>
      <c r="BX6" s="25">
        <v>0.30190703906588601</v>
      </c>
      <c r="BY6" s="25">
        <v>25.8649185531958</v>
      </c>
      <c r="BZ6" s="88">
        <v>0</v>
      </c>
      <c r="CA6" s="25">
        <v>2.2606625758633498</v>
      </c>
      <c r="CB6" s="25">
        <v>777.44636740025396</v>
      </c>
      <c r="CC6" s="25">
        <v>21.1235324930215</v>
      </c>
      <c r="CE6" s="34">
        <f t="shared" si="0"/>
        <v>7.9999956577057069E-3</v>
      </c>
      <c r="CG6" s="22">
        <f t="shared" si="1"/>
        <v>2.7205759401464991E-3</v>
      </c>
      <c r="CH6" s="22">
        <f t="shared" si="2"/>
        <v>2.7206410396874571E-3</v>
      </c>
      <c r="CI6" s="22">
        <f t="shared" si="3"/>
        <v>2.7248759337033454E-3</v>
      </c>
      <c r="CJ6" s="22">
        <f t="shared" si="4"/>
        <v>2.7012415540610232E-3</v>
      </c>
      <c r="CK6" s="22">
        <f t="shared" si="5"/>
        <v>2.6991113146897744E-3</v>
      </c>
      <c r="CL6" s="22">
        <f t="shared" si="6"/>
        <v>2.7181814576372971E-3</v>
      </c>
      <c r="CM6" s="22">
        <f t="shared" si="7"/>
        <v>2.7257544825952103E-3</v>
      </c>
      <c r="CN6" s="22">
        <f t="shared" si="8"/>
        <v>2.7209807505864359E-3</v>
      </c>
      <c r="CO6" s="22">
        <f t="shared" si="9"/>
        <v>2.7210398786266434E-3</v>
      </c>
      <c r="CP6" s="22">
        <f t="shared" si="10"/>
        <v>2.7224087918851594E-3</v>
      </c>
      <c r="CQ6" s="22">
        <f t="shared" si="11"/>
        <v>2.71053984476627E-3</v>
      </c>
      <c r="CR6" s="22">
        <f t="shared" si="12"/>
        <v>2.735975639773936E-3</v>
      </c>
      <c r="CS6" s="22">
        <f t="shared" si="13"/>
        <v>2.7242239512915256E-3</v>
      </c>
    </row>
    <row r="7" spans="1:97" x14ac:dyDescent="0.25">
      <c r="A7" s="88" t="s">
        <v>5</v>
      </c>
      <c r="B7" s="88">
        <v>1527.6080535000001</v>
      </c>
      <c r="C7" s="88">
        <v>4.7795014244000003</v>
      </c>
      <c r="D7" s="88">
        <v>6334.0501938999996</v>
      </c>
      <c r="E7" s="88">
        <v>171.34506374</v>
      </c>
      <c r="F7" s="88">
        <v>166.20357444999999</v>
      </c>
      <c r="G7" s="88">
        <v>5.3869950026</v>
      </c>
      <c r="H7" s="88">
        <v>269.21001497999998</v>
      </c>
      <c r="I7" s="88">
        <v>4.733816558</v>
      </c>
      <c r="J7" s="88">
        <v>0.65145718860000001</v>
      </c>
      <c r="K7" s="88">
        <v>10.907513025</v>
      </c>
      <c r="L7" s="88">
        <v>0.78720377279999998</v>
      </c>
      <c r="M7" s="88">
        <v>0.81791926000000004</v>
      </c>
      <c r="N7" s="88">
        <v>0.44130966399999999</v>
      </c>
      <c r="O7" s="25"/>
      <c r="P7" s="27" t="s">
        <v>5</v>
      </c>
      <c r="Q7" s="87">
        <v>0</v>
      </c>
      <c r="R7" s="27">
        <v>0</v>
      </c>
      <c r="S7" s="25">
        <v>0.78934784873832897</v>
      </c>
      <c r="T7" s="25">
        <v>4.7466911003531997</v>
      </c>
      <c r="U7" s="25">
        <v>4.7466911003531997</v>
      </c>
      <c r="V7" s="25">
        <v>6.4311126783644799</v>
      </c>
      <c r="W7" s="88">
        <v>0.27518684183082698</v>
      </c>
      <c r="X7" s="25">
        <v>0.65322693847279301</v>
      </c>
      <c r="Y7" s="25">
        <v>0.82014569502650203</v>
      </c>
      <c r="Z7" s="25">
        <v>0</v>
      </c>
      <c r="AA7" s="25">
        <v>1531.7623255915801</v>
      </c>
      <c r="AB7" s="25">
        <v>64.329466477285806</v>
      </c>
      <c r="AC7" s="25">
        <v>5.8010427611667001</v>
      </c>
      <c r="AD7" s="25">
        <v>21.028696304903999</v>
      </c>
      <c r="AE7" s="25">
        <v>0</v>
      </c>
      <c r="AF7" s="88">
        <v>0</v>
      </c>
      <c r="AG7" s="25">
        <v>10.9371874071285</v>
      </c>
      <c r="AH7" s="25">
        <v>10.9371874071285</v>
      </c>
      <c r="AI7" s="25">
        <v>50.8100961756804</v>
      </c>
      <c r="AJ7" s="25">
        <v>7.7121194008386897</v>
      </c>
      <c r="AK7" s="25">
        <v>0.481072123136701</v>
      </c>
      <c r="AL7" s="88">
        <v>0.88031623068813802</v>
      </c>
      <c r="AM7" s="25">
        <v>3.7657240698804699</v>
      </c>
      <c r="AN7" s="25">
        <v>0</v>
      </c>
      <c r="AO7" s="25">
        <v>0.442509991050757</v>
      </c>
      <c r="AP7" s="25">
        <v>4.79250196453523</v>
      </c>
      <c r="AQ7" s="25">
        <v>0</v>
      </c>
      <c r="AR7" s="88">
        <v>275.72488465792998</v>
      </c>
      <c r="AS7" s="25">
        <v>5716.1502089712503</v>
      </c>
      <c r="AT7" s="25">
        <v>584.31690800139097</v>
      </c>
      <c r="AU7" s="25">
        <v>6351.2772131483198</v>
      </c>
      <c r="AV7" s="25">
        <v>0</v>
      </c>
      <c r="AW7" s="25">
        <v>24.8535263247608</v>
      </c>
      <c r="AX7" s="25">
        <v>0</v>
      </c>
      <c r="AY7" s="25">
        <v>101.19345776892</v>
      </c>
      <c r="AZ7" s="25">
        <v>9.7160125061143701E-2</v>
      </c>
      <c r="BA7" s="25">
        <v>3.41644104392465E-2</v>
      </c>
      <c r="BB7" s="25">
        <v>128.524949773934</v>
      </c>
      <c r="BC7" s="25">
        <v>4.3663842105623601E-2</v>
      </c>
      <c r="BD7" s="25">
        <v>0</v>
      </c>
      <c r="BE7" s="25">
        <v>6.3328682296791604E-3</v>
      </c>
      <c r="BF7" s="25">
        <v>171.806917185016</v>
      </c>
      <c r="BG7" s="25">
        <v>166.65144606543899</v>
      </c>
      <c r="BH7" s="25">
        <v>5.1554711195762204</v>
      </c>
      <c r="BI7" s="25">
        <v>0</v>
      </c>
      <c r="BJ7" s="25">
        <v>0</v>
      </c>
      <c r="BK7" s="25">
        <v>0.68178895761713598</v>
      </c>
      <c r="BL7" s="25">
        <v>0</v>
      </c>
      <c r="BM7" s="25">
        <v>7.3161860924535302</v>
      </c>
      <c r="BN7" s="25">
        <v>0</v>
      </c>
      <c r="BO7" s="25">
        <v>0.19015406757752401</v>
      </c>
      <c r="BP7" s="25">
        <v>29.2647447044762</v>
      </c>
      <c r="BQ7" s="25">
        <v>6.9923149137556697</v>
      </c>
      <c r="BR7" s="25">
        <v>0</v>
      </c>
      <c r="BS7" s="25">
        <v>0.49163460872985199</v>
      </c>
      <c r="BT7" s="25">
        <v>6.6661481544459905E-4</v>
      </c>
      <c r="BU7" s="25">
        <v>5.4016489320195298</v>
      </c>
      <c r="BV7" s="25">
        <v>55.076071418710796</v>
      </c>
      <c r="BW7" s="25">
        <v>0</v>
      </c>
      <c r="BX7" s="25">
        <v>9.8433505916810105E-2</v>
      </c>
      <c r="BY7" s="25">
        <v>8.4330381214430297</v>
      </c>
      <c r="BZ7" s="88">
        <v>0</v>
      </c>
      <c r="CA7" s="25">
        <v>0.73707050836712795</v>
      </c>
      <c r="CB7" s="25">
        <v>269.94240763328003</v>
      </c>
      <c r="CC7" s="25">
        <v>6.8871516127708903</v>
      </c>
      <c r="CE7" s="34">
        <f t="shared" si="0"/>
        <v>7.999980865343757E-3</v>
      </c>
      <c r="CG7" s="22">
        <f t="shared" si="1"/>
        <v>2.7194620256562876E-3</v>
      </c>
      <c r="CH7" s="22">
        <f t="shared" si="2"/>
        <v>2.720061985725177E-3</v>
      </c>
      <c r="CI7" s="22">
        <f t="shared" si="3"/>
        <v>2.7197478265818982E-3</v>
      </c>
      <c r="CJ7" s="22">
        <f t="shared" si="4"/>
        <v>2.6954581295485888E-3</v>
      </c>
      <c r="CK7" s="22">
        <f t="shared" si="5"/>
        <v>2.6947171077462864E-3</v>
      </c>
      <c r="CL7" s="22">
        <f t="shared" si="6"/>
        <v>2.7202418811335784E-3</v>
      </c>
      <c r="CM7" s="22">
        <f t="shared" si="7"/>
        <v>2.7205252870494243E-3</v>
      </c>
      <c r="CN7" s="22">
        <f t="shared" si="8"/>
        <v>2.7196960835844321E-3</v>
      </c>
      <c r="CO7" s="22">
        <f t="shared" si="9"/>
        <v>2.7166019559876748E-3</v>
      </c>
      <c r="CP7" s="22">
        <f t="shared" si="10"/>
        <v>2.7205451930688378E-3</v>
      </c>
      <c r="CQ7" s="22">
        <f t="shared" si="11"/>
        <v>2.7236606485036819E-3</v>
      </c>
      <c r="CR7" s="22">
        <f t="shared" si="12"/>
        <v>2.7220718906924794E-3</v>
      </c>
      <c r="CS7" s="22">
        <f t="shared" si="13"/>
        <v>2.7199201573727847E-3</v>
      </c>
    </row>
    <row r="8" spans="1:97" x14ac:dyDescent="0.25">
      <c r="A8" s="88" t="s">
        <v>6</v>
      </c>
      <c r="B8" s="88">
        <v>129.21372069</v>
      </c>
      <c r="C8" s="88">
        <v>0.4042780896</v>
      </c>
      <c r="D8" s="88">
        <v>1030.9120098999999</v>
      </c>
      <c r="E8" s="88">
        <v>30.736625685</v>
      </c>
      <c r="F8" s="88">
        <v>29.814526913000002</v>
      </c>
      <c r="G8" s="88">
        <v>0.45566342139999999</v>
      </c>
      <c r="H8" s="88">
        <v>48.262233205000001</v>
      </c>
      <c r="I8" s="88">
        <v>0.84917268359999998</v>
      </c>
      <c r="J8" s="88">
        <v>0.11686123480000001</v>
      </c>
      <c r="K8" s="88">
        <v>1.9566373123</v>
      </c>
      <c r="L8" s="88">
        <v>0.1412120499</v>
      </c>
      <c r="M8" s="88">
        <v>0.14672192810000001</v>
      </c>
      <c r="N8" s="88">
        <v>7.9164054299999995E-2</v>
      </c>
      <c r="O8" s="25"/>
      <c r="P8" s="27" t="s">
        <v>6</v>
      </c>
      <c r="Q8" s="87">
        <v>0</v>
      </c>
      <c r="R8" s="27">
        <v>0</v>
      </c>
      <c r="S8" s="25">
        <v>0.14159910310555501</v>
      </c>
      <c r="T8" s="25">
        <v>0.85148950216167596</v>
      </c>
      <c r="U8" s="25">
        <v>0.85148950216167596</v>
      </c>
      <c r="V8" s="25">
        <v>1.1528876290613199</v>
      </c>
      <c r="W8" s="88">
        <v>4.9331172589780502E-2</v>
      </c>
      <c r="X8" s="25">
        <v>0.117181191556785</v>
      </c>
      <c r="Y8" s="25">
        <v>0.147123393909564</v>
      </c>
      <c r="Z8" s="25">
        <v>0</v>
      </c>
      <c r="AA8" s="25">
        <v>129.56652008135001</v>
      </c>
      <c r="AB8" s="25">
        <v>11.532191015082899</v>
      </c>
      <c r="AC8" s="25">
        <v>1.03993846890358</v>
      </c>
      <c r="AD8" s="25">
        <v>3.7697911702349498</v>
      </c>
      <c r="AE8" s="25">
        <v>0</v>
      </c>
      <c r="AF8" s="88">
        <v>0</v>
      </c>
      <c r="AG8" s="25">
        <v>1.9619790827668</v>
      </c>
      <c r="AH8" s="25">
        <v>1.9619790827668</v>
      </c>
      <c r="AI8" s="25">
        <v>8.2698189191840505</v>
      </c>
      <c r="AJ8" s="25">
        <v>1.3825390875124599</v>
      </c>
      <c r="AK8" s="25">
        <v>8.6239265104901403E-2</v>
      </c>
      <c r="AL8" s="88">
        <v>0.157812278238952</v>
      </c>
      <c r="AM8" s="25">
        <v>0.67507538043728699</v>
      </c>
      <c r="AN8" s="25">
        <v>0</v>
      </c>
      <c r="AO8" s="25">
        <v>7.9379736011607305E-2</v>
      </c>
      <c r="AP8" s="25">
        <v>0.40538235773298797</v>
      </c>
      <c r="AQ8" s="25">
        <v>0</v>
      </c>
      <c r="AR8" s="88">
        <v>49.430695172428898</v>
      </c>
      <c r="AS8" s="25">
        <v>930.35307711216706</v>
      </c>
      <c r="AT8" s="25">
        <v>95.102721841741101</v>
      </c>
      <c r="AU8" s="25">
        <v>1033.72561787309</v>
      </c>
      <c r="AV8" s="25">
        <v>0</v>
      </c>
      <c r="AW8" s="25">
        <v>4.4554268659204004</v>
      </c>
      <c r="AX8" s="25">
        <v>0</v>
      </c>
      <c r="AY8" s="25">
        <v>18.1408217808495</v>
      </c>
      <c r="AZ8" s="25">
        <v>1.74292673489971E-2</v>
      </c>
      <c r="BA8" s="25">
        <v>6.1286517083064696E-3</v>
      </c>
      <c r="BB8" s="25">
        <v>23.055739082987401</v>
      </c>
      <c r="BC8" s="25">
        <v>7.8327364319295302E-3</v>
      </c>
      <c r="BD8" s="25">
        <v>0</v>
      </c>
      <c r="BE8" s="25">
        <v>1.13604555851342E-3</v>
      </c>
      <c r="BF8" s="25">
        <v>30.8197630226238</v>
      </c>
      <c r="BG8" s="25">
        <v>29.895148261577202</v>
      </c>
      <c r="BH8" s="25">
        <v>0.92461476104653195</v>
      </c>
      <c r="BI8" s="25">
        <v>0</v>
      </c>
      <c r="BJ8" s="25">
        <v>0</v>
      </c>
      <c r="BK8" s="25">
        <v>0.122304634997272</v>
      </c>
      <c r="BL8" s="25">
        <v>0</v>
      </c>
      <c r="BM8" s="25">
        <v>1.3124335907229401</v>
      </c>
      <c r="BN8" s="25">
        <v>0</v>
      </c>
      <c r="BO8" s="25">
        <v>3.4111296483076703E-2</v>
      </c>
      <c r="BP8" s="25">
        <v>5.2497204318854402</v>
      </c>
      <c r="BQ8" s="25">
        <v>1.25350234680158</v>
      </c>
      <c r="BR8" s="25">
        <v>0</v>
      </c>
      <c r="BS8" s="25">
        <v>8.8192942343623307E-2</v>
      </c>
      <c r="BT8" s="25">
        <v>1.1958110969647799E-4</v>
      </c>
      <c r="BU8" s="25">
        <v>0.45690709612702901</v>
      </c>
      <c r="BV8" s="25">
        <v>9.8733617932373701</v>
      </c>
      <c r="BW8" s="25">
        <v>0</v>
      </c>
      <c r="BX8" s="25">
        <v>1.7645361182501901E-2</v>
      </c>
      <c r="BY8" s="25">
        <v>1.51176524588633</v>
      </c>
      <c r="BZ8" s="88">
        <v>0</v>
      </c>
      <c r="CA8" s="25">
        <v>0.132132044881694</v>
      </c>
      <c r="CB8" s="25">
        <v>48.3940075067379</v>
      </c>
      <c r="CC8" s="25">
        <v>1.2346435436393901</v>
      </c>
      <c r="CE8" s="34">
        <f t="shared" si="0"/>
        <v>8.0000135202214894E-3</v>
      </c>
      <c r="CG8" s="22">
        <f t="shared" si="1"/>
        <v>2.7303554875291783E-3</v>
      </c>
      <c r="CH8" s="22">
        <f t="shared" si="2"/>
        <v>2.7314567902518684E-3</v>
      </c>
      <c r="CI8" s="22">
        <f t="shared" si="3"/>
        <v>2.7292416288398403E-3</v>
      </c>
      <c r="CJ8" s="22">
        <f t="shared" si="4"/>
        <v>2.7048296867659182E-3</v>
      </c>
      <c r="CK8" s="22">
        <f t="shared" si="5"/>
        <v>2.7040961881587521E-3</v>
      </c>
      <c r="CL8" s="22">
        <f t="shared" si="6"/>
        <v>2.7293714365043843E-3</v>
      </c>
      <c r="CM8" s="22">
        <f t="shared" si="7"/>
        <v>2.7303813559180021E-3</v>
      </c>
      <c r="CN8" s="22">
        <f t="shared" si="8"/>
        <v>2.7283244108300964E-3</v>
      </c>
      <c r="CO8" s="22">
        <f t="shared" si="9"/>
        <v>2.7379203833724341E-3</v>
      </c>
      <c r="CP8" s="22">
        <f t="shared" si="10"/>
        <v>2.7300769709439807E-3</v>
      </c>
      <c r="CQ8" s="22">
        <f t="shared" si="11"/>
        <v>2.7409361016224138E-3</v>
      </c>
      <c r="CR8" s="22">
        <f t="shared" si="12"/>
        <v>2.7362359175812172E-3</v>
      </c>
      <c r="CS8" s="22">
        <f t="shared" si="13"/>
        <v>2.7244904712682219E-3</v>
      </c>
    </row>
    <row r="9" spans="1:97" x14ac:dyDescent="0.25">
      <c r="A9" s="88" t="s">
        <v>7</v>
      </c>
      <c r="B9" s="88">
        <v>43.815339864000002</v>
      </c>
      <c r="C9" s="88">
        <v>0.13708748079999999</v>
      </c>
      <c r="D9" s="88">
        <v>207.30461939</v>
      </c>
      <c r="E9" s="88">
        <v>5.6543343284000001</v>
      </c>
      <c r="F9" s="88">
        <v>5.4846756754000001</v>
      </c>
      <c r="G9" s="88">
        <v>0.15451135420000001</v>
      </c>
      <c r="H9" s="88">
        <v>8.9243717599999997</v>
      </c>
      <c r="I9" s="88">
        <v>0.15621448830000001</v>
      </c>
      <c r="J9" s="88">
        <v>2.14978867E-2</v>
      </c>
      <c r="K9" s="88">
        <v>0.35994457019999998</v>
      </c>
      <c r="L9" s="88">
        <v>2.5977482100000001E-2</v>
      </c>
      <c r="M9" s="88">
        <v>2.69910836E-2</v>
      </c>
      <c r="N9" s="88">
        <v>1.45630829E-2</v>
      </c>
      <c r="O9" s="25"/>
      <c r="P9" s="27" t="s">
        <v>7</v>
      </c>
      <c r="Q9" s="87">
        <v>0</v>
      </c>
      <c r="R9" s="27">
        <v>0</v>
      </c>
      <c r="S9" s="25">
        <v>2.6047315024201101E-2</v>
      </c>
      <c r="T9" s="25">
        <v>0.156639300959341</v>
      </c>
      <c r="U9" s="25">
        <v>0.156639300959341</v>
      </c>
      <c r="V9" s="25">
        <v>0.21325691942657801</v>
      </c>
      <c r="W9" s="88">
        <v>9.1247939422058506E-3</v>
      </c>
      <c r="X9" s="25">
        <v>2.1555726076886099E-2</v>
      </c>
      <c r="Y9" s="25">
        <v>2.7064518319416701E-2</v>
      </c>
      <c r="Z9" s="25">
        <v>0</v>
      </c>
      <c r="AA9" s="25">
        <v>43.934338155943898</v>
      </c>
      <c r="AB9" s="25">
        <v>2.1331697747416301</v>
      </c>
      <c r="AC9" s="25">
        <v>0.19236352935002099</v>
      </c>
      <c r="AD9" s="25">
        <v>0.69731760510921104</v>
      </c>
      <c r="AE9" s="25">
        <v>0</v>
      </c>
      <c r="AF9" s="88">
        <v>0</v>
      </c>
      <c r="AG9" s="25">
        <v>0.36092351184245802</v>
      </c>
      <c r="AH9" s="25">
        <v>0.36092351184245802</v>
      </c>
      <c r="AI9" s="25">
        <v>1.66293494932125</v>
      </c>
      <c r="AJ9" s="25">
        <v>0.25573507208452501</v>
      </c>
      <c r="AK9" s="25">
        <v>1.5952601416249101E-2</v>
      </c>
      <c r="AL9" s="88">
        <v>2.9191484156428998E-2</v>
      </c>
      <c r="AM9" s="25">
        <v>0.124872361264791</v>
      </c>
      <c r="AN9" s="25">
        <v>0</v>
      </c>
      <c r="AO9" s="25">
        <v>1.46020359791828E-2</v>
      </c>
      <c r="AP9" s="25">
        <v>0.13745910271884901</v>
      </c>
      <c r="AQ9" s="25">
        <v>0</v>
      </c>
      <c r="AR9" s="88">
        <v>9.1403990365801597</v>
      </c>
      <c r="AS9" s="25">
        <v>187.08136642470899</v>
      </c>
      <c r="AT9" s="25">
        <v>19.123889812992999</v>
      </c>
      <c r="AU9" s="25">
        <v>207.868191187023</v>
      </c>
      <c r="AV9" s="25">
        <v>0</v>
      </c>
      <c r="AW9" s="25">
        <v>0.82414665569867096</v>
      </c>
      <c r="AX9" s="25">
        <v>0</v>
      </c>
      <c r="AY9" s="25">
        <v>3.3556018293953098</v>
      </c>
      <c r="AZ9" s="25">
        <v>3.20625296935024E-3</v>
      </c>
      <c r="BA9" s="25">
        <v>1.1274110572815799E-3</v>
      </c>
      <c r="BB9" s="25">
        <v>4.2412695315729403</v>
      </c>
      <c r="BC9" s="25">
        <v>1.44089110820835E-3</v>
      </c>
      <c r="BD9" s="25">
        <v>0</v>
      </c>
      <c r="BE9" s="25">
        <v>2.0898890523983501E-4</v>
      </c>
      <c r="BF9" s="25">
        <v>5.6695541304144097</v>
      </c>
      <c r="BG9" s="25">
        <v>5.4994339465489297</v>
      </c>
      <c r="BH9" s="25">
        <v>0.17012018386547301</v>
      </c>
      <c r="BI9" s="25">
        <v>0</v>
      </c>
      <c r="BJ9" s="25">
        <v>0</v>
      </c>
      <c r="BK9" s="25">
        <v>2.2498702028803299E-2</v>
      </c>
      <c r="BL9" s="25">
        <v>0</v>
      </c>
      <c r="BM9" s="25">
        <v>0.241432243698914</v>
      </c>
      <c r="BN9" s="25">
        <v>0</v>
      </c>
      <c r="BO9" s="25">
        <v>6.2750165622226699E-3</v>
      </c>
      <c r="BP9" s="25">
        <v>0.965729040934314</v>
      </c>
      <c r="BQ9" s="25">
        <v>0.23186699842171099</v>
      </c>
      <c r="BR9" s="25">
        <v>0</v>
      </c>
      <c r="BS9" s="25">
        <v>1.6223869772979099E-2</v>
      </c>
      <c r="BT9" s="25">
        <v>2.1997938678439302E-5</v>
      </c>
      <c r="BU9" s="25">
        <v>0.15493126716160399</v>
      </c>
      <c r="BV9" s="25">
        <v>1.8263418979153101</v>
      </c>
      <c r="BW9" s="25">
        <v>0</v>
      </c>
      <c r="BX9" s="25">
        <v>3.264119696159E-3</v>
      </c>
      <c r="BY9" s="25">
        <v>0.27964184901161299</v>
      </c>
      <c r="BZ9" s="88">
        <v>0</v>
      </c>
      <c r="CA9" s="25">
        <v>2.4441118001289699E-2</v>
      </c>
      <c r="CB9" s="25">
        <v>8.9486402442721094</v>
      </c>
      <c r="CC9" s="25">
        <v>0.22837775106731201</v>
      </c>
      <c r="CE9" s="34">
        <f t="shared" si="0"/>
        <v>7.9999491015201735E-3</v>
      </c>
      <c r="CG9" s="22">
        <f t="shared" si="1"/>
        <v>2.7159048021368577E-3</v>
      </c>
      <c r="CH9" s="22">
        <f t="shared" si="2"/>
        <v>2.7108377561564567E-3</v>
      </c>
      <c r="CI9" s="22">
        <f t="shared" si="3"/>
        <v>2.718568446189615E-3</v>
      </c>
      <c r="CJ9" s="22">
        <f t="shared" si="4"/>
        <v>2.6917053591905969E-3</v>
      </c>
      <c r="CK9" s="22">
        <f t="shared" si="5"/>
        <v>2.6908192976886009E-3</v>
      </c>
      <c r="CL9" s="22">
        <f t="shared" si="6"/>
        <v>2.7176835241534978E-3</v>
      </c>
      <c r="CM9" s="22">
        <f t="shared" si="7"/>
        <v>2.7193493194539111E-3</v>
      </c>
      <c r="CN9" s="22">
        <f t="shared" si="8"/>
        <v>2.7194190754264058E-3</v>
      </c>
      <c r="CO9" s="22">
        <f t="shared" si="9"/>
        <v>2.6904680303343129E-3</v>
      </c>
      <c r="CP9" s="22">
        <f t="shared" si="10"/>
        <v>2.7197010970719795E-3</v>
      </c>
      <c r="CQ9" s="22">
        <f t="shared" si="11"/>
        <v>2.6882098862499033E-3</v>
      </c>
      <c r="CR9" s="22">
        <f t="shared" si="12"/>
        <v>2.7207028997050164E-3</v>
      </c>
      <c r="CS9" s="22">
        <f t="shared" si="13"/>
        <v>2.6747824928470675E-3</v>
      </c>
    </row>
    <row r="10" spans="1:97" x14ac:dyDescent="0.25">
      <c r="A10" s="88" t="s">
        <v>8</v>
      </c>
      <c r="B10" s="88">
        <v>32.074288912999997</v>
      </c>
      <c r="C10" s="88">
        <v>0.10035228440000001</v>
      </c>
      <c r="D10" s="88">
        <v>173.59637015999999</v>
      </c>
      <c r="E10" s="88">
        <v>4.8885889862000003</v>
      </c>
      <c r="F10" s="88">
        <v>4.7419152110000002</v>
      </c>
      <c r="G10" s="88">
        <v>0.1131075402</v>
      </c>
      <c r="H10" s="88">
        <v>7.6953982463999999</v>
      </c>
      <c r="I10" s="88">
        <v>0.13505894460000001</v>
      </c>
      <c r="J10" s="88">
        <v>1.8586508200000001E-2</v>
      </c>
      <c r="K10" s="88">
        <v>0.31119862380000002</v>
      </c>
      <c r="L10" s="88">
        <v>2.2459448900000002E-2</v>
      </c>
      <c r="M10" s="88">
        <v>2.3335782100000001E-2</v>
      </c>
      <c r="N10" s="88">
        <v>1.25908592E-2</v>
      </c>
      <c r="O10" s="25"/>
      <c r="P10" s="27" t="s">
        <v>8</v>
      </c>
      <c r="Q10" s="87">
        <v>0</v>
      </c>
      <c r="R10" s="27">
        <v>0</v>
      </c>
      <c r="S10" s="25">
        <v>2.25203671573053E-2</v>
      </c>
      <c r="T10" s="25">
        <v>0.135427822431786</v>
      </c>
      <c r="U10" s="25">
        <v>0.135427822431786</v>
      </c>
      <c r="V10" s="25">
        <v>0.18385749433687601</v>
      </c>
      <c r="W10" s="88">
        <v>7.8679138967244593E-3</v>
      </c>
      <c r="X10" s="25">
        <v>1.8636946718431201E-2</v>
      </c>
      <c r="Y10" s="25">
        <v>2.3399815238744001E-2</v>
      </c>
      <c r="Z10" s="25">
        <v>0</v>
      </c>
      <c r="AA10" s="25">
        <v>32.161766343138403</v>
      </c>
      <c r="AB10" s="25">
        <v>1.8391241093933399</v>
      </c>
      <c r="AC10" s="25">
        <v>0.165846866561947</v>
      </c>
      <c r="AD10" s="25">
        <v>0.60119299110434898</v>
      </c>
      <c r="AE10" s="25">
        <v>0</v>
      </c>
      <c r="AF10" s="88">
        <v>0</v>
      </c>
      <c r="AG10" s="25">
        <v>0.31204731954783099</v>
      </c>
      <c r="AH10" s="25">
        <v>0.31204731954783099</v>
      </c>
      <c r="AI10" s="25">
        <v>1.3925664423463699</v>
      </c>
      <c r="AJ10" s="25">
        <v>0.22048236118322001</v>
      </c>
      <c r="AK10" s="25">
        <v>1.37537419923168E-2</v>
      </c>
      <c r="AL10" s="88">
        <v>2.5167478107001401E-2</v>
      </c>
      <c r="AM10" s="25">
        <v>0.107658391307175</v>
      </c>
      <c r="AN10" s="25">
        <v>0</v>
      </c>
      <c r="AO10" s="25">
        <v>1.26261897802543E-2</v>
      </c>
      <c r="AP10" s="25">
        <v>0.100625398347635</v>
      </c>
      <c r="AQ10" s="25">
        <v>0</v>
      </c>
      <c r="AR10" s="88">
        <v>7.8817275417913901</v>
      </c>
      <c r="AS10" s="25">
        <v>156.663343199015</v>
      </c>
      <c r="AT10" s="25">
        <v>16.014474181120701</v>
      </c>
      <c r="AU10" s="25">
        <v>174.070383822482</v>
      </c>
      <c r="AV10" s="25">
        <v>0</v>
      </c>
      <c r="AW10" s="25">
        <v>0.71053975991666496</v>
      </c>
      <c r="AX10" s="25">
        <v>0</v>
      </c>
      <c r="AY10" s="25">
        <v>2.89302106185619</v>
      </c>
      <c r="AZ10" s="25">
        <v>2.77208430474491E-3</v>
      </c>
      <c r="BA10" s="25">
        <v>9.7475322012599498E-4</v>
      </c>
      <c r="BB10" s="25">
        <v>3.6669591097736398</v>
      </c>
      <c r="BC10" s="25">
        <v>1.2457666297392401E-3</v>
      </c>
      <c r="BD10" s="25">
        <v>0</v>
      </c>
      <c r="BE10" s="25">
        <v>1.8068905460297499E-4</v>
      </c>
      <c r="BF10" s="25">
        <v>4.90182059743052</v>
      </c>
      <c r="BG10" s="25">
        <v>4.7547455686326403</v>
      </c>
      <c r="BH10" s="25">
        <v>0.14707502879787401</v>
      </c>
      <c r="BI10" s="25">
        <v>0</v>
      </c>
      <c r="BJ10" s="25">
        <v>0</v>
      </c>
      <c r="BK10" s="25">
        <v>1.9452268280449901E-2</v>
      </c>
      <c r="BL10" s="25">
        <v>0</v>
      </c>
      <c r="BM10" s="25">
        <v>0.208739694770085</v>
      </c>
      <c r="BN10" s="25">
        <v>0</v>
      </c>
      <c r="BO10" s="25">
        <v>5.4253740967939298E-3</v>
      </c>
      <c r="BP10" s="25">
        <v>0.83494998263860298</v>
      </c>
      <c r="BQ10" s="25">
        <v>0.199904540079476</v>
      </c>
      <c r="BR10" s="25">
        <v>0</v>
      </c>
      <c r="BS10" s="25">
        <v>1.4026825840374299E-2</v>
      </c>
      <c r="BT10" s="25">
        <v>1.90200234792241E-5</v>
      </c>
      <c r="BU10" s="25">
        <v>0.113416175091078</v>
      </c>
      <c r="BV10" s="25">
        <v>1.5745724912369501</v>
      </c>
      <c r="BW10" s="25">
        <v>0</v>
      </c>
      <c r="BX10" s="25">
        <v>2.8141376010405702E-3</v>
      </c>
      <c r="BY10" s="25">
        <v>0.24109299619239599</v>
      </c>
      <c r="BZ10" s="88">
        <v>0</v>
      </c>
      <c r="CA10" s="25">
        <v>2.1071902247061E-2</v>
      </c>
      <c r="CB10" s="25">
        <v>7.7164130800222397</v>
      </c>
      <c r="CC10" s="25">
        <v>0.196897154796431</v>
      </c>
      <c r="CE10" s="34">
        <f t="shared" si="0"/>
        <v>8.0000193701331573E-3</v>
      </c>
      <c r="CG10" s="22">
        <f t="shared" si="1"/>
        <v>2.7273380986149029E-3</v>
      </c>
      <c r="CH10" s="22">
        <f t="shared" si="2"/>
        <v>2.7215518736610819E-3</v>
      </c>
      <c r="CI10" s="22">
        <f t="shared" si="3"/>
        <v>2.7305505411496802E-3</v>
      </c>
      <c r="CJ10" s="22">
        <f t="shared" si="4"/>
        <v>2.7066319684210037E-3</v>
      </c>
      <c r="CK10" s="22">
        <f t="shared" si="5"/>
        <v>2.7057332452670177E-3</v>
      </c>
      <c r="CL10" s="22">
        <f t="shared" si="6"/>
        <v>2.7286853779356184E-3</v>
      </c>
      <c r="CM10" s="22">
        <f t="shared" si="7"/>
        <v>2.7308311992911821E-3</v>
      </c>
      <c r="CN10" s="22">
        <f t="shared" si="8"/>
        <v>2.7312358531934719E-3</v>
      </c>
      <c r="CO10" s="22">
        <f t="shared" si="9"/>
        <v>2.7137167395003552E-3</v>
      </c>
      <c r="CP10" s="22">
        <f t="shared" si="10"/>
        <v>2.727183486442443E-3</v>
      </c>
      <c r="CQ10" s="22">
        <f t="shared" si="11"/>
        <v>2.7123665222835757E-3</v>
      </c>
      <c r="CR10" s="22">
        <f t="shared" si="12"/>
        <v>2.7439894008952225E-3</v>
      </c>
      <c r="CS10" s="22">
        <f t="shared" si="13"/>
        <v>2.8060499838088535E-3</v>
      </c>
    </row>
    <row r="11" spans="1:97" x14ac:dyDescent="0.25">
      <c r="A11" s="88" t="s">
        <v>9</v>
      </c>
      <c r="B11" s="88">
        <v>1040.0531334</v>
      </c>
      <c r="C11" s="88">
        <v>3.2540644422999998</v>
      </c>
      <c r="D11" s="88">
        <v>5023.6602560000001</v>
      </c>
      <c r="E11" s="88">
        <v>139.43963622999999</v>
      </c>
      <c r="F11" s="88">
        <v>135.25580746</v>
      </c>
      <c r="G11" s="88">
        <v>3.6676701630999999</v>
      </c>
      <c r="H11" s="88">
        <v>219.26763027999999</v>
      </c>
      <c r="I11" s="88">
        <v>3.8523529329000001</v>
      </c>
      <c r="J11" s="88">
        <v>0.53015214639999997</v>
      </c>
      <c r="K11" s="88">
        <v>8.8764719290999992</v>
      </c>
      <c r="L11" s="88">
        <v>0.64062194299999997</v>
      </c>
      <c r="M11" s="88">
        <v>0.66561803210000003</v>
      </c>
      <c r="N11" s="88">
        <v>0.35913528890000002</v>
      </c>
      <c r="O11" s="25"/>
      <c r="P11" s="27" t="s">
        <v>9</v>
      </c>
      <c r="Q11" s="87">
        <v>0</v>
      </c>
      <c r="R11" s="27">
        <v>0</v>
      </c>
      <c r="S11" s="25">
        <v>0.64236742245433298</v>
      </c>
      <c r="T11" s="25">
        <v>3.8628449102776701</v>
      </c>
      <c r="U11" s="25">
        <v>3.8628449102776701</v>
      </c>
      <c r="V11" s="25">
        <v>5.2383554892260102</v>
      </c>
      <c r="W11" s="88">
        <v>0.22414909311672401</v>
      </c>
      <c r="X11" s="25">
        <v>0.53159719914074099</v>
      </c>
      <c r="Y11" s="25">
        <v>0.66743328862416795</v>
      </c>
      <c r="Z11" s="25">
        <v>0</v>
      </c>
      <c r="AA11" s="25">
        <v>1042.8822420961501</v>
      </c>
      <c r="AB11" s="25">
        <v>52.398470866999702</v>
      </c>
      <c r="AC11" s="25">
        <v>4.72514879717128</v>
      </c>
      <c r="AD11" s="25">
        <v>17.1286723085543</v>
      </c>
      <c r="AE11" s="25">
        <v>0</v>
      </c>
      <c r="AF11" s="88">
        <v>0</v>
      </c>
      <c r="AG11" s="25">
        <v>8.9006409482242201</v>
      </c>
      <c r="AH11" s="25">
        <v>8.9006409482242201</v>
      </c>
      <c r="AI11" s="25">
        <v>40.298707949977</v>
      </c>
      <c r="AJ11" s="25">
        <v>6.2817884056917803</v>
      </c>
      <c r="AK11" s="25">
        <v>0.39184801278804099</v>
      </c>
      <c r="AL11" s="88">
        <v>0.71704857358706997</v>
      </c>
      <c r="AM11" s="25">
        <v>3.0673126949881202</v>
      </c>
      <c r="AN11" s="25">
        <v>0</v>
      </c>
      <c r="AO11" s="25">
        <v>0.36011020980188801</v>
      </c>
      <c r="AP11" s="25">
        <v>3.26292269957065</v>
      </c>
      <c r="AQ11" s="25">
        <v>0</v>
      </c>
      <c r="AR11" s="88">
        <v>224.57469766365099</v>
      </c>
      <c r="AS11" s="25">
        <v>4533.6021642002397</v>
      </c>
      <c r="AT11" s="25">
        <v>463.43434514812202</v>
      </c>
      <c r="AU11" s="25">
        <v>5037.3352172983496</v>
      </c>
      <c r="AV11" s="25">
        <v>0</v>
      </c>
      <c r="AW11" s="25">
        <v>20.2440183527725</v>
      </c>
      <c r="AX11" s="25">
        <v>0</v>
      </c>
      <c r="AY11" s="25">
        <v>82.425538725630403</v>
      </c>
      <c r="AZ11" s="25">
        <v>7.9068858986865997E-2</v>
      </c>
      <c r="BA11" s="25">
        <v>2.7802954424951801E-2</v>
      </c>
      <c r="BB11" s="25">
        <v>104.593304771353</v>
      </c>
      <c r="BC11" s="25">
        <v>3.55335306139321E-2</v>
      </c>
      <c r="BD11" s="25">
        <v>0</v>
      </c>
      <c r="BE11" s="25">
        <v>5.1536986325832002E-3</v>
      </c>
      <c r="BF11" s="25">
        <v>139.81583165161999</v>
      </c>
      <c r="BG11" s="25">
        <v>135.620606211054</v>
      </c>
      <c r="BH11" s="25">
        <v>4.1952254405661398</v>
      </c>
      <c r="BI11" s="25">
        <v>0</v>
      </c>
      <c r="BJ11" s="25">
        <v>0</v>
      </c>
      <c r="BK11" s="25">
        <v>0.55483774026246002</v>
      </c>
      <c r="BL11" s="25">
        <v>0</v>
      </c>
      <c r="BM11" s="25">
        <v>5.9539022595170703</v>
      </c>
      <c r="BN11" s="25">
        <v>0</v>
      </c>
      <c r="BO11" s="25">
        <v>0.15474688628008601</v>
      </c>
      <c r="BP11" s="25">
        <v>23.8156219029194</v>
      </c>
      <c r="BQ11" s="25">
        <v>5.6954815061099104</v>
      </c>
      <c r="BR11" s="25">
        <v>0</v>
      </c>
      <c r="BS11" s="25">
        <v>0.40009110953113203</v>
      </c>
      <c r="BT11" s="25">
        <v>5.4249853271383396E-4</v>
      </c>
      <c r="BU11" s="25">
        <v>3.6776515752795702</v>
      </c>
      <c r="BV11" s="25">
        <v>44.861276467166697</v>
      </c>
      <c r="BW11" s="25">
        <v>0</v>
      </c>
      <c r="BX11" s="25">
        <v>8.0176832717665694E-2</v>
      </c>
      <c r="BY11" s="25">
        <v>6.8690112676311399</v>
      </c>
      <c r="BZ11" s="88">
        <v>0</v>
      </c>
      <c r="CA11" s="25">
        <v>0.60036804105954</v>
      </c>
      <c r="CB11" s="25">
        <v>219.864723160105</v>
      </c>
      <c r="CC11" s="25">
        <v>5.6098202368699299</v>
      </c>
      <c r="CE11" s="34">
        <f t="shared" si="0"/>
        <v>8.0000052034635699E-3</v>
      </c>
      <c r="CG11" s="22">
        <f t="shared" si="1"/>
        <v>2.7201578508797702E-3</v>
      </c>
      <c r="CH11" s="22">
        <f t="shared" si="2"/>
        <v>2.7222132283247161E-3</v>
      </c>
      <c r="CI11" s="22">
        <f t="shared" si="3"/>
        <v>2.7221110906170015E-3</v>
      </c>
      <c r="CJ11" s="22">
        <f t="shared" si="4"/>
        <v>2.6979087997581817E-3</v>
      </c>
      <c r="CK11" s="22">
        <f t="shared" si="5"/>
        <v>2.6971023123120268E-3</v>
      </c>
      <c r="CL11" s="22">
        <f t="shared" si="6"/>
        <v>2.7214585106349228E-3</v>
      </c>
      <c r="CM11" s="22">
        <f t="shared" si="7"/>
        <v>2.7231236974766164E-3</v>
      </c>
      <c r="CN11" s="22">
        <f t="shared" si="8"/>
        <v>2.7235244434812766E-3</v>
      </c>
      <c r="CO11" s="22">
        <f t="shared" si="9"/>
        <v>2.7257321328483949E-3</v>
      </c>
      <c r="CP11" s="22">
        <f t="shared" si="10"/>
        <v>2.7228181779054552E-3</v>
      </c>
      <c r="CQ11" s="22">
        <f t="shared" si="11"/>
        <v>2.7246638573743174E-3</v>
      </c>
      <c r="CR11" s="22">
        <f t="shared" si="12"/>
        <v>2.727174500427598E-3</v>
      </c>
      <c r="CS11" s="22">
        <f t="shared" si="13"/>
        <v>2.7146341003528125E-3</v>
      </c>
    </row>
    <row r="12" spans="1:97" x14ac:dyDescent="0.25">
      <c r="A12" s="88" t="s">
        <v>10</v>
      </c>
      <c r="B12" s="88">
        <v>2469.7144767999998</v>
      </c>
      <c r="C12" s="88">
        <v>7.7271167968999999</v>
      </c>
      <c r="D12" s="88">
        <v>10217.901796</v>
      </c>
      <c r="E12" s="88">
        <v>273.26375052999998</v>
      </c>
      <c r="F12" s="88">
        <v>265.0639769</v>
      </c>
      <c r="G12" s="88">
        <v>8.7092641149999999</v>
      </c>
      <c r="H12" s="88">
        <v>430.59748500000001</v>
      </c>
      <c r="I12" s="88">
        <v>7.5495636623999998</v>
      </c>
      <c r="J12" s="88">
        <v>1.0389539726000001</v>
      </c>
      <c r="K12" s="88">
        <v>17.395470013000001</v>
      </c>
      <c r="L12" s="88">
        <v>1.2554447192</v>
      </c>
      <c r="M12" s="88">
        <v>1.3044302521</v>
      </c>
      <c r="N12" s="88">
        <v>0.70380745769999997</v>
      </c>
      <c r="O12" s="25"/>
      <c r="P12" s="27" t="s">
        <v>10</v>
      </c>
      <c r="Q12" s="87">
        <v>0</v>
      </c>
      <c r="R12" s="27">
        <v>0</v>
      </c>
      <c r="S12" s="25">
        <v>1.2588584574559101</v>
      </c>
      <c r="T12" s="25">
        <v>7.5700911195432097</v>
      </c>
      <c r="U12" s="25">
        <v>7.5700911195432097</v>
      </c>
      <c r="V12" s="25">
        <v>10.2884588826418</v>
      </c>
      <c r="W12" s="88">
        <v>0.44024352692448898</v>
      </c>
      <c r="X12" s="25">
        <v>1.0417808606566299</v>
      </c>
      <c r="Y12" s="25">
        <v>1.3079752826197</v>
      </c>
      <c r="Z12" s="25">
        <v>0</v>
      </c>
      <c r="AA12" s="25">
        <v>2476.4303387842601</v>
      </c>
      <c r="AB12" s="25">
        <v>102.91379134069</v>
      </c>
      <c r="AC12" s="25">
        <v>9.2804693385852399</v>
      </c>
      <c r="AD12" s="25">
        <v>33.641693596518003</v>
      </c>
      <c r="AE12" s="25">
        <v>0</v>
      </c>
      <c r="AF12" s="88">
        <v>0</v>
      </c>
      <c r="AG12" s="25">
        <v>17.442780463735399</v>
      </c>
      <c r="AH12" s="25">
        <v>17.442780463735399</v>
      </c>
      <c r="AI12" s="25">
        <v>81.965540974182701</v>
      </c>
      <c r="AJ12" s="25">
        <v>12.3378240544546</v>
      </c>
      <c r="AK12" s="25">
        <v>0.76961435379933096</v>
      </c>
      <c r="AL12" s="88">
        <v>1.40832478902266</v>
      </c>
      <c r="AM12" s="25">
        <v>6.0243674016932598</v>
      </c>
      <c r="AN12" s="25">
        <v>0</v>
      </c>
      <c r="AO12" s="25">
        <v>0.705718942379853</v>
      </c>
      <c r="AP12" s="25">
        <v>7.7481327745773996</v>
      </c>
      <c r="AQ12" s="25">
        <v>0</v>
      </c>
      <c r="AR12" s="88">
        <v>441.01930555079701</v>
      </c>
      <c r="AS12" s="25">
        <v>9221.1178961508394</v>
      </c>
      <c r="AT12" s="25">
        <v>942.602815584626</v>
      </c>
      <c r="AU12" s="25">
        <v>10245.6862527096</v>
      </c>
      <c r="AV12" s="25">
        <v>0</v>
      </c>
      <c r="AW12" s="25">
        <v>39.7605588135104</v>
      </c>
      <c r="AX12" s="25">
        <v>0</v>
      </c>
      <c r="AY12" s="25">
        <v>161.88876994093499</v>
      </c>
      <c r="AZ12" s="25">
        <v>0.15495243611292001</v>
      </c>
      <c r="BA12" s="25">
        <v>5.4485916099031598E-2</v>
      </c>
      <c r="BB12" s="25">
        <v>204.97321067786501</v>
      </c>
      <c r="BC12" s="25">
        <v>6.9635526757166305E-2</v>
      </c>
      <c r="BD12" s="25">
        <v>0</v>
      </c>
      <c r="BE12" s="25">
        <v>1.0099832004850101E-2</v>
      </c>
      <c r="BF12" s="25">
        <v>273.999845646003</v>
      </c>
      <c r="BG12" s="25">
        <v>265.77777455371199</v>
      </c>
      <c r="BH12" s="25">
        <v>8.2220710922909799</v>
      </c>
      <c r="BI12" s="25">
        <v>0</v>
      </c>
      <c r="BJ12" s="25">
        <v>0</v>
      </c>
      <c r="BK12" s="25">
        <v>1.08732547142644</v>
      </c>
      <c r="BL12" s="25">
        <v>0</v>
      </c>
      <c r="BM12" s="25">
        <v>11.6679421811758</v>
      </c>
      <c r="BN12" s="25">
        <v>0</v>
      </c>
      <c r="BO12" s="25">
        <v>0.30326014454934702</v>
      </c>
      <c r="BP12" s="25">
        <v>46.671733764336899</v>
      </c>
      <c r="BQ12" s="25">
        <v>11.1862861463581</v>
      </c>
      <c r="BR12" s="25">
        <v>0</v>
      </c>
      <c r="BS12" s="25">
        <v>0.78406547269299998</v>
      </c>
      <c r="BT12" s="25">
        <v>1.0631306906771999E-3</v>
      </c>
      <c r="BU12" s="25">
        <v>8.7329522692619399</v>
      </c>
      <c r="BV12" s="25">
        <v>88.110227776238702</v>
      </c>
      <c r="BW12" s="25">
        <v>0</v>
      </c>
      <c r="BX12" s="25">
        <v>0.157472425393412</v>
      </c>
      <c r="BY12" s="25">
        <v>13.491153042668801</v>
      </c>
      <c r="BZ12" s="88">
        <v>0</v>
      </c>
      <c r="CA12" s="25">
        <v>1.1791589478111399</v>
      </c>
      <c r="CB12" s="25">
        <v>431.768516186554</v>
      </c>
      <c r="CC12" s="25">
        <v>11.0180121576518</v>
      </c>
      <c r="CE12" s="34">
        <f t="shared" si="0"/>
        <v>8.0000049730690817E-3</v>
      </c>
      <c r="CG12" s="22">
        <f t="shared" si="1"/>
        <v>2.7192868031295741E-3</v>
      </c>
      <c r="CH12" s="22">
        <f t="shared" si="2"/>
        <v>2.719769641094463E-3</v>
      </c>
      <c r="CI12" s="22">
        <f t="shared" si="3"/>
        <v>2.7191939464985544E-3</v>
      </c>
      <c r="CJ12" s="22">
        <f t="shared" si="4"/>
        <v>2.6937166549728759E-3</v>
      </c>
      <c r="CK12" s="22">
        <f t="shared" si="5"/>
        <v>2.6929259194706989E-3</v>
      </c>
      <c r="CL12" s="22">
        <f t="shared" si="6"/>
        <v>2.7198801126196003E-3</v>
      </c>
      <c r="CM12" s="22">
        <f t="shared" si="7"/>
        <v>2.7195495267558038E-3</v>
      </c>
      <c r="CN12" s="22">
        <f t="shared" si="8"/>
        <v>2.7190256366000699E-3</v>
      </c>
      <c r="CO12" s="22">
        <f t="shared" si="9"/>
        <v>2.7208982603487697E-3</v>
      </c>
      <c r="CP12" s="22">
        <f t="shared" si="10"/>
        <v>2.7196994792346887E-3</v>
      </c>
      <c r="CQ12" s="22">
        <f t="shared" si="11"/>
        <v>2.7191466129113098E-3</v>
      </c>
      <c r="CR12" s="22">
        <f t="shared" si="12"/>
        <v>2.717684992350393E-3</v>
      </c>
      <c r="CS12" s="22">
        <f t="shared" si="13"/>
        <v>2.7159198995981683E-3</v>
      </c>
    </row>
    <row r="13" spans="1:97" x14ac:dyDescent="0.25">
      <c r="A13" s="88" t="s">
        <v>12</v>
      </c>
      <c r="B13" s="88">
        <v>1226.9548765</v>
      </c>
      <c r="C13" s="88">
        <v>3.8388342969</v>
      </c>
      <c r="D13" s="88">
        <v>5031.1540813000001</v>
      </c>
      <c r="E13" s="88">
        <v>134.09927784999999</v>
      </c>
      <c r="F13" s="88">
        <v>130.07536568</v>
      </c>
      <c r="G13" s="88">
        <v>4.3267647121000001</v>
      </c>
      <c r="H13" s="88">
        <v>211.39271923999999</v>
      </c>
      <c r="I13" s="88">
        <v>3.7048127794000001</v>
      </c>
      <c r="J13" s="88">
        <v>0.50984800230000005</v>
      </c>
      <c r="K13" s="88">
        <v>8.5365144922000002</v>
      </c>
      <c r="L13" s="88">
        <v>0.6160869484</v>
      </c>
      <c r="M13" s="88">
        <v>0.64012571910000005</v>
      </c>
      <c r="N13" s="88">
        <v>0.3453808699</v>
      </c>
      <c r="O13" s="25"/>
      <c r="P13" s="27" t="s">
        <v>12</v>
      </c>
      <c r="Q13" s="87">
        <v>0</v>
      </c>
      <c r="R13" s="27">
        <v>0</v>
      </c>
      <c r="S13" s="25">
        <v>0.617763617715547</v>
      </c>
      <c r="T13" s="25">
        <v>3.7148889816618</v>
      </c>
      <c r="U13" s="25">
        <v>3.7148889816618</v>
      </c>
      <c r="V13" s="25">
        <v>5.0510109614097498</v>
      </c>
      <c r="W13" s="88">
        <v>0.21613195784447101</v>
      </c>
      <c r="X13" s="25">
        <v>0.51123577914750296</v>
      </c>
      <c r="Y13" s="25">
        <v>0.641865654219966</v>
      </c>
      <c r="Z13" s="25">
        <v>0</v>
      </c>
      <c r="AA13" s="25">
        <v>1230.2908763456101</v>
      </c>
      <c r="AB13" s="25">
        <v>50.5247360501549</v>
      </c>
      <c r="AC13" s="25">
        <v>4.5561725918726799</v>
      </c>
      <c r="AD13" s="25">
        <v>16.516109861316998</v>
      </c>
      <c r="AE13" s="25">
        <v>0</v>
      </c>
      <c r="AF13" s="88">
        <v>0</v>
      </c>
      <c r="AG13" s="25">
        <v>8.5597065434183008</v>
      </c>
      <c r="AH13" s="25">
        <v>8.5597065434183008</v>
      </c>
      <c r="AI13" s="25">
        <v>40.358612521591503</v>
      </c>
      <c r="AJ13" s="25">
        <v>6.0571551112151196</v>
      </c>
      <c r="AK13" s="25">
        <v>0.37783712746695203</v>
      </c>
      <c r="AL13" s="88">
        <v>0.69140530189431404</v>
      </c>
      <c r="AM13" s="25">
        <v>2.9576180734769602</v>
      </c>
      <c r="AN13" s="25">
        <v>0</v>
      </c>
      <c r="AO13" s="25">
        <v>0.34631734408414</v>
      </c>
      <c r="AP13" s="25">
        <v>3.8492918232664701</v>
      </c>
      <c r="AQ13" s="25">
        <v>0</v>
      </c>
      <c r="AR13" s="88">
        <v>216.509197891279</v>
      </c>
      <c r="AS13" s="25">
        <v>4540.3547350584404</v>
      </c>
      <c r="AT13" s="25">
        <v>464.124872351725</v>
      </c>
      <c r="AU13" s="25">
        <v>5044.8382199317602</v>
      </c>
      <c r="AV13" s="25">
        <v>0</v>
      </c>
      <c r="AW13" s="25">
        <v>19.520165376240701</v>
      </c>
      <c r="AX13" s="25">
        <v>0</v>
      </c>
      <c r="AY13" s="25">
        <v>79.478003023469299</v>
      </c>
      <c r="AZ13" s="25">
        <v>7.6040135231512804E-2</v>
      </c>
      <c r="BA13" s="25">
        <v>2.6737921028235599E-2</v>
      </c>
      <c r="BB13" s="25">
        <v>100.586900417224</v>
      </c>
      <c r="BC13" s="25">
        <v>3.41723673881291E-2</v>
      </c>
      <c r="BD13" s="25">
        <v>0</v>
      </c>
      <c r="BE13" s="25">
        <v>4.9563328038933503E-3</v>
      </c>
      <c r="BF13" s="25">
        <v>134.460513425605</v>
      </c>
      <c r="BG13" s="25">
        <v>130.425669137395</v>
      </c>
      <c r="BH13" s="25">
        <v>4.0348442882102296</v>
      </c>
      <c r="BI13" s="25">
        <v>0</v>
      </c>
      <c r="BJ13" s="25">
        <v>0</v>
      </c>
      <c r="BK13" s="25">
        <v>0.53358483974051596</v>
      </c>
      <c r="BL13" s="25">
        <v>0</v>
      </c>
      <c r="BM13" s="25">
        <v>5.7258443283343601</v>
      </c>
      <c r="BN13" s="25">
        <v>0</v>
      </c>
      <c r="BO13" s="25">
        <v>0.14881964567315301</v>
      </c>
      <c r="BP13" s="25">
        <v>22.903324623423</v>
      </c>
      <c r="BQ13" s="25">
        <v>5.4918088504620304</v>
      </c>
      <c r="BR13" s="25">
        <v>0</v>
      </c>
      <c r="BS13" s="25">
        <v>0.38476680638458499</v>
      </c>
      <c r="BT13" s="25">
        <v>5.2172016360499699E-4</v>
      </c>
      <c r="BU13" s="25">
        <v>4.3385282120317097</v>
      </c>
      <c r="BV13" s="25">
        <v>43.257025555175098</v>
      </c>
      <c r="BW13" s="25">
        <v>0</v>
      </c>
      <c r="BX13" s="25">
        <v>7.7310663767639107E-2</v>
      </c>
      <c r="BY13" s="25">
        <v>6.6233696767035504</v>
      </c>
      <c r="BZ13" s="88">
        <v>0</v>
      </c>
      <c r="CA13" s="25">
        <v>0.57889828285050904</v>
      </c>
      <c r="CB13" s="25">
        <v>211.96748962339399</v>
      </c>
      <c r="CC13" s="25">
        <v>5.4092143870807003</v>
      </c>
      <c r="CE13" s="34">
        <f t="shared" si="0"/>
        <v>7.9999815181659977E-3</v>
      </c>
      <c r="CG13" s="22">
        <f t="shared" si="1"/>
        <v>2.7189262698285579E-3</v>
      </c>
      <c r="CH13" s="22">
        <f t="shared" si="2"/>
        <v>2.7241411214115087E-3</v>
      </c>
      <c r="CI13" s="22">
        <f t="shared" si="3"/>
        <v>2.719880649774149E-3</v>
      </c>
      <c r="CJ13" s="22">
        <f t="shared" si="4"/>
        <v>2.6937921023637182E-3</v>
      </c>
      <c r="CK13" s="22">
        <f t="shared" si="5"/>
        <v>2.6930807041264538E-3</v>
      </c>
      <c r="CL13" s="22">
        <f t="shared" si="6"/>
        <v>2.7187750465867428E-3</v>
      </c>
      <c r="CM13" s="22">
        <f t="shared" si="7"/>
        <v>2.7189696289466048E-3</v>
      </c>
      <c r="CN13" s="22">
        <f t="shared" si="8"/>
        <v>2.719760177309636E-3</v>
      </c>
      <c r="CO13" s="22">
        <f t="shared" si="9"/>
        <v>2.7219423068099531E-3</v>
      </c>
      <c r="CP13" s="22">
        <f t="shared" si="10"/>
        <v>2.7168056985660454E-3</v>
      </c>
      <c r="CQ13" s="22">
        <f t="shared" si="11"/>
        <v>2.721481634859118E-3</v>
      </c>
      <c r="CR13" s="22">
        <f t="shared" si="12"/>
        <v>2.7181146891149055E-3</v>
      </c>
      <c r="CS13" s="22">
        <f t="shared" si="13"/>
        <v>2.7114245916722139E-3</v>
      </c>
    </row>
    <row r="14" spans="1:97" x14ac:dyDescent="0.25">
      <c r="A14" s="88" t="s">
        <v>13</v>
      </c>
      <c r="B14" s="88">
        <v>6233.5292208999999</v>
      </c>
      <c r="C14" s="88">
        <v>19.503150290000001</v>
      </c>
      <c r="D14" s="88">
        <v>26486.269429</v>
      </c>
      <c r="E14" s="88">
        <v>716.15134923999994</v>
      </c>
      <c r="F14" s="88">
        <v>694.66268749999995</v>
      </c>
      <c r="G14" s="88">
        <v>21.982078551000001</v>
      </c>
      <c r="H14" s="88">
        <v>1126.7129531999999</v>
      </c>
      <c r="I14" s="88">
        <v>19.785391192999999</v>
      </c>
      <c r="J14" s="88">
        <v>2.7228210370000001</v>
      </c>
      <c r="K14" s="88">
        <v>45.588883619000001</v>
      </c>
      <c r="L14" s="88">
        <v>3.290185498</v>
      </c>
      <c r="M14" s="88">
        <v>3.4185635051999999</v>
      </c>
      <c r="N14" s="88">
        <v>1.8444914856000001</v>
      </c>
      <c r="O14" s="25"/>
      <c r="P14" s="27" t="s">
        <v>13</v>
      </c>
      <c r="Q14" s="87">
        <v>0</v>
      </c>
      <c r="R14" s="27">
        <v>0</v>
      </c>
      <c r="S14" s="25">
        <v>3.29914923075017</v>
      </c>
      <c r="T14" s="25">
        <v>19.839264628655101</v>
      </c>
      <c r="U14" s="25">
        <v>19.839264628655101</v>
      </c>
      <c r="V14" s="25">
        <v>26.918343568000399</v>
      </c>
      <c r="W14" s="88">
        <v>1.1518339639784601</v>
      </c>
      <c r="X14" s="25">
        <v>2.7302290626994501</v>
      </c>
      <c r="Y14" s="25">
        <v>3.4278729798207301</v>
      </c>
      <c r="Z14" s="25">
        <v>0</v>
      </c>
      <c r="AA14" s="25">
        <v>6250.4958769424102</v>
      </c>
      <c r="AB14" s="25">
        <v>269.25970814213201</v>
      </c>
      <c r="AC14" s="25">
        <v>24.281133340065502</v>
      </c>
      <c r="AD14" s="25">
        <v>88.019069607100604</v>
      </c>
      <c r="AE14" s="25">
        <v>0</v>
      </c>
      <c r="AF14" s="88">
        <v>0</v>
      </c>
      <c r="AG14" s="25">
        <v>45.712999768462197</v>
      </c>
      <c r="AH14" s="25">
        <v>45.712999768462197</v>
      </c>
      <c r="AI14" s="25">
        <v>212.46700496370599</v>
      </c>
      <c r="AJ14" s="25">
        <v>32.280219198886201</v>
      </c>
      <c r="AK14" s="25">
        <v>2.0135987124110999</v>
      </c>
      <c r="AL14" s="88">
        <v>3.6846668647657399</v>
      </c>
      <c r="AM14" s="25">
        <v>15.7619893995815</v>
      </c>
      <c r="AN14" s="25">
        <v>0</v>
      </c>
      <c r="AO14" s="25">
        <v>1.84952532095244</v>
      </c>
      <c r="AP14" s="25">
        <v>19.556264359970601</v>
      </c>
      <c r="AQ14" s="25">
        <v>0</v>
      </c>
      <c r="AR14" s="88">
        <v>1153.98393951619</v>
      </c>
      <c r="AS14" s="25">
        <v>23902.539555089599</v>
      </c>
      <c r="AT14" s="25">
        <v>2443.3728229040398</v>
      </c>
      <c r="AU14" s="25">
        <v>26558.379382957399</v>
      </c>
      <c r="AV14" s="25">
        <v>0</v>
      </c>
      <c r="AW14" s="25">
        <v>104.02809069357301</v>
      </c>
      <c r="AX14" s="25">
        <v>0</v>
      </c>
      <c r="AY14" s="25">
        <v>423.55988562472203</v>
      </c>
      <c r="AZ14" s="25">
        <v>0.40609179849755001</v>
      </c>
      <c r="BA14" s="25">
        <v>0.14279364044819901</v>
      </c>
      <c r="BB14" s="25">
        <v>537.18291079768699</v>
      </c>
      <c r="BC14" s="25">
        <v>0.18249709980874901</v>
      </c>
      <c r="BD14" s="25">
        <v>0</v>
      </c>
      <c r="BE14" s="25">
        <v>2.6469060748358898E-2</v>
      </c>
      <c r="BF14" s="25">
        <v>718.08367494982303</v>
      </c>
      <c r="BG14" s="25">
        <v>696.53651771056104</v>
      </c>
      <c r="BH14" s="25">
        <v>21.547157239262098</v>
      </c>
      <c r="BI14" s="25">
        <v>0</v>
      </c>
      <c r="BJ14" s="25">
        <v>0</v>
      </c>
      <c r="BK14" s="25">
        <v>2.8496062656459298</v>
      </c>
      <c r="BL14" s="25">
        <v>0</v>
      </c>
      <c r="BM14" s="25">
        <v>30.5787545122549</v>
      </c>
      <c r="BN14" s="25">
        <v>0</v>
      </c>
      <c r="BO14" s="25">
        <v>0.79476789223807698</v>
      </c>
      <c r="BP14" s="25">
        <v>122.315003860293</v>
      </c>
      <c r="BQ14" s="25">
        <v>29.2674034516136</v>
      </c>
      <c r="BR14" s="25">
        <v>0</v>
      </c>
      <c r="BS14" s="25">
        <v>2.05483658008013</v>
      </c>
      <c r="BT14" s="25">
        <v>2.7862028590640302E-3</v>
      </c>
      <c r="BU14" s="25">
        <v>22.041941962620601</v>
      </c>
      <c r="BV14" s="25">
        <v>230.528738790875</v>
      </c>
      <c r="BW14" s="25">
        <v>0</v>
      </c>
      <c r="BX14" s="25">
        <v>0.41201005300430998</v>
      </c>
      <c r="BY14" s="25">
        <v>35.297801434306599</v>
      </c>
      <c r="BZ14" s="88">
        <v>0</v>
      </c>
      <c r="CA14" s="25">
        <v>3.0851094210343999</v>
      </c>
      <c r="CB14" s="25">
        <v>1129.7813712858999</v>
      </c>
      <c r="CC14" s="25">
        <v>28.827110817918399</v>
      </c>
      <c r="CE14" s="34">
        <f t="shared" si="0"/>
        <v>7.9999988666494912E-3</v>
      </c>
      <c r="CG14" s="22">
        <f t="shared" si="1"/>
        <v>2.7218378932954766E-3</v>
      </c>
      <c r="CH14" s="22">
        <f t="shared" si="2"/>
        <v>2.7233584923885006E-3</v>
      </c>
      <c r="CI14" s="22">
        <f t="shared" si="3"/>
        <v>2.7225409811185088E-3</v>
      </c>
      <c r="CJ14" s="22">
        <f t="shared" si="4"/>
        <v>2.6982085726344417E-3</v>
      </c>
      <c r="CK14" s="22">
        <f t="shared" si="5"/>
        <v>2.6974677700118961E-3</v>
      </c>
      <c r="CL14" s="22">
        <f t="shared" si="6"/>
        <v>2.7232825813861641E-3</v>
      </c>
      <c r="CM14" s="22">
        <f t="shared" si="7"/>
        <v>2.723336123176134E-3</v>
      </c>
      <c r="CN14" s="22">
        <f t="shared" si="8"/>
        <v>2.722889587048586E-3</v>
      </c>
      <c r="CO14" s="22">
        <f t="shared" si="9"/>
        <v>2.7207170793759304E-3</v>
      </c>
      <c r="CP14" s="22">
        <f t="shared" si="10"/>
        <v>2.7225090769818416E-3</v>
      </c>
      <c r="CQ14" s="22">
        <f t="shared" si="11"/>
        <v>2.7243852225410084E-3</v>
      </c>
      <c r="CR14" s="22">
        <f t="shared" si="12"/>
        <v>2.7232124272577006E-3</v>
      </c>
      <c r="CS14" s="22">
        <f t="shared" si="13"/>
        <v>2.729118237595161E-3</v>
      </c>
    </row>
    <row r="15" spans="1:97" x14ac:dyDescent="0.25">
      <c r="A15" s="88" t="s">
        <v>14</v>
      </c>
      <c r="B15" s="88">
        <v>2987.7910824000001</v>
      </c>
      <c r="C15" s="88">
        <v>9.3480452663999998</v>
      </c>
      <c r="D15" s="88">
        <v>12521.466645</v>
      </c>
      <c r="E15" s="88">
        <v>335.93574670999999</v>
      </c>
      <c r="F15" s="88">
        <v>325.85545681999997</v>
      </c>
      <c r="G15" s="88">
        <v>10.536219102</v>
      </c>
      <c r="H15" s="88">
        <v>529.27929782000001</v>
      </c>
      <c r="I15" s="88">
        <v>9.2810272180000002</v>
      </c>
      <c r="J15" s="88">
        <v>1.2772340918</v>
      </c>
      <c r="K15" s="88">
        <v>21.385054536999998</v>
      </c>
      <c r="L15" s="88">
        <v>1.5433761637000001</v>
      </c>
      <c r="M15" s="88">
        <v>1.6035963408</v>
      </c>
      <c r="N15" s="88">
        <v>0.86522300770000005</v>
      </c>
      <c r="O15" s="25"/>
      <c r="P15" s="27" t="s">
        <v>14</v>
      </c>
      <c r="Q15" s="87">
        <v>0</v>
      </c>
      <c r="R15" s="27">
        <v>0</v>
      </c>
      <c r="S15" s="25">
        <v>1.5475786706180601</v>
      </c>
      <c r="T15" s="25">
        <v>9.3062629944192601</v>
      </c>
      <c r="U15" s="25">
        <v>9.3062629944192601</v>
      </c>
      <c r="V15" s="25">
        <v>12.646170987888301</v>
      </c>
      <c r="W15" s="88">
        <v>0.54113574131834496</v>
      </c>
      <c r="X15" s="25">
        <v>1.28070178389483</v>
      </c>
      <c r="Y15" s="25">
        <v>1.60795829770219</v>
      </c>
      <c r="Z15" s="25">
        <v>0</v>
      </c>
      <c r="AA15" s="25">
        <v>2995.9161137055798</v>
      </c>
      <c r="AB15" s="25">
        <v>126.49791156145599</v>
      </c>
      <c r="AC15" s="25">
        <v>11.407204587601001</v>
      </c>
      <c r="AD15" s="25">
        <v>41.351173861989103</v>
      </c>
      <c r="AE15" s="25">
        <v>0</v>
      </c>
      <c r="AF15" s="88">
        <v>0</v>
      </c>
      <c r="AG15" s="25">
        <v>21.4432165381081</v>
      </c>
      <c r="AH15" s="25">
        <v>21.4432165381081</v>
      </c>
      <c r="AI15" s="25">
        <v>100.44414689925399</v>
      </c>
      <c r="AJ15" s="25">
        <v>15.165197365708201</v>
      </c>
      <c r="AK15" s="25">
        <v>0.94598314176185505</v>
      </c>
      <c r="AL15" s="88">
        <v>1.7310565386975401</v>
      </c>
      <c r="AM15" s="25">
        <v>7.4049428170959501</v>
      </c>
      <c r="AN15" s="25">
        <v>0</v>
      </c>
      <c r="AO15" s="25">
        <v>0.86757894929454904</v>
      </c>
      <c r="AP15" s="25">
        <v>9.3734736513831294</v>
      </c>
      <c r="AQ15" s="25">
        <v>0</v>
      </c>
      <c r="AR15" s="88">
        <v>542.08931903415498</v>
      </c>
      <c r="AS15" s="25">
        <v>11299.9663801319</v>
      </c>
      <c r="AT15" s="25">
        <v>1155.10752801424</v>
      </c>
      <c r="AU15" s="25">
        <v>12555.518055045401</v>
      </c>
      <c r="AV15" s="25">
        <v>0</v>
      </c>
      <c r="AW15" s="25">
        <v>48.872190142914498</v>
      </c>
      <c r="AX15" s="25">
        <v>0</v>
      </c>
      <c r="AY15" s="25">
        <v>198.987483248443</v>
      </c>
      <c r="AZ15" s="25">
        <v>0.19049031466569599</v>
      </c>
      <c r="BA15" s="25">
        <v>6.6981996693066898E-2</v>
      </c>
      <c r="BB15" s="25">
        <v>251.983159511015</v>
      </c>
      <c r="BC15" s="25">
        <v>8.5606656514382304E-2</v>
      </c>
      <c r="BD15" s="25">
        <v>0</v>
      </c>
      <c r="BE15" s="25">
        <v>1.24161831688134E-2</v>
      </c>
      <c r="BF15" s="25">
        <v>336.840877148966</v>
      </c>
      <c r="BG15" s="25">
        <v>326.73318443502097</v>
      </c>
      <c r="BH15" s="25">
        <v>10.107692713944701</v>
      </c>
      <c r="BI15" s="25">
        <v>0</v>
      </c>
      <c r="BJ15" s="25">
        <v>0</v>
      </c>
      <c r="BK15" s="25">
        <v>1.3367003788642799</v>
      </c>
      <c r="BL15" s="25">
        <v>0</v>
      </c>
      <c r="BM15" s="25">
        <v>14.3439632589824</v>
      </c>
      <c r="BN15" s="25">
        <v>0</v>
      </c>
      <c r="BO15" s="25">
        <v>0.37281242073005999</v>
      </c>
      <c r="BP15" s="25">
        <v>57.375860455915799</v>
      </c>
      <c r="BQ15" s="25">
        <v>13.7497549580873</v>
      </c>
      <c r="BR15" s="25">
        <v>0</v>
      </c>
      <c r="BS15" s="25">
        <v>0.96388628868422499</v>
      </c>
      <c r="BT15" s="25">
        <v>1.3069697880807099E-3</v>
      </c>
      <c r="BU15" s="25">
        <v>10.564866530553299</v>
      </c>
      <c r="BV15" s="25">
        <v>108.301717929841</v>
      </c>
      <c r="BW15" s="25">
        <v>0</v>
      </c>
      <c r="BX15" s="25">
        <v>0.19356258114699601</v>
      </c>
      <c r="BY15" s="25">
        <v>16.5827887428431</v>
      </c>
      <c r="BZ15" s="88">
        <v>0</v>
      </c>
      <c r="CA15" s="25">
        <v>1.44937886845602</v>
      </c>
      <c r="CB15" s="25">
        <v>530.71854118399199</v>
      </c>
      <c r="CC15" s="25">
        <v>13.542925747012401</v>
      </c>
      <c r="CE15" s="34">
        <f t="shared" si="0"/>
        <v>8.0000001958414491E-3</v>
      </c>
      <c r="CG15" s="22">
        <f t="shared" si="1"/>
        <v>2.7194107892755371E-3</v>
      </c>
      <c r="CH15" s="22">
        <f t="shared" si="2"/>
        <v>2.720182055015044E-3</v>
      </c>
      <c r="CI15" s="22">
        <f t="shared" si="3"/>
        <v>2.7194426188882114E-3</v>
      </c>
      <c r="CJ15" s="22">
        <f t="shared" si="4"/>
        <v>2.6943558339070565E-3</v>
      </c>
      <c r="CK15" s="22">
        <f t="shared" si="5"/>
        <v>2.6936103006734405E-3</v>
      </c>
      <c r="CL15" s="22">
        <f t="shared" si="6"/>
        <v>2.7189476866384681E-3</v>
      </c>
      <c r="CM15" s="22">
        <f t="shared" si="7"/>
        <v>2.7192511967121043E-3</v>
      </c>
      <c r="CN15" s="22">
        <f t="shared" si="8"/>
        <v>2.7190714806133317E-3</v>
      </c>
      <c r="CO15" s="22">
        <f t="shared" si="9"/>
        <v>2.7150012022799964E-3</v>
      </c>
      <c r="CP15" s="22">
        <f t="shared" si="10"/>
        <v>2.7197499546924553E-3</v>
      </c>
      <c r="CQ15" s="22">
        <f t="shared" si="11"/>
        <v>2.722931075976427E-3</v>
      </c>
      <c r="CR15" s="22">
        <f t="shared" si="12"/>
        <v>2.7201090394194231E-3</v>
      </c>
      <c r="CS15" s="22">
        <f t="shared" si="13"/>
        <v>2.7229298962029827E-3</v>
      </c>
    </row>
    <row r="16" spans="1:97" x14ac:dyDescent="0.25">
      <c r="A16" s="88" t="s">
        <v>15</v>
      </c>
      <c r="B16" s="88">
        <v>3240.9015386000001</v>
      </c>
      <c r="C16" s="88">
        <v>10.139964386000001</v>
      </c>
      <c r="D16" s="88">
        <v>12993.526175999999</v>
      </c>
      <c r="E16" s="88">
        <v>344.99441150000001</v>
      </c>
      <c r="F16" s="88">
        <v>334.64206030000003</v>
      </c>
      <c r="G16" s="88">
        <v>11.428794675000001</v>
      </c>
      <c r="H16" s="88">
        <v>543.70855917999995</v>
      </c>
      <c r="I16" s="88">
        <v>9.5312944646000002</v>
      </c>
      <c r="J16" s="88">
        <v>1.3116753078000001</v>
      </c>
      <c r="K16" s="88">
        <v>21.961712551000002</v>
      </c>
      <c r="L16" s="88">
        <v>1.5849940257999999</v>
      </c>
      <c r="M16" s="88">
        <v>1.6468380684999999</v>
      </c>
      <c r="N16" s="88">
        <v>0.88855415110000002</v>
      </c>
      <c r="O16" s="25"/>
      <c r="P16" s="27" t="s">
        <v>15</v>
      </c>
      <c r="Q16" s="87">
        <v>0</v>
      </c>
      <c r="R16" s="27">
        <v>0</v>
      </c>
      <c r="S16" s="25">
        <v>1.5893080308473599</v>
      </c>
      <c r="T16" s="25">
        <v>9.5572090244052195</v>
      </c>
      <c r="U16" s="25">
        <v>9.5572090244052195</v>
      </c>
      <c r="V16" s="25">
        <v>12.9911696217511</v>
      </c>
      <c r="W16" s="88">
        <v>0.55588826092535404</v>
      </c>
      <c r="X16" s="25">
        <v>1.3152394135426499</v>
      </c>
      <c r="Y16" s="25">
        <v>1.6513171020141799</v>
      </c>
      <c r="Z16" s="25">
        <v>0</v>
      </c>
      <c r="AA16" s="25">
        <v>3249.7142776902101</v>
      </c>
      <c r="AB16" s="25">
        <v>129.948996294869</v>
      </c>
      <c r="AC16" s="25">
        <v>11.718414148986399</v>
      </c>
      <c r="AD16" s="25">
        <v>42.4792842564433</v>
      </c>
      <c r="AE16" s="25">
        <v>0</v>
      </c>
      <c r="AF16" s="88">
        <v>0</v>
      </c>
      <c r="AG16" s="25">
        <v>22.021425979032699</v>
      </c>
      <c r="AH16" s="25">
        <v>22.021425979032699</v>
      </c>
      <c r="AI16" s="25">
        <v>104.23101728553701</v>
      </c>
      <c r="AJ16" s="25">
        <v>15.5789235315144</v>
      </c>
      <c r="AK16" s="25">
        <v>0.97178968048209402</v>
      </c>
      <c r="AL16" s="88">
        <v>1.77828542681621</v>
      </c>
      <c r="AM16" s="25">
        <v>7.6069674795984898</v>
      </c>
      <c r="AN16" s="25">
        <v>0</v>
      </c>
      <c r="AO16" s="25">
        <v>0.89097015674038404</v>
      </c>
      <c r="AP16" s="25">
        <v>10.167532688937699</v>
      </c>
      <c r="AQ16" s="25">
        <v>0</v>
      </c>
      <c r="AR16" s="88">
        <v>556.86807698782502</v>
      </c>
      <c r="AS16" s="25">
        <v>11725.9707325319</v>
      </c>
      <c r="AT16" s="25">
        <v>1198.65513176386</v>
      </c>
      <c r="AU16" s="25">
        <v>13028.8568815813</v>
      </c>
      <c r="AV16" s="25">
        <v>0</v>
      </c>
      <c r="AW16" s="25">
        <v>50.205422855779098</v>
      </c>
      <c r="AX16" s="25">
        <v>0</v>
      </c>
      <c r="AY16" s="25">
        <v>204.41658546255701</v>
      </c>
      <c r="AZ16" s="25">
        <v>0.195626741479411</v>
      </c>
      <c r="BA16" s="25">
        <v>6.8788235930378E-2</v>
      </c>
      <c r="BB16" s="25">
        <v>258.77772393866701</v>
      </c>
      <c r="BC16" s="25">
        <v>8.7914682130546595E-2</v>
      </c>
      <c r="BD16" s="25">
        <v>0</v>
      </c>
      <c r="BE16" s="25">
        <v>1.2750969996968601E-2</v>
      </c>
      <c r="BF16" s="25">
        <v>345.92379931266601</v>
      </c>
      <c r="BG16" s="25">
        <v>335.543300503007</v>
      </c>
      <c r="BH16" s="25">
        <v>10.3804988096584</v>
      </c>
      <c r="BI16" s="25">
        <v>0</v>
      </c>
      <c r="BJ16" s="25">
        <v>0</v>
      </c>
      <c r="BK16" s="25">
        <v>1.3727426099748099</v>
      </c>
      <c r="BL16" s="25">
        <v>0</v>
      </c>
      <c r="BM16" s="25">
        <v>14.730742192827201</v>
      </c>
      <c r="BN16" s="25">
        <v>0</v>
      </c>
      <c r="BO16" s="25">
        <v>0.38286503904826402</v>
      </c>
      <c r="BP16" s="25">
        <v>58.922923817192697</v>
      </c>
      <c r="BQ16" s="25">
        <v>14.1248771269952</v>
      </c>
      <c r="BR16" s="25">
        <v>0</v>
      </c>
      <c r="BS16" s="25">
        <v>0.989880085034475</v>
      </c>
      <c r="BT16" s="25">
        <v>1.3421907250670999E-3</v>
      </c>
      <c r="BU16" s="25">
        <v>11.459881923373899</v>
      </c>
      <c r="BV16" s="25">
        <v>111.256463593086</v>
      </c>
      <c r="BW16" s="25">
        <v>0</v>
      </c>
      <c r="BX16" s="25">
        <v>0.19883924940675099</v>
      </c>
      <c r="BY16" s="25">
        <v>17.035226470873202</v>
      </c>
      <c r="BZ16" s="88">
        <v>0</v>
      </c>
      <c r="CA16" s="25">
        <v>1.4889208570458099</v>
      </c>
      <c r="CB16" s="25">
        <v>545.18698860750499</v>
      </c>
      <c r="CC16" s="25">
        <v>13.9123986857022</v>
      </c>
      <c r="CE16" s="34">
        <f t="shared" si="0"/>
        <v>8.0000124518127807E-3</v>
      </c>
      <c r="CG16" s="22">
        <f t="shared" si="1"/>
        <v>2.7192245692280212E-3</v>
      </c>
      <c r="CH16" s="22">
        <f t="shared" si="2"/>
        <v>2.7187770970637133E-3</v>
      </c>
      <c r="CI16" s="22">
        <f t="shared" si="3"/>
        <v>2.7191006584924289E-3</v>
      </c>
      <c r="CJ16" s="22">
        <f t="shared" si="4"/>
        <v>2.6939213554941694E-3</v>
      </c>
      <c r="CK16" s="22">
        <f t="shared" si="5"/>
        <v>2.6931468273863539E-3</v>
      </c>
      <c r="CL16" s="22">
        <f t="shared" si="6"/>
        <v>2.7200810984819484E-3</v>
      </c>
      <c r="CM16" s="22">
        <f t="shared" si="7"/>
        <v>2.7191579064614027E-3</v>
      </c>
      <c r="CN16" s="22">
        <f t="shared" si="8"/>
        <v>2.718891951294555E-3</v>
      </c>
      <c r="CO16" s="22">
        <f t="shared" si="9"/>
        <v>2.7172164646658984E-3</v>
      </c>
      <c r="CP16" s="22">
        <f t="shared" si="10"/>
        <v>2.7189786722701939E-3</v>
      </c>
      <c r="CQ16" s="22">
        <f t="shared" si="11"/>
        <v>2.7217800049325678E-3</v>
      </c>
      <c r="CR16" s="22">
        <f t="shared" si="12"/>
        <v>2.7197777364107597E-3</v>
      </c>
      <c r="CS16" s="22">
        <f t="shared" si="13"/>
        <v>2.7190302778880601E-3</v>
      </c>
    </row>
    <row r="17" spans="1:97" x14ac:dyDescent="0.25">
      <c r="A17" s="88" t="s">
        <v>16</v>
      </c>
      <c r="B17" s="88">
        <v>4208.1154200999999</v>
      </c>
      <c r="C17" s="88">
        <v>13.166134754</v>
      </c>
      <c r="D17" s="88">
        <v>17261.273010000001</v>
      </c>
      <c r="E17" s="88">
        <v>460.61122284999999</v>
      </c>
      <c r="F17" s="88">
        <v>446.78968808000002</v>
      </c>
      <c r="G17" s="88">
        <v>14.839602763</v>
      </c>
      <c r="H17" s="88">
        <v>725.89173588000006</v>
      </c>
      <c r="I17" s="88">
        <v>12.725484972</v>
      </c>
      <c r="J17" s="88">
        <v>1.7512526203000001</v>
      </c>
      <c r="K17" s="88">
        <v>29.321667067</v>
      </c>
      <c r="L17" s="88">
        <v>2.1161677163000001</v>
      </c>
      <c r="M17" s="88">
        <v>2.1987373456000001</v>
      </c>
      <c r="N17" s="88">
        <v>1.1863323020000001</v>
      </c>
      <c r="O17" s="25"/>
      <c r="P17" s="27" t="s">
        <v>16</v>
      </c>
      <c r="Q17" s="87">
        <v>0</v>
      </c>
      <c r="R17" s="27">
        <v>0</v>
      </c>
      <c r="S17" s="25">
        <v>2.1219221995756601</v>
      </c>
      <c r="T17" s="25">
        <v>12.7600689798915</v>
      </c>
      <c r="U17" s="25">
        <v>12.7600689798915</v>
      </c>
      <c r="V17" s="25">
        <v>17.344154376676201</v>
      </c>
      <c r="W17" s="88">
        <v>0.74215519871826097</v>
      </c>
      <c r="X17" s="25">
        <v>1.7560220116142899</v>
      </c>
      <c r="Y17" s="25">
        <v>2.20471166174941</v>
      </c>
      <c r="Z17" s="25">
        <v>0</v>
      </c>
      <c r="AA17" s="25">
        <v>4219.5595009970302</v>
      </c>
      <c r="AB17" s="25">
        <v>173.49097976188801</v>
      </c>
      <c r="AC17" s="25">
        <v>15.6449303783816</v>
      </c>
      <c r="AD17" s="25">
        <v>56.712928995766099</v>
      </c>
      <c r="AE17" s="25">
        <v>0</v>
      </c>
      <c r="AF17" s="88">
        <v>0</v>
      </c>
      <c r="AG17" s="25">
        <v>29.4013925737462</v>
      </c>
      <c r="AH17" s="25">
        <v>29.4013925737462</v>
      </c>
      <c r="AI17" s="25">
        <v>138.46566799649401</v>
      </c>
      <c r="AJ17" s="25">
        <v>20.798972044129901</v>
      </c>
      <c r="AK17" s="25">
        <v>1.2974128505150699</v>
      </c>
      <c r="AL17" s="88">
        <v>2.3741342805677799</v>
      </c>
      <c r="AM17" s="25">
        <v>10.1558275549441</v>
      </c>
      <c r="AN17" s="25">
        <v>0</v>
      </c>
      <c r="AO17" s="25">
        <v>1.1895547422598101</v>
      </c>
      <c r="AP17" s="25">
        <v>13.201930641489801</v>
      </c>
      <c r="AQ17" s="25">
        <v>0</v>
      </c>
      <c r="AR17" s="88">
        <v>743.46082558684202</v>
      </c>
      <c r="AS17" s="25">
        <v>15577.388874353001</v>
      </c>
      <c r="AT17" s="25">
        <v>1592.3562211676699</v>
      </c>
      <c r="AU17" s="25">
        <v>17308.2107635172</v>
      </c>
      <c r="AV17" s="25">
        <v>0</v>
      </c>
      <c r="AW17" s="25">
        <v>67.027897262642099</v>
      </c>
      <c r="AX17" s="25">
        <v>0</v>
      </c>
      <c r="AY17" s="25">
        <v>272.91062699710602</v>
      </c>
      <c r="AZ17" s="25">
        <v>0.26118702238242397</v>
      </c>
      <c r="BA17" s="25">
        <v>9.18407834675396E-2</v>
      </c>
      <c r="BB17" s="25">
        <v>345.501210745327</v>
      </c>
      <c r="BC17" s="25">
        <v>0.117377175107613</v>
      </c>
      <c r="BD17" s="25">
        <v>0</v>
      </c>
      <c r="BE17" s="25">
        <v>1.70241711337819E-2</v>
      </c>
      <c r="BF17" s="25">
        <v>461.85216628494402</v>
      </c>
      <c r="BG17" s="25">
        <v>447.993054150153</v>
      </c>
      <c r="BH17" s="25">
        <v>13.8591121347905</v>
      </c>
      <c r="BI17" s="25">
        <v>0</v>
      </c>
      <c r="BJ17" s="25">
        <v>0</v>
      </c>
      <c r="BK17" s="25">
        <v>1.8327889849369201</v>
      </c>
      <c r="BL17" s="25">
        <v>0</v>
      </c>
      <c r="BM17" s="25">
        <v>19.6674228057121</v>
      </c>
      <c r="BN17" s="25">
        <v>0</v>
      </c>
      <c r="BO17" s="25">
        <v>0.51117341876243505</v>
      </c>
      <c r="BP17" s="25">
        <v>78.669623344742206</v>
      </c>
      <c r="BQ17" s="25">
        <v>18.8577296808743</v>
      </c>
      <c r="BR17" s="25">
        <v>0</v>
      </c>
      <c r="BS17" s="25">
        <v>1.32161371440224</v>
      </c>
      <c r="BT17" s="25">
        <v>1.7919841785302799E-3</v>
      </c>
      <c r="BU17" s="25">
        <v>14.879961591604699</v>
      </c>
      <c r="BV17" s="25">
        <v>148.53543688984399</v>
      </c>
      <c r="BW17" s="25">
        <v>0</v>
      </c>
      <c r="BX17" s="25">
        <v>0.26546487004445102</v>
      </c>
      <c r="BY17" s="25">
        <v>22.743242426364802</v>
      </c>
      <c r="BZ17" s="88">
        <v>0</v>
      </c>
      <c r="CA17" s="25">
        <v>1.9878135999451001</v>
      </c>
      <c r="CB17" s="25">
        <v>727.86560854731999</v>
      </c>
      <c r="CC17" s="25">
        <v>18.574046799976799</v>
      </c>
      <c r="CE17" s="34">
        <f t="shared" si="0"/>
        <v>7.999998953580844E-3</v>
      </c>
      <c r="CG17" s="22">
        <f t="shared" si="1"/>
        <v>2.7195263804713648E-3</v>
      </c>
      <c r="CH17" s="22">
        <f t="shared" si="2"/>
        <v>2.7187848338652214E-3</v>
      </c>
      <c r="CI17" s="22">
        <f t="shared" si="3"/>
        <v>2.7192521368502977E-3</v>
      </c>
      <c r="CJ17" s="22">
        <f t="shared" si="4"/>
        <v>2.6941233156799298E-3</v>
      </c>
      <c r="CK17" s="22">
        <f t="shared" si="5"/>
        <v>2.6933613336606647E-3</v>
      </c>
      <c r="CL17" s="22">
        <f t="shared" si="6"/>
        <v>2.7196704149875747E-3</v>
      </c>
      <c r="CM17" s="22">
        <f t="shared" si="7"/>
        <v>2.7192383791599557E-3</v>
      </c>
      <c r="CN17" s="22">
        <f t="shared" si="8"/>
        <v>2.7176966510584965E-3</v>
      </c>
      <c r="CO17" s="22">
        <f t="shared" si="9"/>
        <v>2.723417089576065E-3</v>
      </c>
      <c r="CP17" s="22">
        <f t="shared" si="10"/>
        <v>2.7189963846198655E-3</v>
      </c>
      <c r="CQ17" s="22">
        <f t="shared" si="11"/>
        <v>2.7192945206258798E-3</v>
      </c>
      <c r="CR17" s="22">
        <f t="shared" si="12"/>
        <v>2.7171577184357206E-3</v>
      </c>
      <c r="CS17" s="22">
        <f t="shared" si="13"/>
        <v>2.7163049125252595E-3</v>
      </c>
    </row>
    <row r="18" spans="1:97" x14ac:dyDescent="0.25">
      <c r="A18" s="88" t="s">
        <v>17</v>
      </c>
      <c r="B18" s="88">
        <v>1570.1957416</v>
      </c>
      <c r="C18" s="88">
        <v>4.9127476147999998</v>
      </c>
      <c r="D18" s="88">
        <v>6433.5186971000003</v>
      </c>
      <c r="E18" s="88">
        <v>171.73129091000001</v>
      </c>
      <c r="F18" s="88">
        <v>166.57815873000001</v>
      </c>
      <c r="G18" s="88">
        <v>5.5371777081999998</v>
      </c>
      <c r="H18" s="88">
        <v>270.59641090000002</v>
      </c>
      <c r="I18" s="88">
        <v>4.7444870055999999</v>
      </c>
      <c r="J18" s="88">
        <v>0.65292563049999996</v>
      </c>
      <c r="K18" s="88">
        <v>10.932099538999999</v>
      </c>
      <c r="L18" s="88">
        <v>0.7889782004</v>
      </c>
      <c r="M18" s="88">
        <v>0.81976292399999995</v>
      </c>
      <c r="N18" s="88">
        <v>0.44230441570000001</v>
      </c>
      <c r="O18" s="25"/>
      <c r="P18" s="27" t="s">
        <v>17</v>
      </c>
      <c r="Q18" s="87">
        <v>0</v>
      </c>
      <c r="R18" s="27">
        <v>0</v>
      </c>
      <c r="S18" s="25">
        <v>0.79112721789876905</v>
      </c>
      <c r="T18" s="25">
        <v>4.7573858204281203</v>
      </c>
      <c r="U18" s="25">
        <v>4.7573858204281203</v>
      </c>
      <c r="V18" s="25">
        <v>6.4654602853486196</v>
      </c>
      <c r="W18" s="88">
        <v>0.27665617525235298</v>
      </c>
      <c r="X18" s="25">
        <v>0.65469781937372495</v>
      </c>
      <c r="Y18" s="25">
        <v>0.82199083846615095</v>
      </c>
      <c r="Z18" s="25">
        <v>0</v>
      </c>
      <c r="AA18" s="25">
        <v>1574.4635633216999</v>
      </c>
      <c r="AB18" s="25">
        <v>64.673065366337994</v>
      </c>
      <c r="AC18" s="25">
        <v>5.8320140619555199</v>
      </c>
      <c r="AD18" s="25">
        <v>21.141119381337901</v>
      </c>
      <c r="AE18" s="25">
        <v>0</v>
      </c>
      <c r="AF18" s="88">
        <v>0</v>
      </c>
      <c r="AG18" s="25">
        <v>10.961827466435</v>
      </c>
      <c r="AH18" s="25">
        <v>10.961827466435</v>
      </c>
      <c r="AI18" s="25">
        <v>51.608047955598899</v>
      </c>
      <c r="AJ18" s="25">
        <v>7.7533201352958798</v>
      </c>
      <c r="AK18" s="25">
        <v>0.48364034451151899</v>
      </c>
      <c r="AL18" s="88">
        <v>0.88501664219464105</v>
      </c>
      <c r="AM18" s="25">
        <v>3.7858350762680102</v>
      </c>
      <c r="AN18" s="25">
        <v>0</v>
      </c>
      <c r="AO18" s="25">
        <v>0.44350724137159198</v>
      </c>
      <c r="AP18" s="25">
        <v>4.92610693844144</v>
      </c>
      <c r="AQ18" s="25">
        <v>0</v>
      </c>
      <c r="AR18" s="88">
        <v>277.14570656040303</v>
      </c>
      <c r="AS18" s="25">
        <v>5805.9103025005898</v>
      </c>
      <c r="AT18" s="25">
        <v>593.49365156522595</v>
      </c>
      <c r="AU18" s="25">
        <v>6451.0120020214099</v>
      </c>
      <c r="AV18" s="25">
        <v>0</v>
      </c>
      <c r="AW18" s="25">
        <v>24.986295947281899</v>
      </c>
      <c r="AX18" s="25">
        <v>0</v>
      </c>
      <c r="AY18" s="25">
        <v>101.73402447575801</v>
      </c>
      <c r="AZ18" s="25">
        <v>9.7378905570528695E-2</v>
      </c>
      <c r="BA18" s="25">
        <v>3.4241388215193097E-2</v>
      </c>
      <c r="BB18" s="25">
        <v>128.81446280416799</v>
      </c>
      <c r="BC18" s="25">
        <v>4.3762130999740897E-2</v>
      </c>
      <c r="BD18" s="25">
        <v>0</v>
      </c>
      <c r="BE18" s="25">
        <v>6.3471809719076004E-3</v>
      </c>
      <c r="BF18" s="25">
        <v>172.19394573567101</v>
      </c>
      <c r="BG18" s="25">
        <v>167.026805074284</v>
      </c>
      <c r="BH18" s="25">
        <v>5.1671406613865898</v>
      </c>
      <c r="BI18" s="25">
        <v>0</v>
      </c>
      <c r="BJ18" s="25">
        <v>0</v>
      </c>
      <c r="BK18" s="25">
        <v>0.683325049245743</v>
      </c>
      <c r="BL18" s="25">
        <v>0</v>
      </c>
      <c r="BM18" s="25">
        <v>7.3326554355506302</v>
      </c>
      <c r="BN18" s="25">
        <v>0</v>
      </c>
      <c r="BO18" s="25">
        <v>0.190582290668386</v>
      </c>
      <c r="BP18" s="25">
        <v>29.3306396551971</v>
      </c>
      <c r="BQ18" s="25">
        <v>7.02968064067655</v>
      </c>
      <c r="BR18" s="25">
        <v>0</v>
      </c>
      <c r="BS18" s="25">
        <v>0.492742113350639</v>
      </c>
      <c r="BT18" s="25">
        <v>6.6812034579495898E-4</v>
      </c>
      <c r="BU18" s="25">
        <v>5.5522382085241704</v>
      </c>
      <c r="BV18" s="25">
        <v>55.3701615376498</v>
      </c>
      <c r="BW18" s="25">
        <v>0</v>
      </c>
      <c r="BX18" s="25">
        <v>9.8960209647370997E-2</v>
      </c>
      <c r="BY18" s="25">
        <v>8.4780895463067107</v>
      </c>
      <c r="BZ18" s="88">
        <v>0</v>
      </c>
      <c r="CA18" s="25">
        <v>0.74100663661059196</v>
      </c>
      <c r="CB18" s="25">
        <v>271.33230027612802</v>
      </c>
      <c r="CC18" s="25">
        <v>6.9239304219675102</v>
      </c>
      <c r="CE18" s="34">
        <f t="shared" si="0"/>
        <v>7.9999925499173764E-3</v>
      </c>
      <c r="CG18" s="22">
        <f t="shared" si="1"/>
        <v>2.7180189123115596E-3</v>
      </c>
      <c r="CH18" s="22">
        <f t="shared" si="2"/>
        <v>2.719318126824652E-3</v>
      </c>
      <c r="CI18" s="22">
        <f t="shared" si="3"/>
        <v>2.7190882229494368E-3</v>
      </c>
      <c r="CJ18" s="22">
        <f t="shared" si="4"/>
        <v>2.6940624694509565E-3</v>
      </c>
      <c r="CK18" s="22">
        <f t="shared" si="5"/>
        <v>2.6933083406881662E-3</v>
      </c>
      <c r="CL18" s="22">
        <f t="shared" si="6"/>
        <v>2.7198874801990795E-3</v>
      </c>
      <c r="CM18" s="22">
        <f t="shared" si="7"/>
        <v>2.7195090048698057E-3</v>
      </c>
      <c r="CN18" s="22">
        <f t="shared" si="8"/>
        <v>2.7186953643029673E-3</v>
      </c>
      <c r="CO18" s="22">
        <f t="shared" si="9"/>
        <v>2.714227763379231E-3</v>
      </c>
      <c r="CP18" s="22">
        <f t="shared" si="10"/>
        <v>2.7193246209428865E-3</v>
      </c>
      <c r="CQ18" s="22">
        <f t="shared" si="11"/>
        <v>2.7237983225386173E-3</v>
      </c>
      <c r="CR18" s="22">
        <f t="shared" si="12"/>
        <v>2.717754610418322E-3</v>
      </c>
      <c r="CS18" s="22">
        <f t="shared" si="13"/>
        <v>2.7194520988183006E-3</v>
      </c>
    </row>
    <row r="19" spans="1:97" x14ac:dyDescent="0.25">
      <c r="A19" s="88" t="s">
        <v>18</v>
      </c>
      <c r="B19" s="88">
        <v>1447.6052428999999</v>
      </c>
      <c r="C19" s="88">
        <v>4.5291936005000002</v>
      </c>
      <c r="D19" s="88">
        <v>5992.2220178999996</v>
      </c>
      <c r="E19" s="88">
        <v>161.06910202</v>
      </c>
      <c r="F19" s="88">
        <v>156.23594236</v>
      </c>
      <c r="G19" s="88">
        <v>5.1048706815999996</v>
      </c>
      <c r="H19" s="88">
        <v>253.46978813999999</v>
      </c>
      <c r="I19" s="88">
        <v>4.4499185765</v>
      </c>
      <c r="J19" s="88">
        <v>0.61238778620000001</v>
      </c>
      <c r="K19" s="88">
        <v>10.253364118</v>
      </c>
      <c r="L19" s="88">
        <v>0.73999333270000001</v>
      </c>
      <c r="M19" s="88">
        <v>0.76886674109999997</v>
      </c>
      <c r="N19" s="88">
        <v>0.4148432977</v>
      </c>
      <c r="O19" s="25"/>
      <c r="P19" s="27" t="s">
        <v>18</v>
      </c>
      <c r="Q19" s="87">
        <v>0</v>
      </c>
      <c r="R19" s="27">
        <v>0</v>
      </c>
      <c r="S19" s="25">
        <v>0.74200592625723105</v>
      </c>
      <c r="T19" s="25">
        <v>4.4620114026340802</v>
      </c>
      <c r="U19" s="25">
        <v>4.4620114026340802</v>
      </c>
      <c r="V19" s="25">
        <v>6.0557251401411998</v>
      </c>
      <c r="W19" s="88">
        <v>0.25912389877938202</v>
      </c>
      <c r="X19" s="25">
        <v>0.614053276120336</v>
      </c>
      <c r="Y19" s="25">
        <v>0.77095843625041904</v>
      </c>
      <c r="Z19" s="25">
        <v>0</v>
      </c>
      <c r="AA19" s="25">
        <v>1451.5418055765899</v>
      </c>
      <c r="AB19" s="25">
        <v>60.5746314600039</v>
      </c>
      <c r="AC19" s="25">
        <v>5.46244411865705</v>
      </c>
      <c r="AD19" s="25">
        <v>19.801381383994102</v>
      </c>
      <c r="AE19" s="25">
        <v>0</v>
      </c>
      <c r="AF19" s="88">
        <v>0</v>
      </c>
      <c r="AG19" s="25">
        <v>10.2812504379414</v>
      </c>
      <c r="AH19" s="25">
        <v>10.2812504379414</v>
      </c>
      <c r="AI19" s="25">
        <v>48.068129992008203</v>
      </c>
      <c r="AJ19" s="25">
        <v>7.2619820736985199</v>
      </c>
      <c r="AK19" s="25">
        <v>0.45299242899160502</v>
      </c>
      <c r="AL19" s="88">
        <v>0.82893260767529398</v>
      </c>
      <c r="AM19" s="25">
        <v>3.54592083053004</v>
      </c>
      <c r="AN19" s="25">
        <v>0</v>
      </c>
      <c r="AO19" s="25">
        <v>0.41596992102543401</v>
      </c>
      <c r="AP19" s="25">
        <v>4.5415122036078603</v>
      </c>
      <c r="AQ19" s="25">
        <v>0</v>
      </c>
      <c r="AR19" s="88">
        <v>259.60425313138899</v>
      </c>
      <c r="AS19" s="25">
        <v>5407.6633160557103</v>
      </c>
      <c r="AT19" s="25">
        <v>552.78339261826295</v>
      </c>
      <c r="AU19" s="25">
        <v>6008.5148386659803</v>
      </c>
      <c r="AV19" s="25">
        <v>0</v>
      </c>
      <c r="AW19" s="25">
        <v>23.402872815109301</v>
      </c>
      <c r="AX19" s="25">
        <v>0</v>
      </c>
      <c r="AY19" s="25">
        <v>95.286973010347396</v>
      </c>
      <c r="AZ19" s="25">
        <v>9.13332684182388E-2</v>
      </c>
      <c r="BA19" s="25">
        <v>3.2115524833413199E-2</v>
      </c>
      <c r="BB19" s="25">
        <v>120.816868893334</v>
      </c>
      <c r="BC19" s="25">
        <v>4.1045186158280803E-2</v>
      </c>
      <c r="BD19" s="25">
        <v>0</v>
      </c>
      <c r="BE19" s="25">
        <v>5.95313909070365E-3</v>
      </c>
      <c r="BF19" s="25">
        <v>161.50309350070299</v>
      </c>
      <c r="BG19" s="25">
        <v>156.65678792400101</v>
      </c>
      <c r="BH19" s="25">
        <v>4.8463055767015497</v>
      </c>
      <c r="BI19" s="25">
        <v>0</v>
      </c>
      <c r="BJ19" s="25">
        <v>0</v>
      </c>
      <c r="BK19" s="25">
        <v>0.64089874226315302</v>
      </c>
      <c r="BL19" s="25">
        <v>0</v>
      </c>
      <c r="BM19" s="25">
        <v>6.87741900814056</v>
      </c>
      <c r="BN19" s="25">
        <v>0</v>
      </c>
      <c r="BO19" s="25">
        <v>0.178749862376472</v>
      </c>
      <c r="BP19" s="25">
        <v>27.5096282593958</v>
      </c>
      <c r="BQ19" s="25">
        <v>6.5842019041884496</v>
      </c>
      <c r="BR19" s="25">
        <v>0</v>
      </c>
      <c r="BS19" s="25">
        <v>0.462149394213969</v>
      </c>
      <c r="BT19" s="25">
        <v>6.2664577655053796E-4</v>
      </c>
      <c r="BU19" s="25">
        <v>5.11875122196244</v>
      </c>
      <c r="BV19" s="25">
        <v>51.861240678379403</v>
      </c>
      <c r="BW19" s="25">
        <v>0</v>
      </c>
      <c r="BX19" s="25">
        <v>9.2688536141542599E-2</v>
      </c>
      <c r="BY19" s="25">
        <v>7.9408203133825497</v>
      </c>
      <c r="BZ19" s="88">
        <v>0</v>
      </c>
      <c r="CA19" s="25">
        <v>0.69404828719575395</v>
      </c>
      <c r="CB19" s="25">
        <v>254.15921767996599</v>
      </c>
      <c r="CC19" s="25">
        <v>6.48514886960377</v>
      </c>
      <c r="CE19" s="34">
        <f t="shared" si="0"/>
        <v>8.0000018777818902E-3</v>
      </c>
      <c r="CG19" s="22">
        <f t="shared" si="1"/>
        <v>2.7193619917429144E-3</v>
      </c>
      <c r="CH19" s="22">
        <f t="shared" si="2"/>
        <v>2.7198225985526955E-3</v>
      </c>
      <c r="CI19" s="22">
        <f t="shared" si="3"/>
        <v>2.7189948432001757E-3</v>
      </c>
      <c r="CJ19" s="22">
        <f t="shared" si="4"/>
        <v>2.6944427904558427E-3</v>
      </c>
      <c r="CK19" s="22">
        <f t="shared" si="5"/>
        <v>2.6936539546789911E-3</v>
      </c>
      <c r="CL19" s="22">
        <f t="shared" si="6"/>
        <v>2.7190777647848152E-3</v>
      </c>
      <c r="CM19" s="22">
        <f t="shared" si="7"/>
        <v>2.7199673184924275E-3</v>
      </c>
      <c r="CN19" s="22">
        <f t="shared" si="8"/>
        <v>2.7175387428305785E-3</v>
      </c>
      <c r="CO19" s="22">
        <f t="shared" si="9"/>
        <v>2.7196654764634069E-3</v>
      </c>
      <c r="CP19" s="22">
        <f t="shared" si="10"/>
        <v>2.7197239482059442E-3</v>
      </c>
      <c r="CQ19" s="22">
        <f t="shared" si="11"/>
        <v>2.7197455278248697E-3</v>
      </c>
      <c r="CR19" s="22">
        <f t="shared" si="12"/>
        <v>2.7204911314365485E-3</v>
      </c>
      <c r="CS19" s="22">
        <f t="shared" si="13"/>
        <v>2.7157804686258678E-3</v>
      </c>
    </row>
    <row r="20" spans="1:97" x14ac:dyDescent="0.25">
      <c r="A20" s="88" t="s">
        <v>19</v>
      </c>
      <c r="B20" s="88">
        <v>127.40209464</v>
      </c>
      <c r="C20" s="88">
        <v>0.39860995760000001</v>
      </c>
      <c r="D20" s="88">
        <v>1027.1837108</v>
      </c>
      <c r="E20" s="88">
        <v>30.255725757</v>
      </c>
      <c r="F20" s="88">
        <v>29.348053984</v>
      </c>
      <c r="G20" s="88">
        <v>0.44927484519999999</v>
      </c>
      <c r="H20" s="88">
        <v>47.673768549000002</v>
      </c>
      <c r="I20" s="88">
        <v>0.8358866747</v>
      </c>
      <c r="J20" s="88">
        <v>0.115032844</v>
      </c>
      <c r="K20" s="88">
        <v>1.9260241034000001</v>
      </c>
      <c r="L20" s="88">
        <v>0.1390026707</v>
      </c>
      <c r="M20" s="88">
        <v>0.14442634239999999</v>
      </c>
      <c r="N20" s="88">
        <v>7.7925467299999995E-2</v>
      </c>
      <c r="O20" s="25"/>
      <c r="P20" s="27" t="s">
        <v>19</v>
      </c>
      <c r="Q20" s="87">
        <v>0</v>
      </c>
      <c r="R20" s="27">
        <v>0</v>
      </c>
      <c r="S20" s="25">
        <v>0.13937887875989399</v>
      </c>
      <c r="T20" s="25">
        <v>0.83816330233866299</v>
      </c>
      <c r="U20" s="25">
        <v>0.83816330233866299</v>
      </c>
      <c r="V20" s="25">
        <v>1.1390849503960001</v>
      </c>
      <c r="W20" s="88">
        <v>4.8741599694668701E-2</v>
      </c>
      <c r="X20" s="25">
        <v>0.115346534427925</v>
      </c>
      <c r="Y20" s="25">
        <v>0.144817677360388</v>
      </c>
      <c r="Z20" s="25">
        <v>0</v>
      </c>
      <c r="AA20" s="25">
        <v>127.748632492821</v>
      </c>
      <c r="AB20" s="25">
        <v>11.394127030731299</v>
      </c>
      <c r="AC20" s="25">
        <v>1.0274845661644501</v>
      </c>
      <c r="AD20" s="25">
        <v>3.7246629848843398</v>
      </c>
      <c r="AE20" s="25">
        <v>0</v>
      </c>
      <c r="AF20" s="88">
        <v>0</v>
      </c>
      <c r="AG20" s="25">
        <v>1.9312667032710999</v>
      </c>
      <c r="AH20" s="25">
        <v>1.9312667032710999</v>
      </c>
      <c r="AI20" s="25">
        <v>8.23979324106989</v>
      </c>
      <c r="AJ20" s="25">
        <v>1.3659809147792299</v>
      </c>
      <c r="AK20" s="25">
        <v>8.5207738022068297E-2</v>
      </c>
      <c r="AL20" s="88">
        <v>0.155921176566578</v>
      </c>
      <c r="AM20" s="25">
        <v>0.666990760241847</v>
      </c>
      <c r="AN20" s="25">
        <v>0</v>
      </c>
      <c r="AO20" s="25">
        <v>7.8137507952284302E-2</v>
      </c>
      <c r="AP20" s="25">
        <v>0.39969435638816703</v>
      </c>
      <c r="AQ20" s="25">
        <v>0</v>
      </c>
      <c r="AR20" s="88">
        <v>48.827652783059698</v>
      </c>
      <c r="AS20" s="25">
        <v>926.98044555410502</v>
      </c>
      <c r="AT20" s="25">
        <v>94.758202512166804</v>
      </c>
      <c r="AU20" s="25">
        <v>1029.9784413073401</v>
      </c>
      <c r="AV20" s="25">
        <v>0</v>
      </c>
      <c r="AW20" s="25">
        <v>4.4020881373534504</v>
      </c>
      <c r="AX20" s="25">
        <v>0</v>
      </c>
      <c r="AY20" s="25">
        <v>17.923569178359301</v>
      </c>
      <c r="AZ20" s="25">
        <v>1.7156532460302999E-2</v>
      </c>
      <c r="BA20" s="25">
        <v>6.0327123133649598E-3</v>
      </c>
      <c r="BB20" s="25">
        <v>22.694787656321399</v>
      </c>
      <c r="BC20" s="25">
        <v>7.7101035621179896E-3</v>
      </c>
      <c r="BD20" s="25">
        <v>0</v>
      </c>
      <c r="BE20" s="25">
        <v>1.11825247331029E-3</v>
      </c>
      <c r="BF20" s="25">
        <v>30.337260916670701</v>
      </c>
      <c r="BG20" s="25">
        <v>29.427120373121198</v>
      </c>
      <c r="BH20" s="25">
        <v>0.91014054354954999</v>
      </c>
      <c r="BI20" s="25">
        <v>0</v>
      </c>
      <c r="BJ20" s="25">
        <v>0</v>
      </c>
      <c r="BK20" s="25">
        <v>0.12038942288507801</v>
      </c>
      <c r="BL20" s="25">
        <v>0</v>
      </c>
      <c r="BM20" s="25">
        <v>1.2918811036337601</v>
      </c>
      <c r="BN20" s="25">
        <v>0</v>
      </c>
      <c r="BO20" s="25">
        <v>3.35772820317796E-2</v>
      </c>
      <c r="BP20" s="25">
        <v>5.1675374173955602</v>
      </c>
      <c r="BQ20" s="25">
        <v>1.23848724041248</v>
      </c>
      <c r="BR20" s="25">
        <v>0</v>
      </c>
      <c r="BS20" s="25">
        <v>8.6812177670486101E-2</v>
      </c>
      <c r="BT20" s="25">
        <v>1.17712373992074E-4</v>
      </c>
      <c r="BU20" s="25">
        <v>0.45049811396793299</v>
      </c>
      <c r="BV20" s="25">
        <v>9.75515047491273</v>
      </c>
      <c r="BW20" s="25">
        <v>0</v>
      </c>
      <c r="BX20" s="25">
        <v>1.7434957265267802E-2</v>
      </c>
      <c r="BY20" s="25">
        <v>1.49367269777564</v>
      </c>
      <c r="BZ20" s="88">
        <v>0</v>
      </c>
      <c r="CA20" s="25">
        <v>0.13055011216058399</v>
      </c>
      <c r="CB20" s="25">
        <v>47.803419974977501</v>
      </c>
      <c r="CC20" s="25">
        <v>1.2198620113515899</v>
      </c>
      <c r="CE20" s="34">
        <f t="shared" si="0"/>
        <v>7.9999667086344071E-3</v>
      </c>
      <c r="CG20" s="22">
        <f t="shared" si="1"/>
        <v>2.7200326164197909E-3</v>
      </c>
      <c r="CH20" s="22">
        <f t="shared" si="2"/>
        <v>2.7204508254036102E-3</v>
      </c>
      <c r="CI20" s="22">
        <f t="shared" si="3"/>
        <v>2.7207698856161525E-3</v>
      </c>
      <c r="CJ20" s="22">
        <f t="shared" si="4"/>
        <v>2.6948670914574337E-3</v>
      </c>
      <c r="CK20" s="22">
        <f t="shared" si="5"/>
        <v>2.6940930790267711E-3</v>
      </c>
      <c r="CL20" s="22">
        <f t="shared" si="6"/>
        <v>2.7227626496392023E-3</v>
      </c>
      <c r="CM20" s="22">
        <f t="shared" si="7"/>
        <v>2.7195547976082753E-3</v>
      </c>
      <c r="CN20" s="22">
        <f t="shared" si="8"/>
        <v>2.7236080052120333E-3</v>
      </c>
      <c r="CO20" s="22">
        <f t="shared" si="9"/>
        <v>2.7269640305946567E-3</v>
      </c>
      <c r="CP20" s="22">
        <f t="shared" si="10"/>
        <v>2.7219804060837761E-3</v>
      </c>
      <c r="CQ20" s="22">
        <f t="shared" si="11"/>
        <v>2.7064808035662832E-3</v>
      </c>
      <c r="CR20" s="22">
        <f t="shared" si="12"/>
        <v>2.7095816032242904E-3</v>
      </c>
      <c r="CS20" s="22">
        <f t="shared" si="13"/>
        <v>2.7210700125542475E-3</v>
      </c>
    </row>
    <row r="21" spans="1:97" x14ac:dyDescent="0.25">
      <c r="A21" s="88" t="s">
        <v>20</v>
      </c>
      <c r="B21" s="88">
        <v>451.16092979000001</v>
      </c>
      <c r="C21" s="88">
        <v>1.4115708258999999</v>
      </c>
      <c r="D21" s="88">
        <v>2319.5591097000001</v>
      </c>
      <c r="E21" s="88">
        <v>64.359274623000005</v>
      </c>
      <c r="F21" s="88">
        <v>62.428242687000001</v>
      </c>
      <c r="G21" s="88">
        <v>1.5909858204</v>
      </c>
      <c r="H21" s="88">
        <v>101.49579113999999</v>
      </c>
      <c r="I21" s="88">
        <v>1.7780786516</v>
      </c>
      <c r="J21" s="88">
        <v>0.24469518509999999</v>
      </c>
      <c r="K21" s="88">
        <v>4.0969935807000004</v>
      </c>
      <c r="L21" s="88">
        <v>0.2956832412</v>
      </c>
      <c r="M21" s="88">
        <v>0.3072203489</v>
      </c>
      <c r="N21" s="88">
        <v>0.16576123779999999</v>
      </c>
      <c r="O21" s="25"/>
      <c r="P21" s="27" t="s">
        <v>20</v>
      </c>
      <c r="Q21" s="87">
        <v>0</v>
      </c>
      <c r="R21" s="27">
        <v>0</v>
      </c>
      <c r="S21" s="25">
        <v>0.29648975685524198</v>
      </c>
      <c r="T21" s="25">
        <v>1.78293362522879</v>
      </c>
      <c r="U21" s="25">
        <v>1.78293362522879</v>
      </c>
      <c r="V21" s="25">
        <v>2.42523217176706</v>
      </c>
      <c r="W21" s="88">
        <v>0.103774427798146</v>
      </c>
      <c r="X21" s="25">
        <v>0.24536151439935999</v>
      </c>
      <c r="Y21" s="25">
        <v>0.30805823723902798</v>
      </c>
      <c r="Z21" s="25">
        <v>0</v>
      </c>
      <c r="AA21" s="25">
        <v>452.39031143989303</v>
      </c>
      <c r="AB21" s="25">
        <v>24.259229095217101</v>
      </c>
      <c r="AC21" s="25">
        <v>2.1876330021605499</v>
      </c>
      <c r="AD21" s="25">
        <v>7.9301078417142996</v>
      </c>
      <c r="AE21" s="25">
        <v>0</v>
      </c>
      <c r="AF21" s="88">
        <v>0</v>
      </c>
      <c r="AG21" s="25">
        <v>4.1081666092818496</v>
      </c>
      <c r="AH21" s="25">
        <v>4.1081666092818496</v>
      </c>
      <c r="AI21" s="25">
        <v>18.6070541999702</v>
      </c>
      <c r="AJ21" s="25">
        <v>2.9083057590105601</v>
      </c>
      <c r="AK21" s="25">
        <v>0.181416000205739</v>
      </c>
      <c r="AL21" s="88">
        <v>0.33197748761552198</v>
      </c>
      <c r="AM21" s="25">
        <v>1.42008879845125</v>
      </c>
      <c r="AN21" s="25">
        <v>0</v>
      </c>
      <c r="AO21" s="25">
        <v>0.16621249300479299</v>
      </c>
      <c r="AP21" s="25">
        <v>1.4154140234792201</v>
      </c>
      <c r="AQ21" s="25">
        <v>0</v>
      </c>
      <c r="AR21" s="88">
        <v>103.953359944223</v>
      </c>
      <c r="AS21" s="25">
        <v>2093.2969207625702</v>
      </c>
      <c r="AT21" s="25">
        <v>213.981309412082</v>
      </c>
      <c r="AU21" s="25">
        <v>2325.8852843746199</v>
      </c>
      <c r="AV21" s="25">
        <v>0</v>
      </c>
      <c r="AW21" s="25">
        <v>9.3724764503712006</v>
      </c>
      <c r="AX21" s="25">
        <v>0</v>
      </c>
      <c r="AY21" s="25">
        <v>38.1609794314125</v>
      </c>
      <c r="AZ21" s="25">
        <v>3.6494866207002902E-2</v>
      </c>
      <c r="BA21" s="25">
        <v>1.28327208871398E-2</v>
      </c>
      <c r="BB21" s="25">
        <v>48.275999427900601</v>
      </c>
      <c r="BC21" s="25">
        <v>1.64008018937702E-2</v>
      </c>
      <c r="BD21" s="25">
        <v>0</v>
      </c>
      <c r="BE21" s="25">
        <v>2.37875114337207E-3</v>
      </c>
      <c r="BF21" s="25">
        <v>64.533261375169005</v>
      </c>
      <c r="BG21" s="25">
        <v>62.5969642450357</v>
      </c>
      <c r="BH21" s="25">
        <v>1.9362971301333201</v>
      </c>
      <c r="BI21" s="25">
        <v>0</v>
      </c>
      <c r="BJ21" s="25">
        <v>0</v>
      </c>
      <c r="BK21" s="25">
        <v>0.25609079360879999</v>
      </c>
      <c r="BL21" s="25">
        <v>0</v>
      </c>
      <c r="BM21" s="25">
        <v>2.74808232763989</v>
      </c>
      <c r="BN21" s="25">
        <v>0</v>
      </c>
      <c r="BO21" s="25">
        <v>7.1424972624106298E-2</v>
      </c>
      <c r="BP21" s="25">
        <v>10.992343281028599</v>
      </c>
      <c r="BQ21" s="25">
        <v>2.6368761559061</v>
      </c>
      <c r="BR21" s="25">
        <v>0</v>
      </c>
      <c r="BS21" s="25">
        <v>0.18466591016165301</v>
      </c>
      <c r="BT21" s="25">
        <v>2.5039194066259901E-4</v>
      </c>
      <c r="BU21" s="25">
        <v>1.59532111713487</v>
      </c>
      <c r="BV21" s="25">
        <v>20.769678060782098</v>
      </c>
      <c r="BW21" s="25">
        <v>0</v>
      </c>
      <c r="BX21" s="25">
        <v>3.71204812437822E-2</v>
      </c>
      <c r="BY21" s="25">
        <v>3.1801690152182198</v>
      </c>
      <c r="BZ21" s="88">
        <v>0</v>
      </c>
      <c r="CA21" s="25">
        <v>0.27795608651412801</v>
      </c>
      <c r="CB21" s="25">
        <v>101.772731486962</v>
      </c>
      <c r="CC21" s="25">
        <v>2.5972100258283901</v>
      </c>
      <c r="CE21" s="34">
        <f t="shared" si="0"/>
        <v>7.9999879293157893E-3</v>
      </c>
      <c r="CG21" s="22">
        <f t="shared" si="1"/>
        <v>2.7249293294639883E-3</v>
      </c>
      <c r="CH21" s="22">
        <f t="shared" si="2"/>
        <v>2.7226388564454509E-3</v>
      </c>
      <c r="CI21" s="22">
        <f t="shared" si="3"/>
        <v>2.7273177252370058E-3</v>
      </c>
      <c r="CJ21" s="22">
        <f t="shared" si="4"/>
        <v>2.7033672021347286E-3</v>
      </c>
      <c r="CK21" s="22">
        <f t="shared" si="5"/>
        <v>2.7026478845741005E-3</v>
      </c>
      <c r="CL21" s="22">
        <f t="shared" si="6"/>
        <v>2.7249122394943921E-3</v>
      </c>
      <c r="CM21" s="22">
        <f t="shared" si="7"/>
        <v>2.7285894700796488E-3</v>
      </c>
      <c r="CN21" s="22">
        <f t="shared" si="8"/>
        <v>2.7304605588854081E-3</v>
      </c>
      <c r="CO21" s="22">
        <f t="shared" si="9"/>
        <v>2.7230993494526358E-3</v>
      </c>
      <c r="CP21" s="22">
        <f t="shared" si="10"/>
        <v>2.7271286522104381E-3</v>
      </c>
      <c r="CQ21" s="22">
        <f t="shared" si="11"/>
        <v>2.7276339773901919E-3</v>
      </c>
      <c r="CR21" s="22">
        <f t="shared" si="12"/>
        <v>2.7273204461489408E-3</v>
      </c>
      <c r="CS21" s="22">
        <f t="shared" si="13"/>
        <v>2.7223204337884091E-3</v>
      </c>
    </row>
    <row r="22" spans="1:97" x14ac:dyDescent="0.25">
      <c r="A22" s="88" t="s">
        <v>129</v>
      </c>
      <c r="B22" s="88">
        <v>518.96364678999998</v>
      </c>
      <c r="C22" s="88">
        <v>1.623709801</v>
      </c>
      <c r="D22" s="88">
        <v>3794.7916681000002</v>
      </c>
      <c r="E22" s="88">
        <v>110.5876378</v>
      </c>
      <c r="F22" s="88">
        <v>107.26993344</v>
      </c>
      <c r="G22" s="88">
        <v>1.8300894722000001</v>
      </c>
      <c r="H22" s="88">
        <v>174.28468487999999</v>
      </c>
      <c r="I22" s="88">
        <v>3.0552475778999999</v>
      </c>
      <c r="J22" s="88">
        <v>0.42045630010000001</v>
      </c>
      <c r="K22" s="88">
        <v>7.0398065366999996</v>
      </c>
      <c r="L22" s="88">
        <v>0.50806836060000005</v>
      </c>
      <c r="M22" s="88">
        <v>0.52789241180000002</v>
      </c>
      <c r="N22" s="88">
        <v>0.28482520709999998</v>
      </c>
      <c r="O22" s="25"/>
      <c r="P22" s="27" t="s">
        <v>129</v>
      </c>
      <c r="Q22" s="87">
        <v>0</v>
      </c>
      <c r="R22" s="27">
        <v>0</v>
      </c>
      <c r="S22" s="25">
        <v>0.50945824474468804</v>
      </c>
      <c r="T22" s="25">
        <v>3.0636094398632898</v>
      </c>
      <c r="U22" s="25">
        <v>3.0636094398632898</v>
      </c>
      <c r="V22" s="25">
        <v>4.1643643172340701</v>
      </c>
      <c r="W22" s="88">
        <v>0.17819336619049</v>
      </c>
      <c r="X22" s="25">
        <v>0.42160650769177299</v>
      </c>
      <c r="Y22" s="25">
        <v>0.52933704892528</v>
      </c>
      <c r="Z22" s="25">
        <v>0</v>
      </c>
      <c r="AA22" s="25">
        <v>520.38221624034702</v>
      </c>
      <c r="AB22" s="25">
        <v>41.655419139092899</v>
      </c>
      <c r="AC22" s="25">
        <v>3.7563720946305299</v>
      </c>
      <c r="AD22" s="25">
        <v>13.6168735323037</v>
      </c>
      <c r="AE22" s="25">
        <v>0</v>
      </c>
      <c r="AF22" s="88">
        <v>0</v>
      </c>
      <c r="AG22" s="25">
        <v>7.0590805876241198</v>
      </c>
      <c r="AH22" s="25">
        <v>7.0590805876241198</v>
      </c>
      <c r="AI22" s="25">
        <v>30.4413664921708</v>
      </c>
      <c r="AJ22" s="25">
        <v>4.99386259413129</v>
      </c>
      <c r="AK22" s="25">
        <v>0.31150959022415398</v>
      </c>
      <c r="AL22" s="88">
        <v>0.57003674313354502</v>
      </c>
      <c r="AM22" s="25">
        <v>2.4384299896470898</v>
      </c>
      <c r="AN22" s="25">
        <v>0</v>
      </c>
      <c r="AO22" s="25">
        <v>0.285606651894244</v>
      </c>
      <c r="AP22" s="25">
        <v>1.6281454467390799</v>
      </c>
      <c r="AQ22" s="25">
        <v>0</v>
      </c>
      <c r="AR22" s="88">
        <v>178.50508385830901</v>
      </c>
      <c r="AS22" s="25">
        <v>3424.65212057077</v>
      </c>
      <c r="AT22" s="25">
        <v>350.07443659231501</v>
      </c>
      <c r="AU22" s="25">
        <v>3805.16792365525</v>
      </c>
      <c r="AV22" s="25">
        <v>0</v>
      </c>
      <c r="AW22" s="25">
        <v>16.093502773552199</v>
      </c>
      <c r="AX22" s="25">
        <v>0</v>
      </c>
      <c r="AY22" s="25">
        <v>65.526398880768397</v>
      </c>
      <c r="AZ22" s="25">
        <v>6.27093854065046E-2</v>
      </c>
      <c r="BA22" s="25">
        <v>2.2050494882521199E-2</v>
      </c>
      <c r="BB22" s="25">
        <v>82.952838395696702</v>
      </c>
      <c r="BC22" s="25">
        <v>2.8181566494155E-2</v>
      </c>
      <c r="BD22" s="25">
        <v>0</v>
      </c>
      <c r="BE22" s="25">
        <v>4.0874248361690299E-3</v>
      </c>
      <c r="BF22" s="25">
        <v>110.887354743727</v>
      </c>
      <c r="BG22" s="25">
        <v>107.56056117240399</v>
      </c>
      <c r="BH22" s="25">
        <v>3.32679357132228</v>
      </c>
      <c r="BI22" s="25">
        <v>0</v>
      </c>
      <c r="BJ22" s="25">
        <v>0</v>
      </c>
      <c r="BK22" s="25">
        <v>0.44004093663365101</v>
      </c>
      <c r="BL22" s="25">
        <v>0</v>
      </c>
      <c r="BM22" s="25">
        <v>4.7220258502951404</v>
      </c>
      <c r="BN22" s="25">
        <v>0</v>
      </c>
      <c r="BO22" s="25">
        <v>0.12272964356773899</v>
      </c>
      <c r="BP22" s="25">
        <v>18.8881528795119</v>
      </c>
      <c r="BQ22" s="25">
        <v>4.5277620221039898</v>
      </c>
      <c r="BR22" s="25">
        <v>0</v>
      </c>
      <c r="BS22" s="25">
        <v>0.317314363332727</v>
      </c>
      <c r="BT22" s="25">
        <v>4.3023174765896598E-4</v>
      </c>
      <c r="BU22" s="25">
        <v>1.8350866736112199</v>
      </c>
      <c r="BV22" s="25">
        <v>35.663564791266197</v>
      </c>
      <c r="BW22" s="25">
        <v>0</v>
      </c>
      <c r="BX22" s="25">
        <v>6.3738038265112401E-2</v>
      </c>
      <c r="BY22" s="25">
        <v>5.46066635810931</v>
      </c>
      <c r="BZ22" s="88">
        <v>0</v>
      </c>
      <c r="CA22" s="25">
        <v>0.477277415188742</v>
      </c>
      <c r="CB22" s="25">
        <v>174.761379101285</v>
      </c>
      <c r="CC22" s="25">
        <v>4.4596481001372199</v>
      </c>
      <c r="CE22" s="34">
        <f t="shared" si="0"/>
        <v>8.0000060714610285E-3</v>
      </c>
      <c r="CG22" s="22">
        <f t="shared" si="1"/>
        <v>2.7334659356613158E-3</v>
      </c>
      <c r="CH22" s="22">
        <f t="shared" si="2"/>
        <v>2.731797108293708E-3</v>
      </c>
      <c r="CI22" s="22">
        <f t="shared" si="3"/>
        <v>2.7343412926921166E-3</v>
      </c>
      <c r="CJ22" s="22">
        <f t="shared" si="4"/>
        <v>2.7102210490204176E-3</v>
      </c>
      <c r="CK22" s="22">
        <f t="shared" si="5"/>
        <v>2.7093121351338327E-3</v>
      </c>
      <c r="CL22" s="22">
        <f t="shared" si="6"/>
        <v>2.7305776505082953E-3</v>
      </c>
      <c r="CM22" s="22">
        <f t="shared" si="7"/>
        <v>2.7351469328084281E-3</v>
      </c>
      <c r="CN22" s="22">
        <f t="shared" si="8"/>
        <v>2.7368852278208426E-3</v>
      </c>
      <c r="CO22" s="22">
        <f t="shared" si="9"/>
        <v>2.7356174506111964E-3</v>
      </c>
      <c r="CP22" s="22">
        <f t="shared" si="10"/>
        <v>2.7378665626165387E-3</v>
      </c>
      <c r="CQ22" s="22">
        <f t="shared" si="11"/>
        <v>2.7356242830130517E-3</v>
      </c>
      <c r="CR22" s="22">
        <f t="shared" si="12"/>
        <v>2.7366127888712711E-3</v>
      </c>
      <c r="CS22" s="22">
        <f t="shared" si="13"/>
        <v>2.7435942281950646E-3</v>
      </c>
    </row>
    <row r="23" spans="1:97" x14ac:dyDescent="0.25">
      <c r="A23" s="88" t="s">
        <v>22</v>
      </c>
      <c r="B23" s="88">
        <v>795.14528547999998</v>
      </c>
      <c r="C23" s="88">
        <v>2.4878099406</v>
      </c>
      <c r="D23" s="88">
        <v>3993.2070586</v>
      </c>
      <c r="E23" s="88">
        <v>112.15757155</v>
      </c>
      <c r="F23" s="88">
        <v>108.79239158</v>
      </c>
      <c r="G23" s="88">
        <v>2.8040208658000001</v>
      </c>
      <c r="H23" s="88">
        <v>176.16814288</v>
      </c>
      <c r="I23" s="88">
        <v>3.0986207467</v>
      </c>
      <c r="J23" s="88">
        <v>0.42642521779999998</v>
      </c>
      <c r="K23" s="88">
        <v>7.1397456443999996</v>
      </c>
      <c r="L23" s="88">
        <v>0.5152810444</v>
      </c>
      <c r="M23" s="88">
        <v>0.53538652269999998</v>
      </c>
      <c r="N23" s="88">
        <v>0.28886866719999998</v>
      </c>
      <c r="O23" s="25"/>
      <c r="P23" s="27" t="s">
        <v>22</v>
      </c>
      <c r="Q23" s="87">
        <v>0</v>
      </c>
      <c r="R23" s="27">
        <v>0</v>
      </c>
      <c r="S23" s="25">
        <v>0.51668494214318295</v>
      </c>
      <c r="T23" s="25">
        <v>3.10705349256525</v>
      </c>
      <c r="U23" s="25">
        <v>3.10705349256525</v>
      </c>
      <c r="V23" s="25">
        <v>4.20837645463053</v>
      </c>
      <c r="W23" s="88">
        <v>0.180078267143018</v>
      </c>
      <c r="X23" s="25">
        <v>0.427585560714144</v>
      </c>
      <c r="Y23" s="25">
        <v>0.53684391865423498</v>
      </c>
      <c r="Z23" s="25">
        <v>0</v>
      </c>
      <c r="AA23" s="25">
        <v>797.30756853563605</v>
      </c>
      <c r="AB23" s="25">
        <v>42.095771933632797</v>
      </c>
      <c r="AC23" s="25">
        <v>3.79606421274412</v>
      </c>
      <c r="AD23" s="25">
        <v>13.7607710236787</v>
      </c>
      <c r="AE23" s="25">
        <v>0</v>
      </c>
      <c r="AF23" s="88">
        <v>0</v>
      </c>
      <c r="AG23" s="25">
        <v>7.1591800486497901</v>
      </c>
      <c r="AH23" s="25">
        <v>7.1591800486497901</v>
      </c>
      <c r="AI23" s="25">
        <v>32.032571114822197</v>
      </c>
      <c r="AJ23" s="25">
        <v>5.04663577955841</v>
      </c>
      <c r="AK23" s="25">
        <v>0.31480448289206298</v>
      </c>
      <c r="AL23" s="88">
        <v>0.57605762641243397</v>
      </c>
      <c r="AM23" s="25">
        <v>2.46420021584307</v>
      </c>
      <c r="AN23" s="25">
        <v>0</v>
      </c>
      <c r="AO23" s="25">
        <v>0.28965401651993899</v>
      </c>
      <c r="AP23" s="25">
        <v>2.4945805295722399</v>
      </c>
      <c r="AQ23" s="25">
        <v>0</v>
      </c>
      <c r="AR23" s="88">
        <v>180.43146420300101</v>
      </c>
      <c r="AS23" s="25">
        <v>3603.66548858942</v>
      </c>
      <c r="AT23" s="25">
        <v>368.37352699746998</v>
      </c>
      <c r="AU23" s="25">
        <v>4004.0715867017102</v>
      </c>
      <c r="AV23" s="25">
        <v>0</v>
      </c>
      <c r="AW23" s="25">
        <v>16.263616133881101</v>
      </c>
      <c r="AX23" s="25">
        <v>0</v>
      </c>
      <c r="AY23" s="25">
        <v>66.218787315517702</v>
      </c>
      <c r="AZ23" s="25">
        <v>6.3598555586787703E-2</v>
      </c>
      <c r="BA23" s="25">
        <v>2.2363184605124601E-2</v>
      </c>
      <c r="BB23" s="25">
        <v>84.128971575808706</v>
      </c>
      <c r="BC23" s="25">
        <v>2.85811434393205E-2</v>
      </c>
      <c r="BD23" s="25">
        <v>0</v>
      </c>
      <c r="BE23" s="25">
        <v>4.14537380798844E-3</v>
      </c>
      <c r="BF23" s="25">
        <v>112.459890300382</v>
      </c>
      <c r="BG23" s="25">
        <v>109.085552052284</v>
      </c>
      <c r="BH23" s="25">
        <v>3.3743382480971298</v>
      </c>
      <c r="BI23" s="25">
        <v>0</v>
      </c>
      <c r="BJ23" s="25">
        <v>0</v>
      </c>
      <c r="BK23" s="25">
        <v>0.44628098566444502</v>
      </c>
      <c r="BL23" s="25">
        <v>0</v>
      </c>
      <c r="BM23" s="25">
        <v>4.7889838752845302</v>
      </c>
      <c r="BN23" s="25">
        <v>0</v>
      </c>
      <c r="BO23" s="25">
        <v>0.124469787871272</v>
      </c>
      <c r="BP23" s="25">
        <v>19.155910350810402</v>
      </c>
      <c r="BQ23" s="25">
        <v>4.5756172614557702</v>
      </c>
      <c r="BR23" s="25">
        <v>0</v>
      </c>
      <c r="BS23" s="25">
        <v>0.32181086621802502</v>
      </c>
      <c r="BT23" s="25">
        <v>4.3635318816999798E-4</v>
      </c>
      <c r="BU23" s="25">
        <v>2.8116451265838802</v>
      </c>
      <c r="BV23" s="25">
        <v>36.040565107176697</v>
      </c>
      <c r="BW23" s="25">
        <v>0</v>
      </c>
      <c r="BX23" s="25">
        <v>6.4412202602652194E-2</v>
      </c>
      <c r="BY23" s="25">
        <v>5.5183983986938197</v>
      </c>
      <c r="BZ23" s="88">
        <v>0</v>
      </c>
      <c r="CA23" s="25">
        <v>0.48232086145524899</v>
      </c>
      <c r="CB23" s="25">
        <v>176.64749205399099</v>
      </c>
      <c r="CC23" s="25">
        <v>4.5067878537452799</v>
      </c>
      <c r="CE23" s="34">
        <f t="shared" si="0"/>
        <v>7.9999996057034777E-3</v>
      </c>
      <c r="CG23" s="22">
        <f t="shared" si="1"/>
        <v>2.7193559405068674E-3</v>
      </c>
      <c r="CH23" s="22">
        <f t="shared" si="2"/>
        <v>2.7215057154273237E-3</v>
      </c>
      <c r="CI23" s="22">
        <f t="shared" si="3"/>
        <v>2.7207525035076127E-3</v>
      </c>
      <c r="CJ23" s="22">
        <f t="shared" si="4"/>
        <v>2.6954823129994895E-3</v>
      </c>
      <c r="CK23" s="22">
        <f t="shared" si="5"/>
        <v>2.694678074692626E-3</v>
      </c>
      <c r="CL23" s="22">
        <f t="shared" si="6"/>
        <v>2.7190456664825439E-3</v>
      </c>
      <c r="CM23" s="22">
        <f t="shared" si="7"/>
        <v>2.7209753486332634E-3</v>
      </c>
      <c r="CN23" s="22">
        <f t="shared" si="8"/>
        <v>2.7214514310054858E-3</v>
      </c>
      <c r="CO23" s="22">
        <f t="shared" si="9"/>
        <v>2.7210935603912568E-3</v>
      </c>
      <c r="CP23" s="22">
        <f t="shared" si="10"/>
        <v>2.7220023258158637E-3</v>
      </c>
      <c r="CQ23" s="22">
        <f t="shared" si="11"/>
        <v>2.7245282131766828E-3</v>
      </c>
      <c r="CR23" s="22">
        <f t="shared" si="12"/>
        <v>2.7221379180133718E-3</v>
      </c>
      <c r="CS23" s="22">
        <f t="shared" si="13"/>
        <v>2.7187071811954912E-3</v>
      </c>
    </row>
    <row r="24" spans="1:97" x14ac:dyDescent="0.25">
      <c r="A24" s="88" t="s">
        <v>23</v>
      </c>
      <c r="B24" s="88">
        <v>2668.4495864</v>
      </c>
      <c r="C24" s="88">
        <v>8.3489081722999998</v>
      </c>
      <c r="D24" s="88">
        <v>10928.112058000001</v>
      </c>
      <c r="E24" s="88">
        <v>291.92612723000002</v>
      </c>
      <c r="F24" s="88">
        <v>283.16631368999998</v>
      </c>
      <c r="G24" s="88">
        <v>9.4100873304999997</v>
      </c>
      <c r="H24" s="88">
        <v>459.88210461</v>
      </c>
      <c r="I24" s="88">
        <v>8.0651563849999999</v>
      </c>
      <c r="J24" s="88">
        <v>1.1099086828</v>
      </c>
      <c r="K24" s="88">
        <v>18.583482742000001</v>
      </c>
      <c r="L24" s="88">
        <v>1.34118453</v>
      </c>
      <c r="M24" s="88">
        <v>1.3935154993000001</v>
      </c>
      <c r="N24" s="88">
        <v>0.75187354839999998</v>
      </c>
      <c r="O24" s="25"/>
      <c r="P24" s="27" t="s">
        <v>23</v>
      </c>
      <c r="Q24" s="87">
        <v>0</v>
      </c>
      <c r="R24" s="27">
        <v>0</v>
      </c>
      <c r="S24" s="25">
        <v>1.3448332085749899</v>
      </c>
      <c r="T24" s="25">
        <v>8.0870913820012902</v>
      </c>
      <c r="U24" s="25">
        <v>8.0870913820012902</v>
      </c>
      <c r="V24" s="25">
        <v>10.987950017510199</v>
      </c>
      <c r="W24" s="88">
        <v>0.470173108319487</v>
      </c>
      <c r="X24" s="25">
        <v>1.1129317652703401</v>
      </c>
      <c r="Y24" s="25">
        <v>1.3973053720509001</v>
      </c>
      <c r="Z24" s="25">
        <v>0</v>
      </c>
      <c r="AA24" s="25">
        <v>2675.7040945341901</v>
      </c>
      <c r="AB24" s="25">
        <v>109.911089454963</v>
      </c>
      <c r="AC24" s="25">
        <v>9.9114356888500197</v>
      </c>
      <c r="AD24" s="25">
        <v>35.929053691417103</v>
      </c>
      <c r="AE24" s="25">
        <v>0</v>
      </c>
      <c r="AF24" s="88">
        <v>0</v>
      </c>
      <c r="AG24" s="25">
        <v>18.634005773134401</v>
      </c>
      <c r="AH24" s="25">
        <v>18.634005773134401</v>
      </c>
      <c r="AI24" s="25">
        <v>87.662620639230198</v>
      </c>
      <c r="AJ24" s="25">
        <v>13.176666152756001</v>
      </c>
      <c r="AK24" s="25">
        <v>0.821944867077959</v>
      </c>
      <c r="AL24" s="88">
        <v>1.50407927269899</v>
      </c>
      <c r="AM24" s="25">
        <v>6.4339699785203699</v>
      </c>
      <c r="AN24" s="25">
        <v>0</v>
      </c>
      <c r="AO24" s="25">
        <v>0.75390797232683304</v>
      </c>
      <c r="AP24" s="25">
        <v>8.3716030871321596</v>
      </c>
      <c r="AQ24" s="25">
        <v>0</v>
      </c>
      <c r="AR24" s="88">
        <v>471.011667046963</v>
      </c>
      <c r="AS24" s="25">
        <v>9862.0463035389803</v>
      </c>
      <c r="AT24" s="25">
        <v>1008.12136374146</v>
      </c>
      <c r="AU24" s="25">
        <v>10957.8302879196</v>
      </c>
      <c r="AV24" s="25">
        <v>0</v>
      </c>
      <c r="AW24" s="25">
        <v>42.463816853458702</v>
      </c>
      <c r="AX24" s="25">
        <v>0</v>
      </c>
      <c r="AY24" s="25">
        <v>172.89585495016101</v>
      </c>
      <c r="AZ24" s="25">
        <v>0.16553511292624901</v>
      </c>
      <c r="BA24" s="25">
        <v>5.8207020607704003E-2</v>
      </c>
      <c r="BB24" s="25">
        <v>218.97186061277401</v>
      </c>
      <c r="BC24" s="25">
        <v>7.4391461113223797E-2</v>
      </c>
      <c r="BD24" s="25">
        <v>0</v>
      </c>
      <c r="BE24" s="25">
        <v>1.0789525889427099E-2</v>
      </c>
      <c r="BF24" s="25">
        <v>292.71285186445903</v>
      </c>
      <c r="BG24" s="25">
        <v>283.92920180895698</v>
      </c>
      <c r="BH24" s="25">
        <v>8.7836500555013597</v>
      </c>
      <c r="BI24" s="25">
        <v>0</v>
      </c>
      <c r="BJ24" s="25">
        <v>0</v>
      </c>
      <c r="BK24" s="25">
        <v>1.16158430794159</v>
      </c>
      <c r="BL24" s="25">
        <v>0</v>
      </c>
      <c r="BM24" s="25">
        <v>12.4648163193835</v>
      </c>
      <c r="BN24" s="25">
        <v>0</v>
      </c>
      <c r="BO24" s="25">
        <v>0.323971961617531</v>
      </c>
      <c r="BP24" s="25">
        <v>49.859297628377803</v>
      </c>
      <c r="BQ24" s="25">
        <v>11.9468383669518</v>
      </c>
      <c r="BR24" s="25">
        <v>0</v>
      </c>
      <c r="BS24" s="25">
        <v>0.83761212035031396</v>
      </c>
      <c r="BT24" s="25">
        <v>1.13573797560585E-3</v>
      </c>
      <c r="BU24" s="25">
        <v>9.4356839258144696</v>
      </c>
      <c r="BV24" s="25">
        <v>94.1010663013044</v>
      </c>
      <c r="BW24" s="25">
        <v>0</v>
      </c>
      <c r="BX24" s="25">
        <v>0.16818046690423899</v>
      </c>
      <c r="BY24" s="25">
        <v>14.408425370207301</v>
      </c>
      <c r="BZ24" s="88">
        <v>0</v>
      </c>
      <c r="CA24" s="25">
        <v>1.25933161871261</v>
      </c>
      <c r="CB24" s="25">
        <v>461.13269881005499</v>
      </c>
      <c r="CC24" s="25">
        <v>11.767130912399001</v>
      </c>
      <c r="CE24" s="34">
        <f t="shared" si="0"/>
        <v>7.9999980229546724E-3</v>
      </c>
      <c r="CG24" s="22">
        <f t="shared" si="1"/>
        <v>2.7186228929200274E-3</v>
      </c>
      <c r="CH24" s="22">
        <f t="shared" si="2"/>
        <v>2.7183093122831277E-3</v>
      </c>
      <c r="CI24" s="22">
        <f t="shared" si="3"/>
        <v>2.7194294642910268E-3</v>
      </c>
      <c r="CJ24" s="22">
        <f t="shared" si="4"/>
        <v>2.6949442378590817E-3</v>
      </c>
      <c r="CK24" s="22">
        <f t="shared" si="5"/>
        <v>2.6941344435206212E-3</v>
      </c>
      <c r="CL24" s="22">
        <f t="shared" si="6"/>
        <v>2.7201230355754663E-3</v>
      </c>
      <c r="CM24" s="22">
        <f t="shared" si="7"/>
        <v>2.7193800052636294E-3</v>
      </c>
      <c r="CN24" s="22">
        <f t="shared" si="8"/>
        <v>2.7197237045627743E-3</v>
      </c>
      <c r="CO24" s="22">
        <f t="shared" si="9"/>
        <v>2.7237217954847325E-3</v>
      </c>
      <c r="CP24" s="22">
        <f t="shared" si="10"/>
        <v>2.7187062745894436E-3</v>
      </c>
      <c r="CQ24" s="22">
        <f t="shared" si="11"/>
        <v>2.7204896070415082E-3</v>
      </c>
      <c r="CR24" s="22">
        <f t="shared" si="12"/>
        <v>2.7196487967330036E-3</v>
      </c>
      <c r="CS24" s="22">
        <f t="shared" si="13"/>
        <v>2.7058059578799545E-3</v>
      </c>
    </row>
    <row r="25" spans="1:97" x14ac:dyDescent="0.25">
      <c r="A25" s="88" t="s">
        <v>24</v>
      </c>
      <c r="B25" s="88">
        <v>1084.7149429999999</v>
      </c>
      <c r="C25" s="88">
        <v>3.3938017354999999</v>
      </c>
      <c r="D25" s="88">
        <v>4638.7035556999999</v>
      </c>
      <c r="E25" s="88">
        <v>126.17874985</v>
      </c>
      <c r="F25" s="88">
        <v>122.39260741</v>
      </c>
      <c r="G25" s="88">
        <v>3.8251658398999999</v>
      </c>
      <c r="H25" s="88">
        <v>198.28661957</v>
      </c>
      <c r="I25" s="88">
        <v>3.485989279</v>
      </c>
      <c r="J25" s="88">
        <v>0.47973400449999998</v>
      </c>
      <c r="K25" s="88">
        <v>8.0323081829999996</v>
      </c>
      <c r="L25" s="88">
        <v>0.5796979833</v>
      </c>
      <c r="M25" s="88">
        <v>0.60231691259999998</v>
      </c>
      <c r="N25" s="88">
        <v>0.32498106760000001</v>
      </c>
      <c r="O25" s="25"/>
      <c r="P25" s="27" t="s">
        <v>24</v>
      </c>
      <c r="Q25" s="87">
        <v>0</v>
      </c>
      <c r="R25" s="27">
        <v>0</v>
      </c>
      <c r="S25" s="25">
        <v>0.581277925058445</v>
      </c>
      <c r="T25" s="25">
        <v>3.4954718244081402</v>
      </c>
      <c r="U25" s="25">
        <v>3.4954718244081402</v>
      </c>
      <c r="V25" s="25">
        <v>4.7368910108323501</v>
      </c>
      <c r="W25" s="88">
        <v>0.20268704445499</v>
      </c>
      <c r="X25" s="25">
        <v>0.48104171257796602</v>
      </c>
      <c r="Y25" s="25">
        <v>0.60395544973590498</v>
      </c>
      <c r="Z25" s="25">
        <v>0</v>
      </c>
      <c r="AA25" s="25">
        <v>1087.66455397961</v>
      </c>
      <c r="AB25" s="25">
        <v>47.382509889146</v>
      </c>
      <c r="AC25" s="25">
        <v>4.2728127067335402</v>
      </c>
      <c r="AD25" s="25">
        <v>15.4889521319793</v>
      </c>
      <c r="AE25" s="25">
        <v>0</v>
      </c>
      <c r="AF25" s="88">
        <v>0</v>
      </c>
      <c r="AG25" s="25">
        <v>8.0541609451993992</v>
      </c>
      <c r="AH25" s="25">
        <v>8.0541609451993992</v>
      </c>
      <c r="AI25" s="25">
        <v>37.210587604049898</v>
      </c>
      <c r="AJ25" s="25">
        <v>5.6804403601936899</v>
      </c>
      <c r="AK25" s="25">
        <v>0.35433755317633497</v>
      </c>
      <c r="AL25" s="88">
        <v>0.64840363140171198</v>
      </c>
      <c r="AM25" s="25">
        <v>2.7736798219950698</v>
      </c>
      <c r="AN25" s="25">
        <v>0</v>
      </c>
      <c r="AO25" s="25">
        <v>0.32586590113222103</v>
      </c>
      <c r="AP25" s="25">
        <v>3.4030288633630401</v>
      </c>
      <c r="AQ25" s="25">
        <v>0</v>
      </c>
      <c r="AR25" s="88">
        <v>203.085211561037</v>
      </c>
      <c r="AS25" s="25">
        <v>4186.18950668452</v>
      </c>
      <c r="AT25" s="25">
        <v>427.92178869205202</v>
      </c>
      <c r="AU25" s="25">
        <v>4651.3218829806201</v>
      </c>
      <c r="AV25" s="25">
        <v>0</v>
      </c>
      <c r="AW25" s="25">
        <v>18.3061309476231</v>
      </c>
      <c r="AX25" s="25">
        <v>0</v>
      </c>
      <c r="AY25" s="25">
        <v>74.535088492855294</v>
      </c>
      <c r="AZ25" s="25">
        <v>7.1549160040124099E-2</v>
      </c>
      <c r="BA25" s="25">
        <v>2.5158748781119601E-2</v>
      </c>
      <c r="BB25" s="25">
        <v>94.645986775134006</v>
      </c>
      <c r="BC25" s="25">
        <v>3.2154077209168998E-2</v>
      </c>
      <c r="BD25" s="25">
        <v>0</v>
      </c>
      <c r="BE25" s="25">
        <v>4.6635808340084904E-3</v>
      </c>
      <c r="BF25" s="25">
        <v>126.51886603035901</v>
      </c>
      <c r="BG25" s="25">
        <v>122.722426912869</v>
      </c>
      <c r="BH25" s="25">
        <v>3.7964391174898098</v>
      </c>
      <c r="BI25" s="25">
        <v>0</v>
      </c>
      <c r="BJ25" s="25">
        <v>0</v>
      </c>
      <c r="BK25" s="25">
        <v>0.50207041155883303</v>
      </c>
      <c r="BL25" s="25">
        <v>0</v>
      </c>
      <c r="BM25" s="25">
        <v>5.3876571904297297</v>
      </c>
      <c r="BN25" s="25">
        <v>0</v>
      </c>
      <c r="BO25" s="25">
        <v>0.14002998492369201</v>
      </c>
      <c r="BP25" s="25">
        <v>21.550625846437001</v>
      </c>
      <c r="BQ25" s="25">
        <v>5.1502683956556696</v>
      </c>
      <c r="BR25" s="25">
        <v>0</v>
      </c>
      <c r="BS25" s="25">
        <v>0.36204024025970399</v>
      </c>
      <c r="BT25" s="25">
        <v>4.9089726219018104E-4</v>
      </c>
      <c r="BU25" s="25">
        <v>3.8355739216675699</v>
      </c>
      <c r="BV25" s="25">
        <v>40.5667622931037</v>
      </c>
      <c r="BW25" s="25">
        <v>0</v>
      </c>
      <c r="BX25" s="25">
        <v>7.2502890142742499E-2</v>
      </c>
      <c r="BY25" s="25">
        <v>6.2114546191989302</v>
      </c>
      <c r="BZ25" s="88">
        <v>0</v>
      </c>
      <c r="CA25" s="25">
        <v>0.54289605407291797</v>
      </c>
      <c r="CB25" s="25">
        <v>198.826036554837</v>
      </c>
      <c r="CC25" s="25">
        <v>5.0727909086762697</v>
      </c>
      <c r="CE25" s="34">
        <f t="shared" si="0"/>
        <v>8.0000026960518403E-3</v>
      </c>
      <c r="CG25" s="22">
        <f t="shared" si="1"/>
        <v>2.7192498809431843E-3</v>
      </c>
      <c r="CH25" s="22">
        <f t="shared" si="2"/>
        <v>2.7188175922365256E-3</v>
      </c>
      <c r="CI25" s="22">
        <f t="shared" si="3"/>
        <v>2.7202271343929455E-3</v>
      </c>
      <c r="CJ25" s="22">
        <f t="shared" si="4"/>
        <v>2.6955107794563735E-3</v>
      </c>
      <c r="CK25" s="22">
        <f t="shared" si="5"/>
        <v>2.6947665373623919E-3</v>
      </c>
      <c r="CL25" s="22">
        <f t="shared" si="6"/>
        <v>2.7209491570284743E-3</v>
      </c>
      <c r="CM25" s="22">
        <f t="shared" si="7"/>
        <v>2.7203902411911196E-3</v>
      </c>
      <c r="CN25" s="22">
        <f t="shared" si="8"/>
        <v>2.7201877714495971E-3</v>
      </c>
      <c r="CO25" s="22">
        <f t="shared" si="9"/>
        <v>2.7259024077915684E-3</v>
      </c>
      <c r="CP25" s="22">
        <f t="shared" si="10"/>
        <v>2.7206080371330768E-3</v>
      </c>
      <c r="CQ25" s="22">
        <f t="shared" si="11"/>
        <v>2.7254567101493011E-3</v>
      </c>
      <c r="CR25" s="22">
        <f t="shared" si="12"/>
        <v>2.7203903819203582E-3</v>
      </c>
      <c r="CS25" s="22">
        <f t="shared" si="13"/>
        <v>2.7227233227940162E-3</v>
      </c>
    </row>
    <row r="26" spans="1:97" x14ac:dyDescent="0.25">
      <c r="A26" s="88" t="s">
        <v>25</v>
      </c>
      <c r="B26" s="88">
        <v>3964.2927620999999</v>
      </c>
      <c r="C26" s="88">
        <v>12.403275302999999</v>
      </c>
      <c r="D26" s="88">
        <v>15858.132493999999</v>
      </c>
      <c r="E26" s="88">
        <v>421.97517914000002</v>
      </c>
      <c r="F26" s="88">
        <v>409.31283789999998</v>
      </c>
      <c r="G26" s="88">
        <v>13.979778709</v>
      </c>
      <c r="H26" s="88">
        <v>664.55519894999998</v>
      </c>
      <c r="I26" s="88">
        <v>11.658072000000001</v>
      </c>
      <c r="J26" s="88">
        <v>1.604357649</v>
      </c>
      <c r="K26" s="88">
        <v>26.862167268</v>
      </c>
      <c r="L26" s="88">
        <v>1.9386636856999999</v>
      </c>
      <c r="M26" s="88">
        <v>2.0143073789999999</v>
      </c>
      <c r="N26" s="88">
        <v>1.0868228145000001</v>
      </c>
      <c r="O26" s="25"/>
      <c r="P26" s="27" t="s">
        <v>25</v>
      </c>
      <c r="Q26" s="87">
        <v>0</v>
      </c>
      <c r="R26" s="27">
        <v>0</v>
      </c>
      <c r="S26" s="25">
        <v>1.94393923684912</v>
      </c>
      <c r="T26" s="25">
        <v>11.689775336331699</v>
      </c>
      <c r="U26" s="25">
        <v>11.689775336331699</v>
      </c>
      <c r="V26" s="25">
        <v>15.8779197866036</v>
      </c>
      <c r="W26" s="88">
        <v>0.67941219343002801</v>
      </c>
      <c r="X26" s="25">
        <v>1.6087226230926599</v>
      </c>
      <c r="Y26" s="25">
        <v>2.0197871463213</v>
      </c>
      <c r="Z26" s="25">
        <v>0</v>
      </c>
      <c r="AA26" s="25">
        <v>3975.0741378704402</v>
      </c>
      <c r="AB26" s="25">
        <v>158.82435436425601</v>
      </c>
      <c r="AC26" s="25">
        <v>14.3223329780601</v>
      </c>
      <c r="AD26" s="25">
        <v>51.918383909835804</v>
      </c>
      <c r="AE26" s="25">
        <v>0</v>
      </c>
      <c r="AF26" s="88">
        <v>0</v>
      </c>
      <c r="AG26" s="25">
        <v>26.935235308743401</v>
      </c>
      <c r="AH26" s="25">
        <v>26.935235308743401</v>
      </c>
      <c r="AI26" s="25">
        <v>127.209959751318</v>
      </c>
      <c r="AJ26" s="25">
        <v>19.040630358123199</v>
      </c>
      <c r="AK26" s="25">
        <v>1.1877325575903901</v>
      </c>
      <c r="AL26" s="88">
        <v>2.1734348703986299</v>
      </c>
      <c r="AM26" s="25">
        <v>9.2972712997304896</v>
      </c>
      <c r="AN26" s="25">
        <v>0</v>
      </c>
      <c r="AO26" s="25">
        <v>1.0897804496305299</v>
      </c>
      <c r="AP26" s="25">
        <v>12.4370139245027</v>
      </c>
      <c r="AQ26" s="25">
        <v>0</v>
      </c>
      <c r="AR26" s="88">
        <v>680.63934932786503</v>
      </c>
      <c r="AS26" s="25">
        <v>14311.130245980599</v>
      </c>
      <c r="AT26" s="25">
        <v>1462.9165097549001</v>
      </c>
      <c r="AU26" s="25">
        <v>15901.256715486899</v>
      </c>
      <c r="AV26" s="25">
        <v>0</v>
      </c>
      <c r="AW26" s="25">
        <v>61.361326515870502</v>
      </c>
      <c r="AX26" s="25">
        <v>0</v>
      </c>
      <c r="AY26" s="25">
        <v>249.838832304568</v>
      </c>
      <c r="AZ26" s="25">
        <v>0.23927835601338099</v>
      </c>
      <c r="BA26" s="25">
        <v>8.4137365046820595E-2</v>
      </c>
      <c r="BB26" s="25">
        <v>316.52063372961402</v>
      </c>
      <c r="BC26" s="25">
        <v>0.107531656630125</v>
      </c>
      <c r="BD26" s="25">
        <v>0</v>
      </c>
      <c r="BE26" s="25">
        <v>1.5596205420063101E-2</v>
      </c>
      <c r="BF26" s="25">
        <v>423.11221102479698</v>
      </c>
      <c r="BG26" s="25">
        <v>410.41544915296299</v>
      </c>
      <c r="BH26" s="25">
        <v>12.696761871834299</v>
      </c>
      <c r="BI26" s="25">
        <v>0</v>
      </c>
      <c r="BJ26" s="25">
        <v>0</v>
      </c>
      <c r="BK26" s="25">
        <v>1.67905410087248</v>
      </c>
      <c r="BL26" s="25">
        <v>0</v>
      </c>
      <c r="BM26" s="25">
        <v>18.017705540766201</v>
      </c>
      <c r="BN26" s="25">
        <v>0</v>
      </c>
      <c r="BO26" s="25">
        <v>0.46829630527400601</v>
      </c>
      <c r="BP26" s="25">
        <v>72.070817032909503</v>
      </c>
      <c r="BQ26" s="25">
        <v>17.263521038697899</v>
      </c>
      <c r="BR26" s="25">
        <v>0</v>
      </c>
      <c r="BS26" s="25">
        <v>1.2107571573603999</v>
      </c>
      <c r="BT26" s="25">
        <v>1.64170305593677E-3</v>
      </c>
      <c r="BU26" s="25">
        <v>14.017825278857099</v>
      </c>
      <c r="BV26" s="25">
        <v>135.978311947946</v>
      </c>
      <c r="BW26" s="25">
        <v>0</v>
      </c>
      <c r="BX26" s="25">
        <v>0.24302540378933901</v>
      </c>
      <c r="BY26" s="25">
        <v>20.820519539054299</v>
      </c>
      <c r="BZ26" s="88">
        <v>0</v>
      </c>
      <c r="CA26" s="25">
        <v>1.81977131269432</v>
      </c>
      <c r="CB26" s="25">
        <v>666.36246685075298</v>
      </c>
      <c r="CC26" s="25">
        <v>17.003839236553802</v>
      </c>
      <c r="CE26" s="34">
        <f t="shared" si="0"/>
        <v>7.9999940902421591E-3</v>
      </c>
      <c r="CG26" s="22">
        <f t="shared" si="1"/>
        <v>2.7196214854548375E-3</v>
      </c>
      <c r="CH26" s="22">
        <f t="shared" si="2"/>
        <v>2.7201380827643917E-3</v>
      </c>
      <c r="CI26" s="22">
        <f t="shared" si="3"/>
        <v>2.7193757842051136E-3</v>
      </c>
      <c r="CJ26" s="22">
        <f t="shared" si="4"/>
        <v>2.6945468383099322E-3</v>
      </c>
      <c r="CK26" s="22">
        <f t="shared" si="5"/>
        <v>2.6938105792625945E-3</v>
      </c>
      <c r="CL26" s="22">
        <f t="shared" si="6"/>
        <v>2.7215430693910674E-3</v>
      </c>
      <c r="CM26" s="22">
        <f t="shared" si="7"/>
        <v>2.71951510364902E-3</v>
      </c>
      <c r="CN26" s="22">
        <f t="shared" si="8"/>
        <v>2.7194321952805529E-3</v>
      </c>
      <c r="CO26" s="22">
        <f t="shared" si="9"/>
        <v>2.7206989011337966E-3</v>
      </c>
      <c r="CP26" s="22">
        <f t="shared" si="10"/>
        <v>2.7201096625753016E-3</v>
      </c>
      <c r="CQ26" s="22">
        <f t="shared" si="11"/>
        <v>2.7212307054769935E-3</v>
      </c>
      <c r="CR26" s="22">
        <f t="shared" si="12"/>
        <v>2.7204226020462125E-3</v>
      </c>
      <c r="CS26" s="22">
        <f t="shared" si="13"/>
        <v>2.7213590762635055E-3</v>
      </c>
    </row>
    <row r="27" spans="1:97" x14ac:dyDescent="0.25">
      <c r="A27" s="88" t="s">
        <v>26</v>
      </c>
      <c r="B27" s="88">
        <v>3598.2592306000001</v>
      </c>
      <c r="C27" s="88">
        <v>11.258048036</v>
      </c>
      <c r="D27" s="88">
        <v>14600.346543</v>
      </c>
      <c r="E27" s="88">
        <v>389.88879813</v>
      </c>
      <c r="F27" s="88">
        <v>378.18937461000002</v>
      </c>
      <c r="G27" s="88">
        <v>12.688989975</v>
      </c>
      <c r="H27" s="88">
        <v>613.94234429999995</v>
      </c>
      <c r="I27" s="88">
        <v>10.771609102999999</v>
      </c>
      <c r="J27" s="88">
        <v>1.4823646192</v>
      </c>
      <c r="K27" s="88">
        <v>24.819607003000002</v>
      </c>
      <c r="L27" s="88">
        <v>1.7912505092</v>
      </c>
      <c r="M27" s="88">
        <v>1.8611423657999999</v>
      </c>
      <c r="N27" s="88">
        <v>1.0041823826</v>
      </c>
      <c r="O27" s="25"/>
      <c r="P27" s="27" t="s">
        <v>26</v>
      </c>
      <c r="Q27" s="87">
        <v>0</v>
      </c>
      <c r="R27" s="27">
        <v>0</v>
      </c>
      <c r="S27" s="25">
        <v>1.7961218839031201</v>
      </c>
      <c r="T27" s="25">
        <v>10.800900443200399</v>
      </c>
      <c r="U27" s="25">
        <v>10.800900443200399</v>
      </c>
      <c r="V27" s="25">
        <v>14.668517737956901</v>
      </c>
      <c r="W27" s="88">
        <v>0.62766579686268598</v>
      </c>
      <c r="X27" s="25">
        <v>1.48639507819043</v>
      </c>
      <c r="Y27" s="25">
        <v>1.8662037880843001</v>
      </c>
      <c r="Z27" s="25">
        <v>0</v>
      </c>
      <c r="AA27" s="25">
        <v>3608.0435400761698</v>
      </c>
      <c r="AB27" s="25">
        <v>146.72697917457199</v>
      </c>
      <c r="AC27" s="25">
        <v>13.2314134135048</v>
      </c>
      <c r="AD27" s="25">
        <v>47.963842153814703</v>
      </c>
      <c r="AE27" s="25">
        <v>0</v>
      </c>
      <c r="AF27" s="88">
        <v>0</v>
      </c>
      <c r="AG27" s="25">
        <v>24.8871673413548</v>
      </c>
      <c r="AH27" s="25">
        <v>24.8871673413548</v>
      </c>
      <c r="AI27" s="25">
        <v>117.120345251519</v>
      </c>
      <c r="AJ27" s="25">
        <v>17.590336305422898</v>
      </c>
      <c r="AK27" s="25">
        <v>1.0972608027427899</v>
      </c>
      <c r="AL27" s="88">
        <v>2.00788021738011</v>
      </c>
      <c r="AM27" s="25">
        <v>8.5891118462392999</v>
      </c>
      <c r="AN27" s="25">
        <v>0</v>
      </c>
      <c r="AO27" s="25">
        <v>1.0069124439347299</v>
      </c>
      <c r="AP27" s="25">
        <v>11.288644361624099</v>
      </c>
      <c r="AQ27" s="25">
        <v>0</v>
      </c>
      <c r="AR27" s="88">
        <v>628.80136178398004</v>
      </c>
      <c r="AS27" s="25">
        <v>13176.048983312099</v>
      </c>
      <c r="AT27" s="25">
        <v>1346.88494254644</v>
      </c>
      <c r="AU27" s="25">
        <v>14640.054271110001</v>
      </c>
      <c r="AV27" s="25">
        <v>0</v>
      </c>
      <c r="AW27" s="25">
        <v>56.687599552605</v>
      </c>
      <c r="AX27" s="25">
        <v>0</v>
      </c>
      <c r="AY27" s="25">
        <v>230.809155572337</v>
      </c>
      <c r="AZ27" s="25">
        <v>0.22108355511830499</v>
      </c>
      <c r="BA27" s="25">
        <v>7.7739692609555794E-2</v>
      </c>
      <c r="BB27" s="25">
        <v>292.45279788907402</v>
      </c>
      <c r="BC27" s="25">
        <v>9.9355072383251405E-2</v>
      </c>
      <c r="BD27" s="25">
        <v>0</v>
      </c>
      <c r="BE27" s="25">
        <v>1.44102140776137E-2</v>
      </c>
      <c r="BF27" s="25">
        <v>390.93925283138401</v>
      </c>
      <c r="BG27" s="25">
        <v>379.208004562729</v>
      </c>
      <c r="BH27" s="25">
        <v>11.7312482686552</v>
      </c>
      <c r="BI27" s="25">
        <v>0</v>
      </c>
      <c r="BJ27" s="25">
        <v>0</v>
      </c>
      <c r="BK27" s="25">
        <v>1.55138319030848</v>
      </c>
      <c r="BL27" s="25">
        <v>0</v>
      </c>
      <c r="BM27" s="25">
        <v>16.647651669835799</v>
      </c>
      <c r="BN27" s="25">
        <v>0</v>
      </c>
      <c r="BO27" s="25">
        <v>0.43268781042455501</v>
      </c>
      <c r="BP27" s="25">
        <v>66.590687379090198</v>
      </c>
      <c r="BQ27" s="25">
        <v>15.9485705706615</v>
      </c>
      <c r="BR27" s="25">
        <v>0</v>
      </c>
      <c r="BS27" s="25">
        <v>1.11869119859785</v>
      </c>
      <c r="BT27" s="25">
        <v>1.51689120884935E-3</v>
      </c>
      <c r="BU27" s="25">
        <v>12.7234852406951</v>
      </c>
      <c r="BV27" s="25">
        <v>125.62087350874999</v>
      </c>
      <c r="BW27" s="25">
        <v>0</v>
      </c>
      <c r="BX27" s="25">
        <v>0.224514608555034</v>
      </c>
      <c r="BY27" s="25">
        <v>19.234668545471798</v>
      </c>
      <c r="BZ27" s="88">
        <v>0</v>
      </c>
      <c r="CA27" s="25">
        <v>1.68115967839084</v>
      </c>
      <c r="CB27" s="25">
        <v>615.61201319466295</v>
      </c>
      <c r="CC27" s="25">
        <v>15.7086472580863</v>
      </c>
      <c r="CE27" s="34">
        <f t="shared" si="0"/>
        <v>7.9999939264322507E-3</v>
      </c>
      <c r="CG27" s="22">
        <f t="shared" si="1"/>
        <v>2.7191785941832218E-3</v>
      </c>
      <c r="CH27" s="22">
        <f t="shared" si="2"/>
        <v>2.717729177052812E-3</v>
      </c>
      <c r="CI27" s="22">
        <f t="shared" si="3"/>
        <v>2.7196428518361758E-3</v>
      </c>
      <c r="CJ27" s="22">
        <f t="shared" si="4"/>
        <v>2.6942418105425051E-3</v>
      </c>
      <c r="CK27" s="22">
        <f t="shared" si="5"/>
        <v>2.6934388460263521E-3</v>
      </c>
      <c r="CL27" s="22">
        <f t="shared" si="6"/>
        <v>2.7185194221969128E-3</v>
      </c>
      <c r="CM27" s="22">
        <f t="shared" si="7"/>
        <v>2.7195858213147277E-3</v>
      </c>
      <c r="CN27" s="22">
        <f t="shared" si="8"/>
        <v>2.7193096147763197E-3</v>
      </c>
      <c r="CO27" s="22">
        <f t="shared" si="9"/>
        <v>2.7189390101642046E-3</v>
      </c>
      <c r="CP27" s="22">
        <f t="shared" si="10"/>
        <v>2.7220551214462226E-3</v>
      </c>
      <c r="CQ27" s="22">
        <f t="shared" si="11"/>
        <v>2.7195384889497046E-3</v>
      </c>
      <c r="CR27" s="22">
        <f t="shared" si="12"/>
        <v>2.7195245120996197E-3</v>
      </c>
      <c r="CS27" s="22">
        <f t="shared" si="13"/>
        <v>2.7186907299262359E-3</v>
      </c>
    </row>
    <row r="28" spans="1:97" x14ac:dyDescent="0.25">
      <c r="A28" s="88" t="s">
        <v>27</v>
      </c>
      <c r="B28" s="88">
        <v>7344.4650177000003</v>
      </c>
      <c r="C28" s="88">
        <v>22.978983210999999</v>
      </c>
      <c r="D28" s="88">
        <v>29023.732143000001</v>
      </c>
      <c r="E28" s="88">
        <v>767.08054104999997</v>
      </c>
      <c r="F28" s="88">
        <v>744.06232618000001</v>
      </c>
      <c r="G28" s="88">
        <v>25.899699987999998</v>
      </c>
      <c r="H28" s="88">
        <v>1209.3833781999999</v>
      </c>
      <c r="I28" s="88">
        <v>21.192431735</v>
      </c>
      <c r="J28" s="88">
        <v>2.9164547920000001</v>
      </c>
      <c r="K28" s="88">
        <v>48.830942718000003</v>
      </c>
      <c r="L28" s="88">
        <v>3.524167447</v>
      </c>
      <c r="M28" s="88">
        <v>3.6616750712999999</v>
      </c>
      <c r="N28" s="88">
        <v>1.9756627251000001</v>
      </c>
      <c r="O28" s="25"/>
      <c r="P28" s="27" t="s">
        <v>27</v>
      </c>
      <c r="Q28" s="87">
        <v>0</v>
      </c>
      <c r="R28" s="27">
        <v>0</v>
      </c>
      <c r="S28" s="25">
        <v>3.5337500001373998</v>
      </c>
      <c r="T28" s="25">
        <v>21.250052635823401</v>
      </c>
      <c r="U28" s="25">
        <v>21.250052635823401</v>
      </c>
      <c r="V28" s="25">
        <v>28.897353805023201</v>
      </c>
      <c r="W28" s="88">
        <v>1.2365173104784699</v>
      </c>
      <c r="X28" s="25">
        <v>2.92438551230439</v>
      </c>
      <c r="Y28" s="25">
        <v>3.6716294351416101</v>
      </c>
      <c r="Z28" s="25">
        <v>0</v>
      </c>
      <c r="AA28" s="25">
        <v>7364.4331355566901</v>
      </c>
      <c r="AB28" s="25">
        <v>289.05534941102798</v>
      </c>
      <c r="AC28" s="25">
        <v>26.066211531413501</v>
      </c>
      <c r="AD28" s="25">
        <v>94.489991200625695</v>
      </c>
      <c r="AE28" s="25">
        <v>0</v>
      </c>
      <c r="AF28" s="88">
        <v>0</v>
      </c>
      <c r="AG28" s="25">
        <v>48.963652945299103</v>
      </c>
      <c r="AH28" s="25">
        <v>48.963652945299103</v>
      </c>
      <c r="AI28" s="25">
        <v>232.82116676818899</v>
      </c>
      <c r="AJ28" s="25">
        <v>34.6534165787265</v>
      </c>
      <c r="AK28" s="25">
        <v>2.16163361727327</v>
      </c>
      <c r="AL28" s="88">
        <v>3.9555701906566498</v>
      </c>
      <c r="AM28" s="25">
        <v>16.920766901430198</v>
      </c>
      <c r="AN28" s="25">
        <v>0</v>
      </c>
      <c r="AO28" s="25">
        <v>1.9810319126364599</v>
      </c>
      <c r="AP28" s="25">
        <v>23.041443391369999</v>
      </c>
      <c r="AQ28" s="25">
        <v>0</v>
      </c>
      <c r="AR28" s="88">
        <v>1238.6548214311299</v>
      </c>
      <c r="AS28" s="25">
        <v>26192.378315448299</v>
      </c>
      <c r="AT28" s="25">
        <v>2677.44459636788</v>
      </c>
      <c r="AU28" s="25">
        <v>29102.644078584399</v>
      </c>
      <c r="AV28" s="25">
        <v>0</v>
      </c>
      <c r="AW28" s="25">
        <v>111.67590435790299</v>
      </c>
      <c r="AX28" s="25">
        <v>0</v>
      </c>
      <c r="AY28" s="25">
        <v>454.69877526814201</v>
      </c>
      <c r="AZ28" s="25">
        <v>0.43496836698137598</v>
      </c>
      <c r="BA28" s="25">
        <v>0.15294759625655199</v>
      </c>
      <c r="BB28" s="25">
        <v>575.38108223791198</v>
      </c>
      <c r="BC28" s="25">
        <v>0.19547423844089101</v>
      </c>
      <c r="BD28" s="25">
        <v>0</v>
      </c>
      <c r="BE28" s="25">
        <v>2.8351217612725001E-2</v>
      </c>
      <c r="BF28" s="25">
        <v>769.146790480856</v>
      </c>
      <c r="BG28" s="25">
        <v>746.06598748587703</v>
      </c>
      <c r="BH28" s="25">
        <v>23.0808029949789</v>
      </c>
      <c r="BI28" s="25">
        <v>0</v>
      </c>
      <c r="BJ28" s="25">
        <v>0</v>
      </c>
      <c r="BK28" s="25">
        <v>3.0522412298483701</v>
      </c>
      <c r="BL28" s="25">
        <v>0</v>
      </c>
      <c r="BM28" s="25">
        <v>32.753150039958697</v>
      </c>
      <c r="BN28" s="25">
        <v>0</v>
      </c>
      <c r="BO28" s="25">
        <v>0.85128402023842997</v>
      </c>
      <c r="BP28" s="25">
        <v>131.012550269239</v>
      </c>
      <c r="BQ28" s="25">
        <v>31.419019084634701</v>
      </c>
      <c r="BR28" s="25">
        <v>0</v>
      </c>
      <c r="BS28" s="25">
        <v>2.2009539122670598</v>
      </c>
      <c r="BT28" s="25">
        <v>2.9843571223069098E-3</v>
      </c>
      <c r="BU28" s="25">
        <v>25.970119752861802</v>
      </c>
      <c r="BV28" s="25">
        <v>247.47686232828801</v>
      </c>
      <c r="BW28" s="25">
        <v>0</v>
      </c>
      <c r="BX28" s="25">
        <v>0.44229513816549398</v>
      </c>
      <c r="BY28" s="25">
        <v>37.892784453521998</v>
      </c>
      <c r="BZ28" s="88">
        <v>0</v>
      </c>
      <c r="CA28" s="25">
        <v>3.3119224267345699</v>
      </c>
      <c r="CB28" s="25">
        <v>1212.6717728137</v>
      </c>
      <c r="CC28" s="25">
        <v>30.946452623560798</v>
      </c>
      <c r="CE28" s="34">
        <f t="shared" si="0"/>
        <v>8.0000004858498085E-3</v>
      </c>
      <c r="CG28" s="22">
        <f t="shared" si="1"/>
        <v>2.7187981437132671E-3</v>
      </c>
      <c r="CH28" s="22">
        <f t="shared" si="2"/>
        <v>2.7181437836683734E-3</v>
      </c>
      <c r="CI28" s="22">
        <f t="shared" si="3"/>
        <v>2.7188762353372894E-3</v>
      </c>
      <c r="CJ28" s="22">
        <f t="shared" si="4"/>
        <v>2.6936538215761494E-3</v>
      </c>
      <c r="CK28" s="22">
        <f t="shared" si="5"/>
        <v>2.6928675668391536E-3</v>
      </c>
      <c r="CL28" s="22">
        <f t="shared" si="6"/>
        <v>2.71894133501279E-3</v>
      </c>
      <c r="CM28" s="22">
        <f t="shared" si="7"/>
        <v>2.7190671485781801E-3</v>
      </c>
      <c r="CN28" s="22">
        <f t="shared" si="8"/>
        <v>2.7189376634036214E-3</v>
      </c>
      <c r="CO28" s="22">
        <f t="shared" si="9"/>
        <v>2.7193016418921756E-3</v>
      </c>
      <c r="CP28" s="22">
        <f t="shared" si="10"/>
        <v>2.7177486223336905E-3</v>
      </c>
      <c r="CQ28" s="22">
        <f t="shared" si="11"/>
        <v>2.7190970013519517E-3</v>
      </c>
      <c r="CR28" s="22">
        <f t="shared" si="12"/>
        <v>2.7185273536780821E-3</v>
      </c>
      <c r="CS28" s="22">
        <f t="shared" si="13"/>
        <v>2.7176640366022532E-3</v>
      </c>
    </row>
    <row r="29" spans="1:97" x14ac:dyDescent="0.25">
      <c r="A29" s="88" t="s">
        <v>28</v>
      </c>
      <c r="B29" s="88">
        <v>833.45859085999996</v>
      </c>
      <c r="C29" s="88">
        <v>2.6076822527000001</v>
      </c>
      <c r="D29" s="88">
        <v>3433.9218298000001</v>
      </c>
      <c r="E29" s="88">
        <v>93.956383930000001</v>
      </c>
      <c r="F29" s="88">
        <v>91.137074024</v>
      </c>
      <c r="G29" s="88">
        <v>2.9391291640000001</v>
      </c>
      <c r="H29" s="88">
        <v>147.12598148000001</v>
      </c>
      <c r="I29" s="88">
        <v>2.5957694738999999</v>
      </c>
      <c r="J29" s="88">
        <v>0.3572239566</v>
      </c>
      <c r="K29" s="88">
        <v>5.9810913664000003</v>
      </c>
      <c r="L29" s="88">
        <v>0.43166005639999999</v>
      </c>
      <c r="M29" s="88">
        <v>0.44850277189999999</v>
      </c>
      <c r="N29" s="88">
        <v>0.24199039820000001</v>
      </c>
      <c r="O29" s="25"/>
      <c r="P29" s="27" t="s">
        <v>28</v>
      </c>
      <c r="Q29" s="87">
        <v>0</v>
      </c>
      <c r="R29" s="27">
        <v>0</v>
      </c>
      <c r="S29" s="25">
        <v>0.43283453018636903</v>
      </c>
      <c r="T29" s="25">
        <v>2.6028290262078699</v>
      </c>
      <c r="U29" s="25">
        <v>2.6028290262078699</v>
      </c>
      <c r="V29" s="25">
        <v>3.5138933211742902</v>
      </c>
      <c r="W29" s="88">
        <v>0.15035915684180101</v>
      </c>
      <c r="X29" s="25">
        <v>0.35819482559690502</v>
      </c>
      <c r="Y29" s="25">
        <v>0.44972303166961303</v>
      </c>
      <c r="Z29" s="25">
        <v>0</v>
      </c>
      <c r="AA29" s="25">
        <v>835.72614829125405</v>
      </c>
      <c r="AB29" s="25">
        <v>35.1487960680752</v>
      </c>
      <c r="AC29" s="25">
        <v>3.1696237986015001</v>
      </c>
      <c r="AD29" s="25">
        <v>11.489874650928099</v>
      </c>
      <c r="AE29" s="25">
        <v>0</v>
      </c>
      <c r="AF29" s="88">
        <v>0</v>
      </c>
      <c r="AG29" s="25">
        <v>5.9973815683248199</v>
      </c>
      <c r="AH29" s="25">
        <v>5.9973815683248199</v>
      </c>
      <c r="AI29" s="25">
        <v>27.546150897115801</v>
      </c>
      <c r="AJ29" s="25">
        <v>4.2138238902165401</v>
      </c>
      <c r="AK29" s="25">
        <v>0.26285335957126099</v>
      </c>
      <c r="AL29" s="88">
        <v>0.48099443876689202</v>
      </c>
      <c r="AM29" s="25">
        <v>2.0575521583176499</v>
      </c>
      <c r="AN29" s="25">
        <v>0</v>
      </c>
      <c r="AO29" s="25">
        <v>0.24264892671801</v>
      </c>
      <c r="AP29" s="25">
        <v>2.61477051664213</v>
      </c>
      <c r="AQ29" s="25">
        <v>0</v>
      </c>
      <c r="AR29" s="88">
        <v>150.685688711783</v>
      </c>
      <c r="AS29" s="25">
        <v>3098.9403118966902</v>
      </c>
      <c r="AT29" s="25">
        <v>316.780677369665</v>
      </c>
      <c r="AU29" s="25">
        <v>3443.2671401634698</v>
      </c>
      <c r="AV29" s="25">
        <v>0</v>
      </c>
      <c r="AW29" s="25">
        <v>13.579696492076501</v>
      </c>
      <c r="AX29" s="25">
        <v>0</v>
      </c>
      <c r="AY29" s="25">
        <v>55.290931661571697</v>
      </c>
      <c r="AZ29" s="25">
        <v>5.3277613451501102E-2</v>
      </c>
      <c r="BA29" s="25">
        <v>1.87339987554908E-2</v>
      </c>
      <c r="BB29" s="25">
        <v>70.476292150994496</v>
      </c>
      <c r="BC29" s="25">
        <v>2.3942985365719201E-2</v>
      </c>
      <c r="BD29" s="25">
        <v>0</v>
      </c>
      <c r="BE29" s="25">
        <v>3.47263363371307E-3</v>
      </c>
      <c r="BF29" s="25">
        <v>94.209806415847694</v>
      </c>
      <c r="BG29" s="25">
        <v>91.382819355325395</v>
      </c>
      <c r="BH29" s="25">
        <v>2.8269870605223799</v>
      </c>
      <c r="BI29" s="25">
        <v>0</v>
      </c>
      <c r="BJ29" s="25">
        <v>0</v>
      </c>
      <c r="BK29" s="25">
        <v>0.37385704911346701</v>
      </c>
      <c r="BL29" s="25">
        <v>0</v>
      </c>
      <c r="BM29" s="25">
        <v>4.0117990107861097</v>
      </c>
      <c r="BN29" s="25">
        <v>0</v>
      </c>
      <c r="BO29" s="25">
        <v>0.10427056261953099</v>
      </c>
      <c r="BP29" s="25">
        <v>16.0472221963546</v>
      </c>
      <c r="BQ29" s="25">
        <v>3.82053704252341</v>
      </c>
      <c r="BR29" s="25">
        <v>0</v>
      </c>
      <c r="BS29" s="25">
        <v>0.26958561556903998</v>
      </c>
      <c r="BT29" s="25">
        <v>3.6553868166911899E-4</v>
      </c>
      <c r="BU29" s="25">
        <v>2.9471172887205901</v>
      </c>
      <c r="BV29" s="25">
        <v>30.0928878476556</v>
      </c>
      <c r="BW29" s="25">
        <v>0</v>
      </c>
      <c r="BX29" s="25">
        <v>5.37852825524495E-2</v>
      </c>
      <c r="BY29" s="25">
        <v>4.6077177785919901</v>
      </c>
      <c r="BZ29" s="88">
        <v>0</v>
      </c>
      <c r="CA29" s="25">
        <v>0.40272679601957601</v>
      </c>
      <c r="CB29" s="25">
        <v>147.526495740119</v>
      </c>
      <c r="CC29" s="25">
        <v>3.7630596302697801</v>
      </c>
      <c r="CE29" s="34">
        <f t="shared" si="0"/>
        <v>8.000004000795603E-3</v>
      </c>
      <c r="CG29" s="22">
        <f t="shared" si="1"/>
        <v>2.7206599777372534E-3</v>
      </c>
      <c r="CH29" s="22">
        <f t="shared" si="2"/>
        <v>2.718223792331565E-3</v>
      </c>
      <c r="CI29" s="22">
        <f t="shared" si="3"/>
        <v>2.7214685792699015E-3</v>
      </c>
      <c r="CJ29" s="22">
        <f t="shared" si="4"/>
        <v>2.6972354112361294E-3</v>
      </c>
      <c r="CK29" s="22">
        <f t="shared" si="5"/>
        <v>2.6964364827060448E-3</v>
      </c>
      <c r="CL29" s="22">
        <f t="shared" si="6"/>
        <v>2.7178542605179505E-3</v>
      </c>
      <c r="CM29" s="22">
        <f t="shared" si="7"/>
        <v>2.7222537861094302E-3</v>
      </c>
      <c r="CN29" s="22">
        <f t="shared" si="8"/>
        <v>2.7196376176130328E-3</v>
      </c>
      <c r="CO29" s="22">
        <f t="shared" si="9"/>
        <v>2.7178160338001715E-3</v>
      </c>
      <c r="CP29" s="22">
        <f t="shared" si="10"/>
        <v>2.7236169666849095E-3</v>
      </c>
      <c r="CQ29" s="22">
        <f t="shared" si="11"/>
        <v>2.7208303593434704E-3</v>
      </c>
      <c r="CR29" s="22">
        <f t="shared" si="12"/>
        <v>2.7207407536047859E-3</v>
      </c>
      <c r="CS29" s="22">
        <f t="shared" si="13"/>
        <v>2.7213001958273052E-3</v>
      </c>
    </row>
    <row r="30" spans="1:97" x14ac:dyDescent="0.25">
      <c r="A30" s="88" t="s">
        <v>29</v>
      </c>
      <c r="B30" s="88">
        <v>39.621973826999998</v>
      </c>
      <c r="C30" s="88">
        <v>0.12396745300000001</v>
      </c>
      <c r="D30" s="88">
        <v>318.18217621000002</v>
      </c>
      <c r="E30" s="88">
        <v>9.4154343007999994</v>
      </c>
      <c r="F30" s="88">
        <v>9.1329712718000007</v>
      </c>
      <c r="G30" s="88">
        <v>0.13972420299999999</v>
      </c>
      <c r="H30" s="88">
        <v>14.816059433</v>
      </c>
      <c r="I30" s="88">
        <v>0.26012385659999998</v>
      </c>
      <c r="J30" s="88">
        <v>3.5797660199999998E-2</v>
      </c>
      <c r="K30" s="88">
        <v>0.59936930779999997</v>
      </c>
      <c r="L30" s="88">
        <v>4.3256953399999999E-2</v>
      </c>
      <c r="M30" s="88">
        <v>4.4944773200000003E-2</v>
      </c>
      <c r="N30" s="88">
        <v>2.4250025500000001E-2</v>
      </c>
      <c r="O30" s="25"/>
      <c r="P30" s="27" t="s">
        <v>29</v>
      </c>
      <c r="Q30" s="87">
        <v>0</v>
      </c>
      <c r="R30" s="27">
        <v>0</v>
      </c>
      <c r="S30" s="25">
        <v>4.3373914935452E-2</v>
      </c>
      <c r="T30" s="25">
        <v>0.26083190532879202</v>
      </c>
      <c r="U30" s="25">
        <v>0.26083190532879202</v>
      </c>
      <c r="V30" s="25">
        <v>0.35397404267596999</v>
      </c>
      <c r="W30" s="88">
        <v>1.5146813238710999E-2</v>
      </c>
      <c r="X30" s="25">
        <v>3.5894909785285298E-2</v>
      </c>
      <c r="Y30" s="25">
        <v>4.5067208906778698E-2</v>
      </c>
      <c r="Z30" s="25">
        <v>0</v>
      </c>
      <c r="AA30" s="25">
        <v>39.729809716871301</v>
      </c>
      <c r="AB30" s="25">
        <v>3.5407541631888702</v>
      </c>
      <c r="AC30" s="25">
        <v>0.319294301517551</v>
      </c>
      <c r="AD30" s="25">
        <v>1.1574422257874599</v>
      </c>
      <c r="AE30" s="25">
        <v>0</v>
      </c>
      <c r="AF30" s="88">
        <v>0</v>
      </c>
      <c r="AG30" s="25">
        <v>0.60100096675055104</v>
      </c>
      <c r="AH30" s="25">
        <v>0.60100096675055104</v>
      </c>
      <c r="AI30" s="25">
        <v>2.5523790759326901</v>
      </c>
      <c r="AJ30" s="25">
        <v>0.42448374545434397</v>
      </c>
      <c r="AK30" s="25">
        <v>2.6478223751704399E-2</v>
      </c>
      <c r="AL30" s="88">
        <v>4.8454627613318098E-2</v>
      </c>
      <c r="AM30" s="25">
        <v>0.20726861371385</v>
      </c>
      <c r="AN30" s="25">
        <v>0</v>
      </c>
      <c r="AO30" s="25">
        <v>2.43157442994857E-2</v>
      </c>
      <c r="AP30" s="25">
        <v>0.12430476044026301</v>
      </c>
      <c r="AQ30" s="25">
        <v>0</v>
      </c>
      <c r="AR30" s="88">
        <v>15.1746680335322</v>
      </c>
      <c r="AS30" s="25">
        <v>287.14265998666201</v>
      </c>
      <c r="AT30" s="25">
        <v>29.352357750624101</v>
      </c>
      <c r="AU30" s="25">
        <v>319.04739681321797</v>
      </c>
      <c r="AV30" s="25">
        <v>0</v>
      </c>
      <c r="AW30" s="25">
        <v>1.3679626471722901</v>
      </c>
      <c r="AX30" s="25">
        <v>0</v>
      </c>
      <c r="AY30" s="25">
        <v>5.5698047279551499</v>
      </c>
      <c r="AZ30" s="25">
        <v>5.3390062666380002E-3</v>
      </c>
      <c r="BA30" s="25">
        <v>1.8773393629744699E-3</v>
      </c>
      <c r="BB30" s="25">
        <v>7.0625068425955098</v>
      </c>
      <c r="BC30" s="25">
        <v>2.3993588959253E-3</v>
      </c>
      <c r="BD30" s="25">
        <v>0</v>
      </c>
      <c r="BE30" s="25">
        <v>3.4798783048661498E-4</v>
      </c>
      <c r="BF30" s="25">
        <v>9.4408069136262291</v>
      </c>
      <c r="BG30" s="25">
        <v>9.1575750556259301</v>
      </c>
      <c r="BH30" s="25">
        <v>0.28323185800029799</v>
      </c>
      <c r="BI30" s="25">
        <v>0</v>
      </c>
      <c r="BJ30" s="25">
        <v>0</v>
      </c>
      <c r="BK30" s="25">
        <v>3.7464536009744399E-2</v>
      </c>
      <c r="BL30" s="25">
        <v>0</v>
      </c>
      <c r="BM30" s="25">
        <v>0.40202679497566601</v>
      </c>
      <c r="BN30" s="25">
        <v>0</v>
      </c>
      <c r="BO30" s="25">
        <v>1.04490701455601E-2</v>
      </c>
      <c r="BP30" s="25">
        <v>1.60811197826242</v>
      </c>
      <c r="BQ30" s="25">
        <v>0.38486415328648499</v>
      </c>
      <c r="BR30" s="25">
        <v>0</v>
      </c>
      <c r="BS30" s="25">
        <v>2.7015510177086199E-2</v>
      </c>
      <c r="BT30" s="25">
        <v>3.6631103909345899E-5</v>
      </c>
      <c r="BU30" s="25">
        <v>0.14010507563506899</v>
      </c>
      <c r="BV30" s="25">
        <v>3.03143862175359</v>
      </c>
      <c r="BW30" s="25">
        <v>0</v>
      </c>
      <c r="BX30" s="25">
        <v>5.4177320751842197E-3</v>
      </c>
      <c r="BY30" s="25">
        <v>0.464163513781643</v>
      </c>
      <c r="BZ30" s="88">
        <v>0</v>
      </c>
      <c r="CA30" s="25">
        <v>4.0569262498387701E-2</v>
      </c>
      <c r="CB30" s="25">
        <v>14.8563546465163</v>
      </c>
      <c r="CC30" s="25">
        <v>0.379074930263396</v>
      </c>
      <c r="CE30" s="34">
        <f t="shared" si="0"/>
        <v>7.9999996910394468E-3</v>
      </c>
      <c r="CG30" s="22">
        <f t="shared" si="1"/>
        <v>2.7216183207364533E-3</v>
      </c>
      <c r="CH30" s="22">
        <f t="shared" si="2"/>
        <v>2.7209354721759236E-3</v>
      </c>
      <c r="CI30" s="22">
        <f t="shared" si="3"/>
        <v>2.7192616931719779E-3</v>
      </c>
      <c r="CJ30" s="22">
        <f t="shared" si="4"/>
        <v>2.6947894293175498E-3</v>
      </c>
      <c r="CK30" s="22">
        <f t="shared" si="5"/>
        <v>2.6939517374700238E-3</v>
      </c>
      <c r="CL30" s="22">
        <f t="shared" si="6"/>
        <v>2.7258887643753582E-3</v>
      </c>
      <c r="CM30" s="22">
        <f t="shared" si="7"/>
        <v>2.7196984257872319E-3</v>
      </c>
      <c r="CN30" s="22">
        <f t="shared" si="8"/>
        <v>2.7219676735795537E-3</v>
      </c>
      <c r="CO30" s="22">
        <f t="shared" si="9"/>
        <v>2.7166464160498409E-3</v>
      </c>
      <c r="CP30" s="22">
        <f t="shared" si="10"/>
        <v>2.722293132659908E-3</v>
      </c>
      <c r="CQ30" s="22">
        <f t="shared" si="11"/>
        <v>2.703878249826095E-3</v>
      </c>
      <c r="CR30" s="22">
        <f t="shared" si="12"/>
        <v>2.7241367140483242E-3</v>
      </c>
      <c r="CS30" s="22">
        <f t="shared" si="13"/>
        <v>2.7100507372950678E-3</v>
      </c>
    </row>
    <row r="31" spans="1:97" x14ac:dyDescent="0.25">
      <c r="A31" s="88" t="s">
        <v>30</v>
      </c>
      <c r="B31" s="88">
        <v>698.78327495999997</v>
      </c>
      <c r="C31" s="88">
        <v>2.1863210756</v>
      </c>
      <c r="D31" s="88">
        <v>4925.5517915999999</v>
      </c>
      <c r="E31" s="88">
        <v>141.82019602</v>
      </c>
      <c r="F31" s="88">
        <v>137.56545151</v>
      </c>
      <c r="G31" s="88">
        <v>2.4642104122999999</v>
      </c>
      <c r="H31" s="88">
        <v>224.02754677999999</v>
      </c>
      <c r="I31" s="88">
        <v>3.9181215812999999</v>
      </c>
      <c r="J31" s="88">
        <v>0.53920307950000002</v>
      </c>
      <c r="K31" s="88">
        <v>9.0280140060999994</v>
      </c>
      <c r="L31" s="88">
        <v>0.65155885359999999</v>
      </c>
      <c r="M31" s="88">
        <v>0.67698168400000003</v>
      </c>
      <c r="N31" s="88">
        <v>0.3652665658</v>
      </c>
      <c r="O31" s="25"/>
      <c r="P31" s="27" t="s">
        <v>30</v>
      </c>
      <c r="Q31" s="87">
        <v>0</v>
      </c>
      <c r="R31" s="27">
        <v>0</v>
      </c>
      <c r="S31" s="25">
        <v>0.65333913716897396</v>
      </c>
      <c r="T31" s="25">
        <v>3.9288395500319702</v>
      </c>
      <c r="U31" s="25">
        <v>3.9288395500319702</v>
      </c>
      <c r="V31" s="25">
        <v>5.3537488238066002</v>
      </c>
      <c r="W31" s="88">
        <v>0.22908582605761299</v>
      </c>
      <c r="X31" s="25">
        <v>0.54067594805435004</v>
      </c>
      <c r="Y31" s="25">
        <v>0.678831907256923</v>
      </c>
      <c r="Z31" s="25">
        <v>0</v>
      </c>
      <c r="AA31" s="25">
        <v>700.69205101054399</v>
      </c>
      <c r="AB31" s="25">
        <v>53.5526705007712</v>
      </c>
      <c r="AC31" s="25">
        <v>4.8292286185611504</v>
      </c>
      <c r="AD31" s="25">
        <v>17.505903086872401</v>
      </c>
      <c r="AE31" s="25">
        <v>0</v>
      </c>
      <c r="AF31" s="88">
        <v>0</v>
      </c>
      <c r="AG31" s="25">
        <v>9.0527175833337399</v>
      </c>
      <c r="AH31" s="25">
        <v>9.0527175833337399</v>
      </c>
      <c r="AI31" s="25">
        <v>39.512175840649903</v>
      </c>
      <c r="AJ31" s="25">
        <v>6.4201705308817898</v>
      </c>
      <c r="AK31" s="25">
        <v>0.400480840457481</v>
      </c>
      <c r="AL31" s="88">
        <v>0.73284050340259299</v>
      </c>
      <c r="AM31" s="25">
        <v>3.1348757597843799</v>
      </c>
      <c r="AN31" s="25">
        <v>0</v>
      </c>
      <c r="AO31" s="25">
        <v>0.36626374970205</v>
      </c>
      <c r="AP31" s="25">
        <v>2.1922945164437202</v>
      </c>
      <c r="AQ31" s="25">
        <v>0</v>
      </c>
      <c r="AR31" s="88">
        <v>229.45398129378199</v>
      </c>
      <c r="AS31" s="25">
        <v>4445.1196684909901</v>
      </c>
      <c r="AT31" s="25">
        <v>454.39133845246499</v>
      </c>
      <c r="AU31" s="25">
        <v>4939.0231827840998</v>
      </c>
      <c r="AV31" s="25">
        <v>0</v>
      </c>
      <c r="AW31" s="25">
        <v>20.6900146159768</v>
      </c>
      <c r="AX31" s="25">
        <v>0</v>
      </c>
      <c r="AY31" s="25">
        <v>84.241218650209106</v>
      </c>
      <c r="AZ31" s="25">
        <v>8.0419992614516295E-2</v>
      </c>
      <c r="BA31" s="25">
        <v>2.82779829141795E-2</v>
      </c>
      <c r="BB31" s="25">
        <v>106.38067286165401</v>
      </c>
      <c r="BC31" s="25">
        <v>3.6140731416414398E-2</v>
      </c>
      <c r="BD31" s="25">
        <v>0</v>
      </c>
      <c r="BE31" s="25">
        <v>5.2417714997492299E-3</v>
      </c>
      <c r="BF31" s="25">
        <v>142.204514034971</v>
      </c>
      <c r="BG31" s="25">
        <v>137.93815003832199</v>
      </c>
      <c r="BH31" s="25">
        <v>4.2663639966489804</v>
      </c>
      <c r="BI31" s="25">
        <v>0</v>
      </c>
      <c r="BJ31" s="25">
        <v>0</v>
      </c>
      <c r="BK31" s="25">
        <v>0.56431948786631203</v>
      </c>
      <c r="BL31" s="25">
        <v>0</v>
      </c>
      <c r="BM31" s="25">
        <v>6.0556317443520404</v>
      </c>
      <c r="BN31" s="25">
        <v>0</v>
      </c>
      <c r="BO31" s="25">
        <v>0.15739169783450899</v>
      </c>
      <c r="BP31" s="25">
        <v>24.222573388007898</v>
      </c>
      <c r="BQ31" s="25">
        <v>5.8209398370775496</v>
      </c>
      <c r="BR31" s="25">
        <v>0</v>
      </c>
      <c r="BS31" s="25">
        <v>0.40692862756769599</v>
      </c>
      <c r="BT31" s="25">
        <v>5.51752594454273E-4</v>
      </c>
      <c r="BU31" s="25">
        <v>2.4709489861494598</v>
      </c>
      <c r="BV31" s="25">
        <v>45.849387939866197</v>
      </c>
      <c r="BW31" s="25">
        <v>0</v>
      </c>
      <c r="BX31" s="25">
        <v>8.1946049914756097E-2</v>
      </c>
      <c r="BY31" s="25">
        <v>7.0203233252743402</v>
      </c>
      <c r="BZ31" s="88">
        <v>0</v>
      </c>
      <c r="CA31" s="25">
        <v>0.61359200078374299</v>
      </c>
      <c r="CB31" s="25">
        <v>224.640318997778</v>
      </c>
      <c r="CC31" s="25">
        <v>5.7333844619449099</v>
      </c>
      <c r="CE31" s="34">
        <f t="shared" si="0"/>
        <v>7.9999980519178428E-3</v>
      </c>
      <c r="CG31" s="22">
        <f t="shared" si="1"/>
        <v>2.7315708874876593E-3</v>
      </c>
      <c r="CH31" s="22">
        <f t="shared" si="2"/>
        <v>2.7321882912741389E-3</v>
      </c>
      <c r="CI31" s="22">
        <f t="shared" si="3"/>
        <v>2.7350014280783665E-3</v>
      </c>
      <c r="CJ31" s="22">
        <f t="shared" si="4"/>
        <v>2.7098962330922381E-3</v>
      </c>
      <c r="CK31" s="22">
        <f t="shared" si="5"/>
        <v>2.7092451210026223E-3</v>
      </c>
      <c r="CL31" s="22">
        <f t="shared" si="6"/>
        <v>2.7345772973868467E-3</v>
      </c>
      <c r="CM31" s="22">
        <f t="shared" si="7"/>
        <v>2.7352538854507808E-3</v>
      </c>
      <c r="CN31" s="22">
        <f t="shared" si="8"/>
        <v>2.7354865104553881E-3</v>
      </c>
      <c r="CO31" s="22">
        <f t="shared" si="9"/>
        <v>2.7315655461682621E-3</v>
      </c>
      <c r="CP31" s="22">
        <f t="shared" si="10"/>
        <v>2.7363246464891309E-3</v>
      </c>
      <c r="CQ31" s="22">
        <f t="shared" si="11"/>
        <v>2.7323449894626262E-3</v>
      </c>
      <c r="CR31" s="22">
        <f t="shared" si="12"/>
        <v>2.7330477332721558E-3</v>
      </c>
      <c r="CS31" s="22">
        <f t="shared" si="13"/>
        <v>2.730016912076224E-3</v>
      </c>
    </row>
    <row r="32" spans="1:97" x14ac:dyDescent="0.25">
      <c r="A32" s="88" t="s">
        <v>31</v>
      </c>
      <c r="B32" s="88">
        <v>3770.4228423</v>
      </c>
      <c r="C32" s="88">
        <v>11.796704525999999</v>
      </c>
      <c r="D32" s="88">
        <v>15056.707466</v>
      </c>
      <c r="E32" s="88">
        <v>400.54609471999999</v>
      </c>
      <c r="F32" s="88">
        <v>388.52677322</v>
      </c>
      <c r="G32" s="88">
        <v>13.296112092</v>
      </c>
      <c r="H32" s="88">
        <v>630.78806592000001</v>
      </c>
      <c r="I32" s="88">
        <v>11.066042371</v>
      </c>
      <c r="J32" s="88">
        <v>1.5228838628000001</v>
      </c>
      <c r="K32" s="88">
        <v>25.49803099</v>
      </c>
      <c r="L32" s="88">
        <v>1.8402129012999999</v>
      </c>
      <c r="M32" s="88">
        <v>1.9120151942000001</v>
      </c>
      <c r="N32" s="88">
        <v>1.0316309000999999</v>
      </c>
      <c r="O32" s="25"/>
      <c r="P32" s="27" t="s">
        <v>31</v>
      </c>
      <c r="Q32" s="87">
        <v>0</v>
      </c>
      <c r="R32" s="27">
        <v>0</v>
      </c>
      <c r="S32" s="25">
        <v>1.84521015042724</v>
      </c>
      <c r="T32" s="25">
        <v>11.096142110038199</v>
      </c>
      <c r="U32" s="25">
        <v>11.096142110038199</v>
      </c>
      <c r="V32" s="25">
        <v>15.0710823576447</v>
      </c>
      <c r="W32" s="88">
        <v>0.64489254452743405</v>
      </c>
      <c r="X32" s="25">
        <v>1.5270285267500501</v>
      </c>
      <c r="Y32" s="25">
        <v>1.9172205009626899</v>
      </c>
      <c r="Z32" s="25">
        <v>0</v>
      </c>
      <c r="AA32" s="25">
        <v>3780.67654884064</v>
      </c>
      <c r="AB32" s="25">
        <v>150.75402967225301</v>
      </c>
      <c r="AC32" s="25">
        <v>13.594554036922201</v>
      </c>
      <c r="AD32" s="25">
        <v>49.2801995918797</v>
      </c>
      <c r="AE32" s="25">
        <v>0</v>
      </c>
      <c r="AF32" s="88">
        <v>0</v>
      </c>
      <c r="AG32" s="25">
        <v>25.567427554895801</v>
      </c>
      <c r="AH32" s="25">
        <v>25.567427554895801</v>
      </c>
      <c r="AI32" s="25">
        <v>120.781320499126</v>
      </c>
      <c r="AJ32" s="25">
        <v>18.0731793797571</v>
      </c>
      <c r="AK32" s="25">
        <v>1.1273753039271801</v>
      </c>
      <c r="AL32" s="88">
        <v>2.06299282542229</v>
      </c>
      <c r="AM32" s="25">
        <v>8.8248591498382201</v>
      </c>
      <c r="AN32" s="25">
        <v>0</v>
      </c>
      <c r="AO32" s="25">
        <v>1.0344407039658301</v>
      </c>
      <c r="AP32" s="25">
        <v>11.8287782349796</v>
      </c>
      <c r="AQ32" s="25">
        <v>0</v>
      </c>
      <c r="AR32" s="88">
        <v>646.05467594812501</v>
      </c>
      <c r="AS32" s="25">
        <v>13587.8872644278</v>
      </c>
      <c r="AT32" s="25">
        <v>1388.9834041612201</v>
      </c>
      <c r="AU32" s="25">
        <v>15097.651989088199</v>
      </c>
      <c r="AV32" s="25">
        <v>0</v>
      </c>
      <c r="AW32" s="25">
        <v>58.243463252825897</v>
      </c>
      <c r="AX32" s="25">
        <v>0</v>
      </c>
      <c r="AY32" s="25">
        <v>237.14352653456501</v>
      </c>
      <c r="AZ32" s="25">
        <v>0.22712721550730999</v>
      </c>
      <c r="BA32" s="25">
        <v>7.9864648996621407E-2</v>
      </c>
      <c r="BB32" s="25">
        <v>300.446821761823</v>
      </c>
      <c r="BC32" s="25">
        <v>0.102070817859642</v>
      </c>
      <c r="BD32" s="25">
        <v>0</v>
      </c>
      <c r="BE32" s="25">
        <v>1.48041671434161E-2</v>
      </c>
      <c r="BF32" s="25">
        <v>401.62542400817301</v>
      </c>
      <c r="BG32" s="25">
        <v>389.573419257213</v>
      </c>
      <c r="BH32" s="25">
        <v>12.0520047509603</v>
      </c>
      <c r="BI32" s="25">
        <v>0</v>
      </c>
      <c r="BJ32" s="25">
        <v>0</v>
      </c>
      <c r="BK32" s="25">
        <v>1.5937857313557799</v>
      </c>
      <c r="BL32" s="25">
        <v>0</v>
      </c>
      <c r="BM32" s="25">
        <v>17.102691410241501</v>
      </c>
      <c r="BN32" s="25">
        <v>0</v>
      </c>
      <c r="BO32" s="25">
        <v>0.44451495130541202</v>
      </c>
      <c r="BP32" s="25">
        <v>68.410907510595905</v>
      </c>
      <c r="BQ32" s="25">
        <v>16.386373678436001</v>
      </c>
      <c r="BR32" s="25">
        <v>0</v>
      </c>
      <c r="BS32" s="25">
        <v>1.1492726978510399</v>
      </c>
      <c r="BT32" s="25">
        <v>1.5583445328130399E-3</v>
      </c>
      <c r="BU32" s="25">
        <v>13.3322574778022</v>
      </c>
      <c r="BV32" s="25">
        <v>129.06858033471701</v>
      </c>
      <c r="BW32" s="25">
        <v>0</v>
      </c>
      <c r="BX32" s="25">
        <v>0.23067501818969399</v>
      </c>
      <c r="BY32" s="25">
        <v>19.762616238529901</v>
      </c>
      <c r="BZ32" s="88">
        <v>0</v>
      </c>
      <c r="CA32" s="25">
        <v>1.7272949533689299</v>
      </c>
      <c r="CB32" s="25">
        <v>632.50362891802695</v>
      </c>
      <c r="CC32" s="25">
        <v>16.139772261123699</v>
      </c>
      <c r="CE32" s="34">
        <f t="shared" si="0"/>
        <v>8.0000069273302183E-3</v>
      </c>
      <c r="CG32" s="22">
        <f t="shared" si="1"/>
        <v>2.7195110388163043E-3</v>
      </c>
      <c r="CH32" s="22">
        <f t="shared" si="2"/>
        <v>2.7188702496455854E-3</v>
      </c>
      <c r="CI32" s="22">
        <f t="shared" si="3"/>
        <v>2.7193543595541935E-3</v>
      </c>
      <c r="CJ32" s="22">
        <f t="shared" si="4"/>
        <v>2.6946443927446818E-3</v>
      </c>
      <c r="CK32" s="22">
        <f t="shared" si="5"/>
        <v>2.6938839466292175E-3</v>
      </c>
      <c r="CL32" s="22">
        <f t="shared" si="6"/>
        <v>2.7184928610784068E-3</v>
      </c>
      <c r="CM32" s="22">
        <f t="shared" si="7"/>
        <v>2.7197137845732747E-3</v>
      </c>
      <c r="CN32" s="22">
        <f t="shared" si="8"/>
        <v>2.7200093790603654E-3</v>
      </c>
      <c r="CO32" s="22">
        <f t="shared" si="9"/>
        <v>2.7215889873765729E-3</v>
      </c>
      <c r="CP32" s="22">
        <f t="shared" si="10"/>
        <v>2.7216440721645149E-3</v>
      </c>
      <c r="CQ32" s="22">
        <f t="shared" si="11"/>
        <v>2.7155820523320057E-3</v>
      </c>
      <c r="CR32" s="22">
        <f t="shared" si="12"/>
        <v>2.7224191410611439E-3</v>
      </c>
      <c r="CS32" s="22">
        <f t="shared" si="13"/>
        <v>2.7236522922663717E-3</v>
      </c>
    </row>
    <row r="33" spans="1:97" x14ac:dyDescent="0.25">
      <c r="A33" s="88" t="s">
        <v>32</v>
      </c>
      <c r="B33" s="88">
        <v>2132.4367068000001</v>
      </c>
      <c r="C33" s="88">
        <v>6.6718619296000004</v>
      </c>
      <c r="D33" s="88">
        <v>10594.741663000001</v>
      </c>
      <c r="E33" s="88">
        <v>294.27915938000001</v>
      </c>
      <c r="F33" s="88">
        <v>285.44952423000001</v>
      </c>
      <c r="G33" s="88">
        <v>7.5198816826000003</v>
      </c>
      <c r="H33" s="88">
        <v>463.25719342000002</v>
      </c>
      <c r="I33" s="88">
        <v>8.1301645165000007</v>
      </c>
      <c r="J33" s="88">
        <v>1.1188549559000001</v>
      </c>
      <c r="K33" s="88">
        <v>18.733272460999999</v>
      </c>
      <c r="L33" s="88">
        <v>1.3519949709000001</v>
      </c>
      <c r="M33" s="88">
        <v>1.4047477478999999</v>
      </c>
      <c r="N33" s="88">
        <v>0.75793392609999999</v>
      </c>
      <c r="O33" s="25"/>
      <c r="P33" s="27" t="s">
        <v>32</v>
      </c>
      <c r="Q33" s="87">
        <v>0</v>
      </c>
      <c r="R33" s="27">
        <v>0</v>
      </c>
      <c r="S33" s="25">
        <v>1.3556796286413999</v>
      </c>
      <c r="T33" s="25">
        <v>8.1523363017984796</v>
      </c>
      <c r="U33" s="25">
        <v>8.1523363017984796</v>
      </c>
      <c r="V33" s="25">
        <v>11.068141689938599</v>
      </c>
      <c r="W33" s="88">
        <v>0.47360384861675803</v>
      </c>
      <c r="X33" s="25">
        <v>1.12190311729342</v>
      </c>
      <c r="Y33" s="25">
        <v>1.4085762643951101</v>
      </c>
      <c r="Z33" s="25">
        <v>0</v>
      </c>
      <c r="AA33" s="25">
        <v>2138.24383594966</v>
      </c>
      <c r="AB33" s="25">
        <v>110.71296721336</v>
      </c>
      <c r="AC33" s="25">
        <v>9.9837758589864194</v>
      </c>
      <c r="AD33" s="25">
        <v>36.191212180476803</v>
      </c>
      <c r="AE33" s="25">
        <v>0</v>
      </c>
      <c r="AF33" s="88">
        <v>0</v>
      </c>
      <c r="AG33" s="25">
        <v>18.784350215011202</v>
      </c>
      <c r="AH33" s="25">
        <v>18.784350215011202</v>
      </c>
      <c r="AI33" s="25">
        <v>84.988814523829205</v>
      </c>
      <c r="AJ33" s="25">
        <v>13.2728344015565</v>
      </c>
      <c r="AK33" s="25">
        <v>0.82794071938792702</v>
      </c>
      <c r="AL33" s="88">
        <v>1.51505473583658</v>
      </c>
      <c r="AM33" s="25">
        <v>6.4809225045907901</v>
      </c>
      <c r="AN33" s="25">
        <v>0</v>
      </c>
      <c r="AO33" s="25">
        <v>0.75999428489700604</v>
      </c>
      <c r="AP33" s="25">
        <v>6.6900248105954097</v>
      </c>
      <c r="AQ33" s="25">
        <v>0</v>
      </c>
      <c r="AR33" s="88">
        <v>474.47134325413202</v>
      </c>
      <c r="AS33" s="25">
        <v>9561.2488570820606</v>
      </c>
      <c r="AT33" s="25">
        <v>977.37135351333995</v>
      </c>
      <c r="AU33" s="25">
        <v>10623.6090251192</v>
      </c>
      <c r="AV33" s="25">
        <v>0</v>
      </c>
      <c r="AW33" s="25">
        <v>42.773739063173402</v>
      </c>
      <c r="AX33" s="25">
        <v>0</v>
      </c>
      <c r="AY33" s="25">
        <v>174.15745350877401</v>
      </c>
      <c r="AZ33" s="25">
        <v>0.16687070647111599</v>
      </c>
      <c r="BA33" s="25">
        <v>5.8676561307781698E-2</v>
      </c>
      <c r="BB33" s="25">
        <v>220.73860481048499</v>
      </c>
      <c r="BC33" s="25">
        <v>7.4991689148299304E-2</v>
      </c>
      <c r="BD33" s="25">
        <v>0</v>
      </c>
      <c r="BE33" s="25">
        <v>1.08765960063272E-2</v>
      </c>
      <c r="BF33" s="25">
        <v>295.07371904137602</v>
      </c>
      <c r="BG33" s="25">
        <v>286.22001761509603</v>
      </c>
      <c r="BH33" s="25">
        <v>8.8537014262801996</v>
      </c>
      <c r="BI33" s="25">
        <v>0</v>
      </c>
      <c r="BJ33" s="25">
        <v>0</v>
      </c>
      <c r="BK33" s="25">
        <v>1.1709584130028601</v>
      </c>
      <c r="BL33" s="25">
        <v>0</v>
      </c>
      <c r="BM33" s="25">
        <v>12.5653931387754</v>
      </c>
      <c r="BN33" s="25">
        <v>0</v>
      </c>
      <c r="BO33" s="25">
        <v>0.32658579048374797</v>
      </c>
      <c r="BP33" s="25">
        <v>50.261544267156097</v>
      </c>
      <c r="BQ33" s="25">
        <v>12.034030144060299</v>
      </c>
      <c r="BR33" s="25">
        <v>0</v>
      </c>
      <c r="BS33" s="25">
        <v>0.84437073331238799</v>
      </c>
      <c r="BT33" s="25">
        <v>1.1449089473481099E-3</v>
      </c>
      <c r="BU33" s="25">
        <v>7.5403662492655803</v>
      </c>
      <c r="BV33" s="25">
        <v>94.7873298481897</v>
      </c>
      <c r="BW33" s="25">
        <v>0</v>
      </c>
      <c r="BX33" s="25">
        <v>0.16940939069102501</v>
      </c>
      <c r="BY33" s="25">
        <v>14.513559487489299</v>
      </c>
      <c r="BZ33" s="88">
        <v>0</v>
      </c>
      <c r="CA33" s="25">
        <v>1.26852172580763</v>
      </c>
      <c r="CB33" s="25">
        <v>464.51965092015399</v>
      </c>
      <c r="CC33" s="25">
        <v>11.852977727644101</v>
      </c>
      <c r="CE33" s="34">
        <f t="shared" si="0"/>
        <v>7.999994570853982E-3</v>
      </c>
      <c r="CG33" s="22">
        <f t="shared" si="1"/>
        <v>2.7232363479496851E-3</v>
      </c>
      <c r="CH33" s="22">
        <f t="shared" si="2"/>
        <v>2.7223106813450237E-3</v>
      </c>
      <c r="CI33" s="22">
        <f t="shared" si="3"/>
        <v>2.7246876835149915E-3</v>
      </c>
      <c r="CJ33" s="22">
        <f t="shared" si="4"/>
        <v>2.7000201545023628E-3</v>
      </c>
      <c r="CK33" s="22">
        <f t="shared" si="5"/>
        <v>2.6992281285961959E-3</v>
      </c>
      <c r="CL33" s="22">
        <f t="shared" si="6"/>
        <v>2.7240543841239558E-3</v>
      </c>
      <c r="CM33" s="22">
        <f t="shared" si="7"/>
        <v>2.7251762478502886E-3</v>
      </c>
      <c r="CN33" s="22">
        <f t="shared" si="8"/>
        <v>2.7271016783832198E-3</v>
      </c>
      <c r="CO33" s="22">
        <f t="shared" si="9"/>
        <v>2.7243579494787857E-3</v>
      </c>
      <c r="CP33" s="22">
        <f t="shared" si="10"/>
        <v>2.7265793586005683E-3</v>
      </c>
      <c r="CQ33" s="22">
        <f t="shared" si="11"/>
        <v>2.7253487037359292E-3</v>
      </c>
      <c r="CR33" s="22">
        <f t="shared" si="12"/>
        <v>2.7254120897033255E-3</v>
      </c>
      <c r="CS33" s="22">
        <f t="shared" si="13"/>
        <v>2.7183884057120538E-3</v>
      </c>
    </row>
    <row r="34" spans="1:97" x14ac:dyDescent="0.25">
      <c r="A34" s="88" t="s">
        <v>33</v>
      </c>
      <c r="B34" s="88">
        <v>1090.9119085</v>
      </c>
      <c r="C34" s="88">
        <v>3.413625476</v>
      </c>
      <c r="D34" s="88">
        <v>4877.7165869</v>
      </c>
      <c r="E34" s="88">
        <v>133.71005156999999</v>
      </c>
      <c r="F34" s="88">
        <v>129.70133066</v>
      </c>
      <c r="G34" s="88">
        <v>3.8471776065999999</v>
      </c>
      <c r="H34" s="88">
        <v>208.89288299</v>
      </c>
      <c r="I34" s="88">
        <v>3.7169843918000001</v>
      </c>
      <c r="J34" s="88">
        <v>0.51152303219999995</v>
      </c>
      <c r="K34" s="88">
        <v>8.5645599429000008</v>
      </c>
      <c r="L34" s="88">
        <v>0.61811101040000005</v>
      </c>
      <c r="M34" s="88">
        <v>0.64222875729999995</v>
      </c>
      <c r="N34" s="88">
        <v>0.34651556770000003</v>
      </c>
      <c r="O34" s="25"/>
      <c r="P34" s="27" t="s">
        <v>33</v>
      </c>
      <c r="Q34" s="87">
        <v>0</v>
      </c>
      <c r="R34" s="27">
        <v>0</v>
      </c>
      <c r="S34" s="25">
        <v>0.61979215352520101</v>
      </c>
      <c r="T34" s="25">
        <v>3.7270974175780198</v>
      </c>
      <c r="U34" s="25">
        <v>3.7270974175780198</v>
      </c>
      <c r="V34" s="25">
        <v>4.9862766632991598</v>
      </c>
      <c r="W34" s="88">
        <v>0.213362042868906</v>
      </c>
      <c r="X34" s="25">
        <v>0.51291613669341996</v>
      </c>
      <c r="Y34" s="25">
        <v>0.64397875352421996</v>
      </c>
      <c r="Z34" s="25">
        <v>0</v>
      </c>
      <c r="AA34" s="25">
        <v>1093.8801644207001</v>
      </c>
      <c r="AB34" s="25">
        <v>49.876950266443899</v>
      </c>
      <c r="AC34" s="25">
        <v>4.4977560634931697</v>
      </c>
      <c r="AD34" s="25">
        <v>16.304388501003899</v>
      </c>
      <c r="AE34" s="25">
        <v>0</v>
      </c>
      <c r="AF34" s="88">
        <v>0</v>
      </c>
      <c r="AG34" s="25">
        <v>8.5878746169787803</v>
      </c>
      <c r="AH34" s="25">
        <v>8.5878746169787803</v>
      </c>
      <c r="AI34" s="25">
        <v>39.127951666991798</v>
      </c>
      <c r="AJ34" s="25">
        <v>5.9794917104538099</v>
      </c>
      <c r="AK34" s="25">
        <v>0.37298740400429398</v>
      </c>
      <c r="AL34" s="88">
        <v>0.68254132865510297</v>
      </c>
      <c r="AM34" s="25">
        <v>2.9196988874313798</v>
      </c>
      <c r="AN34" s="25">
        <v>0</v>
      </c>
      <c r="AO34" s="25">
        <v>0.347457748380118</v>
      </c>
      <c r="AP34" s="25">
        <v>3.42291434046748</v>
      </c>
      <c r="AQ34" s="25">
        <v>0</v>
      </c>
      <c r="AR34" s="88">
        <v>213.94496179963301</v>
      </c>
      <c r="AS34" s="25">
        <v>4401.8958659003401</v>
      </c>
      <c r="AT34" s="25">
        <v>449.97241992934198</v>
      </c>
      <c r="AU34" s="25">
        <v>4890.9962374966699</v>
      </c>
      <c r="AV34" s="25">
        <v>0</v>
      </c>
      <c r="AW34" s="25">
        <v>19.269865799499001</v>
      </c>
      <c r="AX34" s="25">
        <v>0</v>
      </c>
      <c r="AY34" s="25">
        <v>78.458953663718006</v>
      </c>
      <c r="AZ34" s="25">
        <v>7.5821749183463003E-2</v>
      </c>
      <c r="BA34" s="25">
        <v>2.6661142378787101E-2</v>
      </c>
      <c r="BB34" s="25">
        <v>100.29799154009299</v>
      </c>
      <c r="BC34" s="25">
        <v>3.4074265150107197E-2</v>
      </c>
      <c r="BD34" s="25">
        <v>0</v>
      </c>
      <c r="BE34" s="25">
        <v>4.9420539459977802E-3</v>
      </c>
      <c r="BF34" s="25">
        <v>134.07069278163399</v>
      </c>
      <c r="BG34" s="25">
        <v>130.05105915189</v>
      </c>
      <c r="BH34" s="25">
        <v>4.0196336297447504</v>
      </c>
      <c r="BI34" s="25">
        <v>0</v>
      </c>
      <c r="BJ34" s="25">
        <v>0</v>
      </c>
      <c r="BK34" s="25">
        <v>0.53205282741667903</v>
      </c>
      <c r="BL34" s="25">
        <v>0</v>
      </c>
      <c r="BM34" s="25">
        <v>5.7093816383648299</v>
      </c>
      <c r="BN34" s="25">
        <v>0</v>
      </c>
      <c r="BO34" s="25">
        <v>0.14839227199413499</v>
      </c>
      <c r="BP34" s="25">
        <v>22.837561211770499</v>
      </c>
      <c r="BQ34" s="25">
        <v>5.4214070852412997</v>
      </c>
      <c r="BR34" s="25">
        <v>0</v>
      </c>
      <c r="BS34" s="25">
        <v>0.38366023189316401</v>
      </c>
      <c r="BT34" s="25">
        <v>5.2021969872738101E-4</v>
      </c>
      <c r="BU34" s="25">
        <v>3.8576420901491901</v>
      </c>
      <c r="BV34" s="25">
        <v>42.702378414958702</v>
      </c>
      <c r="BW34" s="25">
        <v>0</v>
      </c>
      <c r="BX34" s="25">
        <v>7.6319035908670396E-2</v>
      </c>
      <c r="BY34" s="25">
        <v>6.5384613759745802</v>
      </c>
      <c r="BZ34" s="88">
        <v>0</v>
      </c>
      <c r="CA34" s="25">
        <v>0.57147699229520299</v>
      </c>
      <c r="CB34" s="25">
        <v>209.46155800162001</v>
      </c>
      <c r="CC34" s="25">
        <v>5.3398537089818001</v>
      </c>
      <c r="CE34" s="34">
        <f t="shared" si="0"/>
        <v>7.9999962721333823E-3</v>
      </c>
      <c r="CG34" s="22">
        <f t="shared" si="1"/>
        <v>2.7208942331388352E-3</v>
      </c>
      <c r="CH34" s="22">
        <f t="shared" si="2"/>
        <v>2.7211141154138748E-3</v>
      </c>
      <c r="CI34" s="22">
        <f t="shared" si="3"/>
        <v>2.7225137746491428E-3</v>
      </c>
      <c r="CJ34" s="22">
        <f t="shared" si="4"/>
        <v>2.6971884865753769E-3</v>
      </c>
      <c r="CK34" s="22">
        <f t="shared" si="5"/>
        <v>2.696414062295057E-3</v>
      </c>
      <c r="CL34" s="22">
        <f t="shared" si="6"/>
        <v>2.7200417083001311E-3</v>
      </c>
      <c r="CM34" s="22">
        <f t="shared" si="7"/>
        <v>2.7223283219621462E-3</v>
      </c>
      <c r="CN34" s="22">
        <f t="shared" si="8"/>
        <v>2.7207608943233649E-3</v>
      </c>
      <c r="CO34" s="22">
        <f t="shared" si="9"/>
        <v>2.7234443137944893E-3</v>
      </c>
      <c r="CP34" s="22">
        <f t="shared" si="10"/>
        <v>2.7222267383518431E-3</v>
      </c>
      <c r="CQ34" s="22">
        <f t="shared" si="11"/>
        <v>2.7198077641636467E-3</v>
      </c>
      <c r="CR34" s="22">
        <f t="shared" si="12"/>
        <v>2.7248798879346094E-3</v>
      </c>
      <c r="CS34" s="22">
        <f t="shared" si="13"/>
        <v>2.7190140009342402E-3</v>
      </c>
    </row>
    <row r="35" spans="1:97" x14ac:dyDescent="0.25">
      <c r="A35" s="88" t="s">
        <v>34</v>
      </c>
      <c r="B35" s="88">
        <v>2073.2432878999998</v>
      </c>
      <c r="C35" s="88">
        <v>6.4866569666</v>
      </c>
      <c r="D35" s="88">
        <v>8639.2842467999999</v>
      </c>
      <c r="E35" s="88">
        <v>232.00159363</v>
      </c>
      <c r="F35" s="88">
        <v>225.03999985999999</v>
      </c>
      <c r="G35" s="88">
        <v>7.3111365450000001</v>
      </c>
      <c r="H35" s="88">
        <v>365.32031598999998</v>
      </c>
      <c r="I35" s="88">
        <v>6.4095980439</v>
      </c>
      <c r="J35" s="88">
        <v>0.88207446710000004</v>
      </c>
      <c r="K35" s="88">
        <v>14.768796654999999</v>
      </c>
      <c r="L35" s="88">
        <v>1.0658756410000001</v>
      </c>
      <c r="M35" s="88">
        <v>1.1074644793999999</v>
      </c>
      <c r="N35" s="88">
        <v>0.59753425709999997</v>
      </c>
      <c r="O35" s="25"/>
      <c r="P35" s="27" t="s">
        <v>34</v>
      </c>
      <c r="Q35" s="87">
        <v>0</v>
      </c>
      <c r="R35" s="27">
        <v>0</v>
      </c>
      <c r="S35" s="25">
        <v>1.06877431743526</v>
      </c>
      <c r="T35" s="25">
        <v>6.4270335743808902</v>
      </c>
      <c r="U35" s="25">
        <v>6.4270335743808902</v>
      </c>
      <c r="V35" s="25">
        <v>8.7283403954215508</v>
      </c>
      <c r="W35" s="88">
        <v>0.37348793360854698</v>
      </c>
      <c r="X35" s="25">
        <v>0.88447554805317996</v>
      </c>
      <c r="Y35" s="25">
        <v>1.11047596756998</v>
      </c>
      <c r="Z35" s="25">
        <v>0</v>
      </c>
      <c r="AA35" s="25">
        <v>2078.8814783489502</v>
      </c>
      <c r="AB35" s="25">
        <v>87.308284492294504</v>
      </c>
      <c r="AC35" s="25">
        <v>7.8732170098983101</v>
      </c>
      <c r="AD35" s="25">
        <v>28.5403869272008</v>
      </c>
      <c r="AE35" s="25">
        <v>0</v>
      </c>
      <c r="AF35" s="88">
        <v>0</v>
      </c>
      <c r="AG35" s="25">
        <v>14.8089460266406</v>
      </c>
      <c r="AH35" s="25">
        <v>14.8089460266406</v>
      </c>
      <c r="AI35" s="25">
        <v>69.302237800448594</v>
      </c>
      <c r="AJ35" s="25">
        <v>10.466936960903199</v>
      </c>
      <c r="AK35" s="25">
        <v>0.65291380349925499</v>
      </c>
      <c r="AL35" s="88">
        <v>1.19477027914765</v>
      </c>
      <c r="AM35" s="25">
        <v>5.1108522670910501</v>
      </c>
      <c r="AN35" s="25">
        <v>0</v>
      </c>
      <c r="AO35" s="25">
        <v>0.59915997324749803</v>
      </c>
      <c r="AP35" s="25">
        <v>6.5042964705986002</v>
      </c>
      <c r="AQ35" s="25">
        <v>0</v>
      </c>
      <c r="AR35" s="88">
        <v>374.16182378787101</v>
      </c>
      <c r="AS35" s="25">
        <v>7796.5002703417804</v>
      </c>
      <c r="AT35" s="25">
        <v>796.97597257097402</v>
      </c>
      <c r="AU35" s="25">
        <v>8662.7784807131993</v>
      </c>
      <c r="AV35" s="25">
        <v>0</v>
      </c>
      <c r="AW35" s="25">
        <v>33.731375002259703</v>
      </c>
      <c r="AX35" s="25">
        <v>0</v>
      </c>
      <c r="AY35" s="25">
        <v>137.340344893219</v>
      </c>
      <c r="AZ35" s="25">
        <v>0.13155494674184401</v>
      </c>
      <c r="BA35" s="25">
        <v>4.62586649360383E-2</v>
      </c>
      <c r="BB35" s="25">
        <v>174.02287289031401</v>
      </c>
      <c r="BC35" s="25">
        <v>5.9120827879649597E-2</v>
      </c>
      <c r="BD35" s="25">
        <v>0</v>
      </c>
      <c r="BE35" s="25">
        <v>8.5747766056537399E-3</v>
      </c>
      <c r="BF35" s="25">
        <v>232.62675240001099</v>
      </c>
      <c r="BG35" s="25">
        <v>225.646220792235</v>
      </c>
      <c r="BH35" s="25">
        <v>6.9805316077757</v>
      </c>
      <c r="BI35" s="25">
        <v>0</v>
      </c>
      <c r="BJ35" s="25">
        <v>0</v>
      </c>
      <c r="BK35" s="25">
        <v>0.92314352166316804</v>
      </c>
      <c r="BL35" s="25">
        <v>0</v>
      </c>
      <c r="BM35" s="25">
        <v>9.9061226448850004</v>
      </c>
      <c r="BN35" s="25">
        <v>0</v>
      </c>
      <c r="BO35" s="25">
        <v>0.25746909681046298</v>
      </c>
      <c r="BP35" s="25">
        <v>39.624525981139399</v>
      </c>
      <c r="BQ35" s="25">
        <v>9.4900366707770605</v>
      </c>
      <c r="BR35" s="25">
        <v>0</v>
      </c>
      <c r="BS35" s="25">
        <v>0.66567484118454401</v>
      </c>
      <c r="BT35" s="25">
        <v>9.0260007550830202E-4</v>
      </c>
      <c r="BU35" s="25">
        <v>7.3310119376312501</v>
      </c>
      <c r="BV35" s="25">
        <v>74.749579492690799</v>
      </c>
      <c r="BW35" s="25">
        <v>0</v>
      </c>
      <c r="BX35" s="25">
        <v>0.13359453283261499</v>
      </c>
      <c r="BY35" s="25">
        <v>11.4454055909007</v>
      </c>
      <c r="BZ35" s="88">
        <v>0</v>
      </c>
      <c r="CA35" s="25">
        <v>1.0003557734289901</v>
      </c>
      <c r="CB35" s="25">
        <v>366.31386882278599</v>
      </c>
      <c r="CC35" s="25">
        <v>9.3472863045238803</v>
      </c>
      <c r="CE35" s="34">
        <f t="shared" ref="CE35:CE51" si="14">AI35/(AI35+AS35+AT35)</f>
        <v>8.0000011491397349E-3</v>
      </c>
      <c r="CG35" s="22">
        <f t="shared" ref="CG35:CG59" si="15">IF(B35=0,"",(AA35-B35)/B35)</f>
        <v>2.7195025696484035E-3</v>
      </c>
      <c r="CH35" s="22">
        <f t="shared" ref="CH35:CH59" si="16">IF(C35=0,"",(AP35-C35)/C35)</f>
        <v>2.719352062152586E-3</v>
      </c>
      <c r="CI35" s="22">
        <f t="shared" ref="CI35:CI59" si="17">IF(D35=0,"",(AU35-D35)/D35)</f>
        <v>2.7194653216673259E-3</v>
      </c>
      <c r="CJ35" s="22">
        <f t="shared" ref="CJ35:CJ59" si="18">IF(E35=0,"",(BF35-E35)/E35)</f>
        <v>2.6946313610586542E-3</v>
      </c>
      <c r="CK35" s="22">
        <f t="shared" ref="CK35:CK59" si="19">IF(F35=0,"",(BG35-F35)/F35)</f>
        <v>2.6938363518136392E-3</v>
      </c>
      <c r="CL35" s="22">
        <f t="shared" ref="CL35:CL59" si="20">IF(G35=0,"",(BU35-G35)/G35)</f>
        <v>2.7185092918067012E-3</v>
      </c>
      <c r="CM35" s="22">
        <f t="shared" ref="CM35:CM59" si="21">IF(H35=0,"",(CB35-H35)/H35)</f>
        <v>2.7196758277555121E-3</v>
      </c>
      <c r="CN35" s="22">
        <f t="shared" ref="CN35:CN51" si="22">IF(I35=0,"",(U35-I35)/I35)</f>
        <v>2.7202221358457179E-3</v>
      </c>
      <c r="CO35" s="22">
        <f t="shared" ref="CO35:CO51" si="23">IF(J35=0,"",(X35-J35)/J35)</f>
        <v>2.7220841807993465E-3</v>
      </c>
      <c r="CP35" s="22">
        <f t="shared" ref="CP35:CP51" si="24">IF(K35=0,"",(AH35-K35)/K35)</f>
        <v>2.7185269442387421E-3</v>
      </c>
      <c r="CQ35" s="22">
        <f t="shared" ref="CQ35:CQ58" si="25">IF(L35=0,"",(S35-L35)/L35)</f>
        <v>2.7195259219362088E-3</v>
      </c>
      <c r="CR35" s="22">
        <f t="shared" ref="CR35:CR58" si="26">IF(M35=0,"",(Y35-M35)/M35)</f>
        <v>2.7192638915260296E-3</v>
      </c>
      <c r="CS35" s="22">
        <f t="shared" ref="CS35:CS58" si="27">IF(N35=0,"",(AO35-N35)/N35)</f>
        <v>2.7207078559614664E-3</v>
      </c>
    </row>
    <row r="36" spans="1:97" x14ac:dyDescent="0.25">
      <c r="A36" s="88" t="s">
        <v>35</v>
      </c>
      <c r="B36" s="88">
        <v>4558.9049201999997</v>
      </c>
      <c r="C36" s="88">
        <v>14.263666971999999</v>
      </c>
      <c r="D36" s="88">
        <v>18753.707009000002</v>
      </c>
      <c r="E36" s="88">
        <v>500.18480106999999</v>
      </c>
      <c r="F36" s="88">
        <v>485.17579875000001</v>
      </c>
      <c r="G36" s="88">
        <v>16.076633297000001</v>
      </c>
      <c r="H36" s="88">
        <v>788.48932589000003</v>
      </c>
      <c r="I36" s="88">
        <v>13.818799571</v>
      </c>
      <c r="J36" s="88">
        <v>1.9017121182000001</v>
      </c>
      <c r="K36" s="88">
        <v>31.840848597000001</v>
      </c>
      <c r="L36" s="88">
        <v>2.2979790232999999</v>
      </c>
      <c r="M36" s="88">
        <v>2.3876426519999998</v>
      </c>
      <c r="N36" s="88">
        <v>1.288256466</v>
      </c>
      <c r="O36" s="25"/>
      <c r="P36" s="27" t="s">
        <v>35</v>
      </c>
      <c r="Q36" s="87">
        <v>0</v>
      </c>
      <c r="R36" s="27">
        <v>0</v>
      </c>
      <c r="S36" s="25">
        <v>2.3042284609658501</v>
      </c>
      <c r="T36" s="25">
        <v>13.856367787633999</v>
      </c>
      <c r="U36" s="25">
        <v>13.856367787633999</v>
      </c>
      <c r="V36" s="25">
        <v>18.840220986802102</v>
      </c>
      <c r="W36" s="88">
        <v>0.80617119143141103</v>
      </c>
      <c r="X36" s="25">
        <v>1.90688571731947</v>
      </c>
      <c r="Y36" s="25">
        <v>2.3941319911418102</v>
      </c>
      <c r="Z36" s="25">
        <v>0</v>
      </c>
      <c r="AA36" s="25">
        <v>4571.3004290414801</v>
      </c>
      <c r="AB36" s="25">
        <v>188.45583196513201</v>
      </c>
      <c r="AC36" s="25">
        <v>16.9943979191032</v>
      </c>
      <c r="AD36" s="25">
        <v>61.6046918487501</v>
      </c>
      <c r="AE36" s="25">
        <v>0</v>
      </c>
      <c r="AF36" s="88">
        <v>0</v>
      </c>
      <c r="AG36" s="25">
        <v>31.927408178967699</v>
      </c>
      <c r="AH36" s="25">
        <v>31.927408178967699</v>
      </c>
      <c r="AI36" s="25">
        <v>150.43780484487701</v>
      </c>
      <c r="AJ36" s="25">
        <v>22.593011380160601</v>
      </c>
      <c r="AK36" s="25">
        <v>1.40932165934241</v>
      </c>
      <c r="AL36" s="88">
        <v>2.5789169776818701</v>
      </c>
      <c r="AM36" s="25">
        <v>11.0318268929284</v>
      </c>
      <c r="AN36" s="25">
        <v>0</v>
      </c>
      <c r="AO36" s="25">
        <v>1.2917655176522</v>
      </c>
      <c r="AP36" s="25">
        <v>14.302446036898701</v>
      </c>
      <c r="AQ36" s="25">
        <v>0</v>
      </c>
      <c r="AR36" s="88">
        <v>807.57330264168797</v>
      </c>
      <c r="AS36" s="25">
        <v>16924.225594548599</v>
      </c>
      <c r="AT36" s="25">
        <v>1730.0320199106</v>
      </c>
      <c r="AU36" s="25">
        <v>18804.695419304098</v>
      </c>
      <c r="AV36" s="25">
        <v>0</v>
      </c>
      <c r="AW36" s="25">
        <v>72.809435737746398</v>
      </c>
      <c r="AX36" s="25">
        <v>0</v>
      </c>
      <c r="AY36" s="25">
        <v>296.45079526745701</v>
      </c>
      <c r="AZ36" s="25">
        <v>0.28362656529483998</v>
      </c>
      <c r="BA36" s="25">
        <v>9.9731345702144494E-2</v>
      </c>
      <c r="BB36" s="25">
        <v>375.18500758511198</v>
      </c>
      <c r="BC36" s="25">
        <v>0.12746162248008899</v>
      </c>
      <c r="BD36" s="25">
        <v>0</v>
      </c>
      <c r="BE36" s="25">
        <v>1.8486848556887502E-2</v>
      </c>
      <c r="BF36" s="25">
        <v>501.53224338989901</v>
      </c>
      <c r="BG36" s="25">
        <v>486.48241641852098</v>
      </c>
      <c r="BH36" s="25">
        <v>15.049826971378501</v>
      </c>
      <c r="BI36" s="25">
        <v>0</v>
      </c>
      <c r="BJ36" s="25">
        <v>0</v>
      </c>
      <c r="BK36" s="25">
        <v>1.99025117593434</v>
      </c>
      <c r="BL36" s="25">
        <v>0</v>
      </c>
      <c r="BM36" s="25">
        <v>21.357096908127801</v>
      </c>
      <c r="BN36" s="25">
        <v>0</v>
      </c>
      <c r="BO36" s="25">
        <v>0.55509074990327201</v>
      </c>
      <c r="BP36" s="25">
        <v>85.428557112165706</v>
      </c>
      <c r="BQ36" s="25">
        <v>20.484322059581999</v>
      </c>
      <c r="BR36" s="25">
        <v>0</v>
      </c>
      <c r="BS36" s="25">
        <v>1.4351605232901701</v>
      </c>
      <c r="BT36" s="25">
        <v>1.945981953736E-3</v>
      </c>
      <c r="BU36" s="25">
        <v>16.120354145114799</v>
      </c>
      <c r="BV36" s="25">
        <v>161.34746318633501</v>
      </c>
      <c r="BW36" s="25">
        <v>0</v>
      </c>
      <c r="BX36" s="25">
        <v>0.288364847311045</v>
      </c>
      <c r="BY36" s="25">
        <v>24.704978491293101</v>
      </c>
      <c r="BZ36" s="88">
        <v>0</v>
      </c>
      <c r="CA36" s="25">
        <v>2.15928038702658</v>
      </c>
      <c r="CB36" s="25">
        <v>790.63344873945198</v>
      </c>
      <c r="CC36" s="25">
        <v>20.176140506389601</v>
      </c>
      <c r="CE36" s="34">
        <f t="shared" si="14"/>
        <v>8.0000128420290254E-3</v>
      </c>
      <c r="CG36" s="22">
        <f t="shared" si="15"/>
        <v>2.7189662996824873E-3</v>
      </c>
      <c r="CH36" s="22">
        <f t="shared" si="16"/>
        <v>2.7187303920391489E-3</v>
      </c>
      <c r="CI36" s="22">
        <f t="shared" si="17"/>
        <v>2.718844347926901E-3</v>
      </c>
      <c r="CJ36" s="22">
        <f t="shared" si="18"/>
        <v>2.6938889726688124E-3</v>
      </c>
      <c r="CK36" s="22">
        <f t="shared" si="19"/>
        <v>2.6930808830269814E-3</v>
      </c>
      <c r="CL36" s="22">
        <f t="shared" si="20"/>
        <v>2.7195276092387421E-3</v>
      </c>
      <c r="CM36" s="22">
        <f t="shared" si="21"/>
        <v>2.7192794867981094E-3</v>
      </c>
      <c r="CN36" s="22">
        <f t="shared" si="22"/>
        <v>2.7186309810036031E-3</v>
      </c>
      <c r="CO36" s="22">
        <f t="shared" si="23"/>
        <v>2.7204954261777531E-3</v>
      </c>
      <c r="CP36" s="22">
        <f t="shared" si="24"/>
        <v>2.7185073822389842E-3</v>
      </c>
      <c r="CQ36" s="22">
        <f t="shared" si="25"/>
        <v>2.7195364285247945E-3</v>
      </c>
      <c r="CR36" s="22">
        <f t="shared" si="26"/>
        <v>2.7178854157152072E-3</v>
      </c>
      <c r="CS36" s="22">
        <f t="shared" si="27"/>
        <v>2.7238766075015821E-3</v>
      </c>
    </row>
    <row r="37" spans="1:97" x14ac:dyDescent="0.25">
      <c r="A37" s="88" t="s">
        <v>36</v>
      </c>
      <c r="B37" s="88">
        <v>2773.2662599</v>
      </c>
      <c r="C37" s="88">
        <v>8.6768537800000001</v>
      </c>
      <c r="D37" s="88">
        <v>11363.258679</v>
      </c>
      <c r="E37" s="88">
        <v>302.46023128000002</v>
      </c>
      <c r="F37" s="88">
        <v>293.38431177000001</v>
      </c>
      <c r="G37" s="88">
        <v>9.7797136748</v>
      </c>
      <c r="H37" s="88">
        <v>476.94932783000002</v>
      </c>
      <c r="I37" s="88">
        <v>8.3561861647000004</v>
      </c>
      <c r="J37" s="88">
        <v>1.1499595459</v>
      </c>
      <c r="K37" s="88">
        <v>19.25406452</v>
      </c>
      <c r="L37" s="88">
        <v>1.3895809417</v>
      </c>
      <c r="M37" s="88">
        <v>1.4438002662</v>
      </c>
      <c r="N37" s="88">
        <v>0.77900477580000005</v>
      </c>
      <c r="O37" s="25"/>
      <c r="P37" s="27" t="s">
        <v>36</v>
      </c>
      <c r="Q37" s="87">
        <v>0</v>
      </c>
      <c r="R37" s="27">
        <v>0</v>
      </c>
      <c r="S37" s="25">
        <v>1.3933591574531501</v>
      </c>
      <c r="T37" s="25">
        <v>8.3789056547293992</v>
      </c>
      <c r="U37" s="25">
        <v>8.3789056547293992</v>
      </c>
      <c r="V37" s="25">
        <v>11.3965124397906</v>
      </c>
      <c r="W37" s="88">
        <v>0.48765342706090498</v>
      </c>
      <c r="X37" s="25">
        <v>1.1530834410054001</v>
      </c>
      <c r="Y37" s="25">
        <v>1.44772694117006</v>
      </c>
      <c r="Z37" s="25">
        <v>0</v>
      </c>
      <c r="AA37" s="25">
        <v>2780.8067040702799</v>
      </c>
      <c r="AB37" s="25">
        <v>113.997470854784</v>
      </c>
      <c r="AC37" s="25">
        <v>10.279957542456</v>
      </c>
      <c r="AD37" s="25">
        <v>37.264886131585797</v>
      </c>
      <c r="AE37" s="25">
        <v>0</v>
      </c>
      <c r="AF37" s="88">
        <v>0</v>
      </c>
      <c r="AG37" s="25">
        <v>19.306384213390999</v>
      </c>
      <c r="AH37" s="25">
        <v>19.306384213390999</v>
      </c>
      <c r="AI37" s="25">
        <v>91.153114826854605</v>
      </c>
      <c r="AJ37" s="25">
        <v>13.666556946405899</v>
      </c>
      <c r="AK37" s="25">
        <v>0.85250501188155903</v>
      </c>
      <c r="AL37" s="88">
        <v>1.5599929870373599</v>
      </c>
      <c r="AM37" s="25">
        <v>6.6731846449952199</v>
      </c>
      <c r="AN37" s="25">
        <v>0</v>
      </c>
      <c r="AO37" s="25">
        <v>0.78112031016329198</v>
      </c>
      <c r="AP37" s="25">
        <v>8.7004519463284709</v>
      </c>
      <c r="AQ37" s="25">
        <v>0</v>
      </c>
      <c r="AR37" s="88">
        <v>488.49324629485699</v>
      </c>
      <c r="AS37" s="25">
        <v>10254.739763228001</v>
      </c>
      <c r="AT37" s="25">
        <v>1048.26157837287</v>
      </c>
      <c r="AU37" s="25">
        <v>11394.154456427699</v>
      </c>
      <c r="AV37" s="25">
        <v>0</v>
      </c>
      <c r="AW37" s="25">
        <v>44.042656666330402</v>
      </c>
      <c r="AX37" s="25">
        <v>0</v>
      </c>
      <c r="AY37" s="25">
        <v>179.32356313247499</v>
      </c>
      <c r="AZ37" s="25">
        <v>0.171508000374785</v>
      </c>
      <c r="BA37" s="25">
        <v>6.0307374063724599E-2</v>
      </c>
      <c r="BB37" s="25">
        <v>226.87319345006799</v>
      </c>
      <c r="BC37" s="25">
        <v>7.70757206964401E-2</v>
      </c>
      <c r="BD37" s="25">
        <v>0</v>
      </c>
      <c r="BE37" s="25">
        <v>1.11789267900152E-2</v>
      </c>
      <c r="BF37" s="25">
        <v>303.27492449950398</v>
      </c>
      <c r="BG37" s="25">
        <v>294.17432084071402</v>
      </c>
      <c r="BH37" s="25">
        <v>9.10060365879065</v>
      </c>
      <c r="BI37" s="25">
        <v>0</v>
      </c>
      <c r="BJ37" s="25">
        <v>0</v>
      </c>
      <c r="BK37" s="25">
        <v>1.20350023236715</v>
      </c>
      <c r="BL37" s="25">
        <v>0</v>
      </c>
      <c r="BM37" s="25">
        <v>12.9145962877472</v>
      </c>
      <c r="BN37" s="25">
        <v>0</v>
      </c>
      <c r="BO37" s="25">
        <v>0.33566157046247402</v>
      </c>
      <c r="BP37" s="25">
        <v>51.658285070850901</v>
      </c>
      <c r="BQ37" s="25">
        <v>12.391009548900399</v>
      </c>
      <c r="BR37" s="25">
        <v>0</v>
      </c>
      <c r="BS37" s="25">
        <v>0.86783748629000701</v>
      </c>
      <c r="BT37" s="25">
        <v>1.17672100299277E-3</v>
      </c>
      <c r="BU37" s="25">
        <v>9.8063137795267696</v>
      </c>
      <c r="BV37" s="25">
        <v>97.599350106506904</v>
      </c>
      <c r="BW37" s="25">
        <v>0</v>
      </c>
      <c r="BX37" s="25">
        <v>0.17443346931574699</v>
      </c>
      <c r="BY37" s="25">
        <v>14.9441151507108</v>
      </c>
      <c r="BZ37" s="88">
        <v>0</v>
      </c>
      <c r="CA37" s="25">
        <v>1.3061535134562401</v>
      </c>
      <c r="CB37" s="25">
        <v>478.24623159553897</v>
      </c>
      <c r="CC37" s="25">
        <v>12.2046134503797</v>
      </c>
      <c r="CE37" s="34">
        <f t="shared" si="14"/>
        <v>7.99998939591633E-3</v>
      </c>
      <c r="CG37" s="22">
        <f t="shared" si="15"/>
        <v>2.7189759163448643E-3</v>
      </c>
      <c r="CH37" s="22">
        <f t="shared" si="16"/>
        <v>2.7196685488539811E-3</v>
      </c>
      <c r="CI37" s="22">
        <f t="shared" si="17"/>
        <v>2.7189187802963595E-3</v>
      </c>
      <c r="CJ37" s="22">
        <f t="shared" si="18"/>
        <v>2.6935548387839788E-3</v>
      </c>
      <c r="CK37" s="22">
        <f t="shared" si="19"/>
        <v>2.6927447686205452E-3</v>
      </c>
      <c r="CL37" s="22">
        <f t="shared" si="20"/>
        <v>2.7199267392982898E-3</v>
      </c>
      <c r="CM37" s="22">
        <f t="shared" si="21"/>
        <v>2.719164678225975E-3</v>
      </c>
      <c r="CN37" s="22">
        <f t="shared" si="22"/>
        <v>2.7188827033767303E-3</v>
      </c>
      <c r="CO37" s="22">
        <f t="shared" si="23"/>
        <v>2.7165260869721603E-3</v>
      </c>
      <c r="CP37" s="22">
        <f t="shared" si="24"/>
        <v>2.7173324020313724E-3</v>
      </c>
      <c r="CQ37" s="22">
        <f t="shared" si="25"/>
        <v>2.7189605439808628E-3</v>
      </c>
      <c r="CR37" s="22">
        <f t="shared" si="26"/>
        <v>2.7196801815217316E-3</v>
      </c>
      <c r="CS37" s="22">
        <f t="shared" si="27"/>
        <v>2.715688567017289E-3</v>
      </c>
    </row>
    <row r="38" spans="1:97" x14ac:dyDescent="0.25">
      <c r="A38" s="88" t="s">
        <v>37</v>
      </c>
      <c r="B38" s="88">
        <v>1142.7490665</v>
      </c>
      <c r="C38" s="88">
        <v>3.5753755961999998</v>
      </c>
      <c r="D38" s="88">
        <v>5029.4030089999997</v>
      </c>
      <c r="E38" s="88">
        <v>136.84069506</v>
      </c>
      <c r="F38" s="88">
        <v>132.73467389999999</v>
      </c>
      <c r="G38" s="88">
        <v>4.0298189594</v>
      </c>
      <c r="H38" s="88">
        <v>215.35003738</v>
      </c>
      <c r="I38" s="88">
        <v>3.7805509767999999</v>
      </c>
      <c r="J38" s="88">
        <v>0.52027092259999996</v>
      </c>
      <c r="K38" s="88">
        <v>8.7110280921999994</v>
      </c>
      <c r="L38" s="88">
        <v>0.62868173110000003</v>
      </c>
      <c r="M38" s="88">
        <v>0.65321193180000003</v>
      </c>
      <c r="N38" s="88">
        <v>0.35244155729999999</v>
      </c>
      <c r="O38" s="25"/>
      <c r="P38" s="27" t="s">
        <v>37</v>
      </c>
      <c r="Q38" s="87">
        <v>0</v>
      </c>
      <c r="R38" s="27">
        <v>0</v>
      </c>
      <c r="S38" s="25">
        <v>0.63038900916058005</v>
      </c>
      <c r="T38" s="25">
        <v>3.790828091182</v>
      </c>
      <c r="U38" s="25">
        <v>3.790828091182</v>
      </c>
      <c r="V38" s="25">
        <v>5.14501154880206</v>
      </c>
      <c r="W38" s="88">
        <v>0.22015551011683099</v>
      </c>
      <c r="X38" s="25">
        <v>0.521684411640846</v>
      </c>
      <c r="Y38" s="25">
        <v>0.65499120444324799</v>
      </c>
      <c r="Z38" s="25">
        <v>0</v>
      </c>
      <c r="AA38" s="25">
        <v>1145.85769513384</v>
      </c>
      <c r="AB38" s="25">
        <v>51.464844876761497</v>
      </c>
      <c r="AC38" s="25">
        <v>4.64094835258354</v>
      </c>
      <c r="AD38" s="25">
        <v>16.823432012013399</v>
      </c>
      <c r="AE38" s="25">
        <v>0</v>
      </c>
      <c r="AF38" s="88">
        <v>0</v>
      </c>
      <c r="AG38" s="25">
        <v>8.7347165841170096</v>
      </c>
      <c r="AH38" s="25">
        <v>8.7347165841170096</v>
      </c>
      <c r="AI38" s="25">
        <v>40.3446339339825</v>
      </c>
      <c r="AJ38" s="25">
        <v>6.1698494334882001</v>
      </c>
      <c r="AK38" s="25">
        <v>0.38486526983983399</v>
      </c>
      <c r="AL38" s="88">
        <v>0.70427016734940395</v>
      </c>
      <c r="AM38" s="25">
        <v>3.0126465208639899</v>
      </c>
      <c r="AN38" s="25">
        <v>0</v>
      </c>
      <c r="AO38" s="25">
        <v>0.353397723830916</v>
      </c>
      <c r="AP38" s="25">
        <v>3.5850991691881902</v>
      </c>
      <c r="AQ38" s="25">
        <v>0</v>
      </c>
      <c r="AR38" s="88">
        <v>220.56188792804099</v>
      </c>
      <c r="AS38" s="25">
        <v>4538.77419800812</v>
      </c>
      <c r="AT38" s="25">
        <v>463.963664156704</v>
      </c>
      <c r="AU38" s="25">
        <v>5043.0824960988102</v>
      </c>
      <c r="AV38" s="25">
        <v>0</v>
      </c>
      <c r="AW38" s="25">
        <v>19.883269204941602</v>
      </c>
      <c r="AX38" s="25">
        <v>0</v>
      </c>
      <c r="AY38" s="25">
        <v>80.956708921443806</v>
      </c>
      <c r="AZ38" s="25">
        <v>7.7594933778666997E-2</v>
      </c>
      <c r="BA38" s="25">
        <v>2.72846152659049E-2</v>
      </c>
      <c r="BB38" s="25">
        <v>102.643439331558</v>
      </c>
      <c r="BC38" s="25">
        <v>3.4871104129808102E-2</v>
      </c>
      <c r="BD38" s="25">
        <v>0</v>
      </c>
      <c r="BE38" s="25">
        <v>5.0576400293214701E-3</v>
      </c>
      <c r="BF38" s="25">
        <v>137.209399573849</v>
      </c>
      <c r="BG38" s="25">
        <v>133.09222567106201</v>
      </c>
      <c r="BH38" s="25">
        <v>4.1171739027871901</v>
      </c>
      <c r="BI38" s="25">
        <v>0</v>
      </c>
      <c r="BJ38" s="25">
        <v>0</v>
      </c>
      <c r="BK38" s="25">
        <v>0.54449342813207802</v>
      </c>
      <c r="BL38" s="25">
        <v>0</v>
      </c>
      <c r="BM38" s="25">
        <v>5.8429009110600303</v>
      </c>
      <c r="BN38" s="25">
        <v>0</v>
      </c>
      <c r="BO38" s="25">
        <v>0.15186222755005799</v>
      </c>
      <c r="BP38" s="25">
        <v>23.371556419032501</v>
      </c>
      <c r="BQ38" s="25">
        <v>5.5940061456430596</v>
      </c>
      <c r="BR38" s="25">
        <v>0</v>
      </c>
      <c r="BS38" s="25">
        <v>0.392632691016716</v>
      </c>
      <c r="BT38" s="25">
        <v>5.3236950897556697E-4</v>
      </c>
      <c r="BU38" s="25">
        <v>4.0407928367422299</v>
      </c>
      <c r="BV38" s="25">
        <v>44.061931300349499</v>
      </c>
      <c r="BW38" s="25">
        <v>0</v>
      </c>
      <c r="BX38" s="25">
        <v>7.8749017562660298E-2</v>
      </c>
      <c r="BY38" s="25">
        <v>6.7466222614154701</v>
      </c>
      <c r="BZ38" s="88">
        <v>0</v>
      </c>
      <c r="CA38" s="25">
        <v>0.58967024253046496</v>
      </c>
      <c r="CB38" s="25">
        <v>215.935730418822</v>
      </c>
      <c r="CC38" s="25">
        <v>5.5098387844893804</v>
      </c>
      <c r="CE38" s="34">
        <f t="shared" si="14"/>
        <v>7.9999948375209066E-3</v>
      </c>
      <c r="CG38" s="22">
        <f t="shared" si="15"/>
        <v>2.7203073054008911E-3</v>
      </c>
      <c r="CH38" s="22">
        <f t="shared" si="16"/>
        <v>2.7195948304074226E-3</v>
      </c>
      <c r="CI38" s="22">
        <f t="shared" si="17"/>
        <v>2.7199027547268424E-3</v>
      </c>
      <c r="CJ38" s="22">
        <f t="shared" si="18"/>
        <v>2.6944069064201402E-3</v>
      </c>
      <c r="CK38" s="22">
        <f t="shared" si="19"/>
        <v>2.693732997991118E-3</v>
      </c>
      <c r="CL38" s="22">
        <f t="shared" si="20"/>
        <v>2.7231688204335061E-3</v>
      </c>
      <c r="CM38" s="22">
        <f t="shared" si="21"/>
        <v>2.7197257355869643E-3</v>
      </c>
      <c r="CN38" s="22">
        <f t="shared" si="22"/>
        <v>2.7184170892199213E-3</v>
      </c>
      <c r="CO38" s="22">
        <f t="shared" si="23"/>
        <v>2.7168326720668416E-3</v>
      </c>
      <c r="CP38" s="22">
        <f t="shared" si="24"/>
        <v>2.7193681005599373E-3</v>
      </c>
      <c r="CQ38" s="22">
        <f t="shared" si="25"/>
        <v>2.7156476419201926E-3</v>
      </c>
      <c r="CR38" s="22">
        <f t="shared" si="26"/>
        <v>2.7238826430266887E-3</v>
      </c>
      <c r="CS38" s="22">
        <f t="shared" si="27"/>
        <v>2.7129789637778731E-3</v>
      </c>
    </row>
    <row r="39" spans="1:97" x14ac:dyDescent="0.25">
      <c r="A39" s="88" t="s">
        <v>130</v>
      </c>
      <c r="B39" s="88">
        <v>2686.6467352999998</v>
      </c>
      <c r="C39" s="88">
        <v>8.4058426986000008</v>
      </c>
      <c r="D39" s="88">
        <v>11604.937787000001</v>
      </c>
      <c r="E39" s="88">
        <v>314.03466364000002</v>
      </c>
      <c r="F39" s="88">
        <v>304.61170155000002</v>
      </c>
      <c r="G39" s="88">
        <v>9.4742585053999999</v>
      </c>
      <c r="H39" s="88">
        <v>494.45091858000001</v>
      </c>
      <c r="I39" s="88">
        <v>8.6759574985000008</v>
      </c>
      <c r="J39" s="88">
        <v>1.1939657575</v>
      </c>
      <c r="K39" s="88">
        <v>19.990871689999999</v>
      </c>
      <c r="L39" s="88">
        <v>1.4427568938999999</v>
      </c>
      <c r="M39" s="88">
        <v>1.4990510612000001</v>
      </c>
      <c r="N39" s="88">
        <v>0.80881543249999999</v>
      </c>
      <c r="O39" s="25"/>
      <c r="P39" s="27" t="s">
        <v>130</v>
      </c>
      <c r="Q39" s="87">
        <v>0</v>
      </c>
      <c r="R39" s="27">
        <v>0</v>
      </c>
      <c r="S39" s="25">
        <v>1.44668071751284</v>
      </c>
      <c r="T39" s="25">
        <v>8.6995630002571307</v>
      </c>
      <c r="U39" s="25">
        <v>8.6995630002571307</v>
      </c>
      <c r="V39" s="25">
        <v>11.813520000213201</v>
      </c>
      <c r="W39" s="88">
        <v>0.50549980879864198</v>
      </c>
      <c r="X39" s="25">
        <v>1.19721301860896</v>
      </c>
      <c r="Y39" s="25">
        <v>1.5031298032259599</v>
      </c>
      <c r="Z39" s="25">
        <v>0</v>
      </c>
      <c r="AA39" s="25">
        <v>2693.9510377270299</v>
      </c>
      <c r="AB39" s="25">
        <v>118.168865567927</v>
      </c>
      <c r="AC39" s="25">
        <v>10.656111765965299</v>
      </c>
      <c r="AD39" s="25">
        <v>38.628455983579997</v>
      </c>
      <c r="AE39" s="25">
        <v>0</v>
      </c>
      <c r="AF39" s="88">
        <v>0</v>
      </c>
      <c r="AG39" s="25">
        <v>20.045319318864799</v>
      </c>
      <c r="AH39" s="25">
        <v>20.045319318864799</v>
      </c>
      <c r="AI39" s="25">
        <v>93.091996559907798</v>
      </c>
      <c r="AJ39" s="25">
        <v>14.166663518102499</v>
      </c>
      <c r="AK39" s="25">
        <v>0.88370002002495396</v>
      </c>
      <c r="AL39" s="88">
        <v>1.6170793099688601</v>
      </c>
      <c r="AM39" s="25">
        <v>6.9173797649304198</v>
      </c>
      <c r="AN39" s="25">
        <v>0</v>
      </c>
      <c r="AO39" s="25">
        <v>0.81101544813845505</v>
      </c>
      <c r="AP39" s="25">
        <v>8.4287061243296595</v>
      </c>
      <c r="AQ39" s="25">
        <v>0</v>
      </c>
      <c r="AR39" s="88">
        <v>506.41741186196799</v>
      </c>
      <c r="AS39" s="25">
        <v>10472.8497145036</v>
      </c>
      <c r="AT39" s="25">
        <v>1070.5568443323</v>
      </c>
      <c r="AU39" s="25">
        <v>11636.498555395799</v>
      </c>
      <c r="AV39" s="25">
        <v>0</v>
      </c>
      <c r="AW39" s="25">
        <v>45.654283856120799</v>
      </c>
      <c r="AX39" s="25">
        <v>0</v>
      </c>
      <c r="AY39" s="25">
        <v>185.88586610289499</v>
      </c>
      <c r="AZ39" s="25">
        <v>0.17807160931893601</v>
      </c>
      <c r="BA39" s="25">
        <v>6.2615274657319003E-2</v>
      </c>
      <c r="BB39" s="25">
        <v>235.55551092445299</v>
      </c>
      <c r="BC39" s="25">
        <v>8.0025351488395402E-2</v>
      </c>
      <c r="BD39" s="25">
        <v>0</v>
      </c>
      <c r="BE39" s="25">
        <v>1.16067476369208E-2</v>
      </c>
      <c r="BF39" s="25">
        <v>314.88090533666599</v>
      </c>
      <c r="BG39" s="25">
        <v>305.43231846276501</v>
      </c>
      <c r="BH39" s="25">
        <v>9.4485868739011298</v>
      </c>
      <c r="BI39" s="25">
        <v>0</v>
      </c>
      <c r="BJ39" s="25">
        <v>0</v>
      </c>
      <c r="BK39" s="25">
        <v>1.24955479455678</v>
      </c>
      <c r="BL39" s="25">
        <v>0</v>
      </c>
      <c r="BM39" s="25">
        <v>13.408841310978399</v>
      </c>
      <c r="BN39" s="25">
        <v>0</v>
      </c>
      <c r="BO39" s="25">
        <v>0.34850757455204801</v>
      </c>
      <c r="BP39" s="25">
        <v>53.635315571796298</v>
      </c>
      <c r="BQ39" s="25">
        <v>12.8444218673294</v>
      </c>
      <c r="BR39" s="25">
        <v>0</v>
      </c>
      <c r="BS39" s="25">
        <v>0.90104753738212195</v>
      </c>
      <c r="BT39" s="25">
        <v>1.22176594487342E-3</v>
      </c>
      <c r="BU39" s="25">
        <v>9.5000288323991207</v>
      </c>
      <c r="BV39" s="25">
        <v>101.170756124112</v>
      </c>
      <c r="BW39" s="25">
        <v>0</v>
      </c>
      <c r="BX39" s="25">
        <v>0.18081999813685601</v>
      </c>
      <c r="BY39" s="25">
        <v>15.490932466679199</v>
      </c>
      <c r="BZ39" s="88">
        <v>0</v>
      </c>
      <c r="CA39" s="25">
        <v>1.3539495526963099</v>
      </c>
      <c r="CB39" s="25">
        <v>495.79566619818303</v>
      </c>
      <c r="CC39" s="25">
        <v>12.6512092890458</v>
      </c>
      <c r="CE39" s="34">
        <f t="shared" si="14"/>
        <v>8.0000006975243718E-3</v>
      </c>
      <c r="CG39" s="22">
        <f t="shared" si="15"/>
        <v>2.7187431570583581E-3</v>
      </c>
      <c r="CH39" s="22">
        <f t="shared" si="16"/>
        <v>2.7199445135306466E-3</v>
      </c>
      <c r="CI39" s="22">
        <f t="shared" si="17"/>
        <v>2.7195982412894543E-3</v>
      </c>
      <c r="CJ39" s="22">
        <f t="shared" si="18"/>
        <v>2.6947397680788404E-3</v>
      </c>
      <c r="CK39" s="22">
        <f t="shared" si="19"/>
        <v>2.6939769831208901E-3</v>
      </c>
      <c r="CL39" s="22">
        <f t="shared" si="20"/>
        <v>2.7200362946010544E-3</v>
      </c>
      <c r="CM39" s="22">
        <f t="shared" si="21"/>
        <v>2.7196786731531713E-3</v>
      </c>
      <c r="CN39" s="22">
        <f t="shared" si="22"/>
        <v>2.7207949971183162E-3</v>
      </c>
      <c r="CO39" s="22">
        <f t="shared" si="23"/>
        <v>2.7197271685239339E-3</v>
      </c>
      <c r="CP39" s="22">
        <f t="shared" si="24"/>
        <v>2.7236245476997471E-3</v>
      </c>
      <c r="CQ39" s="22">
        <f t="shared" si="25"/>
        <v>2.7196706731605585E-3</v>
      </c>
      <c r="CR39" s="22">
        <f t="shared" si="26"/>
        <v>2.7208826513853068E-3</v>
      </c>
      <c r="CS39" s="22">
        <f t="shared" si="27"/>
        <v>2.7200465644614986E-3</v>
      </c>
    </row>
    <row r="40" spans="1:97" x14ac:dyDescent="0.25">
      <c r="A40" s="88" t="s">
        <v>39</v>
      </c>
      <c r="B40" s="88">
        <v>6.7252496248</v>
      </c>
      <c r="C40" s="88">
        <v>2.1041659399999999E-2</v>
      </c>
      <c r="D40" s="88">
        <v>54.663067486000003</v>
      </c>
      <c r="E40" s="88">
        <v>1.595074898</v>
      </c>
      <c r="F40" s="88">
        <v>1.5472226506</v>
      </c>
      <c r="G40" s="88">
        <v>2.3716135999999999E-2</v>
      </c>
      <c r="H40" s="88">
        <v>2.5202055136000001</v>
      </c>
      <c r="I40" s="88">
        <v>4.4067753100000003E-2</v>
      </c>
      <c r="J40" s="88">
        <v>6.0645051E-3</v>
      </c>
      <c r="K40" s="88">
        <v>0.1015395474</v>
      </c>
      <c r="L40" s="88">
        <v>7.3281887E-3</v>
      </c>
      <c r="M40" s="88">
        <v>7.6141235999999998E-3</v>
      </c>
      <c r="N40" s="88">
        <v>4.1082126999999998E-3</v>
      </c>
      <c r="O40" s="25"/>
      <c r="P40" s="27" t="s">
        <v>39</v>
      </c>
      <c r="Q40" s="87">
        <v>0</v>
      </c>
      <c r="R40" s="27">
        <v>0</v>
      </c>
      <c r="S40" s="25">
        <v>7.3485110218422904E-3</v>
      </c>
      <c r="T40" s="25">
        <v>4.4188173729658199E-2</v>
      </c>
      <c r="U40" s="25">
        <v>4.4188173729658199E-2</v>
      </c>
      <c r="V40" s="25">
        <v>6.0226674333239798E-2</v>
      </c>
      <c r="W40" s="88">
        <v>2.5771135525477101E-3</v>
      </c>
      <c r="X40" s="25">
        <v>6.0810464880151297E-3</v>
      </c>
      <c r="Y40" s="25">
        <v>7.6352270825994798E-3</v>
      </c>
      <c r="Z40" s="25">
        <v>0</v>
      </c>
      <c r="AA40" s="25">
        <v>6.7435303581959598</v>
      </c>
      <c r="AB40" s="25">
        <v>0.60244000642239404</v>
      </c>
      <c r="AC40" s="25">
        <v>5.4326599005274499E-2</v>
      </c>
      <c r="AD40" s="25">
        <v>0.196933511577572</v>
      </c>
      <c r="AE40" s="25">
        <v>0</v>
      </c>
      <c r="AF40" s="88">
        <v>0</v>
      </c>
      <c r="AG40" s="25">
        <v>0.101815593127752</v>
      </c>
      <c r="AH40" s="25">
        <v>0.101815593127752</v>
      </c>
      <c r="AI40" s="25">
        <v>0.438495800525804</v>
      </c>
      <c r="AJ40" s="25">
        <v>7.2222748948670895E-2</v>
      </c>
      <c r="AK40" s="25">
        <v>4.5051926120691999E-3</v>
      </c>
      <c r="AL40" s="88">
        <v>8.2441264286292008E-3</v>
      </c>
      <c r="AM40" s="25">
        <v>3.52658431698053E-2</v>
      </c>
      <c r="AN40" s="25">
        <v>0</v>
      </c>
      <c r="AO40" s="25">
        <v>4.1192932148960996E-3</v>
      </c>
      <c r="AP40" s="25">
        <v>2.1098943545142301E-2</v>
      </c>
      <c r="AQ40" s="25">
        <v>0</v>
      </c>
      <c r="AR40" s="88">
        <v>2.58120430783136</v>
      </c>
      <c r="AS40" s="25">
        <v>49.330345034364697</v>
      </c>
      <c r="AT40" s="25">
        <v>5.0426684832752002</v>
      </c>
      <c r="AU40" s="25">
        <v>54.811509318165697</v>
      </c>
      <c r="AV40" s="25">
        <v>0</v>
      </c>
      <c r="AW40" s="25">
        <v>0.23275252986436101</v>
      </c>
      <c r="AX40" s="25">
        <v>0</v>
      </c>
      <c r="AY40" s="25">
        <v>0.94767192787579102</v>
      </c>
      <c r="AZ40" s="25">
        <v>9.0448353974106497E-4</v>
      </c>
      <c r="BA40" s="25">
        <v>3.1805573284390701E-4</v>
      </c>
      <c r="BB40" s="25">
        <v>1.19646209979221</v>
      </c>
      <c r="BC40" s="25">
        <v>4.0645943219960701E-4</v>
      </c>
      <c r="BD40" s="25">
        <v>0</v>
      </c>
      <c r="BE40" s="25">
        <v>5.8954755645210099E-5</v>
      </c>
      <c r="BF40" s="25">
        <v>1.5993715694880299</v>
      </c>
      <c r="BG40" s="25">
        <v>1.5513892450448401</v>
      </c>
      <c r="BH40" s="25">
        <v>4.7982324443195203E-2</v>
      </c>
      <c r="BI40" s="25">
        <v>0</v>
      </c>
      <c r="BJ40" s="25">
        <v>0</v>
      </c>
      <c r="BK40" s="25">
        <v>6.3468858060924602E-3</v>
      </c>
      <c r="BL40" s="25">
        <v>0</v>
      </c>
      <c r="BM40" s="25">
        <v>6.8107620827063897E-2</v>
      </c>
      <c r="BN40" s="25">
        <v>0</v>
      </c>
      <c r="BO40" s="25">
        <v>1.7701726770173599E-3</v>
      </c>
      <c r="BP40" s="25">
        <v>0.272431599949293</v>
      </c>
      <c r="BQ40" s="25">
        <v>6.5483035138367507E-2</v>
      </c>
      <c r="BR40" s="25">
        <v>0</v>
      </c>
      <c r="BS40" s="25">
        <v>4.5767068459024399E-3</v>
      </c>
      <c r="BT40" s="25">
        <v>6.2056868224232001E-6</v>
      </c>
      <c r="BU40" s="25">
        <v>2.37807134818145E-2</v>
      </c>
      <c r="BV40" s="25">
        <v>0.51578412155657405</v>
      </c>
      <c r="BW40" s="25">
        <v>0</v>
      </c>
      <c r="BX40" s="25">
        <v>9.2184173210756301E-4</v>
      </c>
      <c r="BY40" s="25">
        <v>7.8972976508650497E-2</v>
      </c>
      <c r="BZ40" s="88">
        <v>0</v>
      </c>
      <c r="CA40" s="25">
        <v>6.9026629573901597E-3</v>
      </c>
      <c r="CB40" s="25">
        <v>2.5270529274624201</v>
      </c>
      <c r="CC40" s="25">
        <v>6.4498843389716801E-2</v>
      </c>
      <c r="CE40" s="34">
        <f t="shared" si="14"/>
        <v>8.0000679780674669E-3</v>
      </c>
      <c r="CG40" s="22">
        <f t="shared" si="15"/>
        <v>2.7182237709880487E-3</v>
      </c>
      <c r="CH40" s="22">
        <f t="shared" si="16"/>
        <v>2.7224157588209108E-3</v>
      </c>
      <c r="CI40" s="22">
        <f t="shared" si="17"/>
        <v>2.7155781589409101E-3</v>
      </c>
      <c r="CJ40" s="22">
        <f t="shared" si="18"/>
        <v>2.6937114322451859E-3</v>
      </c>
      <c r="CK40" s="22">
        <f t="shared" si="19"/>
        <v>2.6929507806936269E-3</v>
      </c>
      <c r="CL40" s="22">
        <f t="shared" si="20"/>
        <v>2.7229343690094031E-3</v>
      </c>
      <c r="CM40" s="22">
        <f t="shared" si="21"/>
        <v>2.7170061431373966E-3</v>
      </c>
      <c r="CN40" s="22">
        <f t="shared" si="22"/>
        <v>2.7326246787516984E-3</v>
      </c>
      <c r="CO40" s="22">
        <f t="shared" si="23"/>
        <v>2.7275742607801088E-3</v>
      </c>
      <c r="CP40" s="22">
        <f t="shared" si="24"/>
        <v>2.7186030942659106E-3</v>
      </c>
      <c r="CQ40" s="22">
        <f t="shared" si="25"/>
        <v>2.7731711988107466E-3</v>
      </c>
      <c r="CR40" s="22">
        <f t="shared" si="26"/>
        <v>2.7716233289777552E-3</v>
      </c>
      <c r="CS40" s="22">
        <f t="shared" si="27"/>
        <v>2.697161930320656E-3</v>
      </c>
    </row>
    <row r="41" spans="1:97" x14ac:dyDescent="0.25">
      <c r="A41" s="88" t="s">
        <v>40</v>
      </c>
      <c r="B41" s="88">
        <v>783.31615419000002</v>
      </c>
      <c r="C41" s="88">
        <v>2.4507982284000001</v>
      </c>
      <c r="D41" s="88">
        <v>3303.4995190999998</v>
      </c>
      <c r="E41" s="88">
        <v>90.464157271000005</v>
      </c>
      <c r="F41" s="88">
        <v>87.749664944000003</v>
      </c>
      <c r="G41" s="88">
        <v>2.7623041604999998</v>
      </c>
      <c r="H41" s="88">
        <v>141.80520483000001</v>
      </c>
      <c r="I41" s="88">
        <v>2.4992883729000002</v>
      </c>
      <c r="J41" s="88">
        <v>0.34394644499999999</v>
      </c>
      <c r="K41" s="88">
        <v>5.7587826119000001</v>
      </c>
      <c r="L41" s="88">
        <v>0.41561585940000001</v>
      </c>
      <c r="M41" s="88">
        <v>0.43183255440000001</v>
      </c>
      <c r="N41" s="88">
        <v>0.23299595549999999</v>
      </c>
      <c r="O41" s="25"/>
      <c r="P41" s="27" t="s">
        <v>40</v>
      </c>
      <c r="Q41" s="87">
        <v>0</v>
      </c>
      <c r="R41" s="27">
        <v>0</v>
      </c>
      <c r="S41" s="25">
        <v>0.41674871541806402</v>
      </c>
      <c r="T41" s="25">
        <v>2.5060912166817499</v>
      </c>
      <c r="U41" s="25">
        <v>2.5060912166817499</v>
      </c>
      <c r="V41" s="25">
        <v>3.3870433456075602</v>
      </c>
      <c r="W41" s="88">
        <v>0.14493379720338401</v>
      </c>
      <c r="X41" s="25">
        <v>0.34488348819912301</v>
      </c>
      <c r="Y41" s="25">
        <v>0.43300675536563699</v>
      </c>
      <c r="Z41" s="25">
        <v>0</v>
      </c>
      <c r="AA41" s="25">
        <v>785.44751171150403</v>
      </c>
      <c r="AB41" s="25">
        <v>33.880110956484003</v>
      </c>
      <c r="AC41" s="25">
        <v>3.05520635554159</v>
      </c>
      <c r="AD41" s="25">
        <v>11.0751342104396</v>
      </c>
      <c r="AE41" s="25">
        <v>0</v>
      </c>
      <c r="AF41" s="88">
        <v>0</v>
      </c>
      <c r="AG41" s="25">
        <v>5.7744468380010696</v>
      </c>
      <c r="AH41" s="25">
        <v>5.7744468380010696</v>
      </c>
      <c r="AI41" s="25">
        <v>26.499894513026501</v>
      </c>
      <c r="AJ41" s="25">
        <v>4.0617109991820799</v>
      </c>
      <c r="AK41" s="25">
        <v>0.25335906125574098</v>
      </c>
      <c r="AL41" s="88">
        <v>0.46363164299891801</v>
      </c>
      <c r="AM41" s="25">
        <v>1.9832733026846801</v>
      </c>
      <c r="AN41" s="25">
        <v>0</v>
      </c>
      <c r="AO41" s="25">
        <v>0.233629726680079</v>
      </c>
      <c r="AP41" s="25">
        <v>2.4574683339120398</v>
      </c>
      <c r="AQ41" s="25">
        <v>0</v>
      </c>
      <c r="AR41" s="88">
        <v>145.23663170136101</v>
      </c>
      <c r="AS41" s="25">
        <v>2981.2386049813399</v>
      </c>
      <c r="AT41" s="25">
        <v>304.748647155762</v>
      </c>
      <c r="AU41" s="25">
        <v>3312.4871466501199</v>
      </c>
      <c r="AV41" s="25">
        <v>0</v>
      </c>
      <c r="AW41" s="25">
        <v>13.0894897406758</v>
      </c>
      <c r="AX41" s="25">
        <v>0</v>
      </c>
      <c r="AY41" s="25">
        <v>53.295078647398199</v>
      </c>
      <c r="AZ41" s="25">
        <v>5.1297244663436901E-2</v>
      </c>
      <c r="BA41" s="25">
        <v>1.80376325556529E-2</v>
      </c>
      <c r="BB41" s="25">
        <v>67.856736850807593</v>
      </c>
      <c r="BC41" s="25">
        <v>2.3052955494193499E-2</v>
      </c>
      <c r="BD41" s="25">
        <v>0</v>
      </c>
      <c r="BE41" s="25">
        <v>3.3435403363150798E-3</v>
      </c>
      <c r="BF41" s="25">
        <v>90.708083733197697</v>
      </c>
      <c r="BG41" s="25">
        <v>87.986206174596106</v>
      </c>
      <c r="BH41" s="25">
        <v>2.72187755860161</v>
      </c>
      <c r="BI41" s="25">
        <v>0</v>
      </c>
      <c r="BJ41" s="25">
        <v>0</v>
      </c>
      <c r="BK41" s="25">
        <v>0.35996103440863803</v>
      </c>
      <c r="BL41" s="25">
        <v>0</v>
      </c>
      <c r="BM41" s="25">
        <v>3.8626956772874301</v>
      </c>
      <c r="BN41" s="25">
        <v>0</v>
      </c>
      <c r="BO41" s="25">
        <v>0.10039485463273699</v>
      </c>
      <c r="BP41" s="25">
        <v>15.450768142109901</v>
      </c>
      <c r="BQ41" s="25">
        <v>3.6826184171210898</v>
      </c>
      <c r="BR41" s="25">
        <v>0</v>
      </c>
      <c r="BS41" s="25">
        <v>0.25956628802283899</v>
      </c>
      <c r="BT41" s="25">
        <v>3.5195427724223798E-4</v>
      </c>
      <c r="BU41" s="25">
        <v>2.76982219238633</v>
      </c>
      <c r="BV41" s="25">
        <v>29.006598174956999</v>
      </c>
      <c r="BW41" s="25">
        <v>0</v>
      </c>
      <c r="BX41" s="25">
        <v>5.1841988103537802E-2</v>
      </c>
      <c r="BY41" s="25">
        <v>4.4414012365845901</v>
      </c>
      <c r="BZ41" s="88">
        <v>0</v>
      </c>
      <c r="CA41" s="25">
        <v>0.38818960482878301</v>
      </c>
      <c r="CB41" s="25">
        <v>142.19114052811699</v>
      </c>
      <c r="CC41" s="25">
        <v>3.6272214520913502</v>
      </c>
      <c r="CE41" s="34">
        <f t="shared" si="14"/>
        <v>7.9999991969253292E-3</v>
      </c>
      <c r="CG41" s="22">
        <f t="shared" si="15"/>
        <v>2.7209416148298092E-3</v>
      </c>
      <c r="CH41" s="22">
        <f t="shared" si="16"/>
        <v>2.7216053262753884E-3</v>
      </c>
      <c r="CI41" s="22">
        <f t="shared" si="17"/>
        <v>2.7206383709626508E-3</v>
      </c>
      <c r="CJ41" s="22">
        <f t="shared" si="18"/>
        <v>2.6963879348035113E-3</v>
      </c>
      <c r="CK41" s="22">
        <f t="shared" si="19"/>
        <v>2.6956368522553179E-3</v>
      </c>
      <c r="CL41" s="22">
        <f t="shared" si="20"/>
        <v>2.7216524500941744E-3</v>
      </c>
      <c r="CM41" s="22">
        <f t="shared" si="21"/>
        <v>2.7215904985973638E-3</v>
      </c>
      <c r="CN41" s="22">
        <f t="shared" si="22"/>
        <v>2.7219123073245976E-3</v>
      </c>
      <c r="CO41" s="22">
        <f t="shared" si="23"/>
        <v>2.724386929258775E-3</v>
      </c>
      <c r="CP41" s="22">
        <f t="shared" si="24"/>
        <v>2.7200585881989791E-3</v>
      </c>
      <c r="CQ41" s="22">
        <f t="shared" si="25"/>
        <v>2.725728560261024E-3</v>
      </c>
      <c r="CR41" s="22">
        <f t="shared" si="26"/>
        <v>2.7191117336404628E-3</v>
      </c>
      <c r="CS41" s="22">
        <f t="shared" si="27"/>
        <v>2.7200951995881855E-3</v>
      </c>
    </row>
    <row r="42" spans="1:97" x14ac:dyDescent="0.25">
      <c r="A42" s="88" t="s">
        <v>41</v>
      </c>
      <c r="B42" s="88">
        <v>472.28921657000001</v>
      </c>
      <c r="C42" s="88">
        <v>1.4776755937999999</v>
      </c>
      <c r="D42" s="88">
        <v>2189.2054947000001</v>
      </c>
      <c r="E42" s="88">
        <v>59.504962227</v>
      </c>
      <c r="F42" s="88">
        <v>57.719500629000002</v>
      </c>
      <c r="G42" s="88">
        <v>1.6654931414</v>
      </c>
      <c r="H42" s="88">
        <v>93.912832296000005</v>
      </c>
      <c r="I42" s="88">
        <v>1.6439666791000001</v>
      </c>
      <c r="J42" s="88">
        <v>0.226238997</v>
      </c>
      <c r="K42" s="88">
        <v>3.7879769417000002</v>
      </c>
      <c r="L42" s="88">
        <v>0.27338126779999999</v>
      </c>
      <c r="M42" s="88">
        <v>0.28404818710000002</v>
      </c>
      <c r="N42" s="88">
        <v>0.15325866020000001</v>
      </c>
      <c r="O42" s="25"/>
      <c r="P42" s="27" t="s">
        <v>41</v>
      </c>
      <c r="Q42" s="87">
        <v>0</v>
      </c>
      <c r="R42" s="27">
        <v>0</v>
      </c>
      <c r="S42" s="25">
        <v>0.27412434159301702</v>
      </c>
      <c r="T42" s="25">
        <v>1.64843511339242</v>
      </c>
      <c r="U42" s="25">
        <v>1.64843511339242</v>
      </c>
      <c r="V42" s="25">
        <v>2.2441311199457599</v>
      </c>
      <c r="W42" s="88">
        <v>9.6026006700542996E-2</v>
      </c>
      <c r="X42" s="25">
        <v>0.22685463501923001</v>
      </c>
      <c r="Y42" s="25">
        <v>0.28482136773160399</v>
      </c>
      <c r="Z42" s="25">
        <v>0</v>
      </c>
      <c r="AA42" s="25">
        <v>473.57348015674802</v>
      </c>
      <c r="AB42" s="25">
        <v>22.447662393182998</v>
      </c>
      <c r="AC42" s="25">
        <v>2.02427035998842</v>
      </c>
      <c r="AD42" s="25">
        <v>7.3379638909446303</v>
      </c>
      <c r="AE42" s="25">
        <v>0</v>
      </c>
      <c r="AF42" s="88">
        <v>0</v>
      </c>
      <c r="AG42" s="25">
        <v>3.7982725469892</v>
      </c>
      <c r="AH42" s="25">
        <v>3.7982725469892</v>
      </c>
      <c r="AI42" s="25">
        <v>17.561273359899001</v>
      </c>
      <c r="AJ42" s="25">
        <v>2.6911465755645101</v>
      </c>
      <c r="AK42" s="25">
        <v>0.16786917896072701</v>
      </c>
      <c r="AL42" s="88">
        <v>0.30718394393746501</v>
      </c>
      <c r="AM42" s="25">
        <v>1.3140445285570099</v>
      </c>
      <c r="AN42" s="25">
        <v>0</v>
      </c>
      <c r="AO42" s="25">
        <v>0.153670545314322</v>
      </c>
      <c r="AP42" s="25">
        <v>1.4816931259886299</v>
      </c>
      <c r="AQ42" s="25">
        <v>0</v>
      </c>
      <c r="AR42" s="88">
        <v>96.186029288403205</v>
      </c>
      <c r="AS42" s="25">
        <v>1975.6410415979001</v>
      </c>
      <c r="AT42" s="25">
        <v>201.954498215689</v>
      </c>
      <c r="AU42" s="25">
        <v>2195.1568131734898</v>
      </c>
      <c r="AV42" s="25">
        <v>0</v>
      </c>
      <c r="AW42" s="25">
        <v>8.67258997393035</v>
      </c>
      <c r="AX42" s="25">
        <v>0</v>
      </c>
      <c r="AY42" s="25">
        <v>35.311248407731597</v>
      </c>
      <c r="AZ42" s="25">
        <v>3.37419320204808E-2</v>
      </c>
      <c r="BA42" s="25">
        <v>1.18647324415637E-2</v>
      </c>
      <c r="BB42" s="25">
        <v>44.634339293528903</v>
      </c>
      <c r="BC42" s="25">
        <v>1.5163619868053301E-2</v>
      </c>
      <c r="BD42" s="25">
        <v>0</v>
      </c>
      <c r="BE42" s="25">
        <v>2.1993048904027299E-3</v>
      </c>
      <c r="BF42" s="25">
        <v>59.665295999823698</v>
      </c>
      <c r="BG42" s="25">
        <v>57.874980883061397</v>
      </c>
      <c r="BH42" s="25">
        <v>1.7903151167622899</v>
      </c>
      <c r="BI42" s="25">
        <v>0</v>
      </c>
      <c r="BJ42" s="25">
        <v>0</v>
      </c>
      <c r="BK42" s="25">
        <v>0.23677227919332899</v>
      </c>
      <c r="BL42" s="25">
        <v>0</v>
      </c>
      <c r="BM42" s="25">
        <v>2.5407731628058201</v>
      </c>
      <c r="BN42" s="25">
        <v>0</v>
      </c>
      <c r="BO42" s="25">
        <v>6.60369706289234E-2</v>
      </c>
      <c r="BP42" s="25">
        <v>10.16312272359</v>
      </c>
      <c r="BQ42" s="25">
        <v>2.4399633616213601</v>
      </c>
      <c r="BR42" s="25">
        <v>0</v>
      </c>
      <c r="BS42" s="25">
        <v>0.17073536191625699</v>
      </c>
      <c r="BT42" s="25">
        <v>2.3150217761537E-4</v>
      </c>
      <c r="BU42" s="25">
        <v>1.67002540544652</v>
      </c>
      <c r="BV42" s="25">
        <v>19.218708177114198</v>
      </c>
      <c r="BW42" s="25">
        <v>0</v>
      </c>
      <c r="BX42" s="25">
        <v>3.4348413673856298E-2</v>
      </c>
      <c r="BY42" s="25">
        <v>2.94269589977181</v>
      </c>
      <c r="BZ42" s="88">
        <v>0</v>
      </c>
      <c r="CA42" s="25">
        <v>0.25719888651994899</v>
      </c>
      <c r="CB42" s="25">
        <v>94.168158765852496</v>
      </c>
      <c r="CC42" s="25">
        <v>2.4032629218194099</v>
      </c>
      <c r="CE42" s="34">
        <f t="shared" si="14"/>
        <v>8.0000085891408692E-3</v>
      </c>
      <c r="CG42" s="22">
        <f t="shared" si="15"/>
        <v>2.7192312288537401E-3</v>
      </c>
      <c r="CH42" s="22">
        <f t="shared" si="16"/>
        <v>2.7188188026429261E-3</v>
      </c>
      <c r="CI42" s="22">
        <f t="shared" si="17"/>
        <v>2.7184832524391267E-3</v>
      </c>
      <c r="CJ42" s="22">
        <f t="shared" si="18"/>
        <v>2.6944605428376785E-3</v>
      </c>
      <c r="CK42" s="22">
        <f t="shared" si="19"/>
        <v>2.6937214003420699E-3</v>
      </c>
      <c r="CL42" s="22">
        <f t="shared" si="20"/>
        <v>2.7212745185550137E-3</v>
      </c>
      <c r="CM42" s="22">
        <f t="shared" si="21"/>
        <v>2.7187601908090502E-3</v>
      </c>
      <c r="CN42" s="22">
        <f t="shared" si="22"/>
        <v>2.7180808158874699E-3</v>
      </c>
      <c r="CO42" s="22">
        <f t="shared" si="23"/>
        <v>2.7211843554540167E-3</v>
      </c>
      <c r="CP42" s="22">
        <f t="shared" si="24"/>
        <v>2.7179693666718224E-3</v>
      </c>
      <c r="CQ42" s="22">
        <f t="shared" si="25"/>
        <v>2.718085986639879E-3</v>
      </c>
      <c r="CR42" s="22">
        <f t="shared" si="26"/>
        <v>2.7220051622148717E-3</v>
      </c>
      <c r="CS42" s="22">
        <f t="shared" si="27"/>
        <v>2.6875160841448946E-3</v>
      </c>
    </row>
    <row r="43" spans="1:97" x14ac:dyDescent="0.25">
      <c r="A43" s="88" t="s">
        <v>42</v>
      </c>
      <c r="B43" s="88">
        <v>1839.1118574</v>
      </c>
      <c r="C43" s="88">
        <v>5.7541185046000001</v>
      </c>
      <c r="D43" s="88">
        <v>7535.5465904000002</v>
      </c>
      <c r="E43" s="88">
        <v>200.75618292999999</v>
      </c>
      <c r="F43" s="88">
        <v>194.73209646999999</v>
      </c>
      <c r="G43" s="88">
        <v>6.4854889322</v>
      </c>
      <c r="H43" s="88">
        <v>316.49624917</v>
      </c>
      <c r="I43" s="88">
        <v>5.5463689587999996</v>
      </c>
      <c r="J43" s="88">
        <v>0.76327882160000005</v>
      </c>
      <c r="K43" s="88">
        <v>12.779771021</v>
      </c>
      <c r="L43" s="88">
        <v>0.92232610049999997</v>
      </c>
      <c r="M43" s="88">
        <v>0.9583138551</v>
      </c>
      <c r="N43" s="88">
        <v>0.51705979469999996</v>
      </c>
      <c r="O43" s="25"/>
      <c r="P43" s="27" t="s">
        <v>42</v>
      </c>
      <c r="Q43" s="87">
        <v>0</v>
      </c>
      <c r="R43" s="27">
        <v>0</v>
      </c>
      <c r="S43" s="25">
        <v>0.92483471446374699</v>
      </c>
      <c r="T43" s="25">
        <v>5.56144813424884</v>
      </c>
      <c r="U43" s="25">
        <v>5.56144813424884</v>
      </c>
      <c r="V43" s="25">
        <v>7.56242101045844</v>
      </c>
      <c r="W43" s="88">
        <v>0.32359754400672502</v>
      </c>
      <c r="X43" s="25">
        <v>0.76535744122609795</v>
      </c>
      <c r="Y43" s="25">
        <v>0.960919285192394</v>
      </c>
      <c r="Z43" s="25">
        <v>0</v>
      </c>
      <c r="AA43" s="25">
        <v>1844.1126971680401</v>
      </c>
      <c r="AB43" s="25">
        <v>75.645767346958095</v>
      </c>
      <c r="AC43" s="25">
        <v>6.8215168153334398</v>
      </c>
      <c r="AD43" s="25">
        <v>24.728025853553099</v>
      </c>
      <c r="AE43" s="25">
        <v>0</v>
      </c>
      <c r="AF43" s="88">
        <v>0</v>
      </c>
      <c r="AG43" s="25">
        <v>12.814504500852699</v>
      </c>
      <c r="AH43" s="25">
        <v>12.814504500852699</v>
      </c>
      <c r="AI43" s="25">
        <v>60.4482015908725</v>
      </c>
      <c r="AJ43" s="25">
        <v>9.0687758591133107</v>
      </c>
      <c r="AK43" s="25">
        <v>0.56569914045706804</v>
      </c>
      <c r="AL43" s="88">
        <v>1.0351727782568301</v>
      </c>
      <c r="AM43" s="25">
        <v>4.42815322291864</v>
      </c>
      <c r="AN43" s="25">
        <v>0</v>
      </c>
      <c r="AO43" s="25">
        <v>0.51846171722808998</v>
      </c>
      <c r="AP43" s="25">
        <v>5.7697682825421497</v>
      </c>
      <c r="AQ43" s="25">
        <v>0</v>
      </c>
      <c r="AR43" s="88">
        <v>324.15662760125701</v>
      </c>
      <c r="AS43" s="25">
        <v>6800.43537630623</v>
      </c>
      <c r="AT43" s="25">
        <v>695.15474850507906</v>
      </c>
      <c r="AU43" s="25">
        <v>7556.0383264021802</v>
      </c>
      <c r="AV43" s="25">
        <v>0</v>
      </c>
      <c r="AW43" s="25">
        <v>29.225558400594799</v>
      </c>
      <c r="AX43" s="25">
        <v>0</v>
      </c>
      <c r="AY43" s="25">
        <v>118.99478230237099</v>
      </c>
      <c r="AZ43" s="25">
        <v>0.113837470563178</v>
      </c>
      <c r="BA43" s="25">
        <v>4.0028551478145602E-2</v>
      </c>
      <c r="BB43" s="25">
        <v>150.585794127806</v>
      </c>
      <c r="BC43" s="25">
        <v>5.1158431626829599E-2</v>
      </c>
      <c r="BD43" s="25">
        <v>0</v>
      </c>
      <c r="BE43" s="25">
        <v>7.41997644319063E-3</v>
      </c>
      <c r="BF43" s="25">
        <v>201.29706272048901</v>
      </c>
      <c r="BG43" s="25">
        <v>195.256606019998</v>
      </c>
      <c r="BH43" s="25">
        <v>6.0404567004916201</v>
      </c>
      <c r="BI43" s="25">
        <v>0</v>
      </c>
      <c r="BJ43" s="25">
        <v>0</v>
      </c>
      <c r="BK43" s="25">
        <v>0.79881597588806696</v>
      </c>
      <c r="BL43" s="25">
        <v>0</v>
      </c>
      <c r="BM43" s="25">
        <v>8.5720039823901093</v>
      </c>
      <c r="BN43" s="25">
        <v>0</v>
      </c>
      <c r="BO43" s="25">
        <v>0.22279371649627999</v>
      </c>
      <c r="BP43" s="25">
        <v>34.2879505503929</v>
      </c>
      <c r="BQ43" s="25">
        <v>8.2223712363588408</v>
      </c>
      <c r="BR43" s="25">
        <v>0</v>
      </c>
      <c r="BS43" s="25">
        <v>0.57602220362587397</v>
      </c>
      <c r="BT43" s="25">
        <v>7.8103328680024695E-4</v>
      </c>
      <c r="BU43" s="25">
        <v>6.5031249041659001</v>
      </c>
      <c r="BV43" s="25">
        <v>64.764508086968107</v>
      </c>
      <c r="BW43" s="25">
        <v>0</v>
      </c>
      <c r="BX43" s="25">
        <v>0.115750982163861</v>
      </c>
      <c r="BY43" s="25">
        <v>9.9165227073884399</v>
      </c>
      <c r="BZ43" s="88">
        <v>0</v>
      </c>
      <c r="CA43" s="25">
        <v>0.86672721554487098</v>
      </c>
      <c r="CB43" s="25">
        <v>317.35693407606499</v>
      </c>
      <c r="CC43" s="25">
        <v>8.0986640969637502</v>
      </c>
      <c r="CE43" s="34">
        <f t="shared" si="14"/>
        <v>7.9999861011365459E-3</v>
      </c>
      <c r="CG43" s="22">
        <f t="shared" si="15"/>
        <v>2.719160201114651E-3</v>
      </c>
      <c r="CH43" s="22">
        <f t="shared" si="16"/>
        <v>2.7197524572423648E-3</v>
      </c>
      <c r="CI43" s="22">
        <f t="shared" si="17"/>
        <v>2.7193430173049022E-3</v>
      </c>
      <c r="CJ43" s="22">
        <f t="shared" si="18"/>
        <v>2.6942123654423631E-3</v>
      </c>
      <c r="CK43" s="22">
        <f t="shared" si="19"/>
        <v>2.6934930579295647E-3</v>
      </c>
      <c r="CL43" s="22">
        <f t="shared" si="20"/>
        <v>2.7192972110920864E-3</v>
      </c>
      <c r="CM43" s="22">
        <f t="shared" si="21"/>
        <v>2.7194158171608808E-3</v>
      </c>
      <c r="CN43" s="22">
        <f t="shared" si="22"/>
        <v>2.7187472670593678E-3</v>
      </c>
      <c r="CO43" s="22">
        <f t="shared" si="23"/>
        <v>2.7232769563036692E-3</v>
      </c>
      <c r="CP43" s="22">
        <f t="shared" si="24"/>
        <v>2.7178483711190302E-3</v>
      </c>
      <c r="CQ43" s="22">
        <f t="shared" si="25"/>
        <v>2.7198774515728016E-3</v>
      </c>
      <c r="CR43" s="22">
        <f t="shared" si="26"/>
        <v>2.7187649208328772E-3</v>
      </c>
      <c r="CS43" s="22">
        <f t="shared" si="27"/>
        <v>2.7113354054213727E-3</v>
      </c>
    </row>
    <row r="44" spans="1:97" x14ac:dyDescent="0.25">
      <c r="A44" s="88" t="s">
        <v>43</v>
      </c>
      <c r="B44" s="88">
        <v>9050.8090627000001</v>
      </c>
      <c r="C44" s="88">
        <v>28.317702434000001</v>
      </c>
      <c r="D44" s="88">
        <v>36590.080763999998</v>
      </c>
      <c r="E44" s="88">
        <v>976.00575489000005</v>
      </c>
      <c r="F44" s="88">
        <v>946.71861810999997</v>
      </c>
      <c r="G44" s="88">
        <v>31.916993585</v>
      </c>
      <c r="H44" s="88">
        <v>1537.0174027</v>
      </c>
      <c r="I44" s="88">
        <v>26.964489681</v>
      </c>
      <c r="J44" s="88">
        <v>3.7107924244000001</v>
      </c>
      <c r="K44" s="88">
        <v>62.130739290999998</v>
      </c>
      <c r="L44" s="88">
        <v>4.4840241982000002</v>
      </c>
      <c r="M44" s="88">
        <v>4.6589839673000002</v>
      </c>
      <c r="N44" s="88">
        <v>2.5137623579000001</v>
      </c>
      <c r="O44" s="25"/>
      <c r="P44" s="27" t="s">
        <v>43</v>
      </c>
      <c r="Q44" s="87">
        <v>0</v>
      </c>
      <c r="R44" s="27">
        <v>0</v>
      </c>
      <c r="S44" s="25">
        <v>4.49621573520621</v>
      </c>
      <c r="T44" s="25">
        <v>27.037815575627999</v>
      </c>
      <c r="U44" s="25">
        <v>27.037815575627999</v>
      </c>
      <c r="V44" s="25">
        <v>36.723111962949403</v>
      </c>
      <c r="W44" s="88">
        <v>1.57137972570102</v>
      </c>
      <c r="X44" s="25">
        <v>3.7208839700442602</v>
      </c>
      <c r="Y44" s="25">
        <v>4.6716546573712803</v>
      </c>
      <c r="Z44" s="25">
        <v>0</v>
      </c>
      <c r="AA44" s="25">
        <v>9075.4210108650404</v>
      </c>
      <c r="AB44" s="25">
        <v>367.33636732007398</v>
      </c>
      <c r="AC44" s="25">
        <v>33.125305233261798</v>
      </c>
      <c r="AD44" s="25">
        <v>120.07929869248299</v>
      </c>
      <c r="AE44" s="25">
        <v>0</v>
      </c>
      <c r="AF44" s="88">
        <v>0</v>
      </c>
      <c r="AG44" s="25">
        <v>62.299715550756098</v>
      </c>
      <c r="AH44" s="25">
        <v>62.299715550756098</v>
      </c>
      <c r="AI44" s="25">
        <v>293.51666847807002</v>
      </c>
      <c r="AJ44" s="25">
        <v>44.0380521258881</v>
      </c>
      <c r="AK44" s="25">
        <v>2.7470416095352799</v>
      </c>
      <c r="AL44" s="88">
        <v>5.0268082906693499</v>
      </c>
      <c r="AM44" s="25">
        <v>21.503146441110101</v>
      </c>
      <c r="AN44" s="25">
        <v>0</v>
      </c>
      <c r="AO44" s="25">
        <v>2.5205979147213502</v>
      </c>
      <c r="AP44" s="25">
        <v>28.394670625411301</v>
      </c>
      <c r="AQ44" s="25">
        <v>0</v>
      </c>
      <c r="AR44" s="88">
        <v>1574.21725716745</v>
      </c>
      <c r="AS44" s="25">
        <v>33020.624847799299</v>
      </c>
      <c r="AT44" s="25">
        <v>3375.4436668032399</v>
      </c>
      <c r="AU44" s="25">
        <v>36689.585183080599</v>
      </c>
      <c r="AV44" s="25">
        <v>0</v>
      </c>
      <c r="AW44" s="25">
        <v>141.919560305396</v>
      </c>
      <c r="AX44" s="25">
        <v>0</v>
      </c>
      <c r="AY44" s="25">
        <v>577.83861712370697</v>
      </c>
      <c r="AZ44" s="25">
        <v>0.55343806221461</v>
      </c>
      <c r="BA44" s="25">
        <v>0.194605095928677</v>
      </c>
      <c r="BB44" s="25">
        <v>732.09514195253905</v>
      </c>
      <c r="BC44" s="25">
        <v>0.24871486597449499</v>
      </c>
      <c r="BD44" s="25">
        <v>0</v>
      </c>
      <c r="BE44" s="25">
        <v>3.6073098642956498E-2</v>
      </c>
      <c r="BF44" s="25">
        <v>978.63560333788598</v>
      </c>
      <c r="BG44" s="25">
        <v>949.26883021431297</v>
      </c>
      <c r="BH44" s="25">
        <v>29.366773123572901</v>
      </c>
      <c r="BI44" s="25">
        <v>0</v>
      </c>
      <c r="BJ44" s="25">
        <v>0</v>
      </c>
      <c r="BK44" s="25">
        <v>3.8835614394540601</v>
      </c>
      <c r="BL44" s="25">
        <v>0</v>
      </c>
      <c r="BM44" s="25">
        <v>41.674003028723099</v>
      </c>
      <c r="BN44" s="25">
        <v>0</v>
      </c>
      <c r="BO44" s="25">
        <v>1.08314386668685</v>
      </c>
      <c r="BP44" s="25">
        <v>166.695937877994</v>
      </c>
      <c r="BQ44" s="25">
        <v>39.927833319127799</v>
      </c>
      <c r="BR44" s="25">
        <v>0</v>
      </c>
      <c r="BS44" s="25">
        <v>2.8004137377280398</v>
      </c>
      <c r="BT44" s="25">
        <v>3.7971884265735299E-3</v>
      </c>
      <c r="BU44" s="25">
        <v>32.003758978135899</v>
      </c>
      <c r="BV44" s="25">
        <v>314.497143034168</v>
      </c>
      <c r="BW44" s="25">
        <v>0</v>
      </c>
      <c r="BX44" s="25">
        <v>0.56207665504826798</v>
      </c>
      <c r="BY44" s="25">
        <v>48.154680038050202</v>
      </c>
      <c r="BZ44" s="88">
        <v>0</v>
      </c>
      <c r="CA44" s="25">
        <v>4.20884103473308</v>
      </c>
      <c r="CB44" s="25">
        <v>1541.1973805391899</v>
      </c>
      <c r="CC44" s="25">
        <v>39.327225684350402</v>
      </c>
      <c r="CE44" s="34">
        <f t="shared" si="14"/>
        <v>7.9999996460419272E-3</v>
      </c>
      <c r="CG44" s="22">
        <f t="shared" si="15"/>
        <v>2.7193091793827067E-3</v>
      </c>
      <c r="CH44" s="22">
        <f t="shared" si="16"/>
        <v>2.7180238789036521E-3</v>
      </c>
      <c r="CI44" s="22">
        <f t="shared" si="17"/>
        <v>2.7194369895597479E-3</v>
      </c>
      <c r="CJ44" s="22">
        <f t="shared" si="18"/>
        <v>2.6945009644767193E-3</v>
      </c>
      <c r="CK44" s="22">
        <f t="shared" si="19"/>
        <v>2.69373819794964E-3</v>
      </c>
      <c r="CL44" s="22">
        <f t="shared" si="20"/>
        <v>2.7184701123189672E-3</v>
      </c>
      <c r="CM44" s="22">
        <f t="shared" si="21"/>
        <v>2.7195383941958666E-3</v>
      </c>
      <c r="CN44" s="22">
        <f t="shared" si="22"/>
        <v>2.7193503565419424E-3</v>
      </c>
      <c r="CO44" s="22">
        <f t="shared" si="23"/>
        <v>2.7195123009047793E-3</v>
      </c>
      <c r="CP44" s="22">
        <f t="shared" si="24"/>
        <v>2.719688542006085E-3</v>
      </c>
      <c r="CQ44" s="22">
        <f t="shared" si="25"/>
        <v>2.7188829647939398E-3</v>
      </c>
      <c r="CR44" s="22">
        <f t="shared" si="26"/>
        <v>2.7196251715420829E-3</v>
      </c>
      <c r="CS44" s="22">
        <f t="shared" si="27"/>
        <v>2.7192533931729712E-3</v>
      </c>
    </row>
    <row r="45" spans="1:97" x14ac:dyDescent="0.25">
      <c r="A45" s="88" t="s">
        <v>44</v>
      </c>
      <c r="B45" s="88">
        <v>974.87616825999999</v>
      </c>
      <c r="C45" s="88">
        <v>3.0501430177</v>
      </c>
      <c r="D45" s="88">
        <v>4306.4954821000001</v>
      </c>
      <c r="E45" s="88">
        <v>117.66791015</v>
      </c>
      <c r="F45" s="88">
        <v>114.13719654000001</v>
      </c>
      <c r="G45" s="88">
        <v>3.4378281622000002</v>
      </c>
      <c r="H45" s="88">
        <v>185.00442738000001</v>
      </c>
      <c r="I45" s="88">
        <v>3.2508570089000002</v>
      </c>
      <c r="J45" s="88">
        <v>0.4473756304</v>
      </c>
      <c r="K45" s="88">
        <v>7.4905237102999997</v>
      </c>
      <c r="L45" s="88">
        <v>0.54059697289999997</v>
      </c>
      <c r="M45" s="88">
        <v>0.5616902399</v>
      </c>
      <c r="N45" s="88">
        <v>0.30306088009999999</v>
      </c>
      <c r="O45" s="25"/>
      <c r="P45" s="27" t="s">
        <v>44</v>
      </c>
      <c r="Q45" s="87">
        <v>0</v>
      </c>
      <c r="R45" s="27">
        <v>0</v>
      </c>
      <c r="S45" s="25">
        <v>0.54206693768671399</v>
      </c>
      <c r="T45" s="25">
        <v>3.2597092821912099</v>
      </c>
      <c r="U45" s="25">
        <v>3.2597092821912099</v>
      </c>
      <c r="V45" s="25">
        <v>4.4197533597746297</v>
      </c>
      <c r="W45" s="88">
        <v>0.18912332505923701</v>
      </c>
      <c r="X45" s="25">
        <v>0.44859399197008198</v>
      </c>
      <c r="Y45" s="25">
        <v>0.563219169234353</v>
      </c>
      <c r="Z45" s="25">
        <v>0</v>
      </c>
      <c r="AA45" s="25">
        <v>977.52844781981003</v>
      </c>
      <c r="AB45" s="25">
        <v>44.210113059720904</v>
      </c>
      <c r="AC45" s="25">
        <v>3.9867416263808302</v>
      </c>
      <c r="AD45" s="25">
        <v>14.452024354429</v>
      </c>
      <c r="AE45" s="25">
        <v>0</v>
      </c>
      <c r="AF45" s="88">
        <v>0</v>
      </c>
      <c r="AG45" s="25">
        <v>7.5109196622387104</v>
      </c>
      <c r="AH45" s="25">
        <v>7.5109196622387104</v>
      </c>
      <c r="AI45" s="25">
        <v>34.545792689037299</v>
      </c>
      <c r="AJ45" s="25">
        <v>5.3001339509261198</v>
      </c>
      <c r="AK45" s="25">
        <v>0.33061205135927602</v>
      </c>
      <c r="AL45" s="88">
        <v>0.60499427942025896</v>
      </c>
      <c r="AM45" s="25">
        <v>2.5879723553310199</v>
      </c>
      <c r="AN45" s="25">
        <v>0</v>
      </c>
      <c r="AO45" s="25">
        <v>0.30388436839882699</v>
      </c>
      <c r="AP45" s="25">
        <v>3.0584399546933998</v>
      </c>
      <c r="AQ45" s="25">
        <v>0</v>
      </c>
      <c r="AR45" s="88">
        <v>189.48227565107601</v>
      </c>
      <c r="AS45" s="25">
        <v>3886.3974105810798</v>
      </c>
      <c r="AT45" s="25">
        <v>397.27607211908202</v>
      </c>
      <c r="AU45" s="25">
        <v>4318.2192753892004</v>
      </c>
      <c r="AV45" s="25">
        <v>0</v>
      </c>
      <c r="AW45" s="25">
        <v>17.080541320990999</v>
      </c>
      <c r="AX45" s="25">
        <v>0</v>
      </c>
      <c r="AY45" s="25">
        <v>69.544829986638604</v>
      </c>
      <c r="AZ45" s="25">
        <v>6.6723249516689107E-2</v>
      </c>
      <c r="BA45" s="25">
        <v>2.34618389903932E-2</v>
      </c>
      <c r="BB45" s="25">
        <v>88.2622501660952</v>
      </c>
      <c r="BC45" s="25">
        <v>2.9985409928240898E-2</v>
      </c>
      <c r="BD45" s="25">
        <v>0</v>
      </c>
      <c r="BE45" s="25">
        <v>4.3490386093621401E-3</v>
      </c>
      <c r="BF45" s="25">
        <v>117.98530774206399</v>
      </c>
      <c r="BG45" s="25">
        <v>114.44498918887101</v>
      </c>
      <c r="BH45" s="25">
        <v>3.5403185531935701</v>
      </c>
      <c r="BI45" s="25">
        <v>0</v>
      </c>
      <c r="BJ45" s="25">
        <v>0</v>
      </c>
      <c r="BK45" s="25">
        <v>0.46820753174909402</v>
      </c>
      <c r="BL45" s="25">
        <v>0</v>
      </c>
      <c r="BM45" s="25">
        <v>5.0242670910162799</v>
      </c>
      <c r="BN45" s="25">
        <v>0</v>
      </c>
      <c r="BO45" s="25">
        <v>0.13058488073000099</v>
      </c>
      <c r="BP45" s="25">
        <v>20.097081250080102</v>
      </c>
      <c r="BQ45" s="25">
        <v>4.8054470493706498</v>
      </c>
      <c r="BR45" s="25">
        <v>0</v>
      </c>
      <c r="BS45" s="25">
        <v>0.33762093020139999</v>
      </c>
      <c r="BT45" s="25">
        <v>4.57801954494183E-4</v>
      </c>
      <c r="BU45" s="25">
        <v>3.4471831773414499</v>
      </c>
      <c r="BV45" s="25">
        <v>37.850759880533602</v>
      </c>
      <c r="BW45" s="25">
        <v>0</v>
      </c>
      <c r="BX45" s="25">
        <v>6.7647558901249794E-2</v>
      </c>
      <c r="BY45" s="25">
        <v>5.7955836245968202</v>
      </c>
      <c r="BZ45" s="88">
        <v>0</v>
      </c>
      <c r="CA45" s="25">
        <v>0.50654889342269305</v>
      </c>
      <c r="CB45" s="25">
        <v>185.50813134669599</v>
      </c>
      <c r="CC45" s="25">
        <v>4.7331557460265001</v>
      </c>
      <c r="CE45" s="34">
        <f t="shared" si="14"/>
        <v>8.0000089124523926E-3</v>
      </c>
      <c r="CG45" s="22">
        <f t="shared" si="15"/>
        <v>2.720632267115464E-3</v>
      </c>
      <c r="CH45" s="22">
        <f t="shared" si="16"/>
        <v>2.7201796588726037E-3</v>
      </c>
      <c r="CI45" s="22">
        <f t="shared" si="17"/>
        <v>2.7223512338351258E-3</v>
      </c>
      <c r="CJ45" s="22">
        <f t="shared" si="18"/>
        <v>2.6974014551578874E-3</v>
      </c>
      <c r="CK45" s="22">
        <f t="shared" si="19"/>
        <v>2.6966901080589705E-3</v>
      </c>
      <c r="CL45" s="22">
        <f t="shared" si="20"/>
        <v>2.7211991699617158E-3</v>
      </c>
      <c r="CM45" s="22">
        <f t="shared" si="21"/>
        <v>2.7226589862164191E-3</v>
      </c>
      <c r="CN45" s="22">
        <f t="shared" si="22"/>
        <v>2.7230583403005807E-3</v>
      </c>
      <c r="CO45" s="22">
        <f t="shared" si="23"/>
        <v>2.7233525639128839E-3</v>
      </c>
      <c r="CP45" s="22">
        <f t="shared" si="24"/>
        <v>2.7229006578892222E-3</v>
      </c>
      <c r="CQ45" s="22">
        <f t="shared" si="25"/>
        <v>2.7191509764260789E-3</v>
      </c>
      <c r="CR45" s="22">
        <f t="shared" si="26"/>
        <v>2.7220151352909451E-3</v>
      </c>
      <c r="CS45" s="22">
        <f t="shared" si="27"/>
        <v>2.717237205129472E-3</v>
      </c>
    </row>
    <row r="46" spans="1:97" x14ac:dyDescent="0.25">
      <c r="A46" s="88" t="s">
        <v>45</v>
      </c>
      <c r="B46" s="88">
        <v>74.723602138000004</v>
      </c>
      <c r="C46" s="88">
        <v>0.2337918534</v>
      </c>
      <c r="D46" s="88">
        <v>595.37283678999995</v>
      </c>
      <c r="E46" s="88">
        <v>17.778543327000001</v>
      </c>
      <c r="F46" s="88">
        <v>17.245187025</v>
      </c>
      <c r="G46" s="88">
        <v>0.26350771540000001</v>
      </c>
      <c r="H46" s="88">
        <v>27.903228793</v>
      </c>
      <c r="I46" s="88">
        <v>0.49117471489999998</v>
      </c>
      <c r="J46" s="88">
        <v>6.7594359699999995E-2</v>
      </c>
      <c r="K46" s="88">
        <v>1.1317495156999999</v>
      </c>
      <c r="L46" s="88">
        <v>8.1679250699999997E-2</v>
      </c>
      <c r="M46" s="88">
        <v>8.4866250000000004E-2</v>
      </c>
      <c r="N46" s="88">
        <v>4.5789722999999997E-2</v>
      </c>
      <c r="O46" s="25"/>
      <c r="P46" s="27" t="s">
        <v>45</v>
      </c>
      <c r="Q46" s="87">
        <v>0</v>
      </c>
      <c r="R46" s="27">
        <v>0</v>
      </c>
      <c r="S46" s="25">
        <v>8.1901844993766404E-2</v>
      </c>
      <c r="T46" s="25">
        <v>0.49250972679816901</v>
      </c>
      <c r="U46" s="25">
        <v>0.49250972679816901</v>
      </c>
      <c r="V46" s="25">
        <v>0.66652949273301498</v>
      </c>
      <c r="W46" s="88">
        <v>2.8521241336942199E-2</v>
      </c>
      <c r="X46" s="25">
        <v>6.77792552018949E-2</v>
      </c>
      <c r="Y46" s="25">
        <v>8.5096426086330598E-2</v>
      </c>
      <c r="Z46" s="25">
        <v>0</v>
      </c>
      <c r="AA46" s="25">
        <v>74.926990693188301</v>
      </c>
      <c r="AB46" s="25">
        <v>6.6672152454097997</v>
      </c>
      <c r="AC46" s="25">
        <v>0.60122832006944404</v>
      </c>
      <c r="AD46" s="25">
        <v>2.1794571053939298</v>
      </c>
      <c r="AE46" s="25">
        <v>0</v>
      </c>
      <c r="AF46" s="88">
        <v>0</v>
      </c>
      <c r="AG46" s="25">
        <v>1.1348321247106099</v>
      </c>
      <c r="AH46" s="25">
        <v>1.1348321247106099</v>
      </c>
      <c r="AI46" s="25">
        <v>4.7759332859339496</v>
      </c>
      <c r="AJ46" s="25">
        <v>0.79929533540457498</v>
      </c>
      <c r="AK46" s="25">
        <v>4.9859839305152698E-2</v>
      </c>
      <c r="AL46" s="88">
        <v>9.1235693654922304E-2</v>
      </c>
      <c r="AM46" s="25">
        <v>0.39028416741017502</v>
      </c>
      <c r="AN46" s="25">
        <v>0</v>
      </c>
      <c r="AO46" s="25">
        <v>4.5914158146295299E-2</v>
      </c>
      <c r="AP46" s="25">
        <v>0.234428070790411</v>
      </c>
      <c r="AQ46" s="25">
        <v>0</v>
      </c>
      <c r="AR46" s="88">
        <v>28.578503171899801</v>
      </c>
      <c r="AS46" s="25">
        <v>537.29248744192103</v>
      </c>
      <c r="AT46" s="25">
        <v>54.923439086845498</v>
      </c>
      <c r="AU46" s="25">
        <v>596.99185981469998</v>
      </c>
      <c r="AV46" s="25">
        <v>0</v>
      </c>
      <c r="AW46" s="25">
        <v>2.5758538717350898</v>
      </c>
      <c r="AX46" s="25">
        <v>0</v>
      </c>
      <c r="AY46" s="25">
        <v>10.487829347740499</v>
      </c>
      <c r="AZ46" s="25">
        <v>1.00812816239245E-2</v>
      </c>
      <c r="BA46" s="25">
        <v>3.5448796331509001E-3</v>
      </c>
      <c r="BB46" s="25">
        <v>13.335691617476</v>
      </c>
      <c r="BC46" s="25">
        <v>4.5305042080722099E-3</v>
      </c>
      <c r="BD46" s="25">
        <v>0</v>
      </c>
      <c r="BE46" s="25">
        <v>6.5710962593076296E-4</v>
      </c>
      <c r="BF46" s="25">
        <v>17.826488722097601</v>
      </c>
      <c r="BG46" s="25">
        <v>17.291679629134201</v>
      </c>
      <c r="BH46" s="25">
        <v>0.53480909296339796</v>
      </c>
      <c r="BI46" s="25">
        <v>0</v>
      </c>
      <c r="BJ46" s="25">
        <v>0</v>
      </c>
      <c r="BK46" s="25">
        <v>7.0742124814673998E-2</v>
      </c>
      <c r="BL46" s="25">
        <v>0</v>
      </c>
      <c r="BM46" s="25">
        <v>0.75912780667669699</v>
      </c>
      <c r="BN46" s="25">
        <v>0</v>
      </c>
      <c r="BO46" s="25">
        <v>1.9730309914736201E-2</v>
      </c>
      <c r="BP46" s="25">
        <v>3.0364930306387299</v>
      </c>
      <c r="BQ46" s="25">
        <v>0.72469452682749302</v>
      </c>
      <c r="BR46" s="25">
        <v>0</v>
      </c>
      <c r="BS46" s="25">
        <v>5.1011796932268497E-2</v>
      </c>
      <c r="BT46" s="25">
        <v>6.9167589962355997E-5</v>
      </c>
      <c r="BU46" s="25">
        <v>0.264226824561693</v>
      </c>
      <c r="BV46" s="25">
        <v>5.7081550950653197</v>
      </c>
      <c r="BW46" s="25">
        <v>0</v>
      </c>
      <c r="BX46" s="25">
        <v>1.02020430046599E-2</v>
      </c>
      <c r="BY46" s="25">
        <v>0.87401284531942203</v>
      </c>
      <c r="BZ46" s="88">
        <v>0</v>
      </c>
      <c r="CA46" s="25">
        <v>7.6390510761090699E-2</v>
      </c>
      <c r="CB46" s="25">
        <v>27.979161295656301</v>
      </c>
      <c r="CC46" s="25">
        <v>0.71379654282279703</v>
      </c>
      <c r="CE46" s="34">
        <f t="shared" si="14"/>
        <v>7.9999973323193127E-3</v>
      </c>
      <c r="CG46" s="22">
        <f t="shared" si="15"/>
        <v>2.7218783539460297E-3</v>
      </c>
      <c r="CH46" s="22">
        <f t="shared" si="16"/>
        <v>2.7212983735685784E-3</v>
      </c>
      <c r="CI46" s="22">
        <f t="shared" si="17"/>
        <v>2.7193431151967206E-3</v>
      </c>
      <c r="CJ46" s="22">
        <f t="shared" si="18"/>
        <v>2.6968123437191558E-3</v>
      </c>
      <c r="CK46" s="22">
        <f t="shared" si="19"/>
        <v>2.69597564043821E-3</v>
      </c>
      <c r="CL46" s="22">
        <f t="shared" si="20"/>
        <v>2.7289871213121522E-3</v>
      </c>
      <c r="CM46" s="22">
        <f t="shared" si="21"/>
        <v>2.7212801507526408E-3</v>
      </c>
      <c r="CN46" s="22">
        <f t="shared" si="22"/>
        <v>2.7179980110353117E-3</v>
      </c>
      <c r="CO46" s="22">
        <f t="shared" si="23"/>
        <v>2.7353687898741203E-3</v>
      </c>
      <c r="CP46" s="22">
        <f t="shared" si="24"/>
        <v>2.723755537640626E-3</v>
      </c>
      <c r="CQ46" s="22">
        <f t="shared" si="25"/>
        <v>2.7252244830694391E-3</v>
      </c>
      <c r="CR46" s="22">
        <f t="shared" si="26"/>
        <v>2.7122217174741906E-3</v>
      </c>
      <c r="CS46" s="22">
        <f t="shared" si="27"/>
        <v>2.7175343754602182E-3</v>
      </c>
    </row>
    <row r="47" spans="1:97" x14ac:dyDescent="0.25">
      <c r="A47" s="88" t="s">
        <v>46</v>
      </c>
      <c r="B47" s="88">
        <v>1874.5414641</v>
      </c>
      <c r="C47" s="88">
        <v>5.8649671292000001</v>
      </c>
      <c r="D47" s="88">
        <v>7830.4290701</v>
      </c>
      <c r="E47" s="88">
        <v>211.96859251000001</v>
      </c>
      <c r="F47" s="88">
        <v>205.60814786</v>
      </c>
      <c r="G47" s="88">
        <v>6.6104315544999999</v>
      </c>
      <c r="H47" s="88">
        <v>333.11100044</v>
      </c>
      <c r="I47" s="88">
        <v>5.8561385489999997</v>
      </c>
      <c r="J47" s="88">
        <v>0.80590861619999998</v>
      </c>
      <c r="K47" s="88">
        <v>13.493532484999999</v>
      </c>
      <c r="L47" s="88">
        <v>0.97383882499999996</v>
      </c>
      <c r="M47" s="88">
        <v>1.0118365274000001</v>
      </c>
      <c r="N47" s="88">
        <v>0.54593804010000002</v>
      </c>
      <c r="O47" s="25"/>
      <c r="P47" s="27" t="s">
        <v>46</v>
      </c>
      <c r="Q47" s="87">
        <v>0</v>
      </c>
      <c r="R47" s="27">
        <v>0</v>
      </c>
      <c r="S47" s="25">
        <v>0.976488508123317</v>
      </c>
      <c r="T47" s="25">
        <v>5.8720737035030197</v>
      </c>
      <c r="U47" s="25">
        <v>5.8720737035030197</v>
      </c>
      <c r="V47" s="25">
        <v>7.9577631564036997</v>
      </c>
      <c r="W47" s="88">
        <v>0.34051045637314897</v>
      </c>
      <c r="X47" s="25">
        <v>0.80810089974488297</v>
      </c>
      <c r="Y47" s="25">
        <v>1.0145904790661699</v>
      </c>
      <c r="Z47" s="25">
        <v>0</v>
      </c>
      <c r="AA47" s="25">
        <v>1879.6387023612499</v>
      </c>
      <c r="AB47" s="25">
        <v>79.600190375248701</v>
      </c>
      <c r="AC47" s="25">
        <v>7.1781094515907196</v>
      </c>
      <c r="AD47" s="25">
        <v>26.020688240757</v>
      </c>
      <c r="AE47" s="25">
        <v>0</v>
      </c>
      <c r="AF47" s="88">
        <v>0</v>
      </c>
      <c r="AG47" s="25">
        <v>13.530259102423701</v>
      </c>
      <c r="AH47" s="25">
        <v>13.530259102423701</v>
      </c>
      <c r="AI47" s="25">
        <v>62.813978801466</v>
      </c>
      <c r="AJ47" s="25">
        <v>9.5428753612216894</v>
      </c>
      <c r="AK47" s="25">
        <v>0.59527793090792502</v>
      </c>
      <c r="AL47" s="88">
        <v>1.0892939198605101</v>
      </c>
      <c r="AM47" s="25">
        <v>4.6596446397192599</v>
      </c>
      <c r="AN47" s="25">
        <v>0</v>
      </c>
      <c r="AO47" s="25">
        <v>0.54742241679994696</v>
      </c>
      <c r="AP47" s="25">
        <v>5.8809214917261601</v>
      </c>
      <c r="AQ47" s="25">
        <v>0</v>
      </c>
      <c r="AR47" s="88">
        <v>341.172880146056</v>
      </c>
      <c r="AS47" s="25">
        <v>7066.5641552133202</v>
      </c>
      <c r="AT47" s="25">
        <v>722.36011796431706</v>
      </c>
      <c r="AU47" s="25">
        <v>7851.7382519790999</v>
      </c>
      <c r="AV47" s="25">
        <v>0</v>
      </c>
      <c r="AW47" s="25">
        <v>30.753327134035899</v>
      </c>
      <c r="AX47" s="25">
        <v>0</v>
      </c>
      <c r="AY47" s="25">
        <v>125.21545898383199</v>
      </c>
      <c r="AZ47" s="25">
        <v>0.120195829308575</v>
      </c>
      <c r="BA47" s="25">
        <v>4.2264329791718298E-2</v>
      </c>
      <c r="BB47" s="25">
        <v>158.996525997563</v>
      </c>
      <c r="BC47" s="25">
        <v>5.4015863426974599E-2</v>
      </c>
      <c r="BD47" s="25">
        <v>0</v>
      </c>
      <c r="BE47" s="25">
        <v>7.8343979467142798E-3</v>
      </c>
      <c r="BF47" s="25">
        <v>212.540092517537</v>
      </c>
      <c r="BG47" s="25">
        <v>206.16233675142499</v>
      </c>
      <c r="BH47" s="25">
        <v>6.3777557661116404</v>
      </c>
      <c r="BI47" s="25">
        <v>0</v>
      </c>
      <c r="BJ47" s="25">
        <v>0</v>
      </c>
      <c r="BK47" s="25">
        <v>0.84343243746755103</v>
      </c>
      <c r="BL47" s="25">
        <v>0</v>
      </c>
      <c r="BM47" s="25">
        <v>9.0507609723375104</v>
      </c>
      <c r="BN47" s="25">
        <v>0</v>
      </c>
      <c r="BO47" s="25">
        <v>0.23523743201441799</v>
      </c>
      <c r="BP47" s="25">
        <v>36.2030499513329</v>
      </c>
      <c r="BQ47" s="25">
        <v>8.6521909774417107</v>
      </c>
      <c r="BR47" s="25">
        <v>0</v>
      </c>
      <c r="BS47" s="25">
        <v>0.60819486977187698</v>
      </c>
      <c r="BT47" s="25">
        <v>8.2467046339390496E-4</v>
      </c>
      <c r="BU47" s="25">
        <v>6.62841638656018</v>
      </c>
      <c r="BV47" s="25">
        <v>68.150187111963405</v>
      </c>
      <c r="BW47" s="25">
        <v>0</v>
      </c>
      <c r="BX47" s="25">
        <v>0.121799914918636</v>
      </c>
      <c r="BY47" s="25">
        <v>10.4349292465023</v>
      </c>
      <c r="BZ47" s="88">
        <v>0</v>
      </c>
      <c r="CA47" s="25">
        <v>0.91203964818124605</v>
      </c>
      <c r="CB47" s="25">
        <v>334.01752291880899</v>
      </c>
      <c r="CC47" s="25">
        <v>8.5220516874434509</v>
      </c>
      <c r="CE47" s="34">
        <f t="shared" si="14"/>
        <v>8.0000092700024932E-3</v>
      </c>
      <c r="CG47" s="22">
        <f t="shared" si="15"/>
        <v>2.7191920578279586E-3</v>
      </c>
      <c r="CH47" s="22">
        <f t="shared" si="16"/>
        <v>2.7202816613801262E-3</v>
      </c>
      <c r="CI47" s="22">
        <f t="shared" si="17"/>
        <v>2.7213300431348894E-3</v>
      </c>
      <c r="CJ47" s="22">
        <f t="shared" si="18"/>
        <v>2.6961541838328505E-3</v>
      </c>
      <c r="CK47" s="22">
        <f t="shared" si="19"/>
        <v>2.6953644453931677E-3</v>
      </c>
      <c r="CL47" s="22">
        <f t="shared" si="20"/>
        <v>2.7206744237351726E-3</v>
      </c>
      <c r="CM47" s="22">
        <f t="shared" si="21"/>
        <v>2.7213825950256421E-3</v>
      </c>
      <c r="CN47" s="22">
        <f t="shared" si="22"/>
        <v>2.7211027146448012E-3</v>
      </c>
      <c r="CO47" s="22">
        <f t="shared" si="23"/>
        <v>2.7202631921470072E-3</v>
      </c>
      <c r="CP47" s="22">
        <f t="shared" si="24"/>
        <v>2.7217941235572101E-3</v>
      </c>
      <c r="CQ47" s="22">
        <f t="shared" si="25"/>
        <v>2.7208641258650136E-3</v>
      </c>
      <c r="CR47" s="22">
        <f t="shared" si="26"/>
        <v>2.7217357661977145E-3</v>
      </c>
      <c r="CS47" s="22">
        <f t="shared" si="27"/>
        <v>2.7189471898222159E-3</v>
      </c>
    </row>
    <row r="48" spans="1:97" x14ac:dyDescent="0.25">
      <c r="A48" s="88" t="s">
        <v>47</v>
      </c>
      <c r="B48" s="88">
        <v>2815.9654703000001</v>
      </c>
      <c r="C48" s="88">
        <v>8.8104480445999993</v>
      </c>
      <c r="D48" s="88">
        <v>11903.664745</v>
      </c>
      <c r="E48" s="88">
        <v>322.22218100999999</v>
      </c>
      <c r="F48" s="88">
        <v>312.55345745</v>
      </c>
      <c r="G48" s="88">
        <v>9.9302907707999992</v>
      </c>
      <c r="H48" s="88">
        <v>506.70537602000002</v>
      </c>
      <c r="I48" s="88">
        <v>8.9021572173999992</v>
      </c>
      <c r="J48" s="88">
        <v>1.2250948544</v>
      </c>
      <c r="K48" s="88">
        <v>20.512074053999999</v>
      </c>
      <c r="L48" s="88">
        <v>1.4803724772</v>
      </c>
      <c r="M48" s="88">
        <v>1.5381343473</v>
      </c>
      <c r="N48" s="88">
        <v>0.82990288219999997</v>
      </c>
      <c r="O48" s="25"/>
      <c r="P48" s="27" t="s">
        <v>47</v>
      </c>
      <c r="Q48" s="87">
        <v>0</v>
      </c>
      <c r="R48" s="27">
        <v>0</v>
      </c>
      <c r="S48" s="25">
        <v>1.4843997189517</v>
      </c>
      <c r="T48" s="25">
        <v>8.9263713478361595</v>
      </c>
      <c r="U48" s="25">
        <v>8.9263713478361595</v>
      </c>
      <c r="V48" s="25">
        <v>12.105301907719999</v>
      </c>
      <c r="W48" s="88">
        <v>0.51798974735487702</v>
      </c>
      <c r="X48" s="25">
        <v>1.2284316337510499</v>
      </c>
      <c r="Y48" s="25">
        <v>1.5423155970089</v>
      </c>
      <c r="Z48" s="25">
        <v>0</v>
      </c>
      <c r="AA48" s="25">
        <v>2823.6242884527401</v>
      </c>
      <c r="AB48" s="25">
        <v>121.087168544493</v>
      </c>
      <c r="AC48" s="25">
        <v>10.9193283501625</v>
      </c>
      <c r="AD48" s="25">
        <v>39.582618125763901</v>
      </c>
      <c r="AE48" s="25">
        <v>0</v>
      </c>
      <c r="AF48" s="88">
        <v>0</v>
      </c>
      <c r="AG48" s="25">
        <v>20.567900053011002</v>
      </c>
      <c r="AH48" s="25">
        <v>20.567900053011002</v>
      </c>
      <c r="AI48" s="25">
        <v>95.488381448546704</v>
      </c>
      <c r="AJ48" s="25">
        <v>14.5165672624944</v>
      </c>
      <c r="AK48" s="25">
        <v>0.90552693553110997</v>
      </c>
      <c r="AL48" s="88">
        <v>1.65702224803533</v>
      </c>
      <c r="AM48" s="25">
        <v>7.0882294997514297</v>
      </c>
      <c r="AN48" s="25">
        <v>0</v>
      </c>
      <c r="AO48" s="25">
        <v>0.83216131840302698</v>
      </c>
      <c r="AP48" s="25">
        <v>8.8344115286297793</v>
      </c>
      <c r="AQ48" s="25">
        <v>0</v>
      </c>
      <c r="AR48" s="88">
        <v>518.96779601735</v>
      </c>
      <c r="AS48" s="25">
        <v>10742.438509499099</v>
      </c>
      <c r="AT48" s="25">
        <v>1098.1165941434199</v>
      </c>
      <c r="AU48" s="25">
        <v>11936.043485091101</v>
      </c>
      <c r="AV48" s="25">
        <v>0</v>
      </c>
      <c r="AW48" s="25">
        <v>46.781876281618302</v>
      </c>
      <c r="AX48" s="25">
        <v>0</v>
      </c>
      <c r="AY48" s="25">
        <v>190.47653895477799</v>
      </c>
      <c r="AZ48" s="25">
        <v>0.182714732386448</v>
      </c>
      <c r="BA48" s="25">
        <v>6.4247830486615101E-2</v>
      </c>
      <c r="BB48" s="25">
        <v>241.69694899055801</v>
      </c>
      <c r="BC48" s="25">
        <v>8.2111686701169001E-2</v>
      </c>
      <c r="BD48" s="25">
        <v>0</v>
      </c>
      <c r="BE48" s="25">
        <v>1.1909393089612299E-2</v>
      </c>
      <c r="BF48" s="25">
        <v>323.09061058051401</v>
      </c>
      <c r="BG48" s="25">
        <v>313.39558477541402</v>
      </c>
      <c r="BH48" s="25">
        <v>9.6950258051003804</v>
      </c>
      <c r="BI48" s="25">
        <v>0</v>
      </c>
      <c r="BJ48" s="25">
        <v>0</v>
      </c>
      <c r="BK48" s="25">
        <v>1.28213373854285</v>
      </c>
      <c r="BL48" s="25">
        <v>0</v>
      </c>
      <c r="BM48" s="25">
        <v>13.7584060549942</v>
      </c>
      <c r="BN48" s="25">
        <v>0</v>
      </c>
      <c r="BO48" s="25">
        <v>0.35759337323699097</v>
      </c>
      <c r="BP48" s="25">
        <v>55.033723135854302</v>
      </c>
      <c r="BQ48" s="25">
        <v>13.1616721597821</v>
      </c>
      <c r="BR48" s="25">
        <v>0</v>
      </c>
      <c r="BS48" s="25">
        <v>0.92454222766029004</v>
      </c>
      <c r="BT48" s="25">
        <v>1.2536119027541199E-3</v>
      </c>
      <c r="BU48" s="25">
        <v>9.95728796044909</v>
      </c>
      <c r="BV48" s="25">
        <v>103.66976110467699</v>
      </c>
      <c r="BW48" s="25">
        <v>0</v>
      </c>
      <c r="BX48" s="25">
        <v>0.18528225740765999</v>
      </c>
      <c r="BY48" s="25">
        <v>15.8735259054331</v>
      </c>
      <c r="BZ48" s="88">
        <v>0</v>
      </c>
      <c r="CA48" s="25">
        <v>1.3873903129588701</v>
      </c>
      <c r="CB48" s="25">
        <v>508.08393346450799</v>
      </c>
      <c r="CC48" s="25">
        <v>12.963675541028501</v>
      </c>
      <c r="CE48" s="34">
        <f t="shared" si="14"/>
        <v>8.0000028123069604E-3</v>
      </c>
      <c r="CG48" s="22">
        <f t="shared" si="15"/>
        <v>2.7197841143712718E-3</v>
      </c>
      <c r="CH48" s="22">
        <f t="shared" si="16"/>
        <v>2.719893915550347E-3</v>
      </c>
      <c r="CI48" s="22">
        <f t="shared" si="17"/>
        <v>2.7200648526917626E-3</v>
      </c>
      <c r="CJ48" s="22">
        <f t="shared" si="18"/>
        <v>2.6951265980260778E-3</v>
      </c>
      <c r="CK48" s="22">
        <f t="shared" si="19"/>
        <v>2.694346536060134E-3</v>
      </c>
      <c r="CL48" s="22">
        <f t="shared" si="20"/>
        <v>2.7186706081634587E-3</v>
      </c>
      <c r="CM48" s="22">
        <f t="shared" si="21"/>
        <v>2.7206292053502177E-3</v>
      </c>
      <c r="CN48" s="22">
        <f t="shared" si="22"/>
        <v>2.7200295214773072E-3</v>
      </c>
      <c r="CO48" s="22">
        <f t="shared" si="23"/>
        <v>2.7236906098051794E-3</v>
      </c>
      <c r="CP48" s="22">
        <f t="shared" si="24"/>
        <v>2.7216164910498614E-3</v>
      </c>
      <c r="CQ48" s="22">
        <f t="shared" si="25"/>
        <v>2.7204246321285192E-3</v>
      </c>
      <c r="CR48" s="22">
        <f t="shared" si="26"/>
        <v>2.7183904424471416E-3</v>
      </c>
      <c r="CS48" s="22">
        <f t="shared" si="27"/>
        <v>2.7213258942300543E-3</v>
      </c>
    </row>
    <row r="49" spans="1:97" x14ac:dyDescent="0.25">
      <c r="A49" s="88" t="s">
        <v>48</v>
      </c>
      <c r="B49" s="88">
        <v>1120.2878613</v>
      </c>
      <c r="C49" s="88">
        <v>3.5050991398</v>
      </c>
      <c r="D49" s="88">
        <v>4632.2705114999999</v>
      </c>
      <c r="E49" s="88">
        <v>124.51418975</v>
      </c>
      <c r="F49" s="88">
        <v>120.77792291999999</v>
      </c>
      <c r="G49" s="88">
        <v>3.9506102782000001</v>
      </c>
      <c r="H49" s="88">
        <v>195.93248517999999</v>
      </c>
      <c r="I49" s="88">
        <v>3.440001831</v>
      </c>
      <c r="J49" s="88">
        <v>0.47340531520000001</v>
      </c>
      <c r="K49" s="88">
        <v>7.9263453335999996</v>
      </c>
      <c r="L49" s="88">
        <v>0.57205056139999999</v>
      </c>
      <c r="M49" s="88">
        <v>0.59437109970000002</v>
      </c>
      <c r="N49" s="88">
        <v>0.32069389079999999</v>
      </c>
      <c r="O49" s="25"/>
      <c r="P49" s="27" t="s">
        <v>48</v>
      </c>
      <c r="Q49" s="87">
        <v>0</v>
      </c>
      <c r="R49" s="27">
        <v>0</v>
      </c>
      <c r="S49" s="25">
        <v>0.57360634431792001</v>
      </c>
      <c r="T49" s="25">
        <v>3.4493617641103902</v>
      </c>
      <c r="U49" s="25">
        <v>3.4493617641103902</v>
      </c>
      <c r="V49" s="25">
        <v>4.6810850574248901</v>
      </c>
      <c r="W49" s="88">
        <v>0.20029988227717099</v>
      </c>
      <c r="X49" s="25">
        <v>0.47469374729306801</v>
      </c>
      <c r="Y49" s="25">
        <v>0.59598880095206097</v>
      </c>
      <c r="Z49" s="25">
        <v>0</v>
      </c>
      <c r="AA49" s="25">
        <v>1123.3335510750201</v>
      </c>
      <c r="AB49" s="25">
        <v>46.824062275197299</v>
      </c>
      <c r="AC49" s="25">
        <v>4.2224600963868397</v>
      </c>
      <c r="AD49" s="25">
        <v>15.3064297641733</v>
      </c>
      <c r="AE49" s="25">
        <v>0</v>
      </c>
      <c r="AF49" s="88">
        <v>0</v>
      </c>
      <c r="AG49" s="25">
        <v>7.9479035217251202</v>
      </c>
      <c r="AH49" s="25">
        <v>7.9479035217251202</v>
      </c>
      <c r="AI49" s="25">
        <v>37.1588865150988</v>
      </c>
      <c r="AJ49" s="25">
        <v>5.6134836445763501</v>
      </c>
      <c r="AK49" s="25">
        <v>0.35016450195759302</v>
      </c>
      <c r="AL49" s="88">
        <v>0.64075645978376605</v>
      </c>
      <c r="AM49" s="25">
        <v>2.7409978676565401</v>
      </c>
      <c r="AN49" s="25">
        <v>0</v>
      </c>
      <c r="AO49" s="25">
        <v>0.321568333593233</v>
      </c>
      <c r="AP49" s="25">
        <v>3.5146280138009298</v>
      </c>
      <c r="AQ49" s="25">
        <v>0</v>
      </c>
      <c r="AR49" s="88">
        <v>200.67440884714799</v>
      </c>
      <c r="AS49" s="25">
        <v>4180.3837239372297</v>
      </c>
      <c r="AT49" s="25">
        <v>427.328373500444</v>
      </c>
      <c r="AU49" s="25">
        <v>4644.8709839527701</v>
      </c>
      <c r="AV49" s="25">
        <v>0</v>
      </c>
      <c r="AW49" s="25">
        <v>18.0903652521095</v>
      </c>
      <c r="AX49" s="25">
        <v>0</v>
      </c>
      <c r="AY49" s="25">
        <v>73.656709932869305</v>
      </c>
      <c r="AZ49" s="25">
        <v>7.0605084519695493E-2</v>
      </c>
      <c r="BA49" s="25">
        <v>2.48268259946978E-2</v>
      </c>
      <c r="BB49" s="25">
        <v>93.397345260338199</v>
      </c>
      <c r="BC49" s="25">
        <v>3.1729869023407499E-2</v>
      </c>
      <c r="BD49" s="25">
        <v>0</v>
      </c>
      <c r="BE49" s="25">
        <v>4.60205349515259E-3</v>
      </c>
      <c r="BF49" s="25">
        <v>124.849809352953</v>
      </c>
      <c r="BG49" s="25">
        <v>121.103374485533</v>
      </c>
      <c r="BH49" s="25">
        <v>3.74643486741954</v>
      </c>
      <c r="BI49" s="25">
        <v>0</v>
      </c>
      <c r="BJ49" s="25">
        <v>0</v>
      </c>
      <c r="BK49" s="25">
        <v>0.49544553745928299</v>
      </c>
      <c r="BL49" s="25">
        <v>0</v>
      </c>
      <c r="BM49" s="25">
        <v>5.3165824390835299</v>
      </c>
      <c r="BN49" s="25">
        <v>0</v>
      </c>
      <c r="BO49" s="25">
        <v>0.13818256331398701</v>
      </c>
      <c r="BP49" s="25">
        <v>21.266306134911801</v>
      </c>
      <c r="BQ49" s="25">
        <v>5.0895722191173798</v>
      </c>
      <c r="BR49" s="25">
        <v>0</v>
      </c>
      <c r="BS49" s="25">
        <v>0.35726428005313099</v>
      </c>
      <c r="BT49" s="25">
        <v>4.8443734078495499E-4</v>
      </c>
      <c r="BU49" s="25">
        <v>3.9613531881589701</v>
      </c>
      <c r="BV49" s="25">
        <v>40.088623659432599</v>
      </c>
      <c r="BW49" s="25">
        <v>0</v>
      </c>
      <c r="BX49" s="25">
        <v>7.1649217383744204E-2</v>
      </c>
      <c r="BY49" s="25">
        <v>6.1382304114933604</v>
      </c>
      <c r="BZ49" s="88">
        <v>0</v>
      </c>
      <c r="CA49" s="25">
        <v>0.53649808333404903</v>
      </c>
      <c r="CB49" s="25">
        <v>196.46541728533799</v>
      </c>
      <c r="CC49" s="25">
        <v>5.0130072163224701</v>
      </c>
      <c r="CE49" s="34">
        <f t="shared" si="14"/>
        <v>7.9999824846537903E-3</v>
      </c>
      <c r="CG49" s="22">
        <f t="shared" si="15"/>
        <v>2.7186671214001817E-3</v>
      </c>
      <c r="CH49" s="22">
        <f t="shared" si="16"/>
        <v>2.7185747452134969E-3</v>
      </c>
      <c r="CI49" s="22">
        <f t="shared" si="17"/>
        <v>2.7201503930930765E-3</v>
      </c>
      <c r="CJ49" s="22">
        <f t="shared" si="18"/>
        <v>2.6954325738043246E-3</v>
      </c>
      <c r="CK49" s="22">
        <f t="shared" si="19"/>
        <v>2.6946279391521851E-3</v>
      </c>
      <c r="CL49" s="22">
        <f t="shared" si="20"/>
        <v>2.7193039055891711E-3</v>
      </c>
      <c r="CM49" s="22">
        <f t="shared" si="21"/>
        <v>2.7199782866450632E-3</v>
      </c>
      <c r="CN49" s="22">
        <f t="shared" si="22"/>
        <v>2.7209093396526694E-3</v>
      </c>
      <c r="CO49" s="22">
        <f t="shared" si="23"/>
        <v>2.7216257437322573E-3</v>
      </c>
      <c r="CP49" s="22">
        <f t="shared" si="24"/>
        <v>2.7198143933667381E-3</v>
      </c>
      <c r="CQ49" s="22">
        <f t="shared" si="25"/>
        <v>2.7196598043929886E-3</v>
      </c>
      <c r="CR49" s="22">
        <f t="shared" si="26"/>
        <v>2.7217024059168846E-3</v>
      </c>
      <c r="CS49" s="22">
        <f t="shared" si="27"/>
        <v>2.7267210829979745E-3</v>
      </c>
    </row>
    <row r="50" spans="1:97" x14ac:dyDescent="0.25">
      <c r="A50" s="88" t="s">
        <v>49</v>
      </c>
      <c r="B50" s="88">
        <v>1970.9327745000001</v>
      </c>
      <c r="C50" s="88">
        <v>6.1665513693999996</v>
      </c>
      <c r="D50" s="88">
        <v>8055.9078091000001</v>
      </c>
      <c r="E50" s="88">
        <v>214.87727563000001</v>
      </c>
      <c r="F50" s="88">
        <v>208.42946061999999</v>
      </c>
      <c r="G50" s="88">
        <v>6.9503459013000004</v>
      </c>
      <c r="H50" s="88">
        <v>338.60131309000002</v>
      </c>
      <c r="I50" s="88">
        <v>5.9364978670999999</v>
      </c>
      <c r="J50" s="88">
        <v>0.81696748409999997</v>
      </c>
      <c r="K50" s="88">
        <v>13.678693926999999</v>
      </c>
      <c r="L50" s="88">
        <v>0.9872020722</v>
      </c>
      <c r="M50" s="88">
        <v>1.0257211871</v>
      </c>
      <c r="N50" s="88">
        <v>0.55342953120000005</v>
      </c>
      <c r="O50" s="25"/>
      <c r="P50" s="27" t="s">
        <v>49</v>
      </c>
      <c r="Q50" s="87">
        <v>0</v>
      </c>
      <c r="R50" s="27">
        <v>0</v>
      </c>
      <c r="S50" s="25">
        <v>0.98988464733313597</v>
      </c>
      <c r="T50" s="25">
        <v>5.9526258526637799</v>
      </c>
      <c r="U50" s="25">
        <v>5.9526258526637799</v>
      </c>
      <c r="V50" s="25">
        <v>8.0903519149718104</v>
      </c>
      <c r="W50" s="88">
        <v>0.346183085718547</v>
      </c>
      <c r="X50" s="25">
        <v>0.81919561283823605</v>
      </c>
      <c r="Y50" s="25">
        <v>1.0285109119145399</v>
      </c>
      <c r="Z50" s="25">
        <v>0</v>
      </c>
      <c r="AA50" s="25">
        <v>1976.29097699719</v>
      </c>
      <c r="AB50" s="25">
        <v>80.9266412942101</v>
      </c>
      <c r="AC50" s="25">
        <v>7.2977342743555704</v>
      </c>
      <c r="AD50" s="25">
        <v>26.4542978399557</v>
      </c>
      <c r="AE50" s="25">
        <v>0</v>
      </c>
      <c r="AF50" s="88">
        <v>0</v>
      </c>
      <c r="AG50" s="25">
        <v>13.715884536324101</v>
      </c>
      <c r="AH50" s="25">
        <v>13.715884536324101</v>
      </c>
      <c r="AI50" s="25">
        <v>64.622569177995601</v>
      </c>
      <c r="AJ50" s="25">
        <v>9.7018880873560693</v>
      </c>
      <c r="AK50" s="25">
        <v>0.60519022104015496</v>
      </c>
      <c r="AL50" s="88">
        <v>1.10744475670011</v>
      </c>
      <c r="AM50" s="25">
        <v>4.73728756248883</v>
      </c>
      <c r="AN50" s="25">
        <v>0</v>
      </c>
      <c r="AO50" s="25">
        <v>0.55493036370482296</v>
      </c>
      <c r="AP50" s="25">
        <v>6.1833220760715797</v>
      </c>
      <c r="AQ50" s="25">
        <v>0</v>
      </c>
      <c r="AR50" s="88">
        <v>346.79676798337698</v>
      </c>
      <c r="AS50" s="25">
        <v>7270.0323233183799</v>
      </c>
      <c r="AT50" s="25">
        <v>743.16037529809205</v>
      </c>
      <c r="AU50" s="25">
        <v>8077.8152677944599</v>
      </c>
      <c r="AV50" s="25">
        <v>0</v>
      </c>
      <c r="AW50" s="25">
        <v>31.2657873935906</v>
      </c>
      <c r="AX50" s="25">
        <v>0</v>
      </c>
      <c r="AY50" s="25">
        <v>127.301701501304</v>
      </c>
      <c r="AZ50" s="25">
        <v>0.121844877353571</v>
      </c>
      <c r="BA50" s="25">
        <v>4.2844238165313499E-2</v>
      </c>
      <c r="BB50" s="25">
        <v>161.17793487535599</v>
      </c>
      <c r="BC50" s="25">
        <v>5.4757030750067402E-2</v>
      </c>
      <c r="BD50" s="25">
        <v>0</v>
      </c>
      <c r="BE50" s="25">
        <v>7.9418459358344701E-3</v>
      </c>
      <c r="BF50" s="25">
        <v>215.456231471379</v>
      </c>
      <c r="BG50" s="25">
        <v>208.990877736584</v>
      </c>
      <c r="BH50" s="25">
        <v>6.4653537347950003</v>
      </c>
      <c r="BI50" s="25">
        <v>0</v>
      </c>
      <c r="BJ50" s="25">
        <v>0</v>
      </c>
      <c r="BK50" s="25">
        <v>0.855003624563898</v>
      </c>
      <c r="BL50" s="25">
        <v>0</v>
      </c>
      <c r="BM50" s="25">
        <v>9.1749436990250004</v>
      </c>
      <c r="BN50" s="25">
        <v>0</v>
      </c>
      <c r="BO50" s="25">
        <v>0.23846502434233299</v>
      </c>
      <c r="BP50" s="25">
        <v>36.6997677683162</v>
      </c>
      <c r="BQ50" s="25">
        <v>8.7963726630783796</v>
      </c>
      <c r="BR50" s="25">
        <v>0</v>
      </c>
      <c r="BS50" s="25">
        <v>0.61653875800415603</v>
      </c>
      <c r="BT50" s="25">
        <v>8.3599477143030403E-4</v>
      </c>
      <c r="BU50" s="25">
        <v>6.9692510866471498</v>
      </c>
      <c r="BV50" s="25">
        <v>69.285671764437893</v>
      </c>
      <c r="BW50" s="25">
        <v>0</v>
      </c>
      <c r="BX50" s="25">
        <v>0.123832187290385</v>
      </c>
      <c r="BY50" s="25">
        <v>10.608811999531</v>
      </c>
      <c r="BZ50" s="88">
        <v>0</v>
      </c>
      <c r="CA50" s="25">
        <v>0.92723694166221604</v>
      </c>
      <c r="CB50" s="25">
        <v>339.52212216571002</v>
      </c>
      <c r="CC50" s="25">
        <v>8.6640501846527105</v>
      </c>
      <c r="CE50" s="34">
        <f t="shared" si="14"/>
        <v>8.0000058228169753E-3</v>
      </c>
      <c r="CG50" s="22">
        <f t="shared" si="15"/>
        <v>2.7186125100331017E-3</v>
      </c>
      <c r="CH50" s="22">
        <f t="shared" si="16"/>
        <v>2.7196249032807244E-3</v>
      </c>
      <c r="CI50" s="22">
        <f t="shared" si="17"/>
        <v>2.7194276813487148E-3</v>
      </c>
      <c r="CJ50" s="22">
        <f t="shared" si="18"/>
        <v>2.6943558348901278E-3</v>
      </c>
      <c r="CK50" s="22">
        <f t="shared" si="19"/>
        <v>2.6935593217676797E-3</v>
      </c>
      <c r="CL50" s="22">
        <f t="shared" si="20"/>
        <v>2.7200351774741612E-3</v>
      </c>
      <c r="CM50" s="22">
        <f t="shared" si="21"/>
        <v>2.7194492168589029E-3</v>
      </c>
      <c r="CN50" s="22">
        <f t="shared" si="22"/>
        <v>2.7167508394403753E-3</v>
      </c>
      <c r="CO50" s="22">
        <f t="shared" si="23"/>
        <v>2.7273163027910028E-3</v>
      </c>
      <c r="CP50" s="22">
        <f t="shared" si="24"/>
        <v>2.718871371973E-3</v>
      </c>
      <c r="CQ50" s="22">
        <f t="shared" si="25"/>
        <v>2.7173516027552431E-3</v>
      </c>
      <c r="CR50" s="22">
        <f t="shared" si="26"/>
        <v>2.7197691240318472E-3</v>
      </c>
      <c r="CS50" s="22">
        <f t="shared" si="27"/>
        <v>2.7118764363164021E-3</v>
      </c>
    </row>
    <row r="51" spans="1:97" x14ac:dyDescent="0.25">
      <c r="A51" s="88" t="s">
        <v>50</v>
      </c>
      <c r="B51" s="88">
        <v>4008.1399749000002</v>
      </c>
      <c r="C51" s="88">
        <v>12.540460074</v>
      </c>
      <c r="D51" s="88">
        <v>15643.590075</v>
      </c>
      <c r="E51" s="88">
        <v>411.55417711000001</v>
      </c>
      <c r="F51" s="88">
        <v>399.20434619999997</v>
      </c>
      <c r="G51" s="88">
        <v>14.134401574</v>
      </c>
      <c r="H51" s="88">
        <v>649.17918655000005</v>
      </c>
      <c r="I51" s="88">
        <v>11.370166934</v>
      </c>
      <c r="J51" s="88">
        <v>1.5647368008</v>
      </c>
      <c r="K51" s="88">
        <v>26.198785359999999</v>
      </c>
      <c r="L51" s="88">
        <v>1.8907868938000001</v>
      </c>
      <c r="M51" s="88">
        <v>1.9645625069999999</v>
      </c>
      <c r="N51" s="88">
        <v>1.0599828877999999</v>
      </c>
      <c r="O51" s="25"/>
      <c r="P51" s="27" t="s">
        <v>50</v>
      </c>
      <c r="Q51" s="87">
        <v>0</v>
      </c>
      <c r="R51" s="27">
        <v>0</v>
      </c>
      <c r="S51" s="25">
        <v>1.8959193365256399</v>
      </c>
      <c r="T51" s="25">
        <v>11.4011028443296</v>
      </c>
      <c r="U51" s="25">
        <v>11.4011028443296</v>
      </c>
      <c r="V51" s="25">
        <v>15.5121530097058</v>
      </c>
      <c r="W51" s="88">
        <v>0.663765273907579</v>
      </c>
      <c r="X51" s="25">
        <v>1.5689903913251899</v>
      </c>
      <c r="Y51" s="25">
        <v>1.9699082687429299</v>
      </c>
      <c r="Z51" s="25">
        <v>0</v>
      </c>
      <c r="AA51" s="25">
        <v>4019.0360788593198</v>
      </c>
      <c r="AB51" s="25">
        <v>155.16665006626701</v>
      </c>
      <c r="AC51" s="25">
        <v>13.9924195931758</v>
      </c>
      <c r="AD51" s="25">
        <v>50.722496671673099</v>
      </c>
      <c r="AE51" s="25">
        <v>0</v>
      </c>
      <c r="AF51" s="88">
        <v>0</v>
      </c>
      <c r="AG51" s="25">
        <v>26.269965598498601</v>
      </c>
      <c r="AH51" s="25">
        <v>26.269965598498601</v>
      </c>
      <c r="AI51" s="25">
        <v>125.48890446358701</v>
      </c>
      <c r="AJ51" s="25">
        <v>18.602018985711801</v>
      </c>
      <c r="AK51" s="25">
        <v>1.16036958885371</v>
      </c>
      <c r="AL51" s="88">
        <v>2.1233635851142099</v>
      </c>
      <c r="AM51" s="25">
        <v>9.0831045659551197</v>
      </c>
      <c r="AN51" s="25">
        <v>0</v>
      </c>
      <c r="AO51" s="25">
        <v>1.06286973564923</v>
      </c>
      <c r="AP51" s="25">
        <v>12.5745471336056</v>
      </c>
      <c r="AQ51" s="25">
        <v>0</v>
      </c>
      <c r="AR51" s="88">
        <v>664.89174038371402</v>
      </c>
      <c r="AS51" s="25">
        <v>14117.510782629701</v>
      </c>
      <c r="AT51" s="25">
        <v>1443.12418771694</v>
      </c>
      <c r="AU51" s="25">
        <v>15686.123874810301</v>
      </c>
      <c r="AV51" s="25">
        <v>0</v>
      </c>
      <c r="AW51" s="25">
        <v>59.948012973786902</v>
      </c>
      <c r="AX51" s="25">
        <v>0</v>
      </c>
      <c r="AY51" s="25">
        <v>244.08354106383999</v>
      </c>
      <c r="AZ51" s="25">
        <v>0.23336865920402</v>
      </c>
      <c r="BA51" s="25">
        <v>8.2059398358659094E-2</v>
      </c>
      <c r="BB51" s="25">
        <v>308.70340624018201</v>
      </c>
      <c r="BC51" s="25">
        <v>0.104876214443581</v>
      </c>
      <c r="BD51" s="25">
        <v>0</v>
      </c>
      <c r="BE51" s="25">
        <v>1.5211026317675E-2</v>
      </c>
      <c r="BF51" s="25">
        <v>412.66268425381901</v>
      </c>
      <c r="BG51" s="25">
        <v>400.27928914477201</v>
      </c>
      <c r="BH51" s="25">
        <v>12.3833951090461</v>
      </c>
      <c r="BI51" s="25">
        <v>0</v>
      </c>
      <c r="BJ51" s="25">
        <v>0</v>
      </c>
      <c r="BK51" s="25">
        <v>1.6375828531115399</v>
      </c>
      <c r="BL51" s="25">
        <v>0</v>
      </c>
      <c r="BM51" s="25">
        <v>17.572737238821102</v>
      </c>
      <c r="BN51" s="25">
        <v>0</v>
      </c>
      <c r="BO51" s="25">
        <v>0.45673167038696599</v>
      </c>
      <c r="BP51" s="25">
        <v>70.290860511362098</v>
      </c>
      <c r="BQ51" s="25">
        <v>16.865863652408699</v>
      </c>
      <c r="BR51" s="25">
        <v>0</v>
      </c>
      <c r="BS51" s="25">
        <v>1.18085415620849</v>
      </c>
      <c r="BT51" s="25">
        <v>1.6011763763730601E-3</v>
      </c>
      <c r="BU51" s="25">
        <v>14.1728380993953</v>
      </c>
      <c r="BV51" s="25">
        <v>132.84587948044</v>
      </c>
      <c r="BW51" s="25">
        <v>0</v>
      </c>
      <c r="BX51" s="25">
        <v>0.23742692981699301</v>
      </c>
      <c r="BY51" s="25">
        <v>20.340903784364301</v>
      </c>
      <c r="BZ51" s="88">
        <v>0</v>
      </c>
      <c r="CA51" s="25">
        <v>1.77784857652871</v>
      </c>
      <c r="CB51" s="25">
        <v>650.944110903509</v>
      </c>
      <c r="CC51" s="25">
        <v>16.612140490428001</v>
      </c>
      <c r="CE51" s="34">
        <f t="shared" si="14"/>
        <v>7.99999448334748E-3</v>
      </c>
      <c r="CG51" s="22">
        <f t="shared" si="15"/>
        <v>2.7184938718592126E-3</v>
      </c>
      <c r="CH51" s="22">
        <f t="shared" si="16"/>
        <v>2.71816659073556E-3</v>
      </c>
      <c r="CI51" s="22">
        <f t="shared" si="17"/>
        <v>2.7189283026709888E-3</v>
      </c>
      <c r="CJ51" s="22">
        <f t="shared" si="18"/>
        <v>2.6934659043023534E-3</v>
      </c>
      <c r="CK51" s="22">
        <f t="shared" si="19"/>
        <v>2.692713531313836E-3</v>
      </c>
      <c r="CL51" s="22">
        <f t="shared" si="20"/>
        <v>2.7193599385207071E-3</v>
      </c>
      <c r="CM51" s="22">
        <f t="shared" si="21"/>
        <v>2.71870138488029E-3</v>
      </c>
      <c r="CN51" s="22">
        <f t="shared" si="22"/>
        <v>2.7207964939452698E-3</v>
      </c>
      <c r="CO51" s="22">
        <f t="shared" si="23"/>
        <v>2.7184063946186963E-3</v>
      </c>
      <c r="CP51" s="22">
        <f t="shared" si="24"/>
        <v>2.71692895378575E-3</v>
      </c>
      <c r="CQ51" s="22">
        <f t="shared" si="25"/>
        <v>2.7144480123431247E-3</v>
      </c>
      <c r="CR51" s="22">
        <f t="shared" si="26"/>
        <v>2.7210952687340478E-3</v>
      </c>
      <c r="CS51" s="22">
        <f t="shared" si="27"/>
        <v>2.7234853340149376E-3</v>
      </c>
    </row>
    <row r="52" spans="1:97" s="27" customFormat="1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7"/>
      <c r="M52" s="87"/>
      <c r="N52" s="87"/>
      <c r="O52" s="25"/>
      <c r="Q52" s="87"/>
      <c r="S52" s="25"/>
      <c r="T52" s="25"/>
      <c r="U52" s="25"/>
      <c r="V52" s="25"/>
      <c r="W52" s="88"/>
      <c r="X52" s="25"/>
      <c r="Y52" s="25"/>
      <c r="Z52" s="25"/>
      <c r="AA52" s="25"/>
      <c r="AB52" s="25"/>
      <c r="AC52" s="25"/>
      <c r="AD52" s="25"/>
      <c r="AE52" s="25"/>
      <c r="AF52" s="88"/>
      <c r="AG52" s="25"/>
      <c r="AH52" s="25"/>
      <c r="AI52" s="25"/>
      <c r="AJ52" s="25"/>
      <c r="AK52" s="25"/>
      <c r="AL52" s="88"/>
      <c r="AM52" s="25"/>
      <c r="AN52" s="25"/>
      <c r="AO52" s="25"/>
      <c r="AP52" s="25"/>
      <c r="AQ52" s="25"/>
      <c r="AR52" s="88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88"/>
      <c r="CA52" s="25"/>
      <c r="CB52" s="25"/>
      <c r="CC52" s="25"/>
      <c r="CE52" s="34"/>
      <c r="CG52" s="22" t="str">
        <f t="shared" si="15"/>
        <v/>
      </c>
      <c r="CH52" s="22" t="str">
        <f t="shared" si="16"/>
        <v/>
      </c>
      <c r="CI52" s="22" t="str">
        <f t="shared" si="17"/>
        <v/>
      </c>
      <c r="CJ52" s="22" t="str">
        <f t="shared" si="18"/>
        <v/>
      </c>
      <c r="CK52" s="22" t="str">
        <f t="shared" si="19"/>
        <v/>
      </c>
      <c r="CL52" s="22" t="str">
        <f t="shared" si="20"/>
        <v/>
      </c>
      <c r="CM52" s="22" t="str">
        <f t="shared" si="21"/>
        <v/>
      </c>
      <c r="CQ52" s="22" t="str">
        <f t="shared" si="25"/>
        <v/>
      </c>
      <c r="CR52" s="22" t="str">
        <f t="shared" si="26"/>
        <v/>
      </c>
      <c r="CS52" s="22" t="str">
        <f t="shared" si="27"/>
        <v/>
      </c>
    </row>
    <row r="53" spans="1:97" x14ac:dyDescent="0.25">
      <c r="B53" s="88"/>
      <c r="C53" s="88"/>
      <c r="D53" s="88"/>
      <c r="E53" s="88"/>
      <c r="F53" s="88"/>
      <c r="G53" s="88"/>
      <c r="H53" s="88"/>
      <c r="I53" s="88"/>
      <c r="J53" s="88"/>
      <c r="K53" s="88"/>
      <c r="S53" s="25"/>
      <c r="CG53" s="22" t="str">
        <f t="shared" si="15"/>
        <v/>
      </c>
      <c r="CH53" s="22" t="str">
        <f t="shared" si="16"/>
        <v/>
      </c>
      <c r="CI53" s="22" t="str">
        <f t="shared" si="17"/>
        <v/>
      </c>
      <c r="CJ53" s="22" t="str">
        <f t="shared" si="18"/>
        <v/>
      </c>
      <c r="CK53" s="22" t="str">
        <f t="shared" si="19"/>
        <v/>
      </c>
      <c r="CL53" s="22" t="str">
        <f t="shared" si="20"/>
        <v/>
      </c>
      <c r="CM53" s="22" t="str">
        <f t="shared" si="21"/>
        <v/>
      </c>
      <c r="CQ53" s="22" t="str">
        <f t="shared" si="25"/>
        <v/>
      </c>
      <c r="CR53" s="22" t="str">
        <f t="shared" si="26"/>
        <v/>
      </c>
      <c r="CS53" s="22" t="str">
        <f t="shared" si="27"/>
        <v/>
      </c>
    </row>
    <row r="54" spans="1:97" x14ac:dyDescent="0.25">
      <c r="A54" s="88" t="s">
        <v>229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25"/>
      <c r="P54" s="27"/>
      <c r="S54" s="25"/>
      <c r="CE54" s="34"/>
      <c r="CG54" s="22" t="str">
        <f t="shared" si="15"/>
        <v/>
      </c>
      <c r="CH54" s="22" t="str">
        <f t="shared" si="16"/>
        <v/>
      </c>
      <c r="CI54" s="22" t="str">
        <f t="shared" si="17"/>
        <v/>
      </c>
      <c r="CJ54" s="22" t="str">
        <f t="shared" si="18"/>
        <v/>
      </c>
      <c r="CK54" s="22" t="str">
        <f t="shared" si="19"/>
        <v/>
      </c>
      <c r="CL54" s="22" t="str">
        <f t="shared" si="20"/>
        <v/>
      </c>
      <c r="CM54" s="22" t="str">
        <f t="shared" si="21"/>
        <v/>
      </c>
      <c r="CN54" s="22" t="str">
        <f>IF(I54=0,"",(U54-I54)/I54)</f>
        <v/>
      </c>
      <c r="CO54" s="22" t="str">
        <f>IF(J54=0,"",(X54-J54)/J54)</f>
        <v/>
      </c>
      <c r="CP54" s="22" t="str">
        <f>IF(K54=0,"",(AH54-K54)/K54)</f>
        <v/>
      </c>
      <c r="CQ54" s="22" t="str">
        <f t="shared" si="25"/>
        <v/>
      </c>
      <c r="CR54" s="22" t="str">
        <f t="shared" si="26"/>
        <v/>
      </c>
      <c r="CS54" s="22" t="str">
        <f t="shared" si="27"/>
        <v/>
      </c>
    </row>
    <row r="55" spans="1:97" x14ac:dyDescent="0.25">
      <c r="A55" s="88" t="s">
        <v>1</v>
      </c>
      <c r="B55" s="88">
        <v>47.851549777999999</v>
      </c>
      <c r="C55" s="88">
        <v>0.1497157814</v>
      </c>
      <c r="D55" s="88">
        <v>388.93909382999999</v>
      </c>
      <c r="E55" s="88">
        <v>11.349289639</v>
      </c>
      <c r="F55" s="88">
        <v>11.008810949000001</v>
      </c>
      <c r="G55" s="88">
        <v>0.16874524399999999</v>
      </c>
      <c r="H55" s="88">
        <v>17.931786372000001</v>
      </c>
      <c r="I55" s="88">
        <v>0.3135512285</v>
      </c>
      <c r="J55" s="88">
        <v>4.3150214899999997E-2</v>
      </c>
      <c r="K55" s="88">
        <v>0.72247499800000003</v>
      </c>
      <c r="L55" s="88">
        <v>5.21415873E-2</v>
      </c>
      <c r="M55" s="88">
        <v>5.4176072399999997E-2</v>
      </c>
      <c r="N55" s="88">
        <v>2.9230787899999999E-2</v>
      </c>
      <c r="O55" s="25"/>
      <c r="P55" s="27" t="s">
        <v>1</v>
      </c>
      <c r="Q55" s="87">
        <v>0</v>
      </c>
      <c r="R55" s="27">
        <v>0</v>
      </c>
      <c r="S55" s="25">
        <v>0</v>
      </c>
      <c r="T55" s="25">
        <v>0</v>
      </c>
      <c r="U55" s="25">
        <v>0</v>
      </c>
      <c r="V55" s="25">
        <v>0</v>
      </c>
      <c r="W55" s="88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88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88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88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88">
        <v>0</v>
      </c>
      <c r="CA55" s="25">
        <v>0</v>
      </c>
      <c r="CB55" s="25">
        <v>0</v>
      </c>
      <c r="CC55" s="25">
        <v>0</v>
      </c>
      <c r="CE55" s="34"/>
      <c r="CG55" s="22">
        <f t="shared" si="15"/>
        <v>-1</v>
      </c>
      <c r="CH55" s="22">
        <f t="shared" si="16"/>
        <v>-1</v>
      </c>
      <c r="CI55" s="22">
        <f t="shared" si="17"/>
        <v>-1</v>
      </c>
      <c r="CJ55" s="22">
        <f t="shared" si="18"/>
        <v>-1</v>
      </c>
      <c r="CK55" s="22">
        <f t="shared" si="19"/>
        <v>-1</v>
      </c>
      <c r="CL55" s="22">
        <f t="shared" si="20"/>
        <v>-1</v>
      </c>
      <c r="CM55" s="22">
        <f t="shared" si="21"/>
        <v>-1</v>
      </c>
      <c r="CN55" s="22">
        <f>IF(I55=0,"",(U55-I55)/I55)</f>
        <v>-1</v>
      </c>
      <c r="CO55" s="22">
        <f>IF(J55=0,"",(X55-J55)/J55)</f>
        <v>-1</v>
      </c>
      <c r="CP55" s="22">
        <f>IF(K55=0,"",(AH55-K55)/K55)</f>
        <v>-1</v>
      </c>
      <c r="CQ55" s="22">
        <f t="shared" si="25"/>
        <v>-1</v>
      </c>
      <c r="CR55" s="22">
        <f t="shared" si="26"/>
        <v>-1</v>
      </c>
      <c r="CS55" s="22">
        <f t="shared" si="27"/>
        <v>-1</v>
      </c>
    </row>
    <row r="56" spans="1:97" s="27" customFormat="1" x14ac:dyDescent="0.25">
      <c r="A56" s="88" t="s">
        <v>11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25"/>
      <c r="P56" s="27" t="s">
        <v>11</v>
      </c>
      <c r="Q56" s="87">
        <v>0</v>
      </c>
      <c r="R56" s="27">
        <v>0</v>
      </c>
      <c r="S56" s="25">
        <v>0</v>
      </c>
      <c r="T56" s="25">
        <v>0</v>
      </c>
      <c r="U56" s="25">
        <v>0</v>
      </c>
      <c r="V56" s="25">
        <v>0</v>
      </c>
      <c r="W56" s="88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88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88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88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25">
        <v>0</v>
      </c>
      <c r="BS56" s="25">
        <v>0</v>
      </c>
      <c r="BT56" s="25">
        <v>0</v>
      </c>
      <c r="BU56" s="25">
        <v>0</v>
      </c>
      <c r="BV56" s="25">
        <v>0</v>
      </c>
      <c r="BW56" s="25">
        <v>0</v>
      </c>
      <c r="BX56" s="25">
        <v>0</v>
      </c>
      <c r="BY56" s="25">
        <v>0</v>
      </c>
      <c r="BZ56" s="88">
        <v>0</v>
      </c>
      <c r="CA56" s="25">
        <v>0</v>
      </c>
      <c r="CB56" s="25">
        <v>0</v>
      </c>
      <c r="CC56" s="25">
        <v>0</v>
      </c>
      <c r="CD56"/>
      <c r="CE56" s="34"/>
      <c r="CF56"/>
      <c r="CG56" s="22" t="str">
        <f t="shared" si="15"/>
        <v/>
      </c>
      <c r="CH56" s="22" t="str">
        <f t="shared" si="16"/>
        <v/>
      </c>
      <c r="CI56" s="22" t="str">
        <f t="shared" si="17"/>
        <v/>
      </c>
      <c r="CJ56" s="22" t="str">
        <f t="shared" si="18"/>
        <v/>
      </c>
      <c r="CK56" s="22" t="str">
        <f t="shared" si="19"/>
        <v/>
      </c>
      <c r="CL56" s="22" t="str">
        <f t="shared" si="20"/>
        <v/>
      </c>
      <c r="CM56" s="22" t="str">
        <f t="shared" si="21"/>
        <v/>
      </c>
      <c r="CN56" s="22" t="str">
        <f>IF(I56=0,"",(U56-I56)/I56)</f>
        <v/>
      </c>
      <c r="CO56" s="22" t="str">
        <f>IF(J56=0,"",(X56-J56)/J56)</f>
        <v/>
      </c>
      <c r="CP56" s="22" t="str">
        <f>IF(K56=0,"",(AH56-K56)/K56)</f>
        <v/>
      </c>
      <c r="CQ56" s="22" t="str">
        <f t="shared" si="25"/>
        <v/>
      </c>
      <c r="CR56" s="22" t="str">
        <f t="shared" si="26"/>
        <v/>
      </c>
      <c r="CS56" s="22" t="str">
        <f t="shared" si="27"/>
        <v/>
      </c>
    </row>
    <row r="57" spans="1:97" s="27" customFormat="1" x14ac:dyDescent="0.25">
      <c r="A57" s="88" t="s">
        <v>58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25"/>
      <c r="Q57" s="87"/>
      <c r="S57" s="25"/>
      <c r="T57" s="25"/>
      <c r="U57" s="25"/>
      <c r="V57" s="25"/>
      <c r="W57" s="88"/>
      <c r="X57" s="25"/>
      <c r="Y57" s="25"/>
      <c r="Z57" s="25"/>
      <c r="AA57" s="25"/>
      <c r="AB57" s="25"/>
      <c r="AC57" s="25"/>
      <c r="AD57" s="25"/>
      <c r="AE57" s="25"/>
      <c r="AF57" s="88"/>
      <c r="AG57" s="25"/>
      <c r="AH57" s="25"/>
      <c r="AI57" s="25"/>
      <c r="AJ57" s="25"/>
      <c r="AK57" s="25"/>
      <c r="AL57" s="88"/>
      <c r="AM57" s="25"/>
      <c r="AN57" s="25"/>
      <c r="AO57" s="25"/>
      <c r="AP57" s="25"/>
      <c r="AQ57" s="25"/>
      <c r="AR57" s="88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88"/>
      <c r="CA57" s="25"/>
      <c r="CB57" s="25"/>
      <c r="CC57" s="25"/>
      <c r="CD57"/>
      <c r="CE57" s="34"/>
      <c r="CF57"/>
      <c r="CG57" s="22" t="str">
        <f t="shared" si="15"/>
        <v/>
      </c>
      <c r="CH57" s="22" t="str">
        <f t="shared" si="16"/>
        <v/>
      </c>
      <c r="CI57" s="22" t="str">
        <f t="shared" si="17"/>
        <v/>
      </c>
      <c r="CJ57" s="22" t="str">
        <f t="shared" si="18"/>
        <v/>
      </c>
      <c r="CK57" s="22" t="str">
        <f t="shared" si="19"/>
        <v/>
      </c>
      <c r="CL57" s="22" t="str">
        <f t="shared" si="20"/>
        <v/>
      </c>
      <c r="CM57" s="22" t="str">
        <f t="shared" si="21"/>
        <v/>
      </c>
      <c r="CN57" s="22" t="str">
        <f>IF(I57=0,"",(U57-I57)/I57)</f>
        <v/>
      </c>
      <c r="CO57" s="22" t="str">
        <f>IF(J57=0,"",(X57-J57)/J57)</f>
        <v/>
      </c>
      <c r="CP57" s="22" t="str">
        <f>IF(K57=0,"",(AH57-K57)/K57)</f>
        <v/>
      </c>
      <c r="CQ57" s="22" t="str">
        <f t="shared" si="25"/>
        <v/>
      </c>
      <c r="CR57" s="22" t="str">
        <f t="shared" si="26"/>
        <v/>
      </c>
      <c r="CS57" s="22" t="str">
        <f t="shared" si="27"/>
        <v/>
      </c>
    </row>
    <row r="58" spans="1:97" s="27" customFormat="1" x14ac:dyDescent="0.25">
      <c r="A58" s="88" t="s">
        <v>176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7"/>
      <c r="M58" s="87"/>
      <c r="N58" s="87"/>
      <c r="O58" s="25"/>
      <c r="Q58" s="87"/>
      <c r="S58" s="25"/>
      <c r="T58" s="25"/>
      <c r="U58" s="25"/>
      <c r="V58" s="25"/>
      <c r="W58" s="88"/>
      <c r="X58" s="25"/>
      <c r="Y58" s="25"/>
      <c r="Z58" s="25"/>
      <c r="AA58" s="25"/>
      <c r="AB58" s="25"/>
      <c r="AC58" s="25"/>
      <c r="AD58" s="25"/>
      <c r="AE58" s="25"/>
      <c r="AF58" s="88"/>
      <c r="AG58" s="25"/>
      <c r="AH58" s="25"/>
      <c r="AI58" s="25"/>
      <c r="AJ58" s="25"/>
      <c r="AK58" s="25"/>
      <c r="AL58" s="88"/>
      <c r="AM58" s="25"/>
      <c r="AN58" s="25"/>
      <c r="AO58" s="25"/>
      <c r="AP58" s="25"/>
      <c r="AQ58" s="25"/>
      <c r="AR58" s="88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88"/>
      <c r="CA58" s="25"/>
      <c r="CB58" s="25"/>
      <c r="CC58" s="25"/>
      <c r="CE58" s="34"/>
      <c r="CG58" s="22" t="str">
        <f t="shared" si="15"/>
        <v/>
      </c>
      <c r="CH58" s="22" t="str">
        <f t="shared" si="16"/>
        <v/>
      </c>
      <c r="CI58" s="22" t="str">
        <f t="shared" si="17"/>
        <v/>
      </c>
      <c r="CJ58" s="22" t="str">
        <f t="shared" si="18"/>
        <v/>
      </c>
      <c r="CK58" s="22" t="str">
        <f t="shared" si="19"/>
        <v/>
      </c>
      <c r="CL58" s="22" t="str">
        <f t="shared" si="20"/>
        <v/>
      </c>
      <c r="CM58" s="22" t="str">
        <f t="shared" si="21"/>
        <v/>
      </c>
      <c r="CQ58" s="22" t="str">
        <f t="shared" si="25"/>
        <v/>
      </c>
      <c r="CR58" s="22" t="str">
        <f t="shared" si="26"/>
        <v/>
      </c>
      <c r="CS58" s="22" t="str">
        <f t="shared" si="27"/>
        <v/>
      </c>
    </row>
    <row r="59" spans="1:97" s="27" customFormat="1" x14ac:dyDescent="0.2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25"/>
      <c r="Q59" s="87"/>
      <c r="T59" s="25"/>
      <c r="U59" s="25"/>
      <c r="V59" s="25"/>
      <c r="W59" s="88"/>
      <c r="X59" s="25"/>
      <c r="Y59" s="25"/>
      <c r="Z59" s="25"/>
      <c r="AA59" s="25"/>
      <c r="AB59" s="25"/>
      <c r="AC59" s="25"/>
      <c r="AD59" s="25"/>
      <c r="AE59" s="25"/>
      <c r="AF59" s="88"/>
      <c r="AG59" s="25"/>
      <c r="AH59" s="25"/>
      <c r="AI59" s="25"/>
      <c r="AJ59" s="25"/>
      <c r="AK59" s="25"/>
      <c r="AL59" s="88"/>
      <c r="AM59" s="25"/>
      <c r="AN59" s="25"/>
      <c r="AO59" s="25"/>
      <c r="AP59" s="25"/>
      <c r="AQ59" s="25"/>
      <c r="AR59" s="88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88"/>
      <c r="CA59" s="25"/>
      <c r="CB59" s="25"/>
      <c r="CC59" s="25"/>
      <c r="CE59" s="34"/>
      <c r="CG59" s="22" t="str">
        <f t="shared" si="15"/>
        <v/>
      </c>
      <c r="CH59" s="22" t="str">
        <f t="shared" si="16"/>
        <v/>
      </c>
      <c r="CI59" s="22" t="str">
        <f t="shared" si="17"/>
        <v/>
      </c>
      <c r="CJ59" s="22" t="str">
        <f t="shared" si="18"/>
        <v/>
      </c>
      <c r="CK59" s="22" t="str">
        <f t="shared" si="19"/>
        <v/>
      </c>
      <c r="CL59" s="22" t="str">
        <f t="shared" si="20"/>
        <v/>
      </c>
      <c r="CM59" s="22" t="str">
        <f t="shared" si="21"/>
        <v/>
      </c>
    </row>
    <row r="60" spans="1:97" x14ac:dyDescent="0.2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G60" s="22"/>
      <c r="CH60" s="22"/>
      <c r="CI60" s="22"/>
      <c r="CJ60" s="22"/>
      <c r="CK60" s="22"/>
      <c r="CL60" s="22"/>
      <c r="CM60" s="22"/>
      <c r="CN60" s="22"/>
      <c r="CO60" s="22"/>
      <c r="CP60" s="22"/>
    </row>
    <row r="61" spans="1:97" x14ac:dyDescent="0.25">
      <c r="A61" s="1" t="s">
        <v>55</v>
      </c>
      <c r="B61" s="1">
        <f t="shared" ref="B61:J61" si="28">SUM(B3:B58)</f>
        <v>108458.93451407479</v>
      </c>
      <c r="C61" s="1">
        <f t="shared" si="28"/>
        <v>338.09344422639998</v>
      </c>
      <c r="D61" s="1">
        <f t="shared" si="28"/>
        <v>441913.80617296608</v>
      </c>
      <c r="E61" s="1">
        <f t="shared" si="28"/>
        <v>11694.375369732401</v>
      </c>
      <c r="F61" s="1">
        <f t="shared" si="28"/>
        <v>11328.321365823804</v>
      </c>
      <c r="G61" s="1">
        <f t="shared" si="28"/>
        <v>468.00021860359999</v>
      </c>
      <c r="H61" s="1">
        <f t="shared" si="28"/>
        <v>18727.041802767999</v>
      </c>
      <c r="I61" s="1">
        <f t="shared" si="28"/>
        <v>315.10962811019994</v>
      </c>
      <c r="J61" s="1">
        <f t="shared" si="28"/>
        <v>43.361711077199999</v>
      </c>
      <c r="K61" s="1">
        <f>SUM(K3:K58)</f>
        <v>726.03938477259976</v>
      </c>
      <c r="L61" s="1">
        <f>SUM(L3:L58)</f>
        <v>52.403911052799977</v>
      </c>
      <c r="M61" s="1">
        <f>SUM(M3:M58)</f>
        <v>54.440585249499989</v>
      </c>
      <c r="N61" s="1">
        <f>SUM(N3:N58)</f>
        <v>29.908343621100002</v>
      </c>
      <c r="R61" s="48">
        <f t="shared" ref="R61:CC61" si="29">SUM(R2:R51)</f>
        <v>0</v>
      </c>
      <c r="S61" s="48">
        <f t="shared" si="29"/>
        <v>52.494199321643755</v>
      </c>
      <c r="T61" s="48">
        <f t="shared" si="29"/>
        <v>315.65243004698948</v>
      </c>
      <c r="U61" s="48">
        <f t="shared" si="29"/>
        <v>315.65243004698948</v>
      </c>
      <c r="V61" s="48">
        <f t="shared" si="29"/>
        <v>448.20335486050027</v>
      </c>
      <c r="W61" s="48"/>
      <c r="X61" s="48">
        <f t="shared" si="29"/>
        <v>43.436420640726368</v>
      </c>
      <c r="Y61" s="48">
        <f t="shared" si="29"/>
        <v>54.534376823226673</v>
      </c>
      <c r="Z61" s="48">
        <f t="shared" si="29"/>
        <v>0</v>
      </c>
      <c r="AA61" s="48">
        <f t="shared" si="29"/>
        <v>108705.92991264127</v>
      </c>
      <c r="AB61" s="48">
        <f t="shared" si="29"/>
        <v>4483.3117535848614</v>
      </c>
      <c r="AC61" s="48">
        <f t="shared" si="29"/>
        <v>404.29213831982202</v>
      </c>
      <c r="AD61" s="48">
        <f t="shared" si="29"/>
        <v>1465.5593250468326</v>
      </c>
      <c r="AE61" s="48">
        <f t="shared" si="29"/>
        <v>0</v>
      </c>
      <c r="AF61" s="48"/>
      <c r="AG61" s="48">
        <f t="shared" si="29"/>
        <v>727.29012589073102</v>
      </c>
      <c r="AH61" s="48">
        <f t="shared" si="29"/>
        <v>727.29012589073102</v>
      </c>
      <c r="AI61" s="48">
        <f t="shared" si="29"/>
        <v>3541.8076119933844</v>
      </c>
      <c r="AJ61" s="48">
        <f t="shared" si="29"/>
        <v>537.48147849303018</v>
      </c>
      <c r="AK61" s="48">
        <f t="shared" si="29"/>
        <v>33.527379473167059</v>
      </c>
      <c r="AL61" s="48"/>
      <c r="AM61" s="48">
        <f t="shared" si="29"/>
        <v>262.44445988994204</v>
      </c>
      <c r="AN61" s="48">
        <f t="shared" si="29"/>
        <v>0</v>
      </c>
      <c r="AO61" s="48">
        <f t="shared" si="29"/>
        <v>29.960370880974672</v>
      </c>
      <c r="AP61" s="48">
        <f t="shared" si="29"/>
        <v>338.86283511720256</v>
      </c>
      <c r="AQ61" s="48">
        <f t="shared" si="29"/>
        <v>0</v>
      </c>
      <c r="AR61" s="48">
        <f t="shared" si="29"/>
        <v>19162.992528716422</v>
      </c>
      <c r="AS61" s="48">
        <f t="shared" si="29"/>
        <v>398453.39764546731</v>
      </c>
      <c r="AT61" s="48">
        <f t="shared" si="29"/>
        <v>40730.795365507132</v>
      </c>
      <c r="AU61" s="48">
        <f t="shared" si="29"/>
        <v>442726.00062296807</v>
      </c>
      <c r="AV61" s="48">
        <f t="shared" si="29"/>
        <v>0</v>
      </c>
      <c r="AW61" s="48">
        <f t="shared" si="29"/>
        <v>1732.1175344807966</v>
      </c>
      <c r="AX61" s="48">
        <f t="shared" si="29"/>
        <v>0</v>
      </c>
      <c r="AY61" s="48">
        <f t="shared" si="29"/>
        <v>7052.4798896553166</v>
      </c>
      <c r="AZ61" s="48">
        <f t="shared" si="29"/>
        <v>6.6159453712272542</v>
      </c>
      <c r="BA61" s="48">
        <f t="shared" si="29"/>
        <v>2.3263612337948532</v>
      </c>
      <c r="BB61" s="48">
        <f t="shared" si="29"/>
        <v>8751.6578558637193</v>
      </c>
      <c r="BC61" s="48">
        <f t="shared" si="29"/>
        <v>2.9732029780148426</v>
      </c>
      <c r="BD61" s="48">
        <f t="shared" si="29"/>
        <v>0</v>
      </c>
      <c r="BE61" s="48">
        <f t="shared" si="29"/>
        <v>0.43122791978713393</v>
      </c>
      <c r="BF61" s="48">
        <f t="shared" si="29"/>
        <v>11714.517367300597</v>
      </c>
      <c r="BG61" s="48">
        <f t="shared" si="29"/>
        <v>11347.808911774717</v>
      </c>
      <c r="BH61" s="48">
        <f t="shared" si="29"/>
        <v>366.70845552587957</v>
      </c>
      <c r="BI61" s="48">
        <f t="shared" si="29"/>
        <v>0</v>
      </c>
      <c r="BJ61" s="48">
        <f t="shared" si="29"/>
        <v>0</v>
      </c>
      <c r="BK61" s="48">
        <f t="shared" si="29"/>
        <v>46.425099293212284</v>
      </c>
      <c r="BL61" s="48">
        <f t="shared" si="29"/>
        <v>0</v>
      </c>
      <c r="BM61" s="48">
        <f t="shared" si="29"/>
        <v>498.18173305118768</v>
      </c>
      <c r="BN61" s="48">
        <f t="shared" si="29"/>
        <v>0</v>
      </c>
      <c r="BO61" s="48">
        <f t="shared" si="29"/>
        <v>12.948188920788301</v>
      </c>
      <c r="BP61" s="48">
        <f t="shared" si="29"/>
        <v>1992.7269923016679</v>
      </c>
      <c r="BQ61" s="48">
        <f t="shared" si="29"/>
        <v>487.31639092595577</v>
      </c>
      <c r="BR61" s="48">
        <f t="shared" si="29"/>
        <v>0</v>
      </c>
      <c r="BS61" s="48">
        <f t="shared" si="29"/>
        <v>33.476912493674874</v>
      </c>
      <c r="BT61" s="48">
        <f t="shared" si="29"/>
        <v>4.5392347641021201E-2</v>
      </c>
      <c r="BU61" s="48">
        <f t="shared" si="29"/>
        <v>469.10380711958777</v>
      </c>
      <c r="BV61" s="48">
        <f t="shared" si="29"/>
        <v>3838.4132972987318</v>
      </c>
      <c r="BW61" s="48">
        <f t="shared" si="29"/>
        <v>0</v>
      </c>
      <c r="BX61" s="48">
        <f t="shared" si="29"/>
        <v>6.8601486931626914</v>
      </c>
      <c r="BY61" s="48">
        <f t="shared" si="29"/>
        <v>587.72461930713541</v>
      </c>
      <c r="BZ61" s="48"/>
      <c r="CA61" s="48">
        <f t="shared" si="29"/>
        <v>51.368616710692947</v>
      </c>
      <c r="CB61" s="48">
        <f t="shared" si="29"/>
        <v>18760.012605993012</v>
      </c>
      <c r="CC61" s="48">
        <f t="shared" si="29"/>
        <v>479.9857129644771</v>
      </c>
    </row>
    <row r="62" spans="1:97" x14ac:dyDescent="0.25">
      <c r="A62" s="88" t="s">
        <v>56</v>
      </c>
      <c r="B62" s="48">
        <f>SUM(B2:B51)</f>
        <v>108411.08296429679</v>
      </c>
      <c r="C62" s="48">
        <f t="shared" ref="C62:N62" si="30">SUM(C2:C51)</f>
        <v>337.94372844499998</v>
      </c>
      <c r="D62" s="48">
        <f t="shared" si="30"/>
        <v>441524.86707913608</v>
      </c>
      <c r="E62" s="48">
        <f t="shared" si="30"/>
        <v>11683.026080093401</v>
      </c>
      <c r="F62" s="48">
        <f t="shared" si="30"/>
        <v>11317.312554874803</v>
      </c>
      <c r="G62" s="48">
        <f t="shared" si="30"/>
        <v>467.83147335960001</v>
      </c>
      <c r="H62" s="48">
        <f t="shared" si="30"/>
        <v>18709.110016396</v>
      </c>
      <c r="I62" s="48">
        <f t="shared" si="30"/>
        <v>314.79607688169995</v>
      </c>
      <c r="J62" s="48">
        <f t="shared" si="30"/>
        <v>43.318560862299996</v>
      </c>
      <c r="K62" s="48">
        <f t="shared" si="30"/>
        <v>725.31690977459971</v>
      </c>
      <c r="L62" s="48">
        <f t="shared" si="30"/>
        <v>52.351769465499977</v>
      </c>
      <c r="M62" s="48">
        <f t="shared" si="30"/>
        <v>54.386409177099992</v>
      </c>
      <c r="N62" s="48">
        <f t="shared" si="30"/>
        <v>29.879112833200001</v>
      </c>
    </row>
    <row r="63" spans="1:97" x14ac:dyDescent="0.25">
      <c r="A63" s="87" t="s">
        <v>238</v>
      </c>
      <c r="B63" s="88">
        <f>+B3+B5+B8+B9+B11+B12+B14+B15+B16+B17+B18+B19+B20+B21+B22+B23+B24+B25+B26+B28+B30+B31+B33+B34+B35+B36+B37+B39+B40+B41+B42+B43+B44+B46+B47+B49+B50+B10</f>
        <v>77765.90247567679</v>
      </c>
      <c r="C63" s="88">
        <f t="shared" ref="C63:N63" si="31">+C3+C5+C8+C9+C11+C12+C14+C15+C16+C17+C18+C19+C20+C21+C22+C23+C24+C25+C26+C28+C30+C31+C33+C34+C35+C36+C37+C39+C40+C41+C42+C43+C44+C46+C47+C49+C50+C10</f>
        <v>243.31040453550003</v>
      </c>
      <c r="D63" s="88">
        <f t="shared" si="31"/>
        <v>328928.83948503603</v>
      </c>
      <c r="E63" s="88">
        <f t="shared" si="31"/>
        <v>8852.3812025934003</v>
      </c>
      <c r="F63" s="88">
        <f t="shared" si="31"/>
        <v>8586.7564316208009</v>
      </c>
      <c r="G63" s="88">
        <f t="shared" si="31"/>
        <v>274.23577798750006</v>
      </c>
      <c r="H63" s="88">
        <f t="shared" si="31"/>
        <v>13941.322751155996</v>
      </c>
      <c r="I63" s="88">
        <f t="shared" si="31"/>
        <v>244.59109513039999</v>
      </c>
      <c r="J63" s="88">
        <f t="shared" si="31"/>
        <v>33.660076407399998</v>
      </c>
      <c r="K63" s="88">
        <f t="shared" si="31"/>
        <v>563.57920153170005</v>
      </c>
      <c r="L63" s="88">
        <f t="shared" si="31"/>
        <v>40.673953130100003</v>
      </c>
      <c r="M63" s="88">
        <f t="shared" si="31"/>
        <v>42.260988591699999</v>
      </c>
      <c r="N63" s="88">
        <f t="shared" si="31"/>
        <v>22.801984957400002</v>
      </c>
    </row>
    <row r="66" spans="2:8" x14ac:dyDescent="0.25">
      <c r="B66" s="88"/>
      <c r="C66" s="88"/>
      <c r="D66" s="88"/>
      <c r="E66" s="88"/>
      <c r="F66" s="88"/>
      <c r="G66" s="88"/>
      <c r="H66" s="88"/>
    </row>
    <row r="67" spans="2:8" x14ac:dyDescent="0.25">
      <c r="B67" s="88"/>
      <c r="C67" s="88"/>
      <c r="D67" s="88"/>
      <c r="E67" s="88"/>
      <c r="F67" s="88"/>
      <c r="G67" s="88"/>
      <c r="H67" s="88"/>
    </row>
    <row r="68" spans="2:8" x14ac:dyDescent="0.25">
      <c r="B68" s="88"/>
      <c r="C68" s="88"/>
      <c r="D68" s="88"/>
      <c r="E68" s="88"/>
      <c r="F68" s="88"/>
      <c r="G68" s="88"/>
      <c r="H68" s="88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P97"/>
  <sheetViews>
    <sheetView zoomScale="85" zoomScaleNormal="85" workbookViewId="0">
      <pane xSplit="1" ySplit="2" topLeftCell="Q42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RowHeight="15" x14ac:dyDescent="0.25"/>
  <cols>
    <col min="1" max="1" width="19.28515625" customWidth="1"/>
    <col min="2" max="15" width="9.140625" style="87"/>
    <col min="17" max="17" width="22.28515625" bestFit="1" customWidth="1"/>
    <col min="18" max="18" width="7.7109375" style="87" customWidth="1"/>
    <col min="19" max="19" width="5.5703125" style="27" bestFit="1" customWidth="1"/>
    <col min="20" max="20" width="5.7109375" bestFit="1" customWidth="1"/>
    <col min="21" max="21" width="14.7109375" bestFit="1" customWidth="1"/>
    <col min="22" max="22" width="5.7109375" bestFit="1" customWidth="1"/>
    <col min="23" max="23" width="5.7109375" style="87" customWidth="1"/>
    <col min="24" max="24" width="9.140625" bestFit="1" customWidth="1"/>
    <col min="25" max="25" width="4.7109375" bestFit="1" customWidth="1"/>
    <col min="26" max="26" width="12.42578125" bestFit="1" customWidth="1"/>
    <col min="27" max="27" width="4.7109375" bestFit="1" customWidth="1"/>
    <col min="28" max="28" width="5.85546875" bestFit="1" customWidth="1"/>
    <col min="29" max="29" width="5.7109375" style="27" customWidth="1"/>
    <col min="30" max="30" width="6" bestFit="1" customWidth="1"/>
    <col min="31" max="31" width="6" style="87" customWidth="1"/>
    <col min="32" max="32" width="6.5703125" bestFit="1" customWidth="1"/>
    <col min="33" max="33" width="15.5703125" bestFit="1" customWidth="1"/>
    <col min="34" max="34" width="6.7109375" bestFit="1" customWidth="1"/>
    <col min="35" max="35" width="5.140625" bestFit="1" customWidth="1"/>
    <col min="36" max="36" width="5.28515625" bestFit="1" customWidth="1"/>
    <col min="37" max="37" width="5.28515625" style="87" customWidth="1"/>
    <col min="38" max="38" width="5.140625" style="27" customWidth="1"/>
    <col min="39" max="39" width="6.7109375" bestFit="1" customWidth="1"/>
    <col min="40" max="40" width="6.28515625" style="27" bestFit="1" customWidth="1"/>
    <col min="41" max="41" width="5" style="27" bestFit="1" customWidth="1"/>
    <col min="42" max="42" width="10.140625" style="27" bestFit="1" customWidth="1"/>
    <col min="43" max="43" width="10.140625" style="87" customWidth="1"/>
    <col min="44" max="44" width="7.85546875" bestFit="1" customWidth="1"/>
    <col min="45" max="45" width="6.85546875" bestFit="1" customWidth="1"/>
    <col min="46" max="46" width="7.85546875" bestFit="1" customWidth="1"/>
    <col min="47" max="47" width="6" customWidth="1"/>
    <col min="48" max="49" width="4.42578125" bestFit="1" customWidth="1"/>
    <col min="50" max="50" width="5.85546875" bestFit="1" customWidth="1"/>
    <col min="51" max="51" width="4.7109375" bestFit="1" customWidth="1"/>
    <col min="52" max="52" width="4.140625" customWidth="1"/>
    <col min="53" max="53" width="6.7109375" bestFit="1" customWidth="1"/>
    <col min="54" max="54" width="4.28515625" bestFit="1" customWidth="1"/>
    <col min="55" max="55" width="6" bestFit="1" customWidth="1"/>
    <col min="56" max="56" width="3.28515625" customWidth="1"/>
    <col min="57" max="57" width="6.85546875" bestFit="1" customWidth="1"/>
    <col min="58" max="58" width="7" bestFit="1" customWidth="1"/>
    <col min="59" max="59" width="5.85546875" bestFit="1" customWidth="1"/>
    <col min="60" max="60" width="5.28515625" bestFit="1" customWidth="1"/>
    <col min="61" max="61" width="5.28515625" customWidth="1"/>
    <col min="62" max="62" width="8.85546875" bestFit="1" customWidth="1"/>
    <col min="63" max="63" width="4.85546875" customWidth="1"/>
    <col min="64" max="64" width="8" bestFit="1" customWidth="1"/>
    <col min="65" max="65" width="5.85546875" customWidth="1"/>
    <col min="66" max="66" width="6" customWidth="1"/>
    <col min="67" max="67" width="5.85546875" bestFit="1" customWidth="1"/>
    <col min="68" max="68" width="5.7109375" style="27" customWidth="1"/>
    <col min="69" max="69" width="4" bestFit="1" customWidth="1"/>
    <col min="70" max="70" width="5.85546875" bestFit="1" customWidth="1"/>
    <col min="71" max="71" width="4" bestFit="1" customWidth="1"/>
    <col min="72" max="72" width="6.85546875" bestFit="1" customWidth="1"/>
    <col min="73" max="73" width="6.85546875" style="27" customWidth="1"/>
    <col min="74" max="75" width="5.42578125" bestFit="1" customWidth="1"/>
    <col min="76" max="76" width="5.85546875" bestFit="1" customWidth="1"/>
    <col min="77" max="77" width="5.85546875" style="87" customWidth="1"/>
    <col min="78" max="78" width="5.85546875" bestFit="1" customWidth="1"/>
    <col min="79" max="79" width="9.28515625" bestFit="1" customWidth="1"/>
    <col min="80" max="80" width="7.28515625" bestFit="1" customWidth="1"/>
    <col min="82" max="82" width="9.140625" style="27"/>
    <col min="83" max="83" width="9.140625" style="87"/>
    <col min="84" max="90" width="9.140625" style="27"/>
  </cols>
  <sheetData>
    <row r="1" spans="1:94" x14ac:dyDescent="0.25">
      <c r="A1" s="27"/>
      <c r="B1" s="87" t="s">
        <v>489</v>
      </c>
      <c r="Q1" s="27" t="s">
        <v>490</v>
      </c>
      <c r="CC1" s="16"/>
    </row>
    <row r="2" spans="1:94" x14ac:dyDescent="0.25">
      <c r="A2" s="27" t="s">
        <v>52</v>
      </c>
      <c r="B2" s="87" t="s">
        <v>59</v>
      </c>
      <c r="C2" s="87" t="s">
        <v>57</v>
      </c>
      <c r="D2" s="87" t="s">
        <v>60</v>
      </c>
      <c r="E2" s="87" t="s">
        <v>54</v>
      </c>
      <c r="F2" s="87" t="s">
        <v>53</v>
      </c>
      <c r="G2" s="87" t="s">
        <v>61</v>
      </c>
      <c r="H2" s="87" t="s">
        <v>62</v>
      </c>
      <c r="I2" s="87" t="s">
        <v>63</v>
      </c>
      <c r="J2" s="87" t="s">
        <v>64</v>
      </c>
      <c r="K2" s="87" t="s">
        <v>65</v>
      </c>
      <c r="L2" s="87" t="s">
        <v>68</v>
      </c>
      <c r="M2" s="87" t="s">
        <v>311</v>
      </c>
      <c r="N2" s="87" t="s">
        <v>314</v>
      </c>
      <c r="O2" s="87" t="s">
        <v>321</v>
      </c>
      <c r="Q2" s="25" t="s">
        <v>226</v>
      </c>
      <c r="R2" s="88" t="s">
        <v>458</v>
      </c>
      <c r="S2" s="25" t="s">
        <v>360</v>
      </c>
      <c r="T2" s="25" t="s">
        <v>131</v>
      </c>
      <c r="U2" s="25" t="s">
        <v>132</v>
      </c>
      <c r="V2" s="25" t="s">
        <v>133</v>
      </c>
      <c r="W2" s="88" t="s">
        <v>335</v>
      </c>
      <c r="X2" s="25" t="s">
        <v>361</v>
      </c>
      <c r="Y2" s="25" t="s">
        <v>134</v>
      </c>
      <c r="Z2" s="25" t="s">
        <v>59</v>
      </c>
      <c r="AA2" s="25" t="s">
        <v>136</v>
      </c>
      <c r="AB2" s="25" t="s">
        <v>137</v>
      </c>
      <c r="AC2" s="25" t="s">
        <v>362</v>
      </c>
      <c r="AD2" s="25" t="s">
        <v>138</v>
      </c>
      <c r="AE2" s="88" t="s">
        <v>459</v>
      </c>
      <c r="AF2" s="25" t="s">
        <v>139</v>
      </c>
      <c r="AG2" s="25" t="s">
        <v>140</v>
      </c>
      <c r="AH2" s="25" t="s">
        <v>141</v>
      </c>
      <c r="AI2" s="27" t="s">
        <v>142</v>
      </c>
      <c r="AJ2" s="27" t="s">
        <v>143</v>
      </c>
      <c r="AK2" s="87" t="s">
        <v>460</v>
      </c>
      <c r="AL2" s="27" t="s">
        <v>363</v>
      </c>
      <c r="AM2" s="27" t="s">
        <v>144</v>
      </c>
      <c r="AN2" s="27" t="s">
        <v>368</v>
      </c>
      <c r="AO2" s="27" t="s">
        <v>57</v>
      </c>
      <c r="AP2" s="27" t="s">
        <v>128</v>
      </c>
      <c r="AQ2" s="87" t="s">
        <v>461</v>
      </c>
      <c r="AR2" s="27" t="s">
        <v>145</v>
      </c>
      <c r="AS2" s="27" t="s">
        <v>146</v>
      </c>
      <c r="AT2" s="27" t="s">
        <v>60</v>
      </c>
      <c r="AU2" s="27" t="s">
        <v>147</v>
      </c>
      <c r="AV2" s="27" t="s">
        <v>148</v>
      </c>
      <c r="AW2" s="27" t="s">
        <v>149</v>
      </c>
      <c r="AX2" s="27" t="s">
        <v>150</v>
      </c>
      <c r="AY2" s="27" t="s">
        <v>151</v>
      </c>
      <c r="AZ2" s="27" t="s">
        <v>152</v>
      </c>
      <c r="BA2" s="27" t="s">
        <v>153</v>
      </c>
      <c r="BB2" s="27" t="s">
        <v>154</v>
      </c>
      <c r="BC2" s="27" t="s">
        <v>155</v>
      </c>
      <c r="BD2" s="27" t="s">
        <v>156</v>
      </c>
      <c r="BE2" s="27" t="s">
        <v>54</v>
      </c>
      <c r="BF2" s="27" t="s">
        <v>53</v>
      </c>
      <c r="BG2" s="27" t="s">
        <v>157</v>
      </c>
      <c r="BH2" s="27" t="s">
        <v>158</v>
      </c>
      <c r="BI2" s="27" t="s">
        <v>159</v>
      </c>
      <c r="BJ2" s="27" t="s">
        <v>160</v>
      </c>
      <c r="BK2" s="27" t="s">
        <v>161</v>
      </c>
      <c r="BL2" s="27" t="s">
        <v>162</v>
      </c>
      <c r="BM2" s="27" t="s">
        <v>163</v>
      </c>
      <c r="BN2" s="27" t="s">
        <v>164</v>
      </c>
      <c r="BO2" s="27" t="s">
        <v>165</v>
      </c>
      <c r="BP2" s="27" t="s">
        <v>364</v>
      </c>
      <c r="BQ2" s="27" t="s">
        <v>166</v>
      </c>
      <c r="BR2" s="27" t="s">
        <v>167</v>
      </c>
      <c r="BS2" s="27" t="s">
        <v>168</v>
      </c>
      <c r="BT2" s="27" t="s">
        <v>61</v>
      </c>
      <c r="BU2" s="27" t="s">
        <v>369</v>
      </c>
      <c r="BV2" s="27" t="s">
        <v>169</v>
      </c>
      <c r="BW2" s="25" t="s">
        <v>170</v>
      </c>
      <c r="BX2" s="25" t="s">
        <v>171</v>
      </c>
      <c r="BY2" s="88" t="s">
        <v>172</v>
      </c>
      <c r="BZ2" s="27" t="s">
        <v>173</v>
      </c>
      <c r="CA2" s="27" t="s">
        <v>174</v>
      </c>
      <c r="CB2" s="27" t="s">
        <v>370</v>
      </c>
      <c r="CD2" s="27" t="s">
        <v>141</v>
      </c>
      <c r="CE2" s="87" t="s">
        <v>448</v>
      </c>
      <c r="CF2" s="27" t="s">
        <v>59</v>
      </c>
      <c r="CG2" s="27" t="s">
        <v>57</v>
      </c>
      <c r="CH2" s="27" t="s">
        <v>60</v>
      </c>
      <c r="CI2" s="27" t="s">
        <v>54</v>
      </c>
      <c r="CJ2" s="27" t="s">
        <v>53</v>
      </c>
      <c r="CK2" s="27" t="s">
        <v>61</v>
      </c>
      <c r="CL2" s="27" t="s">
        <v>62</v>
      </c>
      <c r="CM2" s="87" t="s">
        <v>63</v>
      </c>
      <c r="CN2" s="87" t="s">
        <v>64</v>
      </c>
      <c r="CO2" s="87" t="s">
        <v>65</v>
      </c>
      <c r="CP2" s="87" t="s">
        <v>321</v>
      </c>
    </row>
    <row r="3" spans="1:94" x14ac:dyDescent="0.25">
      <c r="A3" s="25" t="s">
        <v>0</v>
      </c>
      <c r="B3" s="88">
        <v>479.80162209999997</v>
      </c>
      <c r="C3" s="88"/>
      <c r="D3" s="88">
        <v>2117.2540890999999</v>
      </c>
      <c r="E3" s="88">
        <v>61.062675394999999</v>
      </c>
      <c r="F3" s="88">
        <v>59.172887850999999</v>
      </c>
      <c r="G3" s="88">
        <v>5.3441799765000004</v>
      </c>
      <c r="H3" s="88">
        <v>88.748241996999994</v>
      </c>
      <c r="I3" s="88"/>
      <c r="J3" s="88"/>
      <c r="K3" s="88"/>
      <c r="L3" s="88"/>
      <c r="M3" s="88"/>
      <c r="N3" s="28"/>
      <c r="O3" s="28"/>
      <c r="P3" s="25"/>
      <c r="Q3" s="25" t="s">
        <v>0</v>
      </c>
      <c r="R3" s="88">
        <v>0</v>
      </c>
      <c r="S3" s="25">
        <v>2.3399398613989399</v>
      </c>
      <c r="T3" s="25">
        <v>0.86607738042835702</v>
      </c>
      <c r="U3" s="25">
        <v>0.86607738042835702</v>
      </c>
      <c r="V3" s="25">
        <v>6.88096046788836</v>
      </c>
      <c r="W3" s="88">
        <v>0</v>
      </c>
      <c r="X3" s="25">
        <v>0.41951005816497799</v>
      </c>
      <c r="Y3" s="25">
        <v>2.1534898691374802</v>
      </c>
      <c r="Z3" s="25">
        <v>478.31521464486201</v>
      </c>
      <c r="AA3" s="25">
        <v>20.611989524380999</v>
      </c>
      <c r="AB3" s="25">
        <v>0.156617434834388</v>
      </c>
      <c r="AC3" s="25">
        <v>3.59847178811216</v>
      </c>
      <c r="AD3" s="25">
        <v>0</v>
      </c>
      <c r="AE3" s="88">
        <v>0</v>
      </c>
      <c r="AF3" s="25">
        <v>3.7849236046998098</v>
      </c>
      <c r="AG3" s="25">
        <v>3.7849236046998098</v>
      </c>
      <c r="AH3" s="25">
        <v>16.890870139559102</v>
      </c>
      <c r="AI3" s="25">
        <v>2.8497923616210401</v>
      </c>
      <c r="AJ3" s="25">
        <v>0.113733951922911</v>
      </c>
      <c r="AK3" s="88">
        <v>2.9823513998887798</v>
      </c>
      <c r="AL3" s="25">
        <v>0.30518172061132798</v>
      </c>
      <c r="AM3" s="25">
        <v>0</v>
      </c>
      <c r="AN3" s="25">
        <v>0.241478880229161</v>
      </c>
      <c r="AO3" s="25">
        <v>1.1359503505514299</v>
      </c>
      <c r="AP3" s="25">
        <v>0</v>
      </c>
      <c r="AQ3" s="88">
        <v>91.079324462705998</v>
      </c>
      <c r="AR3" s="25">
        <v>1900.22277870158</v>
      </c>
      <c r="AS3" s="25">
        <v>194.245048790092</v>
      </c>
      <c r="AT3" s="25">
        <v>2111.3586976312299</v>
      </c>
      <c r="AU3" s="25">
        <v>0</v>
      </c>
      <c r="AV3" s="25">
        <v>3.6305773068890002</v>
      </c>
      <c r="AW3" s="25">
        <v>0</v>
      </c>
      <c r="AX3" s="25">
        <v>31.668565565981201</v>
      </c>
      <c r="AY3" s="25">
        <v>3.44084111719219E-2</v>
      </c>
      <c r="AZ3" s="25">
        <v>1.20990121826308E-2</v>
      </c>
      <c r="BA3" s="25">
        <v>45.515883383653801</v>
      </c>
      <c r="BB3" s="25">
        <v>1.54631220728958E-2</v>
      </c>
      <c r="BC3" s="25">
        <v>0</v>
      </c>
      <c r="BD3" s="25">
        <v>2.2427434535623901E-3</v>
      </c>
      <c r="BE3" s="25">
        <v>60.902968543793698</v>
      </c>
      <c r="BF3" s="25">
        <v>59.018023722175101</v>
      </c>
      <c r="BG3" s="25">
        <v>1.8849448216185201</v>
      </c>
      <c r="BH3" s="25">
        <v>0</v>
      </c>
      <c r="BI3" s="25">
        <v>0</v>
      </c>
      <c r="BJ3" s="25">
        <v>0.24144907594151099</v>
      </c>
      <c r="BK3" s="25">
        <v>0</v>
      </c>
      <c r="BL3" s="25">
        <v>2.5909594310752402</v>
      </c>
      <c r="BM3" s="25">
        <v>0</v>
      </c>
      <c r="BN3" s="25">
        <v>6.7341310946499297E-2</v>
      </c>
      <c r="BO3" s="25">
        <v>10.363833407629</v>
      </c>
      <c r="BP3" s="25">
        <v>7.7366220819830994E-2</v>
      </c>
      <c r="BQ3" s="25">
        <v>0</v>
      </c>
      <c r="BR3" s="25">
        <v>0.17410774552709701</v>
      </c>
      <c r="BS3" s="25">
        <v>2.3607852086178599E-4</v>
      </c>
      <c r="BT3" s="25">
        <v>5.3331835584688898</v>
      </c>
      <c r="BU3" s="25">
        <v>13.227080222438801</v>
      </c>
      <c r="BV3" s="25">
        <v>0</v>
      </c>
      <c r="BW3" s="25">
        <v>0</v>
      </c>
      <c r="BX3" s="25">
        <v>4.4309140596356604</v>
      </c>
      <c r="BY3" s="88">
        <v>0</v>
      </c>
      <c r="BZ3" s="25">
        <v>0.72327601073262404</v>
      </c>
      <c r="CA3" s="25">
        <v>88.572322551078301</v>
      </c>
      <c r="CB3" s="25">
        <v>6.1590412576792897</v>
      </c>
      <c r="CD3" s="34">
        <f t="shared" ref="CD3:CD34" si="0">AH3/AT3</f>
        <v>8.0000002645259968E-3</v>
      </c>
      <c r="CE3" s="34">
        <f>AO3/BF3</f>
        <v>1.9247515909696825E-2</v>
      </c>
      <c r="CF3" s="22">
        <f t="shared" ref="CF3:CF34" si="1">IF(B3=0,"",(Z3-B3)/B3)</f>
        <v>-3.0979625467547258E-3</v>
      </c>
      <c r="CG3" s="22" t="str">
        <f t="shared" ref="CG3:CG34" si="2">IF(C3=0,"",(AO3-C3)/C3)</f>
        <v/>
      </c>
      <c r="CH3" s="22">
        <f t="shared" ref="CH3:CH34" si="3">IF(D3=0,"",(AT3-D3)/D3)</f>
        <v>-2.784451568246098E-3</v>
      </c>
      <c r="CI3" s="22">
        <f t="shared" ref="CI3:CI34" si="4">IF(E3=0,"",(BE3-E3)/E3)</f>
        <v>-2.6154578090985363E-3</v>
      </c>
      <c r="CJ3" s="22">
        <f t="shared" ref="CJ3:CJ34" si="5">IF(F3=0,"",(BF3-F3)/F3)</f>
        <v>-2.6171467110892438E-3</v>
      </c>
      <c r="CK3" s="22">
        <f t="shared" ref="CK3:CK34" si="6">IF(G3=0,"",(BT3-G3)/G3)</f>
        <v>-2.0576436571120823E-3</v>
      </c>
      <c r="CL3" s="22">
        <f t="shared" ref="CL3:CL34" si="7">IF(H3=0,"",(CA3-H3)/H3)</f>
        <v>-1.9822302049390403E-3</v>
      </c>
      <c r="CM3" s="49">
        <f t="shared" ref="CM3:CM34" si="8">(T3/0.009783-$CA3)/$CA3</f>
        <v>-4.9122862051237631E-4</v>
      </c>
      <c r="CN3" s="49">
        <f t="shared" ref="CN3:CN34" si="9">(X3/0.004739-$CA3)/$CA3</f>
        <v>-5.5790737353757648E-4</v>
      </c>
      <c r="CO3" s="49">
        <f t="shared" ref="CO3:CO34" si="10">(AF3/0.042696-$CA3)/$CA3</f>
        <v>8.5668743307332055E-4</v>
      </c>
      <c r="CP3" s="49">
        <f t="shared" ref="CP3:CP34" si="11">(AN3/0.00273-$CA3)/$CA3</f>
        <v>-1.3381185670725871E-3</v>
      </c>
    </row>
    <row r="4" spans="1:94" s="27" customFormat="1" x14ac:dyDescent="0.25">
      <c r="A4" s="25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28"/>
      <c r="O4" s="28"/>
      <c r="P4" s="25"/>
      <c r="Q4" s="25"/>
      <c r="R4" s="88"/>
      <c r="S4" s="25"/>
      <c r="T4" s="25"/>
      <c r="U4" s="25"/>
      <c r="V4" s="25"/>
      <c r="W4" s="88"/>
      <c r="X4" s="25"/>
      <c r="Y4" s="25"/>
      <c r="Z4" s="25"/>
      <c r="AA4" s="25"/>
      <c r="AB4" s="25"/>
      <c r="AC4" s="25"/>
      <c r="AD4" s="25"/>
      <c r="AE4" s="88"/>
      <c r="AF4" s="25"/>
      <c r="AG4" s="25"/>
      <c r="AH4" s="25"/>
      <c r="AI4" s="25"/>
      <c r="AJ4" s="25"/>
      <c r="AK4" s="88"/>
      <c r="AL4" s="25"/>
      <c r="AM4" s="25"/>
      <c r="AN4" s="25"/>
      <c r="AO4" s="25"/>
      <c r="AP4" s="25"/>
      <c r="AQ4" s="88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88"/>
      <c r="BZ4" s="25"/>
      <c r="CA4" s="25"/>
      <c r="CB4" s="25"/>
      <c r="CD4" s="34" t="e">
        <f t="shared" si="0"/>
        <v>#DIV/0!</v>
      </c>
      <c r="CE4" s="34" t="e">
        <f t="shared" ref="CE4:CE51" si="12">AO4/BF4</f>
        <v>#DIV/0!</v>
      </c>
      <c r="CF4" s="22" t="str">
        <f t="shared" si="1"/>
        <v/>
      </c>
      <c r="CG4" s="22" t="str">
        <f t="shared" si="2"/>
        <v/>
      </c>
      <c r="CH4" s="22" t="str">
        <f t="shared" si="3"/>
        <v/>
      </c>
      <c r="CI4" s="22" t="str">
        <f t="shared" si="4"/>
        <v/>
      </c>
      <c r="CJ4" s="22" t="str">
        <f t="shared" si="5"/>
        <v/>
      </c>
      <c r="CK4" s="22" t="str">
        <f t="shared" si="6"/>
        <v/>
      </c>
      <c r="CL4" s="22" t="str">
        <f t="shared" si="7"/>
        <v/>
      </c>
      <c r="CM4" s="49" t="e">
        <f t="shared" si="8"/>
        <v>#DIV/0!</v>
      </c>
      <c r="CN4" s="49" t="e">
        <f t="shared" si="9"/>
        <v>#DIV/0!</v>
      </c>
      <c r="CO4" s="49" t="e">
        <f t="shared" si="10"/>
        <v>#DIV/0!</v>
      </c>
      <c r="CP4" s="49" t="e">
        <f t="shared" si="11"/>
        <v>#DIV/0!</v>
      </c>
    </row>
    <row r="5" spans="1:94" x14ac:dyDescent="0.25">
      <c r="A5" s="25" t="s">
        <v>3</v>
      </c>
      <c r="B5" s="88">
        <v>298.58301650999999</v>
      </c>
      <c r="C5" s="88"/>
      <c r="D5" s="88">
        <v>1378.0707110999999</v>
      </c>
      <c r="E5" s="88">
        <v>40.450267547000003</v>
      </c>
      <c r="F5" s="88">
        <v>39.205637834000001</v>
      </c>
      <c r="G5" s="88">
        <v>2.9222281405000001</v>
      </c>
      <c r="H5" s="88">
        <v>63.843257072999997</v>
      </c>
      <c r="I5" s="88"/>
      <c r="J5" s="88"/>
      <c r="K5" s="88"/>
      <c r="L5" s="88"/>
      <c r="M5" s="88"/>
      <c r="N5" s="28"/>
      <c r="O5" s="28"/>
      <c r="P5" s="25"/>
      <c r="Q5" s="25" t="s">
        <v>3</v>
      </c>
      <c r="R5" s="88">
        <v>0</v>
      </c>
      <c r="S5" s="25">
        <v>1.6854768239851801</v>
      </c>
      <c r="T5" s="25">
        <v>0.62384239424893595</v>
      </c>
      <c r="U5" s="25">
        <v>0.62384239424893595</v>
      </c>
      <c r="V5" s="25">
        <v>4.9564088249223701</v>
      </c>
      <c r="W5" s="88">
        <v>0</v>
      </c>
      <c r="X5" s="25">
        <v>0.30217620174834098</v>
      </c>
      <c r="Y5" s="25">
        <v>1.5511757248607001</v>
      </c>
      <c r="Z5" s="25">
        <v>298.34504800939101</v>
      </c>
      <c r="AA5" s="25">
        <v>14.846961990438199</v>
      </c>
      <c r="AB5" s="25">
        <v>0.11281285876750601</v>
      </c>
      <c r="AC5" s="25">
        <v>2.5920070403019499</v>
      </c>
      <c r="AD5" s="25">
        <v>0</v>
      </c>
      <c r="AE5" s="88">
        <v>0</v>
      </c>
      <c r="AF5" s="25">
        <v>2.7263088837837999</v>
      </c>
      <c r="AG5" s="25">
        <v>2.7263088837837999</v>
      </c>
      <c r="AH5" s="25">
        <v>11.016147999589901</v>
      </c>
      <c r="AI5" s="25">
        <v>2.0527272721607099</v>
      </c>
      <c r="AJ5" s="25">
        <v>8.1923564038672403E-2</v>
      </c>
      <c r="AK5" s="88">
        <v>2.14821201931399</v>
      </c>
      <c r="AL5" s="25">
        <v>0.21982466461158801</v>
      </c>
      <c r="AM5" s="25">
        <v>0</v>
      </c>
      <c r="AN5" s="25">
        <v>0.17393917918160001</v>
      </c>
      <c r="AO5" s="25">
        <v>0.75402986451716003</v>
      </c>
      <c r="AP5" s="25">
        <v>0</v>
      </c>
      <c r="AQ5" s="88">
        <v>65.605142261060294</v>
      </c>
      <c r="AR5" s="25">
        <v>1239.3168070977799</v>
      </c>
      <c r="AS5" s="25">
        <v>126.68573863809399</v>
      </c>
      <c r="AT5" s="25">
        <v>1377.0186937354599</v>
      </c>
      <c r="AU5" s="25">
        <v>0</v>
      </c>
      <c r="AV5" s="25">
        <v>2.6151344841497499</v>
      </c>
      <c r="AW5" s="25">
        <v>0</v>
      </c>
      <c r="AX5" s="25">
        <v>22.811112042132599</v>
      </c>
      <c r="AY5" s="25">
        <v>2.2839887456472401E-2</v>
      </c>
      <c r="AZ5" s="25">
        <v>8.0311850427421099E-3</v>
      </c>
      <c r="BA5" s="25">
        <v>30.212913456461401</v>
      </c>
      <c r="BB5" s="25">
        <v>1.0264242025275899E-2</v>
      </c>
      <c r="BC5" s="25">
        <v>0</v>
      </c>
      <c r="BD5" s="25">
        <v>1.48870749398413E-3</v>
      </c>
      <c r="BE5" s="25">
        <v>40.419188236766999</v>
      </c>
      <c r="BF5" s="25">
        <v>39.175478854204499</v>
      </c>
      <c r="BG5" s="25">
        <v>1.24370938256254</v>
      </c>
      <c r="BH5" s="25">
        <v>0</v>
      </c>
      <c r="BI5" s="25">
        <v>0</v>
      </c>
      <c r="BJ5" s="25">
        <v>0.16027105652099599</v>
      </c>
      <c r="BK5" s="25">
        <v>0</v>
      </c>
      <c r="BL5" s="25">
        <v>1.71984955748827</v>
      </c>
      <c r="BM5" s="25">
        <v>0</v>
      </c>
      <c r="BN5" s="25">
        <v>4.4700395860822202E-2</v>
      </c>
      <c r="BO5" s="25">
        <v>6.8793930042935001</v>
      </c>
      <c r="BP5" s="25">
        <v>5.5727411045043598E-2</v>
      </c>
      <c r="BQ5" s="25">
        <v>0</v>
      </c>
      <c r="BR5" s="25">
        <v>0.115570655180586</v>
      </c>
      <c r="BS5" s="25">
        <v>1.56706380420752E-4</v>
      </c>
      <c r="BT5" s="25">
        <v>2.9201708058435698</v>
      </c>
      <c r="BU5" s="25">
        <v>9.5275765308331497</v>
      </c>
      <c r="BV5" s="25">
        <v>0</v>
      </c>
      <c r="BW5" s="25">
        <v>0</v>
      </c>
      <c r="BX5" s="25">
        <v>3.1916219707828102</v>
      </c>
      <c r="BY5" s="88">
        <v>0</v>
      </c>
      <c r="BZ5" s="25">
        <v>0.52098147134905604</v>
      </c>
      <c r="CA5" s="25">
        <v>63.799327984038499</v>
      </c>
      <c r="CB5" s="25">
        <v>4.4364043426322803</v>
      </c>
      <c r="CD5" s="34">
        <f t="shared" si="0"/>
        <v>7.9999988741664974E-3</v>
      </c>
      <c r="CE5" s="34">
        <f t="shared" si="12"/>
        <v>1.9247495795095659E-2</v>
      </c>
      <c r="CF5" s="22">
        <f t="shared" si="1"/>
        <v>-7.9699275394324329E-4</v>
      </c>
      <c r="CG5" s="22" t="str">
        <f t="shared" si="2"/>
        <v/>
      </c>
      <c r="CH5" s="22">
        <f t="shared" si="3"/>
        <v>-7.6339868198800035E-4</v>
      </c>
      <c r="CI5" s="22">
        <f t="shared" si="4"/>
        <v>-7.6833386075610295E-4</v>
      </c>
      <c r="CJ5" s="22">
        <f t="shared" si="5"/>
        <v>-7.6925109401860593E-4</v>
      </c>
      <c r="CK5" s="22">
        <f t="shared" si="6"/>
        <v>-7.0402944517477205E-4</v>
      </c>
      <c r="CL5" s="22">
        <f t="shared" si="7"/>
        <v>-6.8807719053663599E-4</v>
      </c>
      <c r="CM5" s="49">
        <f t="shared" si="8"/>
        <v>-4.9095889683810313E-4</v>
      </c>
      <c r="CN5" s="49">
        <f t="shared" si="9"/>
        <v>-5.5834744899241882E-4</v>
      </c>
      <c r="CO5" s="49">
        <f t="shared" si="10"/>
        <v>8.5638643113578636E-4</v>
      </c>
      <c r="CP5" s="49">
        <f t="shared" si="11"/>
        <v>-1.3376776610360423E-3</v>
      </c>
    </row>
    <row r="6" spans="1:94" x14ac:dyDescent="0.25">
      <c r="A6" s="25" t="s">
        <v>4</v>
      </c>
      <c r="B6" s="88">
        <v>1888.5370183</v>
      </c>
      <c r="C6" s="88"/>
      <c r="D6" s="88">
        <v>8481.2274362000007</v>
      </c>
      <c r="E6" s="88">
        <v>182.97896589000001</v>
      </c>
      <c r="F6" s="88">
        <v>177.40562108</v>
      </c>
      <c r="G6" s="88">
        <v>33.675565525000003</v>
      </c>
      <c r="H6" s="88">
        <v>363.19625443000001</v>
      </c>
      <c r="I6" s="88"/>
      <c r="J6" s="88"/>
      <c r="K6" s="88"/>
      <c r="L6" s="28"/>
      <c r="M6" s="88"/>
      <c r="N6" s="28"/>
      <c r="O6" s="28"/>
      <c r="P6" s="25"/>
      <c r="Q6" s="25" t="s">
        <v>4</v>
      </c>
      <c r="R6" s="88">
        <v>0</v>
      </c>
      <c r="S6" s="25">
        <v>9.5544546337381497</v>
      </c>
      <c r="T6" s="25">
        <v>3.5363697886664598</v>
      </c>
      <c r="U6" s="25">
        <v>3.5363697886664598</v>
      </c>
      <c r="V6" s="25">
        <v>28.096382944195899</v>
      </c>
      <c r="W6" s="88">
        <v>0</v>
      </c>
      <c r="X6" s="25">
        <v>1.7129459172412</v>
      </c>
      <c r="Y6" s="25">
        <v>8.7931405743918898</v>
      </c>
      <c r="Z6" s="25">
        <v>1880.4535572387099</v>
      </c>
      <c r="AA6" s="25">
        <v>84.162988960740194</v>
      </c>
      <c r="AB6" s="25">
        <v>0.63950125183024897</v>
      </c>
      <c r="AC6" s="25">
        <v>14.693298993129901</v>
      </c>
      <c r="AD6" s="25">
        <v>0</v>
      </c>
      <c r="AE6" s="88">
        <v>0</v>
      </c>
      <c r="AF6" s="25">
        <v>15.454616833504099</v>
      </c>
      <c r="AG6" s="25">
        <v>15.454616833504099</v>
      </c>
      <c r="AH6" s="25">
        <v>67.559073193824801</v>
      </c>
      <c r="AI6" s="25">
        <v>11.6362847177442</v>
      </c>
      <c r="AJ6" s="25">
        <v>0.46439960790542201</v>
      </c>
      <c r="AK6" s="88">
        <v>12.177554514857899</v>
      </c>
      <c r="AL6" s="25">
        <v>1.24612001759025</v>
      </c>
      <c r="AM6" s="25">
        <v>0</v>
      </c>
      <c r="AN6" s="25">
        <v>0.98600811023249102</v>
      </c>
      <c r="AO6" s="25">
        <v>3.3998722609897598</v>
      </c>
      <c r="AP6" s="25">
        <v>0</v>
      </c>
      <c r="AQ6" s="88">
        <v>371.89561824677401</v>
      </c>
      <c r="AR6" s="25">
        <v>7600.3945167797001</v>
      </c>
      <c r="AS6" s="25">
        <v>776.92928850587202</v>
      </c>
      <c r="AT6" s="25">
        <v>8444.8828784794005</v>
      </c>
      <c r="AU6" s="25">
        <v>0</v>
      </c>
      <c r="AV6" s="25">
        <v>14.824394605528999</v>
      </c>
      <c r="AW6" s="25">
        <v>0</v>
      </c>
      <c r="AX6" s="25">
        <v>129.30919521493701</v>
      </c>
      <c r="AY6" s="25">
        <v>0.10298360244272101</v>
      </c>
      <c r="AZ6" s="25">
        <v>3.6212051203117303E-2</v>
      </c>
      <c r="BA6" s="25">
        <v>136.228057523437</v>
      </c>
      <c r="BB6" s="25">
        <v>4.6280794091613002E-2</v>
      </c>
      <c r="BC6" s="25">
        <v>0</v>
      </c>
      <c r="BD6" s="25">
        <v>6.7124852562156501E-3</v>
      </c>
      <c r="BE6" s="25">
        <v>182.18911075882801</v>
      </c>
      <c r="BF6" s="25">
        <v>176.639672327901</v>
      </c>
      <c r="BG6" s="25">
        <v>5.54943843092643</v>
      </c>
      <c r="BH6" s="25">
        <v>0</v>
      </c>
      <c r="BI6" s="25">
        <v>0</v>
      </c>
      <c r="BJ6" s="25">
        <v>0.72265161256524202</v>
      </c>
      <c r="BK6" s="25">
        <v>0</v>
      </c>
      <c r="BL6" s="25">
        <v>7.7546830409453396</v>
      </c>
      <c r="BM6" s="25">
        <v>0</v>
      </c>
      <c r="BN6" s="25">
        <v>0.20155114339743199</v>
      </c>
      <c r="BO6" s="25">
        <v>31.018732846001601</v>
      </c>
      <c r="BP6" s="25">
        <v>0.31590212495787001</v>
      </c>
      <c r="BQ6" s="25">
        <v>0</v>
      </c>
      <c r="BR6" s="25">
        <v>0.521100652173481</v>
      </c>
      <c r="BS6" s="25">
        <v>7.0657638727051296E-4</v>
      </c>
      <c r="BT6" s="25">
        <v>33.524586711111802</v>
      </c>
      <c r="BU6" s="25">
        <v>54.008914463557097</v>
      </c>
      <c r="BV6" s="25">
        <v>0</v>
      </c>
      <c r="BW6" s="25">
        <v>0</v>
      </c>
      <c r="BX6" s="25">
        <v>18.092347678792301</v>
      </c>
      <c r="BY6" s="88">
        <v>0</v>
      </c>
      <c r="BZ6" s="25">
        <v>2.9532859247804999</v>
      </c>
      <c r="CA6" s="25">
        <v>361.65898540848798</v>
      </c>
      <c r="CB6" s="25">
        <v>25.148614583859398</v>
      </c>
      <c r="CD6" s="34">
        <f t="shared" si="0"/>
        <v>8.000001203804688E-3</v>
      </c>
      <c r="CE6" s="34">
        <f t="shared" si="12"/>
        <v>1.9247500950287572E-2</v>
      </c>
      <c r="CF6" s="22">
        <f t="shared" si="1"/>
        <v>-4.2802767342980542E-3</v>
      </c>
      <c r="CG6" s="22" t="str">
        <f t="shared" si="2"/>
        <v/>
      </c>
      <c r="CH6" s="22">
        <f t="shared" si="3"/>
        <v>-4.2852945512901371E-3</v>
      </c>
      <c r="CI6" s="22">
        <f t="shared" si="4"/>
        <v>-4.3166444150025147E-3</v>
      </c>
      <c r="CJ6" s="22">
        <f t="shared" si="5"/>
        <v>-4.3174999046597679E-3</v>
      </c>
      <c r="CK6" s="22">
        <f t="shared" si="6"/>
        <v>-4.4833341781927369E-3</v>
      </c>
      <c r="CL6" s="22">
        <f t="shared" si="7"/>
        <v>-4.2326125414608711E-3</v>
      </c>
      <c r="CM6" s="49">
        <f t="shared" si="8"/>
        <v>-4.9180654543199743E-4</v>
      </c>
      <c r="CN6" s="49">
        <f t="shared" si="9"/>
        <v>-5.578000653703026E-4</v>
      </c>
      <c r="CO6" s="49">
        <f t="shared" si="10"/>
        <v>8.5645079589865745E-4</v>
      </c>
      <c r="CP6" s="49">
        <f t="shared" si="11"/>
        <v>-1.3378720693142572E-3</v>
      </c>
    </row>
    <row r="7" spans="1:94" s="27" customFormat="1" x14ac:dyDescent="0.25">
      <c r="A7" s="25" t="s">
        <v>5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28"/>
      <c r="O7" s="28"/>
      <c r="P7" s="25"/>
      <c r="Q7" s="25"/>
      <c r="R7" s="88"/>
      <c r="S7" s="25"/>
      <c r="T7" s="25"/>
      <c r="U7" s="25"/>
      <c r="V7" s="25"/>
      <c r="W7" s="88"/>
      <c r="X7" s="25"/>
      <c r="Y7" s="25"/>
      <c r="Z7" s="25"/>
      <c r="AA7" s="25"/>
      <c r="AB7" s="25"/>
      <c r="AC7" s="25"/>
      <c r="AD7" s="25"/>
      <c r="AE7" s="88"/>
      <c r="AF7" s="25"/>
      <c r="AG7" s="25"/>
      <c r="AH7" s="25"/>
      <c r="AI7" s="25"/>
      <c r="AJ7" s="25"/>
      <c r="AK7" s="88"/>
      <c r="AL7" s="25"/>
      <c r="AM7" s="25"/>
      <c r="AN7" s="25"/>
      <c r="AO7" s="25"/>
      <c r="AP7" s="25"/>
      <c r="AQ7" s="88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88"/>
      <c r="BZ7" s="25"/>
      <c r="CA7" s="25"/>
      <c r="CB7" s="25"/>
      <c r="CD7" s="34" t="e">
        <f t="shared" si="0"/>
        <v>#DIV/0!</v>
      </c>
      <c r="CE7" s="34" t="e">
        <f t="shared" si="12"/>
        <v>#DIV/0!</v>
      </c>
      <c r="CF7" s="22" t="str">
        <f t="shared" si="1"/>
        <v/>
      </c>
      <c r="CG7" s="22" t="str">
        <f t="shared" si="2"/>
        <v/>
      </c>
      <c r="CH7" s="22" t="str">
        <f t="shared" si="3"/>
        <v/>
      </c>
      <c r="CI7" s="22" t="str">
        <f t="shared" si="4"/>
        <v/>
      </c>
      <c r="CJ7" s="22" t="str">
        <f t="shared" si="5"/>
        <v/>
      </c>
      <c r="CK7" s="22" t="str">
        <f t="shared" si="6"/>
        <v/>
      </c>
      <c r="CL7" s="22" t="str">
        <f t="shared" si="7"/>
        <v/>
      </c>
      <c r="CM7" s="49" t="e">
        <f t="shared" si="8"/>
        <v>#DIV/0!</v>
      </c>
      <c r="CN7" s="49" t="e">
        <f t="shared" si="9"/>
        <v>#DIV/0!</v>
      </c>
      <c r="CO7" s="49" t="e">
        <f t="shared" si="10"/>
        <v>#DIV/0!</v>
      </c>
      <c r="CP7" s="49" t="e">
        <f t="shared" si="11"/>
        <v>#DIV/0!</v>
      </c>
    </row>
    <row r="8" spans="1:94" x14ac:dyDescent="0.25">
      <c r="A8" s="25" t="s">
        <v>6</v>
      </c>
      <c r="B8" s="88">
        <v>255.92498298000001</v>
      </c>
      <c r="C8" s="88"/>
      <c r="D8" s="88">
        <v>1057.6637664</v>
      </c>
      <c r="E8" s="88">
        <v>28.484687322999999</v>
      </c>
      <c r="F8" s="88">
        <v>27.624634308000001</v>
      </c>
      <c r="G8" s="88">
        <v>0.78931825759999996</v>
      </c>
      <c r="H8" s="88">
        <v>36.592204645999999</v>
      </c>
      <c r="I8" s="88"/>
      <c r="J8" s="88"/>
      <c r="K8" s="88"/>
      <c r="L8" s="88"/>
      <c r="M8" s="88"/>
      <c r="N8" s="28"/>
      <c r="O8" s="28"/>
      <c r="P8" s="25"/>
      <c r="Q8" s="25" t="s">
        <v>6</v>
      </c>
      <c r="R8" s="88">
        <v>0</v>
      </c>
      <c r="S8" s="25">
        <v>0.964384866343312</v>
      </c>
      <c r="T8" s="25">
        <v>0.35694592987380502</v>
      </c>
      <c r="U8" s="25">
        <v>0.35694592987380502</v>
      </c>
      <c r="V8" s="25">
        <v>2.8359280567535801</v>
      </c>
      <c r="W8" s="88">
        <v>0</v>
      </c>
      <c r="X8" s="25">
        <v>0.172897331705827</v>
      </c>
      <c r="Y8" s="25">
        <v>0.88754095228686503</v>
      </c>
      <c r="Z8" s="25">
        <v>255.30039538793</v>
      </c>
      <c r="AA8" s="25">
        <v>8.4950420959625301</v>
      </c>
      <c r="AB8" s="25">
        <v>6.4548498792138101E-2</v>
      </c>
      <c r="AC8" s="25">
        <v>1.4830780707273199</v>
      </c>
      <c r="AD8" s="25">
        <v>0</v>
      </c>
      <c r="AE8" s="88">
        <v>0</v>
      </c>
      <c r="AF8" s="25">
        <v>1.55992175277891</v>
      </c>
      <c r="AG8" s="25">
        <v>1.55992175277891</v>
      </c>
      <c r="AH8" s="25">
        <v>8.4406840606711899</v>
      </c>
      <c r="AI8" s="25">
        <v>1.17451618641337</v>
      </c>
      <c r="AJ8" s="25">
        <v>4.6874504153588202E-2</v>
      </c>
      <c r="AK8" s="88">
        <v>1.2291493692430999</v>
      </c>
      <c r="AL8" s="25">
        <v>0.12577792965795201</v>
      </c>
      <c r="AM8" s="25">
        <v>0</v>
      </c>
      <c r="AN8" s="25">
        <v>9.9523444247041903E-2</v>
      </c>
      <c r="AO8" s="25">
        <v>0.53038803430942905</v>
      </c>
      <c r="AP8" s="25">
        <v>0</v>
      </c>
      <c r="AQ8" s="88">
        <v>37.537532934958101</v>
      </c>
      <c r="AR8" s="25">
        <v>949.576936602567</v>
      </c>
      <c r="AS8" s="25">
        <v>97.067900072862699</v>
      </c>
      <c r="AT8" s="25">
        <v>1055.0855207361001</v>
      </c>
      <c r="AU8" s="25">
        <v>0</v>
      </c>
      <c r="AV8" s="25">
        <v>1.49630773191521</v>
      </c>
      <c r="AW8" s="25">
        <v>0</v>
      </c>
      <c r="AX8" s="25">
        <v>13.051920396382201</v>
      </c>
      <c r="AY8" s="25">
        <v>1.60656867287267E-2</v>
      </c>
      <c r="AZ8" s="25">
        <v>5.6491676504792296E-3</v>
      </c>
      <c r="BA8" s="25">
        <v>21.251892720117699</v>
      </c>
      <c r="BB8" s="25">
        <v>7.2199157591891399E-3</v>
      </c>
      <c r="BC8" s="25">
        <v>0</v>
      </c>
      <c r="BD8" s="25">
        <v>1.04716007506737E-3</v>
      </c>
      <c r="BE8" s="25">
        <v>28.414126062659498</v>
      </c>
      <c r="BF8" s="25">
        <v>27.5561985965969</v>
      </c>
      <c r="BG8" s="25">
        <v>0.85792746606259995</v>
      </c>
      <c r="BH8" s="25">
        <v>0</v>
      </c>
      <c r="BI8" s="25">
        <v>0</v>
      </c>
      <c r="BJ8" s="25">
        <v>0.112735312157939</v>
      </c>
      <c r="BK8" s="25">
        <v>0</v>
      </c>
      <c r="BL8" s="25">
        <v>1.20975021456483</v>
      </c>
      <c r="BM8" s="25">
        <v>0</v>
      </c>
      <c r="BN8" s="25">
        <v>3.1442437818085603E-2</v>
      </c>
      <c r="BO8" s="25">
        <v>4.8389928070900599</v>
      </c>
      <c r="BP8" s="25">
        <v>3.1885956179998502E-2</v>
      </c>
      <c r="BQ8" s="25">
        <v>0</v>
      </c>
      <c r="BR8" s="25">
        <v>8.1292946389104698E-2</v>
      </c>
      <c r="BS8" s="25">
        <v>1.10228245760236E-4</v>
      </c>
      <c r="BT8" s="25">
        <v>0.78617557805298699</v>
      </c>
      <c r="BU8" s="25">
        <v>5.4514265210545201</v>
      </c>
      <c r="BV8" s="25">
        <v>0</v>
      </c>
      <c r="BW8" s="25">
        <v>0</v>
      </c>
      <c r="BX8" s="25">
        <v>1.82616332923237</v>
      </c>
      <c r="BY8" s="88">
        <v>0</v>
      </c>
      <c r="BZ8" s="25">
        <v>0.29809195568286501</v>
      </c>
      <c r="CA8" s="25">
        <v>36.504292238628203</v>
      </c>
      <c r="CB8" s="25">
        <v>2.5383931099269201</v>
      </c>
      <c r="CD8" s="34">
        <f t="shared" si="0"/>
        <v>7.9999999002757522E-3</v>
      </c>
      <c r="CE8" s="34">
        <f t="shared" si="12"/>
        <v>1.9247503695046318E-2</v>
      </c>
      <c r="CF8" s="22">
        <f t="shared" si="1"/>
        <v>-2.4405104370714154E-3</v>
      </c>
      <c r="CG8" s="22" t="str">
        <f t="shared" si="2"/>
        <v/>
      </c>
      <c r="CH8" s="22">
        <f t="shared" si="3"/>
        <v>-2.4376798617915729E-3</v>
      </c>
      <c r="CI8" s="22">
        <f t="shared" si="4"/>
        <v>-2.4771646443008705E-3</v>
      </c>
      <c r="CJ8" s="22">
        <f t="shared" si="5"/>
        <v>-2.4773436144015178E-3</v>
      </c>
      <c r="CK8" s="22">
        <f t="shared" si="6"/>
        <v>-3.9815112811004772E-3</v>
      </c>
      <c r="CL8" s="22">
        <f t="shared" si="7"/>
        <v>-2.4024900445949499E-3</v>
      </c>
      <c r="CM8" s="49">
        <f t="shared" si="8"/>
        <v>-4.9160048088289668E-4</v>
      </c>
      <c r="CN8" s="49">
        <f t="shared" si="9"/>
        <v>-5.5787658404161185E-4</v>
      </c>
      <c r="CO8" s="49">
        <f t="shared" si="10"/>
        <v>8.5621857144148393E-4</v>
      </c>
      <c r="CP8" s="49">
        <f t="shared" si="11"/>
        <v>-1.3373264476282791E-3</v>
      </c>
    </row>
    <row r="9" spans="1:94" x14ac:dyDescent="0.25">
      <c r="A9" s="25" t="s">
        <v>7</v>
      </c>
      <c r="B9" s="88">
        <v>164.37247944999999</v>
      </c>
      <c r="C9" s="88"/>
      <c r="D9" s="88">
        <v>668.01408398000001</v>
      </c>
      <c r="E9" s="88">
        <v>18.190243034000002</v>
      </c>
      <c r="F9" s="88">
        <v>17.632645236999998</v>
      </c>
      <c r="G9" s="88">
        <v>1.1862194008</v>
      </c>
      <c r="H9" s="88">
        <v>22.256468701999999</v>
      </c>
      <c r="I9" s="88"/>
      <c r="J9" s="88"/>
      <c r="K9" s="88"/>
      <c r="L9" s="88"/>
      <c r="M9" s="88"/>
      <c r="N9" s="28"/>
      <c r="O9" s="28"/>
      <c r="P9" s="25"/>
      <c r="Q9" s="25" t="s">
        <v>7</v>
      </c>
      <c r="R9" s="88">
        <v>0</v>
      </c>
      <c r="S9" s="25">
        <v>0.58464770143829503</v>
      </c>
      <c r="T9" s="25">
        <v>0.21639471083692499</v>
      </c>
      <c r="U9" s="25">
        <v>0.21639471083692499</v>
      </c>
      <c r="V9" s="25">
        <v>1.7192494452454501</v>
      </c>
      <c r="W9" s="88">
        <v>0</v>
      </c>
      <c r="X9" s="25">
        <v>0.104816918961845</v>
      </c>
      <c r="Y9" s="25">
        <v>0.53806232795008702</v>
      </c>
      <c r="Z9" s="25">
        <v>163.202709259963</v>
      </c>
      <c r="AA9" s="25">
        <v>5.1500259520663301</v>
      </c>
      <c r="AB9" s="25">
        <v>3.9131790335521402E-2</v>
      </c>
      <c r="AC9" s="25">
        <v>0.89910025518973402</v>
      </c>
      <c r="AD9" s="25">
        <v>0</v>
      </c>
      <c r="AE9" s="88">
        <v>0</v>
      </c>
      <c r="AF9" s="25">
        <v>0.94568554559477902</v>
      </c>
      <c r="AG9" s="25">
        <v>0.94568554559477902</v>
      </c>
      <c r="AH9" s="25">
        <v>5.3074678913341797</v>
      </c>
      <c r="AI9" s="25">
        <v>0.71203744935928104</v>
      </c>
      <c r="AJ9" s="25">
        <v>2.8417248189739602E-2</v>
      </c>
      <c r="AK9" s="88">
        <v>0.74515832112068503</v>
      </c>
      <c r="AL9" s="25">
        <v>7.6251504790533303E-2</v>
      </c>
      <c r="AM9" s="25">
        <v>0</v>
      </c>
      <c r="AN9" s="25">
        <v>6.03349831621008E-2</v>
      </c>
      <c r="AO9" s="25">
        <v>0.337128985708538</v>
      </c>
      <c r="AP9" s="25">
        <v>0</v>
      </c>
      <c r="AQ9" s="88">
        <v>22.756722818388699</v>
      </c>
      <c r="AR9" s="25">
        <v>597.09035929826905</v>
      </c>
      <c r="AS9" s="25">
        <v>61.035909817732801</v>
      </c>
      <c r="AT9" s="25">
        <v>663.43373700733605</v>
      </c>
      <c r="AU9" s="25">
        <v>0</v>
      </c>
      <c r="AV9" s="25">
        <v>0.90712164839586096</v>
      </c>
      <c r="AW9" s="25">
        <v>0</v>
      </c>
      <c r="AX9" s="25">
        <v>7.9125786282709702</v>
      </c>
      <c r="AY9" s="25">
        <v>1.0211772240502201E-2</v>
      </c>
      <c r="AZ9" s="25">
        <v>3.5907635157106802E-3</v>
      </c>
      <c r="BA9" s="25">
        <v>13.508277308377</v>
      </c>
      <c r="BB9" s="25">
        <v>4.5891720652347602E-3</v>
      </c>
      <c r="BC9" s="25">
        <v>0</v>
      </c>
      <c r="BD9" s="25">
        <v>6.6560490969317103E-4</v>
      </c>
      <c r="BE9" s="25">
        <v>18.069379098983099</v>
      </c>
      <c r="BF9" s="25">
        <v>17.5154652178012</v>
      </c>
      <c r="BG9" s="25">
        <v>0.55391388118189699</v>
      </c>
      <c r="BH9" s="25">
        <v>0</v>
      </c>
      <c r="BI9" s="25">
        <v>0</v>
      </c>
      <c r="BJ9" s="25">
        <v>7.1657561136923495E-2</v>
      </c>
      <c r="BK9" s="25">
        <v>0</v>
      </c>
      <c r="BL9" s="25">
        <v>0.76894983713355003</v>
      </c>
      <c r="BM9" s="25">
        <v>0</v>
      </c>
      <c r="BN9" s="25">
        <v>1.99856634534301E-2</v>
      </c>
      <c r="BO9" s="25">
        <v>3.0757955389473999</v>
      </c>
      <c r="BP9" s="25">
        <v>1.9330374434815299E-2</v>
      </c>
      <c r="BQ9" s="25">
        <v>0</v>
      </c>
      <c r="BR9" s="25">
        <v>5.1671931634672E-2</v>
      </c>
      <c r="BS9" s="25">
        <v>7.0064387087528994E-5</v>
      </c>
      <c r="BT9" s="25">
        <v>1.1785467923742099</v>
      </c>
      <c r="BU9" s="25">
        <v>3.3048691847744802</v>
      </c>
      <c r="BV9" s="25">
        <v>0</v>
      </c>
      <c r="BW9" s="25">
        <v>0</v>
      </c>
      <c r="BX9" s="25">
        <v>1.1070911705802</v>
      </c>
      <c r="BY9" s="88">
        <v>0</v>
      </c>
      <c r="BZ9" s="25">
        <v>0.18071490815125901</v>
      </c>
      <c r="CA9" s="25">
        <v>22.1303293264328</v>
      </c>
      <c r="CB9" s="25">
        <v>1.5388732284754401</v>
      </c>
      <c r="CD9" s="34">
        <f t="shared" si="0"/>
        <v>7.9999969782596266E-3</v>
      </c>
      <c r="CE9" s="34">
        <f t="shared" si="12"/>
        <v>1.9247503935317076E-2</v>
      </c>
      <c r="CF9" s="22">
        <f t="shared" si="1"/>
        <v>-7.1165817657013212E-3</v>
      </c>
      <c r="CG9" s="22" t="str">
        <f t="shared" si="2"/>
        <v/>
      </c>
      <c r="CH9" s="22">
        <f t="shared" si="3"/>
        <v>-6.8566622807927115E-3</v>
      </c>
      <c r="CI9" s="22">
        <f t="shared" si="4"/>
        <v>-6.6444376136697058E-3</v>
      </c>
      <c r="CJ9" s="22">
        <f t="shared" si="5"/>
        <v>-6.6456290377186356E-3</v>
      </c>
      <c r="CK9" s="22">
        <f t="shared" si="6"/>
        <v>-6.468119152844406E-3</v>
      </c>
      <c r="CL9" s="22">
        <f t="shared" si="7"/>
        <v>-5.6675377058294889E-3</v>
      </c>
      <c r="CM9" s="49">
        <f t="shared" si="8"/>
        <v>-4.9099522761142649E-4</v>
      </c>
      <c r="CN9" s="49">
        <f t="shared" si="9"/>
        <v>-5.5982229370632474E-4</v>
      </c>
      <c r="CO9" s="49">
        <f t="shared" si="10"/>
        <v>8.5620145952116462E-4</v>
      </c>
      <c r="CP9" s="49">
        <f t="shared" si="11"/>
        <v>-1.3376616765249049E-3</v>
      </c>
    </row>
    <row r="10" spans="1:94" x14ac:dyDescent="0.25">
      <c r="A10" s="25" t="s">
        <v>8</v>
      </c>
      <c r="B10" s="88">
        <v>24.886861067000002</v>
      </c>
      <c r="C10" s="88"/>
      <c r="D10" s="88">
        <v>98.877308036000002</v>
      </c>
      <c r="E10" s="88">
        <v>2.5711888799999998</v>
      </c>
      <c r="F10" s="88">
        <v>2.4940513011999998</v>
      </c>
      <c r="G10" s="88">
        <v>3.32370876E-2</v>
      </c>
      <c r="H10" s="88">
        <v>2.9155580940000001</v>
      </c>
      <c r="I10" s="88"/>
      <c r="J10" s="88"/>
      <c r="K10" s="88"/>
      <c r="L10" s="88"/>
      <c r="M10" s="88"/>
      <c r="N10" s="28"/>
      <c r="O10" s="28"/>
      <c r="P10" s="25"/>
      <c r="Q10" s="25" t="s">
        <v>8</v>
      </c>
      <c r="R10" s="88">
        <v>0</v>
      </c>
      <c r="S10" s="25">
        <v>7.6578665196062504E-2</v>
      </c>
      <c r="T10" s="25">
        <v>2.8343891094270698E-2</v>
      </c>
      <c r="U10" s="25">
        <v>2.8343891094270698E-2</v>
      </c>
      <c r="V10" s="25">
        <v>0.22519119611766</v>
      </c>
      <c r="W10" s="88">
        <v>0</v>
      </c>
      <c r="X10" s="25">
        <v>1.37291130584738E-2</v>
      </c>
      <c r="Y10" s="25">
        <v>7.0476795873608999E-2</v>
      </c>
      <c r="Z10" s="25">
        <v>24.728773566582301</v>
      </c>
      <c r="AA10" s="25">
        <v>0.67456447552505805</v>
      </c>
      <c r="AB10" s="25">
        <v>5.12557469653267E-3</v>
      </c>
      <c r="AC10" s="25">
        <v>0.117766181746722</v>
      </c>
      <c r="AD10" s="25">
        <v>0</v>
      </c>
      <c r="AE10" s="88">
        <v>0</v>
      </c>
      <c r="AF10" s="25">
        <v>0.12386834361877599</v>
      </c>
      <c r="AG10" s="25">
        <v>0.12386834361877599</v>
      </c>
      <c r="AH10" s="25">
        <v>0.78608038206099096</v>
      </c>
      <c r="AI10" s="25">
        <v>9.3264524988618605E-2</v>
      </c>
      <c r="AJ10" s="25">
        <v>3.7220986130215902E-3</v>
      </c>
      <c r="AK10" s="88">
        <v>9.7602727291564606E-2</v>
      </c>
      <c r="AL10" s="25">
        <v>9.9876271748320193E-3</v>
      </c>
      <c r="AM10" s="25">
        <v>0</v>
      </c>
      <c r="AN10" s="25">
        <v>7.9027221749202198E-3</v>
      </c>
      <c r="AO10" s="25">
        <v>4.7707091089469002E-2</v>
      </c>
      <c r="AP10" s="25">
        <v>0</v>
      </c>
      <c r="AQ10" s="88">
        <v>2.9807304992917598</v>
      </c>
      <c r="AR10" s="25">
        <v>88.434076562112494</v>
      </c>
      <c r="AS10" s="25">
        <v>9.0399180528778498</v>
      </c>
      <c r="AT10" s="25">
        <v>98.260074997051404</v>
      </c>
      <c r="AU10" s="25">
        <v>0</v>
      </c>
      <c r="AV10" s="25">
        <v>0.11881688562972199</v>
      </c>
      <c r="AW10" s="25">
        <v>0</v>
      </c>
      <c r="AX10" s="25">
        <v>1.0364072268489799</v>
      </c>
      <c r="AY10" s="25">
        <v>1.4450697046357599E-3</v>
      </c>
      <c r="AZ10" s="25">
        <v>5.0812856253134697E-4</v>
      </c>
      <c r="BA10" s="25">
        <v>1.9115576547231199</v>
      </c>
      <c r="BB10" s="25">
        <v>6.4941338315778897E-4</v>
      </c>
      <c r="BC10" s="25">
        <v>0</v>
      </c>
      <c r="BD10" s="25">
        <v>9.4189760633167497E-5</v>
      </c>
      <c r="BE10" s="25">
        <v>2.55527854401869</v>
      </c>
      <c r="BF10" s="25">
        <v>2.4786154002277301</v>
      </c>
      <c r="BG10" s="25">
        <v>7.6663143790957705E-2</v>
      </c>
      <c r="BH10" s="25">
        <v>0</v>
      </c>
      <c r="BI10" s="25">
        <v>0</v>
      </c>
      <c r="BJ10" s="25">
        <v>1.0140272601508999E-2</v>
      </c>
      <c r="BK10" s="25">
        <v>0</v>
      </c>
      <c r="BL10" s="25">
        <v>0.108814027238104</v>
      </c>
      <c r="BM10" s="25">
        <v>0</v>
      </c>
      <c r="BN10" s="25">
        <v>2.8281704062567102E-3</v>
      </c>
      <c r="BO10" s="25">
        <v>0.43525645926685202</v>
      </c>
      <c r="BP10" s="25">
        <v>2.5319468379569701E-3</v>
      </c>
      <c r="BQ10" s="25">
        <v>0</v>
      </c>
      <c r="BR10" s="25">
        <v>7.31209984732993E-3</v>
      </c>
      <c r="BS10" s="25">
        <v>9.9147335989902792E-6</v>
      </c>
      <c r="BT10" s="25">
        <v>3.3026365471210302E-2</v>
      </c>
      <c r="BU10" s="25">
        <v>0.432879845426478</v>
      </c>
      <c r="BV10" s="25">
        <v>0</v>
      </c>
      <c r="BW10" s="25">
        <v>0</v>
      </c>
      <c r="BX10" s="25">
        <v>0.14500947556066199</v>
      </c>
      <c r="BY10" s="88">
        <v>0</v>
      </c>
      <c r="BZ10" s="25">
        <v>2.3670465637328601E-2</v>
      </c>
      <c r="CA10" s="25">
        <v>2.89868465197286</v>
      </c>
      <c r="CB10" s="25">
        <v>0.20156523283646599</v>
      </c>
      <c r="CD10" s="34">
        <f t="shared" si="0"/>
        <v>7.999997782258763E-3</v>
      </c>
      <c r="CE10" s="34">
        <f t="shared" si="12"/>
        <v>1.9247476266421072E-2</v>
      </c>
      <c r="CF10" s="22">
        <f t="shared" si="1"/>
        <v>-6.3522474767749807E-3</v>
      </c>
      <c r="CG10" s="22" t="str">
        <f t="shared" si="2"/>
        <v/>
      </c>
      <c r="CH10" s="22">
        <f t="shared" si="3"/>
        <v>-6.2424134638037572E-3</v>
      </c>
      <c r="CI10" s="22">
        <f t="shared" si="4"/>
        <v>-6.1879296791722879E-3</v>
      </c>
      <c r="CJ10" s="22">
        <f t="shared" si="5"/>
        <v>-6.1890871951362277E-3</v>
      </c>
      <c r="CK10" s="22">
        <f t="shared" si="6"/>
        <v>-6.3399697147260778E-3</v>
      </c>
      <c r="CL10" s="22">
        <f t="shared" si="7"/>
        <v>-5.7873798028118244E-3</v>
      </c>
      <c r="CM10" s="49">
        <f t="shared" si="8"/>
        <v>-4.9160514119152873E-4</v>
      </c>
      <c r="CN10" s="49">
        <f t="shared" si="9"/>
        <v>-5.6443055543272801E-4</v>
      </c>
      <c r="CO10" s="49">
        <f t="shared" si="10"/>
        <v>8.5731898701871809E-4</v>
      </c>
      <c r="CP10" s="49">
        <f t="shared" si="11"/>
        <v>-1.3504830637203966E-3</v>
      </c>
    </row>
    <row r="11" spans="1:94" x14ac:dyDescent="0.25">
      <c r="A11" s="25" t="s">
        <v>9</v>
      </c>
      <c r="B11" s="88">
        <v>1238.2035303</v>
      </c>
      <c r="C11" s="88"/>
      <c r="D11" s="88">
        <v>5132.4819565999996</v>
      </c>
      <c r="E11" s="88">
        <v>139.78802533000001</v>
      </c>
      <c r="F11" s="88">
        <v>135.52592587000001</v>
      </c>
      <c r="G11" s="88">
        <v>7.2290536488999999</v>
      </c>
      <c r="H11" s="88">
        <v>180.03629612</v>
      </c>
      <c r="I11" s="88"/>
      <c r="J11" s="88"/>
      <c r="K11" s="88"/>
      <c r="L11" s="88"/>
      <c r="M11" s="88"/>
      <c r="N11" s="28"/>
      <c r="O11" s="28"/>
      <c r="P11" s="25"/>
      <c r="Q11" s="25" t="s">
        <v>9</v>
      </c>
      <c r="R11" s="88">
        <v>0</v>
      </c>
      <c r="S11" s="25">
        <v>4.7230815100085399</v>
      </c>
      <c r="T11" s="25">
        <v>1.7481443812253501</v>
      </c>
      <c r="U11" s="25">
        <v>1.7481443812253501</v>
      </c>
      <c r="V11" s="25">
        <v>13.888970445904</v>
      </c>
      <c r="W11" s="88">
        <v>0</v>
      </c>
      <c r="X11" s="25">
        <v>0.84676540798889399</v>
      </c>
      <c r="Y11" s="25">
        <v>4.3467397005549397</v>
      </c>
      <c r="Z11" s="25">
        <v>1227.78123851695</v>
      </c>
      <c r="AA11" s="25">
        <v>41.604528039450102</v>
      </c>
      <c r="AB11" s="25">
        <v>0.31612653556641201</v>
      </c>
      <c r="AC11" s="25">
        <v>7.2633836830190299</v>
      </c>
      <c r="AD11" s="25">
        <v>0</v>
      </c>
      <c r="AE11" s="88">
        <v>0</v>
      </c>
      <c r="AF11" s="25">
        <v>7.6397294474834796</v>
      </c>
      <c r="AG11" s="25">
        <v>7.6397294474834796</v>
      </c>
      <c r="AH11" s="25">
        <v>40.727510888354601</v>
      </c>
      <c r="AI11" s="25">
        <v>5.7522008165029703</v>
      </c>
      <c r="AJ11" s="25">
        <v>0.22956822785315301</v>
      </c>
      <c r="AK11" s="88">
        <v>6.0197686142054296</v>
      </c>
      <c r="AL11" s="25">
        <v>0.61599800777000902</v>
      </c>
      <c r="AM11" s="25">
        <v>0</v>
      </c>
      <c r="AN11" s="25">
        <v>0.48741652815602798</v>
      </c>
      <c r="AO11" s="25">
        <v>2.58775657471188</v>
      </c>
      <c r="AP11" s="25">
        <v>0</v>
      </c>
      <c r="AQ11" s="88">
        <v>183.84027838092501</v>
      </c>
      <c r="AR11" s="25">
        <v>4581.8430778306501</v>
      </c>
      <c r="AS11" s="25">
        <v>468.36608991791002</v>
      </c>
      <c r="AT11" s="25">
        <v>5090.9366786369101</v>
      </c>
      <c r="AU11" s="25">
        <v>0</v>
      </c>
      <c r="AV11" s="25">
        <v>7.3281876334950899</v>
      </c>
      <c r="AW11" s="25">
        <v>0</v>
      </c>
      <c r="AX11" s="25">
        <v>63.921832423156097</v>
      </c>
      <c r="AY11" s="25">
        <v>7.8384312971995704E-2</v>
      </c>
      <c r="AZ11" s="25">
        <v>2.75622283114248E-2</v>
      </c>
      <c r="BA11" s="25">
        <v>103.68775947485901</v>
      </c>
      <c r="BB11" s="25">
        <v>3.5225858162668003E-2</v>
      </c>
      <c r="BC11" s="25">
        <v>0</v>
      </c>
      <c r="BD11" s="25">
        <v>5.1090932397471296E-3</v>
      </c>
      <c r="BE11" s="25">
        <v>138.67444294071899</v>
      </c>
      <c r="BF11" s="25">
        <v>134.44639951030501</v>
      </c>
      <c r="BG11" s="25">
        <v>4.2280434304138597</v>
      </c>
      <c r="BH11" s="25">
        <v>0</v>
      </c>
      <c r="BI11" s="25">
        <v>0</v>
      </c>
      <c r="BJ11" s="25">
        <v>0.55003464831098403</v>
      </c>
      <c r="BK11" s="25">
        <v>0</v>
      </c>
      <c r="BL11" s="25">
        <v>5.9023503412534302</v>
      </c>
      <c r="BM11" s="25">
        <v>0</v>
      </c>
      <c r="BN11" s="25">
        <v>0.15340736453204101</v>
      </c>
      <c r="BO11" s="25">
        <v>23.609401135821201</v>
      </c>
      <c r="BP11" s="25">
        <v>0.15616094469462499</v>
      </c>
      <c r="BQ11" s="25">
        <v>0</v>
      </c>
      <c r="BR11" s="25">
        <v>0.39662725302005603</v>
      </c>
      <c r="BS11" s="25">
        <v>5.3779982294570501E-4</v>
      </c>
      <c r="BT11" s="25">
        <v>7.1530468194672503</v>
      </c>
      <c r="BU11" s="25">
        <v>26.698396443595399</v>
      </c>
      <c r="BV11" s="25">
        <v>0</v>
      </c>
      <c r="BW11" s="25">
        <v>0</v>
      </c>
      <c r="BX11" s="25">
        <v>8.9436384470401098</v>
      </c>
      <c r="BY11" s="88">
        <v>0</v>
      </c>
      <c r="BZ11" s="25">
        <v>1.45990682342677</v>
      </c>
      <c r="CA11" s="25">
        <v>178.779986274354</v>
      </c>
      <c r="CB11" s="25">
        <v>12.431797069262499</v>
      </c>
      <c r="CD11" s="34">
        <f t="shared" si="0"/>
        <v>8.0000034294787827E-3</v>
      </c>
      <c r="CE11" s="34">
        <f t="shared" si="12"/>
        <v>1.9247496282066925E-2</v>
      </c>
      <c r="CF11" s="22">
        <f t="shared" si="1"/>
        <v>-8.4172686703007805E-3</v>
      </c>
      <c r="CG11" s="22" t="str">
        <f t="shared" si="2"/>
        <v/>
      </c>
      <c r="CH11" s="22">
        <f t="shared" si="3"/>
        <v>-8.0945784738055155E-3</v>
      </c>
      <c r="CI11" s="22">
        <f t="shared" si="4"/>
        <v>-7.9662216177112995E-3</v>
      </c>
      <c r="CJ11" s="22">
        <f t="shared" si="5"/>
        <v>-7.96546013439897E-3</v>
      </c>
      <c r="CK11" s="22">
        <f t="shared" si="6"/>
        <v>-1.0514077377792749E-2</v>
      </c>
      <c r="CL11" s="22">
        <f t="shared" si="7"/>
        <v>-6.9780920443321612E-3</v>
      </c>
      <c r="CM11" s="49">
        <f t="shared" si="8"/>
        <v>-4.9183661028718586E-4</v>
      </c>
      <c r="CN11" s="49">
        <f t="shared" si="9"/>
        <v>-5.5822185398488576E-4</v>
      </c>
      <c r="CO11" s="49">
        <f t="shared" si="10"/>
        <v>8.5667371856659996E-4</v>
      </c>
      <c r="CP11" s="49">
        <f t="shared" si="11"/>
        <v>-1.3375852349668015E-3</v>
      </c>
    </row>
    <row r="12" spans="1:94" x14ac:dyDescent="0.25">
      <c r="A12" s="25" t="s">
        <v>10</v>
      </c>
      <c r="B12" s="88">
        <v>161.87390282000001</v>
      </c>
      <c r="C12" s="88"/>
      <c r="D12" s="88">
        <v>664.21971653000003</v>
      </c>
      <c r="E12" s="88">
        <v>18.191806766999999</v>
      </c>
      <c r="F12" s="88">
        <v>17.634579426999998</v>
      </c>
      <c r="G12" s="88">
        <v>1.1512844358000001</v>
      </c>
      <c r="H12" s="88">
        <v>23.018844788999999</v>
      </c>
      <c r="I12" s="88"/>
      <c r="J12" s="88"/>
      <c r="K12" s="88"/>
      <c r="L12" s="88"/>
      <c r="M12" s="88"/>
      <c r="N12" s="28"/>
      <c r="O12" s="28"/>
      <c r="P12" s="25"/>
      <c r="Q12" s="25" t="s">
        <v>10</v>
      </c>
      <c r="R12" s="88">
        <v>0</v>
      </c>
      <c r="S12" s="25">
        <v>0.60570703249657398</v>
      </c>
      <c r="T12" s="25">
        <v>0.22418927047180101</v>
      </c>
      <c r="U12" s="25">
        <v>0.22418927047180101</v>
      </c>
      <c r="V12" s="25">
        <v>1.78117708119512</v>
      </c>
      <c r="W12" s="88">
        <v>0</v>
      </c>
      <c r="X12" s="25">
        <v>0.10859267263061299</v>
      </c>
      <c r="Y12" s="25">
        <v>0.55744334113124905</v>
      </c>
      <c r="Z12" s="25">
        <v>161.03505835435899</v>
      </c>
      <c r="AA12" s="25">
        <v>5.3355292315862002</v>
      </c>
      <c r="AB12" s="25">
        <v>4.0541359145914703E-2</v>
      </c>
      <c r="AC12" s="25">
        <v>0.931485485552075</v>
      </c>
      <c r="AD12" s="25">
        <v>0</v>
      </c>
      <c r="AE12" s="88">
        <v>0</v>
      </c>
      <c r="AF12" s="25">
        <v>0.97974932852219498</v>
      </c>
      <c r="AG12" s="25">
        <v>0.97974932852219498</v>
      </c>
      <c r="AH12" s="25">
        <v>5.2874084027403399</v>
      </c>
      <c r="AI12" s="25">
        <v>0.73768611286303198</v>
      </c>
      <c r="AJ12" s="25">
        <v>2.9440798333632699E-2</v>
      </c>
      <c r="AK12" s="88">
        <v>0.77199931803189603</v>
      </c>
      <c r="AL12" s="25">
        <v>7.8998011600784804E-2</v>
      </c>
      <c r="AM12" s="25">
        <v>0</v>
      </c>
      <c r="AN12" s="25">
        <v>6.2508190003791195E-2</v>
      </c>
      <c r="AO12" s="25">
        <v>0.33776170753705098</v>
      </c>
      <c r="AP12" s="25">
        <v>0</v>
      </c>
      <c r="AQ12" s="88">
        <v>23.576418136873901</v>
      </c>
      <c r="AR12" s="25">
        <v>594.83314919867496</v>
      </c>
      <c r="AS12" s="25">
        <v>60.805198038106901</v>
      </c>
      <c r="AT12" s="25">
        <v>660.92575563952198</v>
      </c>
      <c r="AU12" s="25">
        <v>0</v>
      </c>
      <c r="AV12" s="25">
        <v>0.93979617682523298</v>
      </c>
      <c r="AW12" s="25">
        <v>0</v>
      </c>
      <c r="AX12" s="25">
        <v>8.1975965649068208</v>
      </c>
      <c r="AY12" s="25">
        <v>1.0230952921399699E-2</v>
      </c>
      <c r="AZ12" s="25">
        <v>3.59750333151451E-3</v>
      </c>
      <c r="BA12" s="25">
        <v>13.533638317101699</v>
      </c>
      <c r="BB12" s="25">
        <v>4.5977920556446502E-3</v>
      </c>
      <c r="BC12" s="25">
        <v>0</v>
      </c>
      <c r="BD12" s="25">
        <v>6.6685416414513003E-4</v>
      </c>
      <c r="BE12" s="25">
        <v>18.102812382460002</v>
      </c>
      <c r="BF12" s="25">
        <v>17.548348014883299</v>
      </c>
      <c r="BG12" s="25">
        <v>0.55446436757662398</v>
      </c>
      <c r="BH12" s="25">
        <v>0</v>
      </c>
      <c r="BI12" s="25">
        <v>0</v>
      </c>
      <c r="BJ12" s="25">
        <v>7.1792179919200505E-2</v>
      </c>
      <c r="BK12" s="25">
        <v>0</v>
      </c>
      <c r="BL12" s="25">
        <v>0.77039225306855796</v>
      </c>
      <c r="BM12" s="25">
        <v>0</v>
      </c>
      <c r="BN12" s="25">
        <v>2.0023179606144199E-2</v>
      </c>
      <c r="BO12" s="25">
        <v>3.0815698645810898</v>
      </c>
      <c r="BP12" s="25">
        <v>2.00266912825375E-2</v>
      </c>
      <c r="BQ12" s="25">
        <v>0</v>
      </c>
      <c r="BR12" s="25">
        <v>5.1768922259517097E-2</v>
      </c>
      <c r="BS12" s="25">
        <v>7.0195874369615802E-5</v>
      </c>
      <c r="BT12" s="25">
        <v>1.14156771344852</v>
      </c>
      <c r="BU12" s="25">
        <v>3.42390849427996</v>
      </c>
      <c r="BV12" s="25">
        <v>0</v>
      </c>
      <c r="BW12" s="25">
        <v>0</v>
      </c>
      <c r="BX12" s="25">
        <v>1.14696780319152</v>
      </c>
      <c r="BY12" s="88">
        <v>0</v>
      </c>
      <c r="BZ12" s="25">
        <v>0.18722437755167901</v>
      </c>
      <c r="CA12" s="25">
        <v>22.927464570842702</v>
      </c>
      <c r="CB12" s="25">
        <v>1.59430439046808</v>
      </c>
      <c r="CD12" s="34">
        <f t="shared" si="0"/>
        <v>8.0000035671543186E-3</v>
      </c>
      <c r="CE12" s="34">
        <f t="shared" si="12"/>
        <v>1.9247493111635625E-2</v>
      </c>
      <c r="CF12" s="22">
        <f t="shared" si="1"/>
        <v>-5.1820858768926613E-3</v>
      </c>
      <c r="CG12" s="22" t="str">
        <f t="shared" si="2"/>
        <v/>
      </c>
      <c r="CH12" s="22">
        <f t="shared" si="3"/>
        <v>-4.9591435010184204E-3</v>
      </c>
      <c r="CI12" s="22">
        <f t="shared" si="4"/>
        <v>-4.8920036189826818E-3</v>
      </c>
      <c r="CJ12" s="22">
        <f t="shared" si="5"/>
        <v>-4.8899046599700687E-3</v>
      </c>
      <c r="CK12" s="22">
        <f t="shared" si="6"/>
        <v>-8.4398972567783434E-3</v>
      </c>
      <c r="CL12" s="22">
        <f t="shared" si="7"/>
        <v>-3.9698003524905549E-3</v>
      </c>
      <c r="CM12" s="49">
        <f t="shared" si="8"/>
        <v>-4.9093056725505271E-4</v>
      </c>
      <c r="CN12" s="49">
        <f t="shared" si="9"/>
        <v>-5.5757161470151731E-4</v>
      </c>
      <c r="CO12" s="49">
        <f t="shared" si="10"/>
        <v>8.5636097878364313E-4</v>
      </c>
      <c r="CP12" s="49">
        <f t="shared" si="11"/>
        <v>-1.3386423774097488E-3</v>
      </c>
    </row>
    <row r="13" spans="1:94" x14ac:dyDescent="0.25">
      <c r="A13" s="25" t="s">
        <v>12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28"/>
      <c r="O13" s="28"/>
      <c r="P13" s="25"/>
      <c r="Q13" s="25"/>
      <c r="R13" s="88"/>
      <c r="S13" s="25"/>
      <c r="T13" s="25"/>
      <c r="U13" s="25"/>
      <c r="V13" s="25"/>
      <c r="W13" s="88"/>
      <c r="X13" s="25"/>
      <c r="Y13" s="25"/>
      <c r="Z13" s="25"/>
      <c r="AA13" s="25"/>
      <c r="AB13" s="25"/>
      <c r="AC13" s="25"/>
      <c r="AD13" s="25"/>
      <c r="AE13" s="88"/>
      <c r="AF13" s="25"/>
      <c r="AG13" s="25"/>
      <c r="AH13" s="25"/>
      <c r="AI13" s="25"/>
      <c r="AJ13" s="25"/>
      <c r="AK13" s="88"/>
      <c r="AL13" s="25"/>
      <c r="AM13" s="25"/>
      <c r="AN13" s="25"/>
      <c r="AO13" s="25"/>
      <c r="AP13" s="25"/>
      <c r="AQ13" s="88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88"/>
      <c r="BZ13" s="25"/>
      <c r="CA13" s="25"/>
      <c r="CB13" s="25"/>
      <c r="CD13" s="34" t="e">
        <f t="shared" si="0"/>
        <v>#DIV/0!</v>
      </c>
      <c r="CE13" s="34" t="e">
        <f t="shared" si="12"/>
        <v>#DIV/0!</v>
      </c>
      <c r="CF13" s="22" t="str">
        <f t="shared" si="1"/>
        <v/>
      </c>
      <c r="CG13" s="22" t="str">
        <f t="shared" si="2"/>
        <v/>
      </c>
      <c r="CH13" s="22" t="str">
        <f t="shared" si="3"/>
        <v/>
      </c>
      <c r="CI13" s="22" t="str">
        <f t="shared" si="4"/>
        <v/>
      </c>
      <c r="CJ13" s="22" t="str">
        <f t="shared" si="5"/>
        <v/>
      </c>
      <c r="CK13" s="22" t="str">
        <f t="shared" si="6"/>
        <v/>
      </c>
      <c r="CL13" s="22" t="str">
        <f t="shared" si="7"/>
        <v/>
      </c>
      <c r="CM13" s="49" t="e">
        <f t="shared" si="8"/>
        <v>#DIV/0!</v>
      </c>
      <c r="CN13" s="49" t="e">
        <f t="shared" si="9"/>
        <v>#DIV/0!</v>
      </c>
      <c r="CO13" s="49" t="e">
        <f t="shared" si="10"/>
        <v>#DIV/0!</v>
      </c>
      <c r="CP13" s="49" t="e">
        <f t="shared" si="11"/>
        <v>#DIV/0!</v>
      </c>
    </row>
    <row r="14" spans="1:94" x14ac:dyDescent="0.25">
      <c r="A14" s="25" t="s">
        <v>13</v>
      </c>
      <c r="B14" s="88">
        <v>703.52648521000003</v>
      </c>
      <c r="C14" s="88"/>
      <c r="D14" s="88">
        <v>3326.1084323</v>
      </c>
      <c r="E14" s="88">
        <v>98.820749441000004</v>
      </c>
      <c r="F14" s="88">
        <v>95.783257075999998</v>
      </c>
      <c r="G14" s="88">
        <v>6.8465279409999997</v>
      </c>
      <c r="H14" s="88">
        <v>162.45203964000001</v>
      </c>
      <c r="I14" s="88"/>
      <c r="J14" s="88"/>
      <c r="K14" s="88"/>
      <c r="L14" s="88"/>
      <c r="M14" s="88"/>
      <c r="N14" s="28"/>
      <c r="O14" s="28"/>
      <c r="P14" s="25"/>
      <c r="Q14" s="25" t="s">
        <v>13</v>
      </c>
      <c r="R14" s="88">
        <v>0</v>
      </c>
      <c r="S14" s="25">
        <v>4.2870368094888303</v>
      </c>
      <c r="T14" s="25">
        <v>1.5867524199138501</v>
      </c>
      <c r="U14" s="25">
        <v>1.5867524199138501</v>
      </c>
      <c r="V14" s="25">
        <v>12.6067117998083</v>
      </c>
      <c r="W14" s="88">
        <v>0</v>
      </c>
      <c r="X14" s="25">
        <v>0.76859029788958499</v>
      </c>
      <c r="Y14" s="25">
        <v>3.9454397216560801</v>
      </c>
      <c r="Z14" s="25">
        <v>702.53781703842105</v>
      </c>
      <c r="AA14" s="25">
        <v>37.763498167733601</v>
      </c>
      <c r="AB14" s="25">
        <v>0.28694098459077599</v>
      </c>
      <c r="AC14" s="25">
        <v>6.5928136442676699</v>
      </c>
      <c r="AD14" s="25">
        <v>0</v>
      </c>
      <c r="AE14" s="88">
        <v>0</v>
      </c>
      <c r="AF14" s="25">
        <v>6.9344117589576699</v>
      </c>
      <c r="AG14" s="25">
        <v>6.9344117589576699</v>
      </c>
      <c r="AH14" s="25">
        <v>26.574164701312199</v>
      </c>
      <c r="AI14" s="25">
        <v>5.22114432180049</v>
      </c>
      <c r="AJ14" s="25">
        <v>0.20837378783185501</v>
      </c>
      <c r="AK14" s="88">
        <v>5.4640098082433104</v>
      </c>
      <c r="AL14" s="25">
        <v>0.55912779160450399</v>
      </c>
      <c r="AM14" s="25">
        <v>0</v>
      </c>
      <c r="AN14" s="25">
        <v>0.44241782750893299</v>
      </c>
      <c r="AO14" s="25">
        <v>1.8412473700435901</v>
      </c>
      <c r="AP14" s="25">
        <v>0</v>
      </c>
      <c r="AQ14" s="88">
        <v>166.86776772301101</v>
      </c>
      <c r="AR14" s="25">
        <v>2989.5935204499601</v>
      </c>
      <c r="AS14" s="25">
        <v>305.60293406780301</v>
      </c>
      <c r="AT14" s="25">
        <v>3321.7706192190699</v>
      </c>
      <c r="AU14" s="25">
        <v>0</v>
      </c>
      <c r="AV14" s="25">
        <v>6.65163351177031</v>
      </c>
      <c r="AW14" s="25">
        <v>0</v>
      </c>
      <c r="AX14" s="25">
        <v>58.0204205825952</v>
      </c>
      <c r="AY14" s="25">
        <v>5.5772198865170798E-2</v>
      </c>
      <c r="AZ14" s="25">
        <v>1.9611137133550401E-2</v>
      </c>
      <c r="BA14" s="25">
        <v>73.776186616731906</v>
      </c>
      <c r="BB14" s="25">
        <v>2.50640016932599E-2</v>
      </c>
      <c r="BC14" s="25">
        <v>0</v>
      </c>
      <c r="BD14" s="25">
        <v>3.6352358502730899E-3</v>
      </c>
      <c r="BE14" s="25">
        <v>98.695403998273207</v>
      </c>
      <c r="BF14" s="25">
        <v>95.661652716803601</v>
      </c>
      <c r="BG14" s="25">
        <v>3.0337512814696002</v>
      </c>
      <c r="BH14" s="25">
        <v>0</v>
      </c>
      <c r="BI14" s="25">
        <v>0</v>
      </c>
      <c r="BJ14" s="25">
        <v>0.39136204977815903</v>
      </c>
      <c r="BK14" s="25">
        <v>0</v>
      </c>
      <c r="BL14" s="25">
        <v>4.1996560733808401</v>
      </c>
      <c r="BM14" s="25">
        <v>0</v>
      </c>
      <c r="BN14" s="25">
        <v>0.10915279381383</v>
      </c>
      <c r="BO14" s="25">
        <v>16.798620746925899</v>
      </c>
      <c r="BP14" s="25">
        <v>0.14174383412192701</v>
      </c>
      <c r="BQ14" s="25">
        <v>0</v>
      </c>
      <c r="BR14" s="25">
        <v>0.28220920596350202</v>
      </c>
      <c r="BS14" s="25">
        <v>3.8265666722553799E-4</v>
      </c>
      <c r="BT14" s="25">
        <v>6.8391795778492801</v>
      </c>
      <c r="BU14" s="25">
        <v>24.233545421571598</v>
      </c>
      <c r="BV14" s="25">
        <v>0</v>
      </c>
      <c r="BW14" s="25">
        <v>0</v>
      </c>
      <c r="BX14" s="25">
        <v>8.1179413054744796</v>
      </c>
      <c r="BY14" s="88">
        <v>0</v>
      </c>
      <c r="BZ14" s="25">
        <v>1.3251250961904699</v>
      </c>
      <c r="CA14" s="25">
        <v>162.27464028042701</v>
      </c>
      <c r="CB14" s="25">
        <v>11.2840637403727</v>
      </c>
      <c r="CD14" s="34">
        <f t="shared" si="0"/>
        <v>7.9999999240042766E-3</v>
      </c>
      <c r="CE14" s="34">
        <f t="shared" si="12"/>
        <v>1.9247496961968782E-2</v>
      </c>
      <c r="CF14" s="22">
        <f t="shared" si="1"/>
        <v>-1.4053034141051071E-3</v>
      </c>
      <c r="CG14" s="22" t="str">
        <f t="shared" si="2"/>
        <v/>
      </c>
      <c r="CH14" s="22">
        <f t="shared" si="3"/>
        <v>-1.3041706754973487E-3</v>
      </c>
      <c r="CI14" s="22">
        <f t="shared" si="4"/>
        <v>-1.2684121850506014E-3</v>
      </c>
      <c r="CJ14" s="22">
        <f t="shared" si="5"/>
        <v>-1.2695784514814392E-3</v>
      </c>
      <c r="CK14" s="22">
        <f t="shared" si="6"/>
        <v>-1.0732977669914148E-3</v>
      </c>
      <c r="CL14" s="22">
        <f t="shared" si="7"/>
        <v>-1.0920106633694826E-3</v>
      </c>
      <c r="CM14" s="49">
        <f t="shared" si="8"/>
        <v>-4.9157154213447978E-4</v>
      </c>
      <c r="CN14" s="49">
        <f t="shared" si="9"/>
        <v>-5.5814239825457122E-4</v>
      </c>
      <c r="CO14" s="49">
        <f t="shared" si="10"/>
        <v>8.5642438484920052E-4</v>
      </c>
      <c r="CP14" s="49">
        <f t="shared" si="11"/>
        <v>-1.336179243521074E-3</v>
      </c>
    </row>
    <row r="15" spans="1:94" x14ac:dyDescent="0.25">
      <c r="A15" s="25" t="s">
        <v>14</v>
      </c>
      <c r="B15" s="88">
        <v>194.79007824999999</v>
      </c>
      <c r="C15" s="88"/>
      <c r="D15" s="88">
        <v>922.76395385000001</v>
      </c>
      <c r="E15" s="88">
        <v>27.99692138</v>
      </c>
      <c r="F15" s="88">
        <v>27.120614434</v>
      </c>
      <c r="G15" s="88">
        <v>3.2134793840999998</v>
      </c>
      <c r="H15" s="88">
        <v>45.123870805000003</v>
      </c>
      <c r="I15" s="88"/>
      <c r="J15" s="88"/>
      <c r="K15" s="88"/>
      <c r="L15" s="88"/>
      <c r="M15" s="88"/>
      <c r="N15" s="28"/>
      <c r="O15" s="28"/>
      <c r="P15" s="25"/>
      <c r="Q15" s="25" t="s">
        <v>14</v>
      </c>
      <c r="R15" s="88">
        <v>0</v>
      </c>
      <c r="S15" s="25">
        <v>1.19127043608487</v>
      </c>
      <c r="T15" s="25">
        <v>0.44092255765101901</v>
      </c>
      <c r="U15" s="25">
        <v>0.44092255765101901</v>
      </c>
      <c r="V15" s="25">
        <v>3.5031168327237499</v>
      </c>
      <c r="W15" s="88">
        <v>0</v>
      </c>
      <c r="X15" s="25">
        <v>0.21357390976489499</v>
      </c>
      <c r="Y15" s="25">
        <v>1.0963479863966401</v>
      </c>
      <c r="Z15" s="25">
        <v>194.54829773772701</v>
      </c>
      <c r="AA15" s="25">
        <v>10.4936176820589</v>
      </c>
      <c r="AB15" s="25">
        <v>7.9734373079114101E-2</v>
      </c>
      <c r="AC15" s="25">
        <v>1.83199328256168</v>
      </c>
      <c r="AD15" s="25">
        <v>0</v>
      </c>
      <c r="AE15" s="88">
        <v>0</v>
      </c>
      <c r="AF15" s="25">
        <v>1.9269160969424699</v>
      </c>
      <c r="AG15" s="25">
        <v>1.9269160969424699</v>
      </c>
      <c r="AH15" s="25">
        <v>7.3742314533639703</v>
      </c>
      <c r="AI15" s="25">
        <v>1.4508384395359399</v>
      </c>
      <c r="AJ15" s="25">
        <v>5.7902586677529698E-2</v>
      </c>
      <c r="AK15" s="88">
        <v>1.51832419330719</v>
      </c>
      <c r="AL15" s="25">
        <v>0.15536903167979399</v>
      </c>
      <c r="AM15" s="25">
        <v>0</v>
      </c>
      <c r="AN15" s="25">
        <v>0.122937627965772</v>
      </c>
      <c r="AO15" s="25">
        <v>0.52146865137320397</v>
      </c>
      <c r="AP15" s="25">
        <v>0</v>
      </c>
      <c r="AQ15" s="88">
        <v>46.368760723336401</v>
      </c>
      <c r="AR15" s="25">
        <v>829.60101618633405</v>
      </c>
      <c r="AS15" s="25">
        <v>84.803650550439002</v>
      </c>
      <c r="AT15" s="25">
        <v>921.77889819013706</v>
      </c>
      <c r="AU15" s="25">
        <v>0</v>
      </c>
      <c r="AV15" s="25">
        <v>1.8483380868091901</v>
      </c>
      <c r="AW15" s="25">
        <v>0</v>
      </c>
      <c r="AX15" s="25">
        <v>16.1225533888556</v>
      </c>
      <c r="AY15" s="25">
        <v>1.57955162860938E-2</v>
      </c>
      <c r="AZ15" s="25">
        <v>5.5541704580653302E-3</v>
      </c>
      <c r="BA15" s="25">
        <v>20.894520655323799</v>
      </c>
      <c r="BB15" s="25">
        <v>7.0985000181881296E-3</v>
      </c>
      <c r="BC15" s="25">
        <v>0</v>
      </c>
      <c r="BD15" s="25">
        <v>1.02955365950715E-3</v>
      </c>
      <c r="BE15" s="25">
        <v>27.968234227533301</v>
      </c>
      <c r="BF15" s="25">
        <v>27.092814750138999</v>
      </c>
      <c r="BG15" s="25">
        <v>0.87541947739435699</v>
      </c>
      <c r="BH15" s="25">
        <v>0</v>
      </c>
      <c r="BI15" s="25">
        <v>0</v>
      </c>
      <c r="BJ15" s="25">
        <v>0.110839577506241</v>
      </c>
      <c r="BK15" s="25">
        <v>0</v>
      </c>
      <c r="BL15" s="25">
        <v>1.18940528227428</v>
      </c>
      <c r="BM15" s="25">
        <v>0</v>
      </c>
      <c r="BN15" s="25">
        <v>3.0913693312830299E-2</v>
      </c>
      <c r="BO15" s="25">
        <v>4.75762352397801</v>
      </c>
      <c r="BP15" s="25">
        <v>3.9387187103229401E-2</v>
      </c>
      <c r="BQ15" s="25">
        <v>0</v>
      </c>
      <c r="BR15" s="25">
        <v>7.9925903228117698E-2</v>
      </c>
      <c r="BS15" s="25">
        <v>1.08374093784619E-4</v>
      </c>
      <c r="BT15" s="25">
        <v>3.2085227028436298</v>
      </c>
      <c r="BU15" s="25">
        <v>6.7339519919509296</v>
      </c>
      <c r="BV15" s="25">
        <v>0</v>
      </c>
      <c r="BW15" s="25">
        <v>0</v>
      </c>
      <c r="BX15" s="25">
        <v>2.2557918057950999</v>
      </c>
      <c r="BY15" s="88">
        <v>0</v>
      </c>
      <c r="BZ15" s="25">
        <v>0.36822221340392502</v>
      </c>
      <c r="CA15" s="25">
        <v>45.092437600048399</v>
      </c>
      <c r="CB15" s="25">
        <v>3.13558631699585</v>
      </c>
      <c r="CD15" s="34">
        <f t="shared" si="0"/>
        <v>8.0000002905717127E-3</v>
      </c>
      <c r="CE15" s="34">
        <f t="shared" si="12"/>
        <v>1.9247488907387467E-2</v>
      </c>
      <c r="CF15" s="22">
        <f t="shared" si="1"/>
        <v>-1.2412362808472855E-3</v>
      </c>
      <c r="CG15" s="22" t="str">
        <f t="shared" si="2"/>
        <v/>
      </c>
      <c r="CH15" s="22">
        <f t="shared" si="3"/>
        <v>-1.0675055692770123E-3</v>
      </c>
      <c r="CI15" s="22">
        <f t="shared" si="4"/>
        <v>-1.0246538209444551E-3</v>
      </c>
      <c r="CJ15" s="22">
        <f t="shared" si="5"/>
        <v>-1.0250388658654499E-3</v>
      </c>
      <c r="CK15" s="22">
        <f t="shared" si="6"/>
        <v>-1.5424655533485437E-3</v>
      </c>
      <c r="CL15" s="22">
        <f t="shared" si="7"/>
        <v>-6.9659815062055714E-4</v>
      </c>
      <c r="CM15" s="49">
        <f t="shared" si="8"/>
        <v>-4.9136266453943082E-4</v>
      </c>
      <c r="CN15" s="49">
        <f t="shared" si="9"/>
        <v>-5.5758488711884862E-4</v>
      </c>
      <c r="CO15" s="49">
        <f t="shared" si="10"/>
        <v>8.567026881480175E-4</v>
      </c>
      <c r="CP15" s="49">
        <f t="shared" si="11"/>
        <v>-1.3381277948010858E-3</v>
      </c>
    </row>
    <row r="16" spans="1:94" s="27" customFormat="1" x14ac:dyDescent="0.25">
      <c r="A16" s="25" t="s">
        <v>15</v>
      </c>
      <c r="B16" s="88">
        <v>54.635008874</v>
      </c>
      <c r="C16" s="88"/>
      <c r="D16" s="88">
        <v>256.62842044000001</v>
      </c>
      <c r="E16" s="88">
        <v>7.5396338315999998</v>
      </c>
      <c r="F16" s="88">
        <v>7.3095620462999999</v>
      </c>
      <c r="G16" s="88">
        <v>0.38554137420000001</v>
      </c>
      <c r="H16" s="88">
        <v>12.376429331000001</v>
      </c>
      <c r="I16" s="88"/>
      <c r="J16" s="88"/>
      <c r="K16" s="88"/>
      <c r="L16" s="88"/>
      <c r="M16" s="88"/>
      <c r="N16" s="28"/>
      <c r="O16" s="28"/>
      <c r="P16" s="25"/>
      <c r="Q16" s="25" t="s">
        <v>15</v>
      </c>
      <c r="R16" s="88">
        <v>0</v>
      </c>
      <c r="S16" s="25">
        <v>0.32692266088968402</v>
      </c>
      <c r="T16" s="25">
        <v>0.12100326402802999</v>
      </c>
      <c r="U16" s="25">
        <v>0.12100326402802999</v>
      </c>
      <c r="V16" s="25">
        <v>0.96136808331288504</v>
      </c>
      <c r="W16" s="88">
        <v>0</v>
      </c>
      <c r="X16" s="25">
        <v>5.8611637235841001E-2</v>
      </c>
      <c r="Y16" s="25">
        <v>0.300873318250026</v>
      </c>
      <c r="Z16" s="25">
        <v>54.619924085605398</v>
      </c>
      <c r="AA16" s="25">
        <v>2.8797857053747702</v>
      </c>
      <c r="AB16" s="25">
        <v>2.1881646125744499E-2</v>
      </c>
      <c r="AC16" s="25">
        <v>0.50275748958866295</v>
      </c>
      <c r="AD16" s="25">
        <v>0</v>
      </c>
      <c r="AE16" s="88">
        <v>0</v>
      </c>
      <c r="AF16" s="25">
        <v>0.52880721638455197</v>
      </c>
      <c r="AG16" s="25">
        <v>0.52880721638455197</v>
      </c>
      <c r="AH16" s="25">
        <v>2.0525549253878701</v>
      </c>
      <c r="AI16" s="25">
        <v>0.39815652030423998</v>
      </c>
      <c r="AJ16" s="25">
        <v>1.58903509674856E-2</v>
      </c>
      <c r="AK16" s="88">
        <v>0.41667719292577998</v>
      </c>
      <c r="AL16" s="25">
        <v>4.2638216692606201E-2</v>
      </c>
      <c r="AM16" s="25">
        <v>0</v>
      </c>
      <c r="AN16" s="25">
        <v>3.3738255443319598E-2</v>
      </c>
      <c r="AO16" s="25">
        <v>0.14065879370249701</v>
      </c>
      <c r="AP16" s="25">
        <v>0</v>
      </c>
      <c r="AQ16" s="88">
        <v>12.7250766378412</v>
      </c>
      <c r="AR16" s="25">
        <v>230.91252236137001</v>
      </c>
      <c r="AS16" s="25">
        <v>23.604392506952799</v>
      </c>
      <c r="AT16" s="25">
        <v>256.56946979371099</v>
      </c>
      <c r="AU16" s="25">
        <v>0</v>
      </c>
      <c r="AV16" s="25">
        <v>0.50724360186863704</v>
      </c>
      <c r="AW16" s="25">
        <v>0</v>
      </c>
      <c r="AX16" s="25">
        <v>4.4245461500147103</v>
      </c>
      <c r="AY16" s="25">
        <v>4.2606215253779504E-3</v>
      </c>
      <c r="AZ16" s="25">
        <v>1.49815998555972E-3</v>
      </c>
      <c r="BA16" s="25">
        <v>5.636003493444</v>
      </c>
      <c r="BB16" s="25">
        <v>1.9147206875113601E-3</v>
      </c>
      <c r="BC16" s="25">
        <v>0</v>
      </c>
      <c r="BD16" s="25">
        <v>2.7770765653091701E-4</v>
      </c>
      <c r="BE16" s="25">
        <v>7.5379343079453198</v>
      </c>
      <c r="BF16" s="25">
        <v>7.3079057067559301</v>
      </c>
      <c r="BG16" s="25">
        <v>0.230028601189393</v>
      </c>
      <c r="BH16" s="25">
        <v>0</v>
      </c>
      <c r="BI16" s="25">
        <v>0</v>
      </c>
      <c r="BJ16" s="25">
        <v>2.9897389773860899E-2</v>
      </c>
      <c r="BK16" s="25">
        <v>0</v>
      </c>
      <c r="BL16" s="25">
        <v>0.32082547095686098</v>
      </c>
      <c r="BM16" s="25">
        <v>0</v>
      </c>
      <c r="BN16" s="25">
        <v>8.3385373512569003E-3</v>
      </c>
      <c r="BO16" s="25">
        <v>1.28330150211919</v>
      </c>
      <c r="BP16" s="25">
        <v>1.0809161328288901E-2</v>
      </c>
      <c r="BQ16" s="25">
        <v>0</v>
      </c>
      <c r="BR16" s="25">
        <v>2.1558870871983101E-2</v>
      </c>
      <c r="BS16" s="25">
        <v>2.92323837927214E-5</v>
      </c>
      <c r="BT16" s="25">
        <v>0.38552303595495901</v>
      </c>
      <c r="BU16" s="25">
        <v>1.8480118833508901</v>
      </c>
      <c r="BV16" s="25">
        <v>0</v>
      </c>
      <c r="BW16" s="25">
        <v>0</v>
      </c>
      <c r="BX16" s="25">
        <v>0.61906190457862997</v>
      </c>
      <c r="BY16" s="88">
        <v>0</v>
      </c>
      <c r="BZ16" s="25">
        <v>0.101052025159046</v>
      </c>
      <c r="CA16" s="25">
        <v>12.3748144830437</v>
      </c>
      <c r="CB16" s="25">
        <v>0.86050589407621803</v>
      </c>
      <c r="CD16" s="34">
        <f t="shared" si="0"/>
        <v>7.9999967534647894E-3</v>
      </c>
      <c r="CE16" s="34">
        <f t="shared" si="12"/>
        <v>1.924748338945621E-2</v>
      </c>
      <c r="CF16" s="22">
        <f t="shared" si="1"/>
        <v>-2.761011429391648E-4</v>
      </c>
      <c r="CG16" s="22" t="str">
        <f t="shared" si="2"/>
        <v/>
      </c>
      <c r="CH16" s="22">
        <f t="shared" si="3"/>
        <v>-2.2971207237275826E-4</v>
      </c>
      <c r="CI16" s="22">
        <f t="shared" si="4"/>
        <v>-2.2541196199170037E-4</v>
      </c>
      <c r="CJ16" s="22">
        <f t="shared" si="5"/>
        <v>-2.2659901285170263E-4</v>
      </c>
      <c r="CK16" s="22">
        <f t="shared" si="6"/>
        <v>-4.7564921090625004E-5</v>
      </c>
      <c r="CL16" s="22">
        <f t="shared" si="7"/>
        <v>-1.3047769377682521E-4</v>
      </c>
      <c r="CM16" s="49">
        <f t="shared" si="8"/>
        <v>-4.9186087406555398E-4</v>
      </c>
      <c r="CN16" s="49">
        <f t="shared" si="9"/>
        <v>-5.5604090117832678E-4</v>
      </c>
      <c r="CO16" s="49">
        <f t="shared" si="10"/>
        <v>8.5574499866668979E-4</v>
      </c>
      <c r="CP16" s="49">
        <f t="shared" si="11"/>
        <v>-1.3316689185912602E-3</v>
      </c>
    </row>
    <row r="17" spans="1:94" s="27" customFormat="1" x14ac:dyDescent="0.25">
      <c r="A17" s="25" t="s">
        <v>16</v>
      </c>
      <c r="B17" s="88">
        <v>1.832042E-4</v>
      </c>
      <c r="C17" s="88"/>
      <c r="D17" s="88">
        <v>7.1535309999999999E-4</v>
      </c>
      <c r="E17" s="88">
        <v>1.83677E-5</v>
      </c>
      <c r="F17" s="88">
        <v>1.7814099999999999E-5</v>
      </c>
      <c r="G17" s="88">
        <v>2.4353000000000001E-7</v>
      </c>
      <c r="H17" s="88">
        <v>1.9557600000000001E-5</v>
      </c>
      <c r="I17" s="88"/>
      <c r="J17" s="88"/>
      <c r="K17" s="88"/>
      <c r="L17" s="88"/>
      <c r="M17" s="88"/>
      <c r="N17" s="28"/>
      <c r="O17" s="28"/>
      <c r="P17" s="25"/>
      <c r="Q17" s="25" t="s">
        <v>16</v>
      </c>
      <c r="R17" s="88">
        <v>0</v>
      </c>
      <c r="S17" s="25">
        <v>5.1665044064882E-7</v>
      </c>
      <c r="T17" s="25">
        <v>1.9122796210254699E-7</v>
      </c>
      <c r="U17" s="25">
        <v>1.9122796210254699E-7</v>
      </c>
      <c r="V17" s="25">
        <v>1.5194993303460701E-6</v>
      </c>
      <c r="W17" s="88">
        <v>0</v>
      </c>
      <c r="X17" s="25">
        <v>9.2647361673749007E-8</v>
      </c>
      <c r="Y17" s="25">
        <v>4.7550321048077298E-7</v>
      </c>
      <c r="Z17" s="25">
        <v>1.83203646444771E-4</v>
      </c>
      <c r="AA17" s="25">
        <v>4.5518847864548E-6</v>
      </c>
      <c r="AB17" s="25">
        <v>3.45706410489591E-8</v>
      </c>
      <c r="AC17" s="25">
        <v>7.9444011971097396E-7</v>
      </c>
      <c r="AD17" s="25">
        <v>0</v>
      </c>
      <c r="AE17" s="88">
        <v>0</v>
      </c>
      <c r="AF17" s="25">
        <v>8.3572424588149E-7</v>
      </c>
      <c r="AG17" s="25">
        <v>8.3572424588149E-7</v>
      </c>
      <c r="AH17" s="25">
        <v>5.7247419214382899E-6</v>
      </c>
      <c r="AI17" s="25">
        <v>6.2902131318308803E-7</v>
      </c>
      <c r="AJ17" s="25">
        <v>2.5116306486548999E-8</v>
      </c>
      <c r="AK17" s="88">
        <v>6.5846235850460396E-7</v>
      </c>
      <c r="AL17" s="25">
        <v>6.7381206699846195E-8</v>
      </c>
      <c r="AM17" s="25">
        <v>0</v>
      </c>
      <c r="AN17" s="25">
        <v>5.3320487772615197E-8</v>
      </c>
      <c r="AO17" s="25">
        <v>3.4292895054481701E-7</v>
      </c>
      <c r="AP17" s="25">
        <v>0</v>
      </c>
      <c r="AQ17" s="88">
        <v>2.0111664103793599E-5</v>
      </c>
      <c r="AR17" s="25">
        <v>6.4381796436228499E-4</v>
      </c>
      <c r="AS17" s="25">
        <v>6.5811714258943803E-5</v>
      </c>
      <c r="AT17" s="25">
        <v>7.1535442054266696E-4</v>
      </c>
      <c r="AU17" s="25">
        <v>0</v>
      </c>
      <c r="AV17" s="25">
        <v>8.0159504400976597E-7</v>
      </c>
      <c r="AW17" s="25">
        <v>0</v>
      </c>
      <c r="AX17" s="25">
        <v>6.9924304303973201E-6</v>
      </c>
      <c r="AY17" s="25">
        <v>1.0385974194899601E-8</v>
      </c>
      <c r="AZ17" s="25">
        <v>3.6519563264383698E-9</v>
      </c>
      <c r="BA17" s="25">
        <v>1.3738101930697699E-5</v>
      </c>
      <c r="BB17" s="25">
        <v>4.6671847528343102E-9</v>
      </c>
      <c r="BC17" s="25">
        <v>0</v>
      </c>
      <c r="BD17" s="25">
        <v>6.7692918203012604E-10</v>
      </c>
      <c r="BE17" s="25">
        <v>1.8367111162552201E-5</v>
      </c>
      <c r="BF17" s="25">
        <v>1.78135305808627E-5</v>
      </c>
      <c r="BG17" s="25">
        <v>5.5358058168951198E-7</v>
      </c>
      <c r="BH17" s="25">
        <v>0</v>
      </c>
      <c r="BI17" s="25">
        <v>0</v>
      </c>
      <c r="BJ17" s="25">
        <v>7.2873779879517402E-8</v>
      </c>
      <c r="BK17" s="25">
        <v>0</v>
      </c>
      <c r="BL17" s="25">
        <v>7.8208965095322296E-7</v>
      </c>
      <c r="BM17" s="25">
        <v>0</v>
      </c>
      <c r="BN17" s="25">
        <v>2.03266147478188E-8</v>
      </c>
      <c r="BO17" s="25">
        <v>3.12813814161389E-6</v>
      </c>
      <c r="BP17" s="25">
        <v>1.7085538230900999E-8</v>
      </c>
      <c r="BQ17" s="25">
        <v>0</v>
      </c>
      <c r="BR17" s="25">
        <v>5.2547165131698599E-8</v>
      </c>
      <c r="BS17" s="25">
        <v>7.1253382716865906E-11</v>
      </c>
      <c r="BT17" s="25">
        <v>2.4353136350358499E-7</v>
      </c>
      <c r="BU17" s="25">
        <v>2.92083121083351E-6</v>
      </c>
      <c r="BV17" s="25">
        <v>0</v>
      </c>
      <c r="BW17" s="25">
        <v>0</v>
      </c>
      <c r="BX17" s="25">
        <v>9.7837304849617209E-7</v>
      </c>
      <c r="BY17" s="88">
        <v>0</v>
      </c>
      <c r="BZ17" s="25">
        <v>1.5969973048496099E-7</v>
      </c>
      <c r="CA17" s="25">
        <v>1.9557201673308E-5</v>
      </c>
      <c r="CB17" s="25">
        <v>1.3598519596333699E-6</v>
      </c>
      <c r="CD17" s="34">
        <f t="shared" si="0"/>
        <v>8.0026651923049662E-3</v>
      </c>
      <c r="CE17" s="34">
        <f t="shared" si="12"/>
        <v>1.9251037798943119E-2</v>
      </c>
      <c r="CF17" s="22">
        <f t="shared" si="1"/>
        <v>-3.0215204072753435E-6</v>
      </c>
      <c r="CG17" s="22" t="str">
        <f t="shared" si="2"/>
        <v/>
      </c>
      <c r="CH17" s="22">
        <f t="shared" si="3"/>
        <v>1.8460011803534332E-6</v>
      </c>
      <c r="CI17" s="22">
        <f t="shared" si="4"/>
        <v>-3.2058311481507955E-5</v>
      </c>
      <c r="CJ17" s="22">
        <f t="shared" si="5"/>
        <v>-3.1964518965289404E-5</v>
      </c>
      <c r="CK17" s="22">
        <f t="shared" si="6"/>
        <v>5.5989142404787039E-6</v>
      </c>
      <c r="CL17" s="22">
        <f t="shared" si="7"/>
        <v>-2.0366849306694354E-5</v>
      </c>
      <c r="CM17" s="49">
        <f t="shared" si="8"/>
        <v>-5.2340385624105752E-4</v>
      </c>
      <c r="CN17" s="49">
        <f t="shared" si="9"/>
        <v>-3.6918939584928506E-4</v>
      </c>
      <c r="CO17" s="49">
        <f t="shared" si="10"/>
        <v>8.5024083143100623E-4</v>
      </c>
      <c r="CP17" s="49">
        <f t="shared" si="11"/>
        <v>-1.3236797021008266E-3</v>
      </c>
    </row>
    <row r="18" spans="1:94" s="27" customFormat="1" x14ac:dyDescent="0.25">
      <c r="A18" s="25" t="s">
        <v>17</v>
      </c>
      <c r="B18" s="88">
        <v>607.70361803000003</v>
      </c>
      <c r="C18" s="88"/>
      <c r="D18" s="88">
        <v>2858.1053754</v>
      </c>
      <c r="E18" s="88">
        <v>84.963808325000002</v>
      </c>
      <c r="F18" s="88">
        <v>82.344284528000003</v>
      </c>
      <c r="G18" s="88">
        <v>6.5401520267000004</v>
      </c>
      <c r="H18" s="88">
        <v>137.97558226999999</v>
      </c>
      <c r="I18" s="88"/>
      <c r="J18" s="88"/>
      <c r="K18" s="88"/>
      <c r="L18" s="88"/>
      <c r="M18" s="88"/>
      <c r="N18" s="28"/>
      <c r="O18" s="28"/>
      <c r="P18" s="25"/>
      <c r="Q18" s="25" t="s">
        <v>17</v>
      </c>
      <c r="R18" s="88">
        <v>0</v>
      </c>
      <c r="S18" s="25">
        <v>3.6425043639212902</v>
      </c>
      <c r="T18" s="25">
        <v>1.3481930655379399</v>
      </c>
      <c r="U18" s="25">
        <v>1.3481930655379399</v>
      </c>
      <c r="V18" s="25">
        <v>10.711359188888</v>
      </c>
      <c r="W18" s="88">
        <v>0</v>
      </c>
      <c r="X18" s="25">
        <v>0.65303705480402796</v>
      </c>
      <c r="Y18" s="25">
        <v>3.3522641921323801</v>
      </c>
      <c r="Z18" s="25">
        <v>607.03896328841404</v>
      </c>
      <c r="AA18" s="25">
        <v>32.085972481388701</v>
      </c>
      <c r="AB18" s="25">
        <v>0.24380104767605101</v>
      </c>
      <c r="AC18" s="25">
        <v>5.60161944901881</v>
      </c>
      <c r="AD18" s="25">
        <v>0</v>
      </c>
      <c r="AE18" s="88">
        <v>0</v>
      </c>
      <c r="AF18" s="25">
        <v>5.8918622273451797</v>
      </c>
      <c r="AG18" s="25">
        <v>5.8918622273451797</v>
      </c>
      <c r="AH18" s="25">
        <v>22.8425984725761</v>
      </c>
      <c r="AI18" s="25">
        <v>4.4361744982378601</v>
      </c>
      <c r="AJ18" s="25">
        <v>0.17704612855773799</v>
      </c>
      <c r="AK18" s="88">
        <v>4.6425271006255997</v>
      </c>
      <c r="AL18" s="25">
        <v>0.475065969417788</v>
      </c>
      <c r="AM18" s="25">
        <v>0</v>
      </c>
      <c r="AN18" s="25">
        <v>0.375901420935569</v>
      </c>
      <c r="AO18" s="25">
        <v>1.5834109915573999</v>
      </c>
      <c r="AP18" s="25">
        <v>0</v>
      </c>
      <c r="AQ18" s="88">
        <v>141.78010913176399</v>
      </c>
      <c r="AR18" s="25">
        <v>2569.7923472861598</v>
      </c>
      <c r="AS18" s="25">
        <v>262.689905235933</v>
      </c>
      <c r="AT18" s="25">
        <v>2855.3248509946702</v>
      </c>
      <c r="AU18" s="25">
        <v>0</v>
      </c>
      <c r="AV18" s="25">
        <v>5.6515974915270197</v>
      </c>
      <c r="AW18" s="25">
        <v>0</v>
      </c>
      <c r="AX18" s="25">
        <v>49.2973846555468</v>
      </c>
      <c r="AY18" s="25">
        <v>4.7962207745388098E-2</v>
      </c>
      <c r="AZ18" s="25">
        <v>1.6864925366049902E-2</v>
      </c>
      <c r="BA18" s="25">
        <v>63.445042508969998</v>
      </c>
      <c r="BB18" s="25">
        <v>2.15541944958305E-2</v>
      </c>
      <c r="BC18" s="25">
        <v>0</v>
      </c>
      <c r="BD18" s="25">
        <v>3.1261816728451099E-3</v>
      </c>
      <c r="BE18" s="25">
        <v>84.882873094508398</v>
      </c>
      <c r="BF18" s="25">
        <v>82.265813413043205</v>
      </c>
      <c r="BG18" s="25">
        <v>2.6170596814651899</v>
      </c>
      <c r="BH18" s="25">
        <v>0</v>
      </c>
      <c r="BI18" s="25">
        <v>0</v>
      </c>
      <c r="BJ18" s="25">
        <v>0.33655825592574801</v>
      </c>
      <c r="BK18" s="25">
        <v>0</v>
      </c>
      <c r="BL18" s="25">
        <v>3.6115636842209602</v>
      </c>
      <c r="BM18" s="25">
        <v>0</v>
      </c>
      <c r="BN18" s="25">
        <v>9.3867738388531505E-2</v>
      </c>
      <c r="BO18" s="25">
        <v>14.4462542762501</v>
      </c>
      <c r="BP18" s="25">
        <v>0.12043343373054401</v>
      </c>
      <c r="BQ18" s="25">
        <v>0</v>
      </c>
      <c r="BR18" s="25">
        <v>0.24269036925103399</v>
      </c>
      <c r="BS18" s="25">
        <v>3.2907075661744799E-4</v>
      </c>
      <c r="BT18" s="25">
        <v>6.5299214314663399</v>
      </c>
      <c r="BU18" s="25">
        <v>20.5901644962949</v>
      </c>
      <c r="BV18" s="25">
        <v>0</v>
      </c>
      <c r="BW18" s="25">
        <v>0</v>
      </c>
      <c r="BX18" s="25">
        <v>6.8974565954853704</v>
      </c>
      <c r="BY18" s="88">
        <v>0</v>
      </c>
      <c r="BZ18" s="25">
        <v>1.12589992760046</v>
      </c>
      <c r="CA18" s="25">
        <v>137.877530314875</v>
      </c>
      <c r="CB18" s="25">
        <v>9.5875697449619306</v>
      </c>
      <c r="CD18" s="34">
        <f t="shared" si="0"/>
        <v>7.9999998825418198E-3</v>
      </c>
      <c r="CE18" s="34">
        <f t="shared" si="12"/>
        <v>1.9247496935420209E-2</v>
      </c>
      <c r="CF18" s="22">
        <f t="shared" si="1"/>
        <v>-1.0937152945388255E-3</v>
      </c>
      <c r="CG18" s="22" t="str">
        <f t="shared" si="2"/>
        <v/>
      </c>
      <c r="CH18" s="22">
        <f t="shared" si="3"/>
        <v>-9.7285580484960277E-4</v>
      </c>
      <c r="CI18" s="22">
        <f t="shared" si="4"/>
        <v>-9.5258477800353077E-4</v>
      </c>
      <c r="CJ18" s="22">
        <f t="shared" si="5"/>
        <v>-9.5296371091930826E-4</v>
      </c>
      <c r="CK18" s="22">
        <f t="shared" si="6"/>
        <v>-1.5642748351864613E-3</v>
      </c>
      <c r="CL18" s="22">
        <f t="shared" si="7"/>
        <v>-7.1064715590844372E-4</v>
      </c>
      <c r="CM18" s="49">
        <f t="shared" si="8"/>
        <v>-4.9138943809106587E-4</v>
      </c>
      <c r="CN18" s="49">
        <f t="shared" si="9"/>
        <v>-5.57943765590878E-4</v>
      </c>
      <c r="CO18" s="49">
        <f t="shared" si="10"/>
        <v>8.5669238206091008E-4</v>
      </c>
      <c r="CP18" s="49">
        <f t="shared" si="11"/>
        <v>-1.3396101085222066E-3</v>
      </c>
    </row>
    <row r="19" spans="1:94" x14ac:dyDescent="0.25">
      <c r="A19" s="25" t="s">
        <v>18</v>
      </c>
      <c r="B19" s="88">
        <v>4806.6090506999999</v>
      </c>
      <c r="C19" s="88"/>
      <c r="D19" s="88">
        <v>20411.975824000001</v>
      </c>
      <c r="E19" s="88">
        <v>580.90133088000005</v>
      </c>
      <c r="F19" s="88">
        <v>562.80324469000004</v>
      </c>
      <c r="G19" s="88">
        <v>61.261237276000003</v>
      </c>
      <c r="H19" s="88">
        <v>803.55336135000005</v>
      </c>
      <c r="I19" s="88"/>
      <c r="J19" s="88"/>
      <c r="K19" s="88"/>
      <c r="L19" s="88"/>
      <c r="M19" s="88"/>
      <c r="N19" s="28"/>
      <c r="O19" s="28"/>
      <c r="P19" s="25"/>
      <c r="Q19" s="25" t="s">
        <v>18</v>
      </c>
      <c r="R19" s="88">
        <v>0</v>
      </c>
      <c r="S19" s="25">
        <v>21.172374709071001</v>
      </c>
      <c r="T19" s="25">
        <v>7.8364916914796199</v>
      </c>
      <c r="U19" s="25">
        <v>7.8364916914796199</v>
      </c>
      <c r="V19" s="25">
        <v>62.260720357495103</v>
      </c>
      <c r="W19" s="88">
        <v>0</v>
      </c>
      <c r="X19" s="25">
        <v>3.79583398718195</v>
      </c>
      <c r="Y19" s="25">
        <v>19.4853307751399</v>
      </c>
      <c r="Z19" s="25">
        <v>4789.9010390251096</v>
      </c>
      <c r="AA19" s="25">
        <v>186.50241362155501</v>
      </c>
      <c r="AB19" s="25">
        <v>1.4171153458436401</v>
      </c>
      <c r="AC19" s="25">
        <v>32.559908889828499</v>
      </c>
      <c r="AD19" s="25">
        <v>0</v>
      </c>
      <c r="AE19" s="88">
        <v>0</v>
      </c>
      <c r="AF19" s="25">
        <v>34.246968382165299</v>
      </c>
      <c r="AG19" s="25">
        <v>34.246968382165299</v>
      </c>
      <c r="AH19" s="25">
        <v>162.770991165136</v>
      </c>
      <c r="AI19" s="25">
        <v>25.785658105128199</v>
      </c>
      <c r="AJ19" s="25">
        <v>1.0290956252068399</v>
      </c>
      <c r="AK19" s="88">
        <v>26.985100798465201</v>
      </c>
      <c r="AL19" s="25">
        <v>2.7613633325244602</v>
      </c>
      <c r="AM19" s="25">
        <v>0</v>
      </c>
      <c r="AN19" s="25">
        <v>2.1849638812510102</v>
      </c>
      <c r="AO19" s="25">
        <v>10.799016593242801</v>
      </c>
      <c r="AP19" s="25">
        <v>0</v>
      </c>
      <c r="AQ19" s="88">
        <v>824.10931675027598</v>
      </c>
      <c r="AR19" s="25">
        <v>18311.736216950401</v>
      </c>
      <c r="AS19" s="25">
        <v>1871.86635804566</v>
      </c>
      <c r="AT19" s="25">
        <v>20346.373566161201</v>
      </c>
      <c r="AU19" s="25">
        <v>0</v>
      </c>
      <c r="AV19" s="25">
        <v>32.850408680664998</v>
      </c>
      <c r="AW19" s="25">
        <v>0</v>
      </c>
      <c r="AX19" s="25">
        <v>286.54526756117002</v>
      </c>
      <c r="AY19" s="25">
        <v>0.32710705384734001</v>
      </c>
      <c r="AZ19" s="25">
        <v>0.115020465248323</v>
      </c>
      <c r="BA19" s="25">
        <v>432.70151376940697</v>
      </c>
      <c r="BB19" s="25">
        <v>0.147001836035869</v>
      </c>
      <c r="BC19" s="25">
        <v>0</v>
      </c>
      <c r="BD19" s="25">
        <v>2.1320863029161599E-2</v>
      </c>
      <c r="BE19" s="25">
        <v>579.10360660888705</v>
      </c>
      <c r="BF19" s="25">
        <v>561.06104341328796</v>
      </c>
      <c r="BG19" s="25">
        <v>18.042563195599499</v>
      </c>
      <c r="BH19" s="25">
        <v>0</v>
      </c>
      <c r="BI19" s="25">
        <v>0</v>
      </c>
      <c r="BJ19" s="25">
        <v>2.2953609505558399</v>
      </c>
      <c r="BK19" s="25">
        <v>0</v>
      </c>
      <c r="BL19" s="25">
        <v>24.631223476082599</v>
      </c>
      <c r="BM19" s="25">
        <v>0</v>
      </c>
      <c r="BN19" s="25">
        <v>0.6401871316005</v>
      </c>
      <c r="BO19" s="25">
        <v>98.5248903756125</v>
      </c>
      <c r="BP19" s="25">
        <v>0.70002967104594505</v>
      </c>
      <c r="BQ19" s="25">
        <v>0</v>
      </c>
      <c r="BR19" s="25">
        <v>1.65517318744908</v>
      </c>
      <c r="BS19" s="25">
        <v>2.2443044194282299E-3</v>
      </c>
      <c r="BT19" s="25">
        <v>61.067301857987502</v>
      </c>
      <c r="BU19" s="25">
        <v>119.682143111575</v>
      </c>
      <c r="BV19" s="25">
        <v>0</v>
      </c>
      <c r="BW19" s="25">
        <v>0</v>
      </c>
      <c r="BX19" s="25">
        <v>40.092064998202197</v>
      </c>
      <c r="BY19" s="88">
        <v>0</v>
      </c>
      <c r="BZ19" s="25">
        <v>6.5443932112244196</v>
      </c>
      <c r="CA19" s="25">
        <v>801.42528756262402</v>
      </c>
      <c r="CB19" s="25">
        <v>55.728577432006702</v>
      </c>
      <c r="CD19" s="34">
        <f t="shared" si="0"/>
        <v>8.000000129548707E-3</v>
      </c>
      <c r="CE19" s="34">
        <f t="shared" si="12"/>
        <v>1.9247489591409834E-2</v>
      </c>
      <c r="CF19" s="22">
        <f t="shared" si="1"/>
        <v>-3.4760496430341105E-3</v>
      </c>
      <c r="CG19" s="22" t="str">
        <f t="shared" si="2"/>
        <v/>
      </c>
      <c r="CH19" s="22">
        <f t="shared" si="3"/>
        <v>-3.2139102262538589E-3</v>
      </c>
      <c r="CI19" s="22">
        <f t="shared" si="4"/>
        <v>-3.0947153596457555E-3</v>
      </c>
      <c r="CJ19" s="22">
        <f t="shared" si="5"/>
        <v>-3.095577882945059E-3</v>
      </c>
      <c r="CK19" s="22">
        <f t="shared" si="6"/>
        <v>-3.1657117393624349E-3</v>
      </c>
      <c r="CL19" s="22">
        <f t="shared" si="7"/>
        <v>-2.6483291461823766E-3</v>
      </c>
      <c r="CM19" s="49">
        <f t="shared" si="8"/>
        <v>-4.9129182952087976E-4</v>
      </c>
      <c r="CN19" s="49">
        <f t="shared" si="9"/>
        <v>-5.5831385343753663E-4</v>
      </c>
      <c r="CO19" s="49">
        <f t="shared" si="10"/>
        <v>8.5670117316853623E-4</v>
      </c>
      <c r="CP19" s="49">
        <f t="shared" si="11"/>
        <v>-1.337888289711732E-3</v>
      </c>
    </row>
    <row r="20" spans="1:94" x14ac:dyDescent="0.25">
      <c r="A20" s="25" t="s">
        <v>19</v>
      </c>
      <c r="B20" s="88">
        <v>379.94417007999999</v>
      </c>
      <c r="C20" s="88"/>
      <c r="D20" s="88">
        <v>1546.9783308999999</v>
      </c>
      <c r="E20" s="88">
        <v>41.283496302000003</v>
      </c>
      <c r="F20" s="88">
        <v>40.035353147999999</v>
      </c>
      <c r="G20" s="88">
        <v>1.2887413977</v>
      </c>
      <c r="H20" s="88">
        <v>50.441492554</v>
      </c>
      <c r="I20" s="88"/>
      <c r="J20" s="88"/>
      <c r="K20" s="88"/>
      <c r="L20" s="88"/>
      <c r="M20" s="88"/>
      <c r="N20" s="28"/>
      <c r="O20" s="28"/>
      <c r="P20" s="25"/>
      <c r="Q20" s="25" t="s">
        <v>19</v>
      </c>
      <c r="R20" s="88">
        <v>0</v>
      </c>
      <c r="S20" s="25">
        <v>1.32876578148283</v>
      </c>
      <c r="T20" s="25">
        <v>0.49181359087784998</v>
      </c>
      <c r="U20" s="25">
        <v>0.49181359087784998</v>
      </c>
      <c r="V20" s="25">
        <v>3.9074455264663701</v>
      </c>
      <c r="W20" s="88">
        <v>0</v>
      </c>
      <c r="X20" s="25">
        <v>0.23822442010546799</v>
      </c>
      <c r="Y20" s="25">
        <v>1.2228879948203399</v>
      </c>
      <c r="Z20" s="25">
        <v>378.59906669224</v>
      </c>
      <c r="AA20" s="25">
        <v>11.7047826124147</v>
      </c>
      <c r="AB20" s="25">
        <v>8.8937272478710902E-2</v>
      </c>
      <c r="AC20" s="25">
        <v>2.0434403021229501</v>
      </c>
      <c r="AD20" s="25">
        <v>0</v>
      </c>
      <c r="AE20" s="88">
        <v>0</v>
      </c>
      <c r="AF20" s="25">
        <v>2.14931913834257</v>
      </c>
      <c r="AG20" s="25">
        <v>2.14931913834257</v>
      </c>
      <c r="AH20" s="25">
        <v>12.333750774031699</v>
      </c>
      <c r="AI20" s="25">
        <v>1.6182930755398199</v>
      </c>
      <c r="AJ20" s="25">
        <v>6.4585353830895295E-2</v>
      </c>
      <c r="AK20" s="88">
        <v>1.6935685202423501</v>
      </c>
      <c r="AL20" s="25">
        <v>0.173301565827124</v>
      </c>
      <c r="AM20" s="25">
        <v>0</v>
      </c>
      <c r="AN20" s="25">
        <v>0.13712727305792599</v>
      </c>
      <c r="AO20" s="25">
        <v>0.76800869674211902</v>
      </c>
      <c r="AP20" s="25">
        <v>0</v>
      </c>
      <c r="AQ20" s="88">
        <v>51.720628161510596</v>
      </c>
      <c r="AR20" s="25">
        <v>1387.54639445317</v>
      </c>
      <c r="AS20" s="25">
        <v>141.83809390499101</v>
      </c>
      <c r="AT20" s="25">
        <v>1541.7182391321901</v>
      </c>
      <c r="AU20" s="25">
        <v>0</v>
      </c>
      <c r="AV20" s="25">
        <v>2.0616735035423801</v>
      </c>
      <c r="AW20" s="25">
        <v>0</v>
      </c>
      <c r="AX20" s="25">
        <v>17.9834167252097</v>
      </c>
      <c r="AY20" s="25">
        <v>2.32633177653951E-2</v>
      </c>
      <c r="AZ20" s="25">
        <v>8.1800729866565204E-3</v>
      </c>
      <c r="BA20" s="25">
        <v>30.773025503177401</v>
      </c>
      <c r="BB20" s="25">
        <v>1.0454525250086799E-2</v>
      </c>
      <c r="BC20" s="25">
        <v>0</v>
      </c>
      <c r="BD20" s="25">
        <v>1.51630517913104E-3</v>
      </c>
      <c r="BE20" s="25">
        <v>41.1457499465117</v>
      </c>
      <c r="BF20" s="25">
        <v>39.901747950116203</v>
      </c>
      <c r="BG20" s="25">
        <v>1.2440019963954401</v>
      </c>
      <c r="BH20" s="25">
        <v>0</v>
      </c>
      <c r="BI20" s="25">
        <v>0</v>
      </c>
      <c r="BJ20" s="25">
        <v>0.16324216982203099</v>
      </c>
      <c r="BK20" s="25">
        <v>0</v>
      </c>
      <c r="BL20" s="25">
        <v>1.7517326165004901</v>
      </c>
      <c r="BM20" s="25">
        <v>0</v>
      </c>
      <c r="BN20" s="25">
        <v>4.5529050904721702E-2</v>
      </c>
      <c r="BO20" s="25">
        <v>7.0069315934456498</v>
      </c>
      <c r="BP20" s="25">
        <v>4.39334692270857E-2</v>
      </c>
      <c r="BQ20" s="25">
        <v>0</v>
      </c>
      <c r="BR20" s="25">
        <v>0.117713183522655</v>
      </c>
      <c r="BS20" s="25">
        <v>1.59611562018772E-4</v>
      </c>
      <c r="BT20" s="25">
        <v>1.28336917294179</v>
      </c>
      <c r="BU20" s="25">
        <v>7.5111832299329198</v>
      </c>
      <c r="BV20" s="25">
        <v>0</v>
      </c>
      <c r="BW20" s="25">
        <v>0</v>
      </c>
      <c r="BX20" s="25">
        <v>2.5161545344815202</v>
      </c>
      <c r="BY20" s="88">
        <v>0</v>
      </c>
      <c r="BZ20" s="25">
        <v>0.41072229490901602</v>
      </c>
      <c r="CA20" s="25">
        <v>50.296987460110103</v>
      </c>
      <c r="CB20" s="25">
        <v>3.4974947085361601</v>
      </c>
      <c r="CD20" s="34">
        <f t="shared" si="0"/>
        <v>8.0000031529588577E-3</v>
      </c>
      <c r="CE20" s="34">
        <f t="shared" si="12"/>
        <v>1.924749506468381E-2</v>
      </c>
      <c r="CF20" s="22">
        <f t="shared" si="1"/>
        <v>-3.5402658961098676E-3</v>
      </c>
      <c r="CG20" s="22" t="str">
        <f t="shared" si="2"/>
        <v/>
      </c>
      <c r="CH20" s="22">
        <f t="shared" si="3"/>
        <v>-3.4002362300379744E-3</v>
      </c>
      <c r="CI20" s="22">
        <f t="shared" si="4"/>
        <v>-3.3365961661931819E-3</v>
      </c>
      <c r="CJ20" s="22">
        <f t="shared" si="5"/>
        <v>-3.3371804512350137E-3</v>
      </c>
      <c r="CK20" s="22">
        <f t="shared" si="6"/>
        <v>-4.1685824384920947E-3</v>
      </c>
      <c r="CL20" s="22">
        <f t="shared" si="7"/>
        <v>-2.8648060668545398E-3</v>
      </c>
      <c r="CM20" s="49">
        <f t="shared" si="8"/>
        <v>-4.9148415094563884E-4</v>
      </c>
      <c r="CN20" s="49">
        <f t="shared" si="9"/>
        <v>-5.5800010756873648E-4</v>
      </c>
      <c r="CO20" s="49">
        <f t="shared" si="10"/>
        <v>8.5633467807999649E-4</v>
      </c>
      <c r="CP20" s="49">
        <f t="shared" si="11"/>
        <v>-1.3364042781840318E-3</v>
      </c>
    </row>
    <row r="21" spans="1:94" x14ac:dyDescent="0.25">
      <c r="A21" s="25" t="s">
        <v>20</v>
      </c>
      <c r="B21" s="88">
        <v>587.60052368000004</v>
      </c>
      <c r="C21" s="88"/>
      <c r="D21" s="88">
        <v>2354.0197343999998</v>
      </c>
      <c r="E21" s="88">
        <v>62.077311258999998</v>
      </c>
      <c r="F21" s="88">
        <v>60.205994924999999</v>
      </c>
      <c r="G21" s="88">
        <v>1.5147208903</v>
      </c>
      <c r="H21" s="88">
        <v>72.972331439000001</v>
      </c>
      <c r="I21" s="88"/>
      <c r="J21" s="88"/>
      <c r="K21" s="88"/>
      <c r="L21" s="88"/>
      <c r="M21" s="88"/>
      <c r="N21" s="28"/>
      <c r="O21" s="28"/>
      <c r="P21" s="25"/>
      <c r="Q21" s="25" t="s">
        <v>20</v>
      </c>
      <c r="R21" s="88">
        <v>0</v>
      </c>
      <c r="S21" s="25">
        <v>1.9192339576294599</v>
      </c>
      <c r="T21" s="25">
        <v>0.71036239200745899</v>
      </c>
      <c r="U21" s="25">
        <v>0.71036239200745899</v>
      </c>
      <c r="V21" s="25">
        <v>5.64381311294333</v>
      </c>
      <c r="W21" s="88">
        <v>0</v>
      </c>
      <c r="X21" s="25">
        <v>0.34408453200870598</v>
      </c>
      <c r="Y21" s="25">
        <v>1.7663068898137799</v>
      </c>
      <c r="Z21" s="25">
        <v>584.58567104306098</v>
      </c>
      <c r="AA21" s="25">
        <v>16.9060819517866</v>
      </c>
      <c r="AB21" s="25">
        <v>0.12845862143324299</v>
      </c>
      <c r="AC21" s="25">
        <v>2.9514897901088299</v>
      </c>
      <c r="AD21" s="25">
        <v>0</v>
      </c>
      <c r="AE21" s="88">
        <v>0</v>
      </c>
      <c r="AF21" s="25">
        <v>3.1044183280146598</v>
      </c>
      <c r="AG21" s="25">
        <v>3.1044183280146598</v>
      </c>
      <c r="AH21" s="25">
        <v>18.737824309308401</v>
      </c>
      <c r="AI21" s="25">
        <v>2.33741824842404</v>
      </c>
      <c r="AJ21" s="25">
        <v>9.3285422304414403E-2</v>
      </c>
      <c r="AK21" s="88">
        <v>2.4461439700974901</v>
      </c>
      <c r="AL21" s="25">
        <v>0.25031188509985702</v>
      </c>
      <c r="AM21" s="25">
        <v>0</v>
      </c>
      <c r="AN21" s="25">
        <v>0.19806274836596099</v>
      </c>
      <c r="AO21" s="25">
        <v>1.1531069921945301</v>
      </c>
      <c r="AP21" s="25">
        <v>0</v>
      </c>
      <c r="AQ21" s="88">
        <v>74.703860255185006</v>
      </c>
      <c r="AR21" s="25">
        <v>2108.0043998544902</v>
      </c>
      <c r="AS21" s="25">
        <v>215.48489082557501</v>
      </c>
      <c r="AT21" s="25">
        <v>2342.22711498937</v>
      </c>
      <c r="AU21" s="25">
        <v>0</v>
      </c>
      <c r="AV21" s="25">
        <v>2.9778222787441302</v>
      </c>
      <c r="AW21" s="25">
        <v>0</v>
      </c>
      <c r="AX21" s="25">
        <v>25.9747406059094</v>
      </c>
      <c r="AY21" s="25">
        <v>3.4928097317526101E-2</v>
      </c>
      <c r="AZ21" s="25">
        <v>1.2281755791817501E-2</v>
      </c>
      <c r="BA21" s="25">
        <v>46.203341267106403</v>
      </c>
      <c r="BB21" s="25">
        <v>1.5696675667035899E-2</v>
      </c>
      <c r="BC21" s="25">
        <v>0</v>
      </c>
      <c r="BD21" s="25">
        <v>2.2766189540170899E-3</v>
      </c>
      <c r="BE21" s="25">
        <v>61.771569292579898</v>
      </c>
      <c r="BF21" s="25">
        <v>59.9094118821289</v>
      </c>
      <c r="BG21" s="25">
        <v>1.8621574104510099</v>
      </c>
      <c r="BH21" s="25">
        <v>0</v>
      </c>
      <c r="BI21" s="25">
        <v>0</v>
      </c>
      <c r="BJ21" s="25">
        <v>0.245095805122439</v>
      </c>
      <c r="BK21" s="25">
        <v>0</v>
      </c>
      <c r="BL21" s="25">
        <v>2.6300906393954899</v>
      </c>
      <c r="BM21" s="25">
        <v>0</v>
      </c>
      <c r="BN21" s="25">
        <v>6.8358454866427401E-2</v>
      </c>
      <c r="BO21" s="25">
        <v>10.520365502956899</v>
      </c>
      <c r="BP21" s="25">
        <v>6.3456354868646994E-2</v>
      </c>
      <c r="BQ21" s="25">
        <v>0</v>
      </c>
      <c r="BR21" s="25">
        <v>0.17673742193709099</v>
      </c>
      <c r="BS21" s="25">
        <v>2.3964301366314399E-4</v>
      </c>
      <c r="BT21" s="25">
        <v>1.5083272069763001</v>
      </c>
      <c r="BU21" s="25">
        <v>10.848945832041</v>
      </c>
      <c r="BV21" s="25">
        <v>0</v>
      </c>
      <c r="BW21" s="25">
        <v>0</v>
      </c>
      <c r="BX21" s="25">
        <v>3.6342635828137899</v>
      </c>
      <c r="BY21" s="88">
        <v>0</v>
      </c>
      <c r="BZ21" s="25">
        <v>0.59323601066856202</v>
      </c>
      <c r="CA21" s="25">
        <v>72.647596431488594</v>
      </c>
      <c r="CB21" s="25">
        <v>5.0516866867738699</v>
      </c>
      <c r="CD21" s="34">
        <f t="shared" si="0"/>
        <v>8.0000031548577814E-3</v>
      </c>
      <c r="CE21" s="34">
        <f t="shared" si="12"/>
        <v>1.924750979801396E-2</v>
      </c>
      <c r="CF21" s="22">
        <f t="shared" si="1"/>
        <v>-5.1307861641404955E-3</v>
      </c>
      <c r="CG21" s="22" t="str">
        <f t="shared" si="2"/>
        <v/>
      </c>
      <c r="CH21" s="22">
        <f t="shared" si="3"/>
        <v>-5.0095669285608636E-3</v>
      </c>
      <c r="CI21" s="22">
        <f t="shared" si="4"/>
        <v>-4.9251805566204194E-3</v>
      </c>
      <c r="CJ21" s="22">
        <f t="shared" si="5"/>
        <v>-4.926138057191133E-3</v>
      </c>
      <c r="CK21" s="22">
        <f t="shared" si="6"/>
        <v>-4.22103066290558E-3</v>
      </c>
      <c r="CL21" s="22">
        <f t="shared" si="7"/>
        <v>-4.4501114478281926E-3</v>
      </c>
      <c r="CM21" s="49">
        <f t="shared" si="8"/>
        <v>-4.9111898890041872E-4</v>
      </c>
      <c r="CN21" s="49">
        <f t="shared" si="9"/>
        <v>-5.5893220506008094E-4</v>
      </c>
      <c r="CO21" s="49">
        <f t="shared" si="10"/>
        <v>8.5646512098926846E-4</v>
      </c>
      <c r="CP21" s="49">
        <f t="shared" si="11"/>
        <v>-1.3371282650954787E-3</v>
      </c>
    </row>
    <row r="22" spans="1:94" x14ac:dyDescent="0.25">
      <c r="A22" s="25" t="s">
        <v>21</v>
      </c>
      <c r="B22" s="88">
        <v>622.72723597000004</v>
      </c>
      <c r="C22" s="88"/>
      <c r="D22" s="88">
        <v>2512.7469596999999</v>
      </c>
      <c r="E22" s="88">
        <v>67.113513370000007</v>
      </c>
      <c r="F22" s="88">
        <v>65.076353686000004</v>
      </c>
      <c r="G22" s="88">
        <v>2.7738393913000001</v>
      </c>
      <c r="H22" s="88">
        <v>81.755759949999998</v>
      </c>
      <c r="I22" s="88"/>
      <c r="J22" s="88"/>
      <c r="K22" s="88"/>
      <c r="L22" s="88"/>
      <c r="M22" s="88"/>
      <c r="N22" s="28"/>
      <c r="O22" s="28"/>
      <c r="P22" s="25"/>
      <c r="Q22" s="25" t="s">
        <v>129</v>
      </c>
      <c r="R22" s="88">
        <v>0</v>
      </c>
      <c r="S22" s="25">
        <v>2.1500533658625902</v>
      </c>
      <c r="T22" s="25">
        <v>0.79579499671034803</v>
      </c>
      <c r="U22" s="25">
        <v>0.79579499671034803</v>
      </c>
      <c r="V22" s="25">
        <v>6.3225724100712597</v>
      </c>
      <c r="W22" s="88">
        <v>0</v>
      </c>
      <c r="X22" s="25">
        <v>0.38546659807188999</v>
      </c>
      <c r="Y22" s="25">
        <v>1.9787350958999701</v>
      </c>
      <c r="Z22" s="25">
        <v>619.535442098359</v>
      </c>
      <c r="AA22" s="25">
        <v>18.939307683148801</v>
      </c>
      <c r="AB22" s="25">
        <v>0.143907993106519</v>
      </c>
      <c r="AC22" s="25">
        <v>3.3064561957943002</v>
      </c>
      <c r="AD22" s="25">
        <v>0</v>
      </c>
      <c r="AE22" s="88">
        <v>0</v>
      </c>
      <c r="AF22" s="25">
        <v>3.4777759907744201</v>
      </c>
      <c r="AG22" s="25">
        <v>3.4777759907744201</v>
      </c>
      <c r="AH22" s="25">
        <v>20.000850792506402</v>
      </c>
      <c r="AI22" s="25">
        <v>2.6185316432694501</v>
      </c>
      <c r="AJ22" s="25">
        <v>0.10450444773029</v>
      </c>
      <c r="AK22" s="88">
        <v>2.74033436455785</v>
      </c>
      <c r="AL22" s="25">
        <v>0.28041620350367302</v>
      </c>
      <c r="AM22" s="25">
        <v>0</v>
      </c>
      <c r="AN22" s="25">
        <v>0.22188278654395299</v>
      </c>
      <c r="AO22" s="25">
        <v>1.24634865047371</v>
      </c>
      <c r="AP22" s="25">
        <v>0</v>
      </c>
      <c r="AQ22" s="88">
        <v>83.688240310410706</v>
      </c>
      <c r="AR22" s="25">
        <v>2250.0947306447902</v>
      </c>
      <c r="AS22" s="25">
        <v>230.00970263639701</v>
      </c>
      <c r="AT22" s="25">
        <v>2500.1052840737002</v>
      </c>
      <c r="AU22" s="25">
        <v>0</v>
      </c>
      <c r="AV22" s="25">
        <v>3.33595712491939</v>
      </c>
      <c r="AW22" s="25">
        <v>0</v>
      </c>
      <c r="AX22" s="25">
        <v>29.098645210109201</v>
      </c>
      <c r="AY22" s="25">
        <v>3.7752466938937398E-2</v>
      </c>
      <c r="AZ22" s="25">
        <v>1.3274879356470801E-2</v>
      </c>
      <c r="BA22" s="25">
        <v>49.939449619427101</v>
      </c>
      <c r="BB22" s="25">
        <v>1.6965930048446501E-2</v>
      </c>
      <c r="BC22" s="25">
        <v>0</v>
      </c>
      <c r="BD22" s="25">
        <v>2.46070833181765E-3</v>
      </c>
      <c r="BE22" s="25">
        <v>66.780992280737806</v>
      </c>
      <c r="BF22" s="25">
        <v>64.753826700729306</v>
      </c>
      <c r="BG22" s="25">
        <v>2.02716558000848</v>
      </c>
      <c r="BH22" s="25">
        <v>0</v>
      </c>
      <c r="BI22" s="25">
        <v>0</v>
      </c>
      <c r="BJ22" s="25">
        <v>0.264914765125084</v>
      </c>
      <c r="BK22" s="25">
        <v>0</v>
      </c>
      <c r="BL22" s="25">
        <v>2.8427677053743099</v>
      </c>
      <c r="BM22" s="25">
        <v>0</v>
      </c>
      <c r="BN22" s="25">
        <v>7.3886026422394502E-2</v>
      </c>
      <c r="BO22" s="25">
        <v>11.3710669650622</v>
      </c>
      <c r="BP22" s="25">
        <v>7.1088041531952903E-2</v>
      </c>
      <c r="BQ22" s="25">
        <v>0</v>
      </c>
      <c r="BR22" s="25">
        <v>0.19102861268649701</v>
      </c>
      <c r="BS22" s="25">
        <v>2.5902195605086002E-4</v>
      </c>
      <c r="BT22" s="25">
        <v>2.7634061681354898</v>
      </c>
      <c r="BU22" s="25">
        <v>12.153717308775301</v>
      </c>
      <c r="BV22" s="25">
        <v>0</v>
      </c>
      <c r="BW22" s="25">
        <v>0</v>
      </c>
      <c r="BX22" s="25">
        <v>4.0713454661385002</v>
      </c>
      <c r="BY22" s="88">
        <v>0</v>
      </c>
      <c r="BZ22" s="25">
        <v>0.66458250291638399</v>
      </c>
      <c r="CA22" s="25">
        <v>81.384674766447901</v>
      </c>
      <c r="CB22" s="25">
        <v>5.6592354876370798</v>
      </c>
      <c r="CD22" s="34">
        <f t="shared" si="0"/>
        <v>8.0000034078232043E-3</v>
      </c>
      <c r="CE22" s="34">
        <f t="shared" si="12"/>
        <v>1.9247490287082489E-2</v>
      </c>
      <c r="CF22" s="22">
        <f t="shared" si="1"/>
        <v>-5.1255087095545054E-3</v>
      </c>
      <c r="CG22" s="22" t="str">
        <f t="shared" si="2"/>
        <v/>
      </c>
      <c r="CH22" s="22">
        <f t="shared" si="3"/>
        <v>-5.0310181761433854E-3</v>
      </c>
      <c r="CI22" s="22">
        <f t="shared" si="4"/>
        <v>-4.9546070912574102E-3</v>
      </c>
      <c r="CJ22" s="22">
        <f t="shared" si="5"/>
        <v>-4.9561317898498746E-3</v>
      </c>
      <c r="CK22" s="22">
        <f t="shared" si="6"/>
        <v>-3.7612931726449597E-3</v>
      </c>
      <c r="CL22" s="22">
        <f t="shared" si="7"/>
        <v>-4.5389484946264875E-3</v>
      </c>
      <c r="CM22" s="49">
        <f t="shared" si="8"/>
        <v>-4.914384271150693E-4</v>
      </c>
      <c r="CN22" s="49">
        <f t="shared" si="9"/>
        <v>-5.5842808578863198E-4</v>
      </c>
      <c r="CO22" s="49">
        <f t="shared" si="10"/>
        <v>8.5642824995167742E-4</v>
      </c>
      <c r="CP22" s="49">
        <f t="shared" si="11"/>
        <v>-1.3384433858650807E-3</v>
      </c>
    </row>
    <row r="23" spans="1:94" x14ac:dyDescent="0.25">
      <c r="A23" s="25" t="s">
        <v>22</v>
      </c>
      <c r="B23" s="88">
        <v>616.37778346000005</v>
      </c>
      <c r="C23" s="88"/>
      <c r="D23" s="88">
        <v>2471.2626519999999</v>
      </c>
      <c r="E23" s="88">
        <v>65.970673720999997</v>
      </c>
      <c r="F23" s="88">
        <v>63.957279493999998</v>
      </c>
      <c r="G23" s="88">
        <v>3.591696813</v>
      </c>
      <c r="H23" s="88">
        <v>76.003683882000004</v>
      </c>
      <c r="I23" s="88"/>
      <c r="J23" s="88"/>
      <c r="K23" s="88"/>
      <c r="L23" s="88"/>
      <c r="M23" s="88"/>
      <c r="N23" s="28"/>
      <c r="O23" s="28"/>
      <c r="P23" s="25"/>
      <c r="Q23" s="25" t="s">
        <v>22</v>
      </c>
      <c r="R23" s="88">
        <v>0</v>
      </c>
      <c r="S23" s="25">
        <v>2.00440127809774</v>
      </c>
      <c r="T23" s="25">
        <v>0.74188537252938902</v>
      </c>
      <c r="U23" s="25">
        <v>0.74188537252938902</v>
      </c>
      <c r="V23" s="25">
        <v>5.8942564001683202</v>
      </c>
      <c r="W23" s="88">
        <v>0</v>
      </c>
      <c r="X23" s="25">
        <v>0.35935383756652001</v>
      </c>
      <c r="Y23" s="25">
        <v>1.84468790816426</v>
      </c>
      <c r="Z23" s="25">
        <v>615.36676846199998</v>
      </c>
      <c r="AA23" s="25">
        <v>17.656297050917299</v>
      </c>
      <c r="AB23" s="25">
        <v>0.13415912176838701</v>
      </c>
      <c r="AC23" s="25">
        <v>3.0824646554818398</v>
      </c>
      <c r="AD23" s="25">
        <v>0</v>
      </c>
      <c r="AE23" s="88">
        <v>0</v>
      </c>
      <c r="AF23" s="25">
        <v>3.24217797761019</v>
      </c>
      <c r="AG23" s="25">
        <v>3.24217797761019</v>
      </c>
      <c r="AH23" s="25">
        <v>19.737334898359201</v>
      </c>
      <c r="AI23" s="25">
        <v>2.4411429390550001</v>
      </c>
      <c r="AJ23" s="25">
        <v>9.7425189048403901E-2</v>
      </c>
      <c r="AK23" s="88">
        <v>2.55469402236014</v>
      </c>
      <c r="AL23" s="25">
        <v>0.26141986473864698</v>
      </c>
      <c r="AM23" s="25">
        <v>0</v>
      </c>
      <c r="AN23" s="25">
        <v>0.20685166286290099</v>
      </c>
      <c r="AO23" s="25">
        <v>1.2289200532614599</v>
      </c>
      <c r="AP23" s="25">
        <v>0</v>
      </c>
      <c r="AQ23" s="88">
        <v>78.018905562591897</v>
      </c>
      <c r="AR23" s="25">
        <v>2220.4493253631799</v>
      </c>
      <c r="AS23" s="25">
        <v>226.97935463353099</v>
      </c>
      <c r="AT23" s="25">
        <v>2467.16601489507</v>
      </c>
      <c r="AU23" s="25">
        <v>0</v>
      </c>
      <c r="AV23" s="25">
        <v>3.1099676525022999</v>
      </c>
      <c r="AW23" s="25">
        <v>0</v>
      </c>
      <c r="AX23" s="25">
        <v>27.127401573032301</v>
      </c>
      <c r="AY23" s="25">
        <v>3.7224531266389999E-2</v>
      </c>
      <c r="AZ23" s="25">
        <v>1.308923839735E-2</v>
      </c>
      <c r="BA23" s="25">
        <v>49.241092949729101</v>
      </c>
      <c r="BB23" s="25">
        <v>1.6728693904440602E-2</v>
      </c>
      <c r="BC23" s="25">
        <v>0</v>
      </c>
      <c r="BD23" s="25">
        <v>2.4263006914907099E-3</v>
      </c>
      <c r="BE23" s="25">
        <v>65.858331825795901</v>
      </c>
      <c r="BF23" s="25">
        <v>63.848307754972403</v>
      </c>
      <c r="BG23" s="25">
        <v>2.01002407082348</v>
      </c>
      <c r="BH23" s="25">
        <v>0</v>
      </c>
      <c r="BI23" s="25">
        <v>0</v>
      </c>
      <c r="BJ23" s="25">
        <v>0.26121018741711999</v>
      </c>
      <c r="BK23" s="25">
        <v>0</v>
      </c>
      <c r="BL23" s="25">
        <v>2.8030147373799101</v>
      </c>
      <c r="BM23" s="25">
        <v>0</v>
      </c>
      <c r="BN23" s="25">
        <v>7.2852811034133005E-2</v>
      </c>
      <c r="BO23" s="25">
        <v>11.212055435770999</v>
      </c>
      <c r="BP23" s="25">
        <v>6.6272125120518804E-2</v>
      </c>
      <c r="BQ23" s="25">
        <v>0</v>
      </c>
      <c r="BR23" s="25">
        <v>0.188357468298086</v>
      </c>
      <c r="BS23" s="25">
        <v>2.5540108336667803E-4</v>
      </c>
      <c r="BT23" s="25">
        <v>3.5855645983282298</v>
      </c>
      <c r="BU23" s="25">
        <v>11.330377605947399</v>
      </c>
      <c r="BV23" s="25">
        <v>0</v>
      </c>
      <c r="BW23" s="25">
        <v>0</v>
      </c>
      <c r="BX23" s="25">
        <v>3.7955391993716199</v>
      </c>
      <c r="BY23" s="88">
        <v>0</v>
      </c>
      <c r="BZ23" s="25">
        <v>0.61956134326135004</v>
      </c>
      <c r="CA23" s="25">
        <v>75.871388595269906</v>
      </c>
      <c r="CB23" s="25">
        <v>5.2758565722763402</v>
      </c>
      <c r="CD23" s="34">
        <f t="shared" si="0"/>
        <v>8.0000027477675189E-3</v>
      </c>
      <c r="CE23" s="34">
        <f t="shared" si="12"/>
        <v>1.9247496080516773E-2</v>
      </c>
      <c r="CF23" s="22">
        <f t="shared" si="1"/>
        <v>-1.6402521718495296E-3</v>
      </c>
      <c r="CG23" s="22" t="str">
        <f t="shared" si="2"/>
        <v/>
      </c>
      <c r="CH23" s="22">
        <f t="shared" si="3"/>
        <v>-1.6577101190010898E-3</v>
      </c>
      <c r="CI23" s="22">
        <f t="shared" si="4"/>
        <v>-1.702906592696133E-3</v>
      </c>
      <c r="CJ23" s="22">
        <f t="shared" si="5"/>
        <v>-1.7038207361183644E-3</v>
      </c>
      <c r="CK23" s="22">
        <f t="shared" si="6"/>
        <v>-1.7073308219042497E-3</v>
      </c>
      <c r="CL23" s="22">
        <f t="shared" si="7"/>
        <v>-1.7406430842943647E-3</v>
      </c>
      <c r="CM23" s="49">
        <f t="shared" si="8"/>
        <v>-4.9096961801031486E-4</v>
      </c>
      <c r="CN23" s="49">
        <f t="shared" si="9"/>
        <v>-5.5811561411219434E-4</v>
      </c>
      <c r="CO23" s="49">
        <f t="shared" si="10"/>
        <v>8.5607397388458729E-4</v>
      </c>
      <c r="CP23" s="49">
        <f t="shared" si="11"/>
        <v>-1.3384323211888013E-3</v>
      </c>
    </row>
    <row r="24" spans="1:94" x14ac:dyDescent="0.25">
      <c r="A24" s="25" t="s">
        <v>23</v>
      </c>
      <c r="B24" s="88">
        <v>102.7442089</v>
      </c>
      <c r="C24" s="88"/>
      <c r="D24" s="88">
        <v>446.32162534000003</v>
      </c>
      <c r="E24" s="88">
        <v>12.827576391999999</v>
      </c>
      <c r="F24" s="88">
        <v>12.427609243999999</v>
      </c>
      <c r="G24" s="88">
        <v>1.3650812853000001</v>
      </c>
      <c r="H24" s="88">
        <v>17.690989949999999</v>
      </c>
      <c r="I24" s="88"/>
      <c r="J24" s="88"/>
      <c r="K24" s="88"/>
      <c r="L24" s="88"/>
      <c r="M24" s="88"/>
      <c r="N24" s="28"/>
      <c r="O24" s="28"/>
      <c r="P24" s="25"/>
      <c r="Q24" s="25" t="s">
        <v>23</v>
      </c>
      <c r="R24" s="88">
        <v>0</v>
      </c>
      <c r="S24" s="25">
        <v>0.46727664282373199</v>
      </c>
      <c r="T24" s="25">
        <v>0.172952116430272</v>
      </c>
      <c r="U24" s="25">
        <v>0.172952116430272</v>
      </c>
      <c r="V24" s="25">
        <v>1.3740998809768601</v>
      </c>
      <c r="W24" s="88">
        <v>0</v>
      </c>
      <c r="X24" s="25">
        <v>8.3774412996613298E-2</v>
      </c>
      <c r="Y24" s="25">
        <v>0.43004354760762098</v>
      </c>
      <c r="Z24" s="25">
        <v>102.71343492760499</v>
      </c>
      <c r="AA24" s="25">
        <v>4.1161284867183898</v>
      </c>
      <c r="AB24" s="25">
        <v>3.1275829090403898E-2</v>
      </c>
      <c r="AC24" s="25">
        <v>0.71860040507065204</v>
      </c>
      <c r="AD24" s="25">
        <v>0</v>
      </c>
      <c r="AE24" s="88">
        <v>0</v>
      </c>
      <c r="AF24" s="25">
        <v>0.75583365063026797</v>
      </c>
      <c r="AG24" s="25">
        <v>0.75583365063026797</v>
      </c>
      <c r="AH24" s="25">
        <v>3.5695984960509701</v>
      </c>
      <c r="AI24" s="25">
        <v>0.56909191011879601</v>
      </c>
      <c r="AJ24" s="25">
        <v>2.2712217525001101E-2</v>
      </c>
      <c r="AK24" s="88">
        <v>0.59556404030784105</v>
      </c>
      <c r="AL24" s="25">
        <v>6.0943590105061202E-2</v>
      </c>
      <c r="AM24" s="25">
        <v>0</v>
      </c>
      <c r="AN24" s="25">
        <v>4.8222334825034602E-2</v>
      </c>
      <c r="AO24" s="25">
        <v>0.23912918201910299</v>
      </c>
      <c r="AP24" s="25">
        <v>0</v>
      </c>
      <c r="AQ24" s="88">
        <v>18.188177479786301</v>
      </c>
      <c r="AR24" s="25">
        <v>401.57962358680902</v>
      </c>
      <c r="AS24" s="25">
        <v>41.050375442936101</v>
      </c>
      <c r="AT24" s="25">
        <v>446.19959752579598</v>
      </c>
      <c r="AU24" s="25">
        <v>0</v>
      </c>
      <c r="AV24" s="25">
        <v>0.72501212807420701</v>
      </c>
      <c r="AW24" s="25">
        <v>0</v>
      </c>
      <c r="AX24" s="25">
        <v>6.3240843971857901</v>
      </c>
      <c r="AY24" s="25">
        <v>7.2433309148629997E-3</v>
      </c>
      <c r="AZ24" s="25">
        <v>2.5469627352745E-3</v>
      </c>
      <c r="BA24" s="25">
        <v>9.5815685081874093</v>
      </c>
      <c r="BB24" s="25">
        <v>3.2551481318584402E-3</v>
      </c>
      <c r="BC24" s="25">
        <v>0</v>
      </c>
      <c r="BD24" s="25">
        <v>4.72121400265656E-4</v>
      </c>
      <c r="BE24" s="25">
        <v>12.823767960432299</v>
      </c>
      <c r="BF24" s="25">
        <v>12.4239122424696</v>
      </c>
      <c r="BG24" s="25">
        <v>0.39985571796270802</v>
      </c>
      <c r="BH24" s="25">
        <v>0</v>
      </c>
      <c r="BI24" s="25">
        <v>0</v>
      </c>
      <c r="BJ24" s="25">
        <v>5.08275303714237E-2</v>
      </c>
      <c r="BK24" s="25">
        <v>0</v>
      </c>
      <c r="BL24" s="25">
        <v>0.54542396732750198</v>
      </c>
      <c r="BM24" s="25">
        <v>0</v>
      </c>
      <c r="BN24" s="25">
        <v>1.4176044180624601E-2</v>
      </c>
      <c r="BO24" s="25">
        <v>2.1816974563071398</v>
      </c>
      <c r="BP24" s="25">
        <v>1.5449799593529399E-2</v>
      </c>
      <c r="BQ24" s="25">
        <v>0</v>
      </c>
      <c r="BR24" s="25">
        <v>3.6651475895214301E-2</v>
      </c>
      <c r="BS24" s="25">
        <v>4.9697018083411798E-5</v>
      </c>
      <c r="BT24" s="25">
        <v>1.3642600544938399</v>
      </c>
      <c r="BU24" s="25">
        <v>2.6413976381469499</v>
      </c>
      <c r="BV24" s="25">
        <v>0</v>
      </c>
      <c r="BW24" s="25">
        <v>0</v>
      </c>
      <c r="BX24" s="25">
        <v>0.884836552229186</v>
      </c>
      <c r="BY24" s="88">
        <v>0</v>
      </c>
      <c r="BZ24" s="25">
        <v>0.14443539699452701</v>
      </c>
      <c r="CA24" s="25">
        <v>17.687542051510999</v>
      </c>
      <c r="CB24" s="25">
        <v>1.2299358880559801</v>
      </c>
      <c r="CD24" s="34">
        <f t="shared" si="0"/>
        <v>8.0000038454642545E-3</v>
      </c>
      <c r="CE24" s="34">
        <f t="shared" si="12"/>
        <v>1.9247494456832173E-2</v>
      </c>
      <c r="CF24" s="22">
        <f t="shared" si="1"/>
        <v>-2.9952026225597492E-4</v>
      </c>
      <c r="CG24" s="22" t="str">
        <f t="shared" si="2"/>
        <v/>
      </c>
      <c r="CH24" s="22">
        <f t="shared" si="3"/>
        <v>-2.7340780118168592E-4</v>
      </c>
      <c r="CI24" s="22">
        <f t="shared" si="4"/>
        <v>-2.968940859377932E-4</v>
      </c>
      <c r="CJ24" s="22">
        <f t="shared" si="5"/>
        <v>-2.9748292353048869E-4</v>
      </c>
      <c r="CK24" s="22">
        <f t="shared" si="6"/>
        <v>-6.015984652369366E-4</v>
      </c>
      <c r="CL24" s="22">
        <f t="shared" si="7"/>
        <v>-1.948957349896673E-4</v>
      </c>
      <c r="CM24" s="49">
        <f t="shared" si="8"/>
        <v>-4.9184480510521466E-4</v>
      </c>
      <c r="CN24" s="49">
        <f t="shared" si="9"/>
        <v>-5.5891291184699706E-4</v>
      </c>
      <c r="CO24" s="49">
        <f t="shared" si="10"/>
        <v>8.5588727838080078E-4</v>
      </c>
      <c r="CP24" s="49">
        <f t="shared" si="11"/>
        <v>-1.3389729999193159E-3</v>
      </c>
    </row>
    <row r="25" spans="1:94" x14ac:dyDescent="0.25">
      <c r="A25" s="25" t="s">
        <v>24</v>
      </c>
      <c r="B25" s="88">
        <v>493.86535830999998</v>
      </c>
      <c r="C25" s="88"/>
      <c r="D25" s="88">
        <v>2137.3149159999998</v>
      </c>
      <c r="E25" s="88">
        <v>60.507542739999998</v>
      </c>
      <c r="F25" s="88">
        <v>58.644184007</v>
      </c>
      <c r="G25" s="88">
        <v>4.5666433092999998</v>
      </c>
      <c r="H25" s="88">
        <v>84.556341837000005</v>
      </c>
      <c r="I25" s="88"/>
      <c r="J25" s="88"/>
      <c r="K25" s="88"/>
      <c r="L25" s="88"/>
      <c r="M25" s="88"/>
      <c r="N25" s="28"/>
      <c r="O25" s="28"/>
      <c r="P25" s="25"/>
      <c r="Q25" s="25" t="s">
        <v>24</v>
      </c>
      <c r="R25" s="88">
        <v>0</v>
      </c>
      <c r="S25" s="25">
        <v>2.2263070106838998</v>
      </c>
      <c r="T25" s="25">
        <v>0.82401861575966495</v>
      </c>
      <c r="U25" s="25">
        <v>0.82401861575966495</v>
      </c>
      <c r="V25" s="25">
        <v>6.5468067777492998</v>
      </c>
      <c r="W25" s="88">
        <v>0</v>
      </c>
      <c r="X25" s="25">
        <v>0.39913764294989601</v>
      </c>
      <c r="Y25" s="25">
        <v>2.0489117270563502</v>
      </c>
      <c r="Z25" s="25">
        <v>491.631392211731</v>
      </c>
      <c r="AA25" s="25">
        <v>19.611008584034799</v>
      </c>
      <c r="AB25" s="25">
        <v>0.14901168850173799</v>
      </c>
      <c r="AC25" s="25">
        <v>3.4237227536331201</v>
      </c>
      <c r="AD25" s="25">
        <v>0</v>
      </c>
      <c r="AE25" s="88">
        <v>0</v>
      </c>
      <c r="AF25" s="25">
        <v>3.6011172810085199</v>
      </c>
      <c r="AG25" s="25">
        <v>3.6011172810085199</v>
      </c>
      <c r="AH25" s="25">
        <v>17.026856033069301</v>
      </c>
      <c r="AI25" s="25">
        <v>2.7114014952366499</v>
      </c>
      <c r="AJ25" s="25">
        <v>0.108210913849034</v>
      </c>
      <c r="AK25" s="88">
        <v>2.8375230738194102</v>
      </c>
      <c r="AL25" s="25">
        <v>0.29036130180204001</v>
      </c>
      <c r="AM25" s="25">
        <v>0</v>
      </c>
      <c r="AN25" s="25">
        <v>0.229752568073157</v>
      </c>
      <c r="AO25" s="25">
        <v>1.1242406098006399</v>
      </c>
      <c r="AP25" s="25">
        <v>0</v>
      </c>
      <c r="AQ25" s="88">
        <v>86.656299311827198</v>
      </c>
      <c r="AR25" s="25">
        <v>1915.52092660482</v>
      </c>
      <c r="AS25" s="25">
        <v>195.808812065675</v>
      </c>
      <c r="AT25" s="25">
        <v>2128.35659470357</v>
      </c>
      <c r="AU25" s="25">
        <v>0</v>
      </c>
      <c r="AV25" s="25">
        <v>3.4542689614769801</v>
      </c>
      <c r="AW25" s="25">
        <v>0</v>
      </c>
      <c r="AX25" s="25">
        <v>30.130659846561599</v>
      </c>
      <c r="AY25" s="25">
        <v>3.4053763511301398E-2</v>
      </c>
      <c r="AZ25" s="25">
        <v>1.19742983036536E-2</v>
      </c>
      <c r="BA25" s="25">
        <v>45.046731277413102</v>
      </c>
      <c r="BB25" s="25">
        <v>1.5303739873344401E-2</v>
      </c>
      <c r="BC25" s="25">
        <v>0</v>
      </c>
      <c r="BD25" s="25">
        <v>2.2196285507366099E-3</v>
      </c>
      <c r="BE25" s="25">
        <v>60.265732122965503</v>
      </c>
      <c r="BF25" s="25">
        <v>58.409697241105697</v>
      </c>
      <c r="BG25" s="25">
        <v>1.85603488185981</v>
      </c>
      <c r="BH25" s="25">
        <v>0</v>
      </c>
      <c r="BI25" s="25">
        <v>0</v>
      </c>
      <c r="BJ25" s="25">
        <v>0.238960205845555</v>
      </c>
      <c r="BK25" s="25">
        <v>0</v>
      </c>
      <c r="BL25" s="25">
        <v>2.5642521096578901</v>
      </c>
      <c r="BM25" s="25">
        <v>0</v>
      </c>
      <c r="BN25" s="25">
        <v>6.6647197979463904E-2</v>
      </c>
      <c r="BO25" s="25">
        <v>10.257008182895399</v>
      </c>
      <c r="BP25" s="25">
        <v>7.3609148823242002E-2</v>
      </c>
      <c r="BQ25" s="25">
        <v>0</v>
      </c>
      <c r="BR25" s="25">
        <v>0.17231319308630499</v>
      </c>
      <c r="BS25" s="25">
        <v>2.3364398897689E-4</v>
      </c>
      <c r="BT25" s="25">
        <v>4.5535730260584097</v>
      </c>
      <c r="BU25" s="25">
        <v>12.584749636582099</v>
      </c>
      <c r="BV25" s="25">
        <v>0</v>
      </c>
      <c r="BW25" s="25">
        <v>0</v>
      </c>
      <c r="BX25" s="25">
        <v>4.2157404695954002</v>
      </c>
      <c r="BY25" s="88">
        <v>0</v>
      </c>
      <c r="BZ25" s="25">
        <v>0.688152483129152</v>
      </c>
      <c r="CA25" s="25">
        <v>84.271049645221098</v>
      </c>
      <c r="CB25" s="25">
        <v>5.8599431815610696</v>
      </c>
      <c r="CD25" s="34">
        <f t="shared" si="0"/>
        <v>8.0000015389529878E-3</v>
      </c>
      <c r="CE25" s="34">
        <f t="shared" si="12"/>
        <v>1.9247499352033244E-2</v>
      </c>
      <c r="CF25" s="22">
        <f t="shared" si="1"/>
        <v>-4.5234314589579208E-3</v>
      </c>
      <c r="CG25" s="22" t="str">
        <f t="shared" si="2"/>
        <v/>
      </c>
      <c r="CH25" s="22">
        <f t="shared" si="3"/>
        <v>-4.1913904354326133E-3</v>
      </c>
      <c r="CI25" s="22">
        <f t="shared" si="4"/>
        <v>-3.9963714618779372E-3</v>
      </c>
      <c r="CJ25" s="22">
        <f t="shared" si="5"/>
        <v>-3.9984658302401107E-3</v>
      </c>
      <c r="CK25" s="22">
        <f t="shared" si="6"/>
        <v>-2.8621204583621361E-3</v>
      </c>
      <c r="CL25" s="22">
        <f t="shared" si="7"/>
        <v>-3.3739892902281388E-3</v>
      </c>
      <c r="CM25" s="49">
        <f t="shared" si="8"/>
        <v>-4.9132858505721727E-4</v>
      </c>
      <c r="CN25" s="49">
        <f t="shared" si="9"/>
        <v>-5.5804546625072397E-4</v>
      </c>
      <c r="CO25" s="49">
        <f t="shared" si="10"/>
        <v>8.5617395888034037E-4</v>
      </c>
      <c r="CP25" s="49">
        <f t="shared" si="11"/>
        <v>-1.3361623244029627E-3</v>
      </c>
    </row>
    <row r="26" spans="1:94" s="27" customFormat="1" x14ac:dyDescent="0.25">
      <c r="A26" s="25" t="s">
        <v>25</v>
      </c>
      <c r="B26" s="88">
        <v>339.95105752000001</v>
      </c>
      <c r="C26" s="88"/>
      <c r="D26" s="88">
        <v>1566.3407027999999</v>
      </c>
      <c r="E26" s="88">
        <v>45.410703353000002</v>
      </c>
      <c r="F26" s="88">
        <v>44.028331938999997</v>
      </c>
      <c r="G26" s="88">
        <v>2.0774795668000001</v>
      </c>
      <c r="H26" s="88">
        <v>72.418681157999998</v>
      </c>
      <c r="I26" s="88"/>
      <c r="J26" s="88"/>
      <c r="K26" s="88"/>
      <c r="L26" s="88"/>
      <c r="M26" s="88"/>
      <c r="N26" s="28"/>
      <c r="O26" s="28"/>
      <c r="P26" s="25"/>
      <c r="Q26" s="25" t="s">
        <v>25</v>
      </c>
      <c r="R26" s="88">
        <v>0</v>
      </c>
      <c r="S26" s="25">
        <v>1.9110276334401499</v>
      </c>
      <c r="T26" s="25">
        <v>0.70732479123603798</v>
      </c>
      <c r="U26" s="25">
        <v>0.70732479123603798</v>
      </c>
      <c r="V26" s="25">
        <v>5.6196733063162299</v>
      </c>
      <c r="W26" s="88">
        <v>0</v>
      </c>
      <c r="X26" s="25">
        <v>0.34261347319623803</v>
      </c>
      <c r="Y26" s="25">
        <v>1.75875410431512</v>
      </c>
      <c r="Z26" s="25">
        <v>339.401855232174</v>
      </c>
      <c r="AA26" s="25">
        <v>16.833790772377501</v>
      </c>
      <c r="AB26" s="25">
        <v>0.127909452577493</v>
      </c>
      <c r="AC26" s="25">
        <v>2.9388686195189999</v>
      </c>
      <c r="AD26" s="25">
        <v>0</v>
      </c>
      <c r="AE26" s="88">
        <v>0</v>
      </c>
      <c r="AF26" s="25">
        <v>3.0911438744065198</v>
      </c>
      <c r="AG26" s="25">
        <v>3.0911438744065198</v>
      </c>
      <c r="AH26" s="25">
        <v>12.512326785914601</v>
      </c>
      <c r="AI26" s="25">
        <v>2.3274233730138199</v>
      </c>
      <c r="AJ26" s="25">
        <v>9.28865841049408E-2</v>
      </c>
      <c r="AK26" s="88">
        <v>2.4356861243171002</v>
      </c>
      <c r="AL26" s="25">
        <v>0.249241778935163</v>
      </c>
      <c r="AM26" s="25">
        <v>0</v>
      </c>
      <c r="AN26" s="25">
        <v>0.19721602382377901</v>
      </c>
      <c r="AO26" s="25">
        <v>0.84622197412655598</v>
      </c>
      <c r="AP26" s="25">
        <v>0</v>
      </c>
      <c r="AQ26" s="88">
        <v>74.384434700750106</v>
      </c>
      <c r="AR26" s="25">
        <v>1407.6366094964001</v>
      </c>
      <c r="AS26" s="25">
        <v>143.891799854494</v>
      </c>
      <c r="AT26" s="25">
        <v>1564.04073613681</v>
      </c>
      <c r="AU26" s="25">
        <v>0</v>
      </c>
      <c r="AV26" s="25">
        <v>2.9650912747211899</v>
      </c>
      <c r="AW26" s="25">
        <v>0</v>
      </c>
      <c r="AX26" s="25">
        <v>25.8636970822268</v>
      </c>
      <c r="AY26" s="25">
        <v>2.5632437746435401E-2</v>
      </c>
      <c r="AZ26" s="25">
        <v>9.0131220525030697E-3</v>
      </c>
      <c r="BA26" s="25">
        <v>33.906925573945699</v>
      </c>
      <c r="BB26" s="25">
        <v>1.1519212953256501E-2</v>
      </c>
      <c r="BC26" s="25">
        <v>0</v>
      </c>
      <c r="BD26" s="25">
        <v>1.6707233152003099E-3</v>
      </c>
      <c r="BE26" s="25">
        <v>45.345706666630598</v>
      </c>
      <c r="BF26" s="25">
        <v>43.965307594556002</v>
      </c>
      <c r="BG26" s="25">
        <v>1.3803990720746</v>
      </c>
      <c r="BH26" s="25">
        <v>0</v>
      </c>
      <c r="BI26" s="25">
        <v>0</v>
      </c>
      <c r="BJ26" s="25">
        <v>0.179866831186582</v>
      </c>
      <c r="BK26" s="25">
        <v>0</v>
      </c>
      <c r="BL26" s="25">
        <v>1.93012740554572</v>
      </c>
      <c r="BM26" s="25">
        <v>0</v>
      </c>
      <c r="BN26" s="25">
        <v>5.0165719734122503E-2</v>
      </c>
      <c r="BO26" s="25">
        <v>7.7205096846839396</v>
      </c>
      <c r="BP26" s="25">
        <v>6.3185087389295E-2</v>
      </c>
      <c r="BQ26" s="25">
        <v>0</v>
      </c>
      <c r="BR26" s="25">
        <v>0.12970101837001199</v>
      </c>
      <c r="BS26" s="25">
        <v>1.75865022503678E-4</v>
      </c>
      <c r="BT26" s="25">
        <v>2.0722845630825</v>
      </c>
      <c r="BU26" s="25">
        <v>10.8025519734577</v>
      </c>
      <c r="BV26" s="25">
        <v>0</v>
      </c>
      <c r="BW26" s="25">
        <v>0</v>
      </c>
      <c r="BX26" s="25">
        <v>3.61872679800195</v>
      </c>
      <c r="BY26" s="88">
        <v>0</v>
      </c>
      <c r="BZ26" s="25">
        <v>0.59069951225622097</v>
      </c>
      <c r="CA26" s="25">
        <v>72.336962343402902</v>
      </c>
      <c r="CB26" s="25">
        <v>5.0300848695275997</v>
      </c>
      <c r="CD26" s="34">
        <f t="shared" si="0"/>
        <v>8.0000005733994652E-3</v>
      </c>
      <c r="CE26" s="34">
        <f t="shared" si="12"/>
        <v>1.9247493544918115E-2</v>
      </c>
      <c r="CF26" s="22">
        <f t="shared" si="1"/>
        <v>-1.6155334001092061E-3</v>
      </c>
      <c r="CG26" s="22" t="str">
        <f t="shared" si="2"/>
        <v/>
      </c>
      <c r="CH26" s="22">
        <f t="shared" si="3"/>
        <v>-1.4683693394920406E-3</v>
      </c>
      <c r="CI26" s="22">
        <f t="shared" si="4"/>
        <v>-1.4313076338887134E-3</v>
      </c>
      <c r="CJ26" s="22">
        <f t="shared" si="5"/>
        <v>-1.4314497431179986E-3</v>
      </c>
      <c r="CK26" s="22">
        <f t="shared" si="6"/>
        <v>-2.5006280689933119E-3</v>
      </c>
      <c r="CL26" s="22">
        <f t="shared" si="7"/>
        <v>-1.1284217454720739E-3</v>
      </c>
      <c r="CM26" s="49">
        <f t="shared" si="8"/>
        <v>-4.9134503346159452E-4</v>
      </c>
      <c r="CN26" s="49">
        <f t="shared" si="9"/>
        <v>-5.583098985545411E-4</v>
      </c>
      <c r="CO26" s="49">
        <f t="shared" si="10"/>
        <v>8.5638047490511318E-4</v>
      </c>
      <c r="CP26" s="49">
        <f t="shared" si="11"/>
        <v>-1.3362542926809559E-3</v>
      </c>
    </row>
    <row r="27" spans="1:94" s="27" customFormat="1" x14ac:dyDescent="0.25">
      <c r="A27" s="25" t="s">
        <v>26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28"/>
      <c r="O27" s="28"/>
      <c r="P27" s="25"/>
      <c r="Q27" s="25"/>
      <c r="R27" s="88"/>
      <c r="S27" s="25"/>
      <c r="T27" s="25"/>
      <c r="U27" s="25"/>
      <c r="V27" s="25"/>
      <c r="W27" s="88"/>
      <c r="X27" s="25"/>
      <c r="Y27" s="25"/>
      <c r="Z27" s="25"/>
      <c r="AA27" s="25"/>
      <c r="AB27" s="25"/>
      <c r="AC27" s="25"/>
      <c r="AD27" s="25"/>
      <c r="AE27" s="88"/>
      <c r="AF27" s="25"/>
      <c r="AG27" s="25"/>
      <c r="AH27" s="25"/>
      <c r="AI27" s="25"/>
      <c r="AJ27" s="25"/>
      <c r="AK27" s="88"/>
      <c r="AL27" s="25"/>
      <c r="AM27" s="25"/>
      <c r="AN27" s="25"/>
      <c r="AO27" s="25"/>
      <c r="AP27" s="25"/>
      <c r="AQ27" s="88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88"/>
      <c r="BZ27" s="25"/>
      <c r="CA27" s="25"/>
      <c r="CB27" s="25"/>
      <c r="CD27" s="34" t="e">
        <f t="shared" si="0"/>
        <v>#DIV/0!</v>
      </c>
      <c r="CE27" s="34" t="e">
        <f t="shared" si="12"/>
        <v>#DIV/0!</v>
      </c>
      <c r="CF27" s="22" t="str">
        <f t="shared" si="1"/>
        <v/>
      </c>
      <c r="CG27" s="22" t="str">
        <f t="shared" si="2"/>
        <v/>
      </c>
      <c r="CH27" s="22" t="str">
        <f t="shared" si="3"/>
        <v/>
      </c>
      <c r="CI27" s="22" t="str">
        <f t="shared" si="4"/>
        <v/>
      </c>
      <c r="CJ27" s="22" t="str">
        <f t="shared" si="5"/>
        <v/>
      </c>
      <c r="CK27" s="22" t="str">
        <f t="shared" si="6"/>
        <v/>
      </c>
      <c r="CL27" s="22" t="str">
        <f t="shared" si="7"/>
        <v/>
      </c>
      <c r="CM27" s="49" t="e">
        <f t="shared" si="8"/>
        <v>#DIV/0!</v>
      </c>
      <c r="CN27" s="49" t="e">
        <f t="shared" si="9"/>
        <v>#DIV/0!</v>
      </c>
      <c r="CO27" s="49" t="e">
        <f t="shared" si="10"/>
        <v>#DIV/0!</v>
      </c>
      <c r="CP27" s="49" t="e">
        <f t="shared" si="11"/>
        <v>#DIV/0!</v>
      </c>
    </row>
    <row r="28" spans="1:94" s="27" customFormat="1" x14ac:dyDescent="0.25">
      <c r="A28" s="25" t="s">
        <v>27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28"/>
      <c r="O28" s="28"/>
      <c r="P28" s="25"/>
      <c r="Q28" s="25"/>
      <c r="R28" s="88"/>
      <c r="S28" s="25"/>
      <c r="T28" s="25"/>
      <c r="U28" s="25"/>
      <c r="V28" s="25"/>
      <c r="W28" s="88"/>
      <c r="X28" s="25"/>
      <c r="Y28" s="25"/>
      <c r="Z28" s="25"/>
      <c r="AA28" s="25"/>
      <c r="AB28" s="25"/>
      <c r="AC28" s="25"/>
      <c r="AD28" s="25"/>
      <c r="AE28" s="88"/>
      <c r="AF28" s="25"/>
      <c r="AG28" s="25"/>
      <c r="AH28" s="25"/>
      <c r="AI28" s="25"/>
      <c r="AJ28" s="25"/>
      <c r="AK28" s="88"/>
      <c r="AL28" s="25"/>
      <c r="AM28" s="25"/>
      <c r="AN28" s="25"/>
      <c r="AO28" s="25"/>
      <c r="AP28" s="25"/>
      <c r="AQ28" s="88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88"/>
      <c r="BZ28" s="25"/>
      <c r="CA28" s="25"/>
      <c r="CB28" s="25"/>
      <c r="CD28" s="34" t="e">
        <f t="shared" si="0"/>
        <v>#DIV/0!</v>
      </c>
      <c r="CE28" s="34" t="e">
        <f t="shared" si="12"/>
        <v>#DIV/0!</v>
      </c>
      <c r="CF28" s="22" t="str">
        <f t="shared" si="1"/>
        <v/>
      </c>
      <c r="CG28" s="22" t="str">
        <f t="shared" si="2"/>
        <v/>
      </c>
      <c r="CH28" s="22" t="str">
        <f t="shared" si="3"/>
        <v/>
      </c>
      <c r="CI28" s="22" t="str">
        <f t="shared" si="4"/>
        <v/>
      </c>
      <c r="CJ28" s="22" t="str">
        <f t="shared" si="5"/>
        <v/>
      </c>
      <c r="CK28" s="22" t="str">
        <f t="shared" si="6"/>
        <v/>
      </c>
      <c r="CL28" s="22" t="str">
        <f t="shared" si="7"/>
        <v/>
      </c>
      <c r="CM28" s="49" t="e">
        <f t="shared" si="8"/>
        <v>#DIV/0!</v>
      </c>
      <c r="CN28" s="49" t="e">
        <f t="shared" si="9"/>
        <v>#DIV/0!</v>
      </c>
      <c r="CO28" s="49" t="e">
        <f t="shared" si="10"/>
        <v>#DIV/0!</v>
      </c>
      <c r="CP28" s="49" t="e">
        <f t="shared" si="11"/>
        <v>#DIV/0!</v>
      </c>
    </row>
    <row r="29" spans="1:94" s="27" customFormat="1" x14ac:dyDescent="0.25">
      <c r="A29" s="25" t="s">
        <v>28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28"/>
      <c r="O29" s="28"/>
      <c r="P29" s="25"/>
      <c r="Q29" s="25"/>
      <c r="R29" s="88"/>
      <c r="S29" s="25"/>
      <c r="T29" s="25"/>
      <c r="U29" s="25"/>
      <c r="V29" s="25"/>
      <c r="W29" s="88"/>
      <c r="X29" s="25"/>
      <c r="Y29" s="25"/>
      <c r="Z29" s="25"/>
      <c r="AA29" s="25"/>
      <c r="AB29" s="25"/>
      <c r="AC29" s="25"/>
      <c r="AD29" s="25"/>
      <c r="AE29" s="88"/>
      <c r="AF29" s="25"/>
      <c r="AG29" s="25"/>
      <c r="AH29" s="25"/>
      <c r="AI29" s="25"/>
      <c r="AJ29" s="25"/>
      <c r="AK29" s="88"/>
      <c r="AL29" s="25"/>
      <c r="AM29" s="25"/>
      <c r="AN29" s="25"/>
      <c r="AO29" s="25"/>
      <c r="AP29" s="25"/>
      <c r="AQ29" s="88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88"/>
      <c r="BZ29" s="25"/>
      <c r="CA29" s="25"/>
      <c r="CB29" s="25"/>
      <c r="CD29" s="34" t="e">
        <f t="shared" si="0"/>
        <v>#DIV/0!</v>
      </c>
      <c r="CE29" s="34" t="e">
        <f t="shared" si="12"/>
        <v>#DIV/0!</v>
      </c>
      <c r="CF29" s="22" t="str">
        <f t="shared" si="1"/>
        <v/>
      </c>
      <c r="CG29" s="22" t="str">
        <f t="shared" si="2"/>
        <v/>
      </c>
      <c r="CH29" s="22" t="str">
        <f t="shared" si="3"/>
        <v/>
      </c>
      <c r="CI29" s="22" t="str">
        <f t="shared" si="4"/>
        <v/>
      </c>
      <c r="CJ29" s="22" t="str">
        <f t="shared" si="5"/>
        <v/>
      </c>
      <c r="CK29" s="22" t="str">
        <f t="shared" si="6"/>
        <v/>
      </c>
      <c r="CL29" s="22" t="str">
        <f t="shared" si="7"/>
        <v/>
      </c>
      <c r="CM29" s="49" t="e">
        <f t="shared" si="8"/>
        <v>#DIV/0!</v>
      </c>
      <c r="CN29" s="49" t="e">
        <f t="shared" si="9"/>
        <v>#DIV/0!</v>
      </c>
      <c r="CO29" s="49" t="e">
        <f t="shared" si="10"/>
        <v>#DIV/0!</v>
      </c>
      <c r="CP29" s="49" t="e">
        <f t="shared" si="11"/>
        <v>#DIV/0!</v>
      </c>
    </row>
    <row r="30" spans="1:94" s="27" customFormat="1" x14ac:dyDescent="0.25">
      <c r="A30" s="25" t="s">
        <v>29</v>
      </c>
      <c r="B30" s="88">
        <v>31.248494447999999</v>
      </c>
      <c r="C30" s="88"/>
      <c r="D30" s="88">
        <v>128.30924812000001</v>
      </c>
      <c r="E30" s="88">
        <v>3.4159273039000002</v>
      </c>
      <c r="F30" s="88">
        <v>3.3134425471000002</v>
      </c>
      <c r="G30" s="88">
        <v>4.2268692599999998E-2</v>
      </c>
      <c r="H30" s="88">
        <v>4.3251883830000004</v>
      </c>
      <c r="I30" s="88"/>
      <c r="J30" s="88"/>
      <c r="K30" s="88"/>
      <c r="L30" s="88"/>
      <c r="M30" s="88"/>
      <c r="N30" s="28"/>
      <c r="O30" s="28"/>
      <c r="P30" s="25"/>
      <c r="Q30" s="25" t="s">
        <v>29</v>
      </c>
      <c r="R30" s="88">
        <v>0</v>
      </c>
      <c r="S30" s="25">
        <v>0.11415400538722</v>
      </c>
      <c r="T30" s="25">
        <v>4.2251596697364599E-2</v>
      </c>
      <c r="U30" s="25">
        <v>4.2251596697364599E-2</v>
      </c>
      <c r="V30" s="25">
        <v>0.335687883961374</v>
      </c>
      <c r="W30" s="88">
        <v>0</v>
      </c>
      <c r="X30" s="25">
        <v>2.04658676754398E-2</v>
      </c>
      <c r="Y30" s="25">
        <v>0.105057904078021</v>
      </c>
      <c r="Z30" s="25">
        <v>31.209266263882199</v>
      </c>
      <c r="AA30" s="25">
        <v>1.0055548151891001</v>
      </c>
      <c r="AB30" s="25">
        <v>7.6405898040043602E-3</v>
      </c>
      <c r="AC30" s="25">
        <v>0.17555137187311201</v>
      </c>
      <c r="AD30" s="25">
        <v>0</v>
      </c>
      <c r="AE30" s="88">
        <v>0</v>
      </c>
      <c r="AF30" s="25">
        <v>0.184647429008372</v>
      </c>
      <c r="AG30" s="25">
        <v>0.184647429008372</v>
      </c>
      <c r="AH30" s="25">
        <v>1.0252477921041401</v>
      </c>
      <c r="AI30" s="25">
        <v>0.13902725408761099</v>
      </c>
      <c r="AJ30" s="25">
        <v>5.5484685474394904E-3</v>
      </c>
      <c r="AK30" s="88">
        <v>0.14549415843060301</v>
      </c>
      <c r="AL30" s="25">
        <v>1.48883412703825E-2</v>
      </c>
      <c r="AM30" s="25">
        <v>0</v>
      </c>
      <c r="AN30" s="25">
        <v>1.17804887116961E-2</v>
      </c>
      <c r="AO30" s="25">
        <v>6.3700346005500494E-2</v>
      </c>
      <c r="AP30" s="25">
        <v>0</v>
      </c>
      <c r="AQ30" s="88">
        <v>4.44330613568345</v>
      </c>
      <c r="AR30" s="25">
        <v>115.34051137133</v>
      </c>
      <c r="AS30" s="25">
        <v>11.7903829957505</v>
      </c>
      <c r="AT30" s="25">
        <v>128.15614215918399</v>
      </c>
      <c r="AU30" s="25">
        <v>0</v>
      </c>
      <c r="AV30" s="25">
        <v>0.17711780907146801</v>
      </c>
      <c r="AW30" s="25">
        <v>0</v>
      </c>
      <c r="AX30" s="25">
        <v>1.5449507316225399</v>
      </c>
      <c r="AY30" s="25">
        <v>1.92951443531363E-3</v>
      </c>
      <c r="AZ30" s="25">
        <v>6.7847322651939696E-4</v>
      </c>
      <c r="BA30" s="25">
        <v>2.5523843092643701</v>
      </c>
      <c r="BB30" s="25">
        <v>8.67123307814833E-4</v>
      </c>
      <c r="BC30" s="25">
        <v>0</v>
      </c>
      <c r="BD30" s="25">
        <v>1.25765623549772E-4</v>
      </c>
      <c r="BE30" s="25">
        <v>3.4119046146357399</v>
      </c>
      <c r="BF30" s="25">
        <v>3.30953995836387</v>
      </c>
      <c r="BG30" s="25">
        <v>0.10236465627187399</v>
      </c>
      <c r="BH30" s="25">
        <v>0</v>
      </c>
      <c r="BI30" s="25">
        <v>0</v>
      </c>
      <c r="BJ30" s="25">
        <v>1.35397109961033E-2</v>
      </c>
      <c r="BK30" s="25">
        <v>0</v>
      </c>
      <c r="BL30" s="25">
        <v>0.14529249656905699</v>
      </c>
      <c r="BM30" s="25">
        <v>0</v>
      </c>
      <c r="BN30" s="25">
        <v>3.7762796022861801E-3</v>
      </c>
      <c r="BO30" s="25">
        <v>0.58116963507994501</v>
      </c>
      <c r="BP30" s="25">
        <v>3.7743346848742002E-3</v>
      </c>
      <c r="BQ30" s="25">
        <v>0</v>
      </c>
      <c r="BR30" s="25">
        <v>9.7634116966219594E-3</v>
      </c>
      <c r="BS30" s="25">
        <v>1.3238562288838499E-5</v>
      </c>
      <c r="BT30" s="25">
        <v>4.2219062793145801E-2</v>
      </c>
      <c r="BU30" s="25">
        <v>0.64528416012339496</v>
      </c>
      <c r="BV30" s="25">
        <v>0</v>
      </c>
      <c r="BW30" s="25">
        <v>0</v>
      </c>
      <c r="BX30" s="25">
        <v>0.21616237083294301</v>
      </c>
      <c r="BY30" s="88">
        <v>0</v>
      </c>
      <c r="BZ30" s="25">
        <v>3.5285033417020703E-2</v>
      </c>
      <c r="CA30" s="25">
        <v>4.3210029762396802</v>
      </c>
      <c r="CB30" s="25">
        <v>0.30046910961857198</v>
      </c>
      <c r="CD30" s="34">
        <f t="shared" si="0"/>
        <v>7.9999895036686561E-3</v>
      </c>
      <c r="CE30" s="34">
        <f t="shared" si="12"/>
        <v>1.9247492644564379E-2</v>
      </c>
      <c r="CF30" s="22">
        <f t="shared" si="1"/>
        <v>-1.2553623721961568E-3</v>
      </c>
      <c r="CG30" s="22" t="str">
        <f t="shared" si="2"/>
        <v/>
      </c>
      <c r="CH30" s="22">
        <f t="shared" si="3"/>
        <v>-1.1932574078590942E-3</v>
      </c>
      <c r="CI30" s="22">
        <f t="shared" si="4"/>
        <v>-1.1776273047929204E-3</v>
      </c>
      <c r="CJ30" s="22">
        <f t="shared" si="5"/>
        <v>-1.1778048602489805E-3</v>
      </c>
      <c r="CK30" s="22">
        <f t="shared" si="6"/>
        <v>-1.1741505071816911E-3</v>
      </c>
      <c r="CL30" s="22">
        <f t="shared" si="7"/>
        <v>-9.6768195733873495E-4</v>
      </c>
      <c r="CM30" s="49">
        <f t="shared" si="8"/>
        <v>-4.9146565825337158E-4</v>
      </c>
      <c r="CN30" s="49">
        <f t="shared" si="9"/>
        <v>-5.5502757145470987E-4</v>
      </c>
      <c r="CO30" s="49">
        <f t="shared" si="10"/>
        <v>8.5579882855317925E-4</v>
      </c>
      <c r="CP30" s="49">
        <f t="shared" si="11"/>
        <v>-1.3435875837142567E-3</v>
      </c>
    </row>
    <row r="31" spans="1:94" x14ac:dyDescent="0.25">
      <c r="A31" s="25" t="s">
        <v>30</v>
      </c>
      <c r="B31" s="88">
        <v>1352.1457786000001</v>
      </c>
      <c r="C31" s="88"/>
      <c r="D31" s="88">
        <v>5526.6135086000004</v>
      </c>
      <c r="E31" s="88">
        <v>149.09073932999999</v>
      </c>
      <c r="F31" s="88">
        <v>144.55349411</v>
      </c>
      <c r="G31" s="88">
        <v>7.0699209049</v>
      </c>
      <c r="H31" s="88">
        <v>186.31391701999999</v>
      </c>
      <c r="I31" s="88"/>
      <c r="J31" s="88"/>
      <c r="K31" s="88"/>
      <c r="L31" s="88"/>
      <c r="M31" s="88"/>
      <c r="N31" s="28"/>
      <c r="O31" s="28"/>
      <c r="P31" s="25"/>
      <c r="Q31" s="25" t="s">
        <v>30</v>
      </c>
      <c r="R31" s="88">
        <v>0</v>
      </c>
      <c r="S31" s="25">
        <v>4.9120806439763101</v>
      </c>
      <c r="T31" s="25">
        <v>1.8181008356017101</v>
      </c>
      <c r="U31" s="25">
        <v>1.8181008356017101</v>
      </c>
      <c r="V31" s="25">
        <v>14.444759238254701</v>
      </c>
      <c r="W31" s="88">
        <v>0</v>
      </c>
      <c r="X31" s="25">
        <v>0.88065032727330805</v>
      </c>
      <c r="Y31" s="25">
        <v>4.5206850305834596</v>
      </c>
      <c r="Z31" s="25">
        <v>1348.9500726705101</v>
      </c>
      <c r="AA31" s="25">
        <v>43.269390050304203</v>
      </c>
      <c r="AB31" s="25">
        <v>0.328776801843016</v>
      </c>
      <c r="AC31" s="25">
        <v>7.5540413836997304</v>
      </c>
      <c r="AD31" s="25">
        <v>0</v>
      </c>
      <c r="AE31" s="88">
        <v>0</v>
      </c>
      <c r="AF31" s="25">
        <v>7.9454430614383798</v>
      </c>
      <c r="AG31" s="25">
        <v>7.9454430614383798</v>
      </c>
      <c r="AH31" s="25">
        <v>44.110927676943497</v>
      </c>
      <c r="AI31" s="25">
        <v>5.9823874638296504</v>
      </c>
      <c r="AJ31" s="25">
        <v>0.238754613199749</v>
      </c>
      <c r="AK31" s="88">
        <v>6.2606649733960396</v>
      </c>
      <c r="AL31" s="25">
        <v>0.64064840637335596</v>
      </c>
      <c r="AM31" s="25">
        <v>0</v>
      </c>
      <c r="AN31" s="25">
        <v>0.50692118596571101</v>
      </c>
      <c r="AO31" s="25">
        <v>2.7758949082116602</v>
      </c>
      <c r="AP31" s="25">
        <v>0</v>
      </c>
      <c r="AQ31" s="88">
        <v>191.197003116563</v>
      </c>
      <c r="AR31" s="25">
        <v>4962.4825177759803</v>
      </c>
      <c r="AS31" s="25">
        <v>507.27599372897402</v>
      </c>
      <c r="AT31" s="25">
        <v>5513.8694391818899</v>
      </c>
      <c r="AU31" s="25">
        <v>0</v>
      </c>
      <c r="AV31" s="25">
        <v>7.6214347826679303</v>
      </c>
      <c r="AW31" s="25">
        <v>0</v>
      </c>
      <c r="AX31" s="25">
        <v>66.479780659680898</v>
      </c>
      <c r="AY31" s="25">
        <v>8.4083025136548806E-2</v>
      </c>
      <c r="AZ31" s="25">
        <v>2.9566068967630602E-2</v>
      </c>
      <c r="BA31" s="25">
        <v>111.22609710059101</v>
      </c>
      <c r="BB31" s="25">
        <v>3.7786878086718802E-2</v>
      </c>
      <c r="BC31" s="25">
        <v>0</v>
      </c>
      <c r="BD31" s="25">
        <v>5.4805387059530296E-3</v>
      </c>
      <c r="BE31" s="25">
        <v>148.747843748398</v>
      </c>
      <c r="BF31" s="25">
        <v>144.22096575106599</v>
      </c>
      <c r="BG31" s="25">
        <v>4.5268779973323996</v>
      </c>
      <c r="BH31" s="25">
        <v>0</v>
      </c>
      <c r="BI31" s="25">
        <v>0</v>
      </c>
      <c r="BJ31" s="25">
        <v>0.59002316804620802</v>
      </c>
      <c r="BK31" s="25">
        <v>0</v>
      </c>
      <c r="BL31" s="25">
        <v>6.3314654816713203</v>
      </c>
      <c r="BM31" s="25">
        <v>0</v>
      </c>
      <c r="BN31" s="25">
        <v>0.16456048556358399</v>
      </c>
      <c r="BO31" s="25">
        <v>25.325863015151199</v>
      </c>
      <c r="BP31" s="25">
        <v>0.16240990588837401</v>
      </c>
      <c r="BQ31" s="25">
        <v>0</v>
      </c>
      <c r="BR31" s="25">
        <v>0.42546308940624</v>
      </c>
      <c r="BS31" s="25">
        <v>5.7689973956138996E-4</v>
      </c>
      <c r="BT31" s="25">
        <v>7.04916788779708</v>
      </c>
      <c r="BU31" s="25">
        <v>27.766783648092801</v>
      </c>
      <c r="BV31" s="25">
        <v>0</v>
      </c>
      <c r="BW31" s="25">
        <v>0</v>
      </c>
      <c r="BX31" s="25">
        <v>9.30153164580652</v>
      </c>
      <c r="BY31" s="88">
        <v>0</v>
      </c>
      <c r="BZ31" s="25">
        <v>1.5183280598978399</v>
      </c>
      <c r="CA31" s="25">
        <v>185.93419317107299</v>
      </c>
      <c r="CB31" s="25">
        <v>12.9292840406909</v>
      </c>
      <c r="CD31" s="34">
        <f t="shared" si="0"/>
        <v>7.9999949515468342E-3</v>
      </c>
      <c r="CE31" s="34">
        <f t="shared" si="12"/>
        <v>1.9247512965646207E-2</v>
      </c>
      <c r="CF31" s="22">
        <f t="shared" si="1"/>
        <v>-2.3634329819073488E-3</v>
      </c>
      <c r="CG31" s="22" t="str">
        <f t="shared" si="2"/>
        <v/>
      </c>
      <c r="CH31" s="22">
        <f t="shared" si="3"/>
        <v>-2.3059454760640222E-3</v>
      </c>
      <c r="CI31" s="22">
        <f t="shared" si="4"/>
        <v>-2.2999120075662292E-3</v>
      </c>
      <c r="CJ31" s="22">
        <f t="shared" si="5"/>
        <v>-2.3003827128590267E-3</v>
      </c>
      <c r="CK31" s="22">
        <f t="shared" si="6"/>
        <v>-2.9353959375325615E-3</v>
      </c>
      <c r="CL31" s="22">
        <f t="shared" si="7"/>
        <v>-2.0380863383718047E-3</v>
      </c>
      <c r="CM31" s="49">
        <f t="shared" si="8"/>
        <v>-4.9113745668078921E-4</v>
      </c>
      <c r="CN31" s="49">
        <f t="shared" si="9"/>
        <v>-5.5815530920396729E-4</v>
      </c>
      <c r="CO31" s="49">
        <f t="shared" si="10"/>
        <v>8.5615979594521425E-4</v>
      </c>
      <c r="CP31" s="49">
        <f t="shared" si="11"/>
        <v>-1.3379844888886437E-3</v>
      </c>
    </row>
    <row r="32" spans="1:94" s="27" customFormat="1" x14ac:dyDescent="0.25">
      <c r="A32" s="25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28"/>
      <c r="O32" s="28"/>
      <c r="P32" s="25"/>
      <c r="Q32" s="25"/>
      <c r="R32" s="88"/>
      <c r="S32" s="25"/>
      <c r="T32" s="25"/>
      <c r="U32" s="25"/>
      <c r="V32" s="25"/>
      <c r="W32" s="88"/>
      <c r="X32" s="25"/>
      <c r="Y32" s="25"/>
      <c r="Z32" s="25"/>
      <c r="AA32" s="25"/>
      <c r="AB32" s="25"/>
      <c r="AC32" s="25"/>
      <c r="AD32" s="25"/>
      <c r="AE32" s="88"/>
      <c r="AF32" s="25"/>
      <c r="AG32" s="25"/>
      <c r="AH32" s="25"/>
      <c r="AI32" s="25"/>
      <c r="AJ32" s="25"/>
      <c r="AK32" s="88"/>
      <c r="AL32" s="25"/>
      <c r="AM32" s="25"/>
      <c r="AN32" s="25"/>
      <c r="AO32" s="25"/>
      <c r="AP32" s="25"/>
      <c r="AQ32" s="88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88"/>
      <c r="BZ32" s="25"/>
      <c r="CA32" s="25"/>
      <c r="CB32" s="25"/>
      <c r="CD32" s="34" t="e">
        <f t="shared" si="0"/>
        <v>#DIV/0!</v>
      </c>
      <c r="CE32" s="34" t="e">
        <f t="shared" si="12"/>
        <v>#DIV/0!</v>
      </c>
      <c r="CF32" s="22" t="str">
        <f t="shared" si="1"/>
        <v/>
      </c>
      <c r="CG32" s="22" t="str">
        <f t="shared" si="2"/>
        <v/>
      </c>
      <c r="CH32" s="22" t="str">
        <f t="shared" si="3"/>
        <v/>
      </c>
      <c r="CI32" s="22" t="str">
        <f t="shared" si="4"/>
        <v/>
      </c>
      <c r="CJ32" s="22" t="str">
        <f t="shared" si="5"/>
        <v/>
      </c>
      <c r="CK32" s="22" t="str">
        <f t="shared" si="6"/>
        <v/>
      </c>
      <c r="CL32" s="22" t="str">
        <f t="shared" si="7"/>
        <v/>
      </c>
      <c r="CM32" s="49" t="e">
        <f t="shared" si="8"/>
        <v>#DIV/0!</v>
      </c>
      <c r="CN32" s="49" t="e">
        <f t="shared" si="9"/>
        <v>#DIV/0!</v>
      </c>
      <c r="CO32" s="49" t="e">
        <f t="shared" si="10"/>
        <v>#DIV/0!</v>
      </c>
      <c r="CP32" s="49" t="e">
        <f t="shared" si="11"/>
        <v>#DIV/0!</v>
      </c>
    </row>
    <row r="33" spans="1:94" x14ac:dyDescent="0.25">
      <c r="A33" s="25" t="s">
        <v>32</v>
      </c>
      <c r="B33" s="88">
        <v>712.27794675999996</v>
      </c>
      <c r="C33" s="88"/>
      <c r="D33" s="88">
        <v>2930.1776888999998</v>
      </c>
      <c r="E33" s="88">
        <v>80.455874191000007</v>
      </c>
      <c r="F33" s="88">
        <v>77.979180800999998</v>
      </c>
      <c r="G33" s="88">
        <v>6.1018813893999999</v>
      </c>
      <c r="H33" s="88">
        <v>103.31089871</v>
      </c>
      <c r="I33" s="88"/>
      <c r="J33" s="88"/>
      <c r="K33" s="88"/>
      <c r="L33" s="88"/>
      <c r="M33" s="88"/>
      <c r="N33" s="28"/>
      <c r="O33" s="28"/>
      <c r="P33" s="25"/>
      <c r="Q33" s="25" t="s">
        <v>32</v>
      </c>
      <c r="R33" s="88">
        <v>0</v>
      </c>
      <c r="S33" s="25">
        <v>2.7254994267291899</v>
      </c>
      <c r="T33" s="25">
        <v>1.0087842476442499</v>
      </c>
      <c r="U33" s="25">
        <v>1.0087842476442499</v>
      </c>
      <c r="V33" s="25">
        <v>8.01476513193637</v>
      </c>
      <c r="W33" s="88">
        <v>0</v>
      </c>
      <c r="X33" s="25">
        <v>0.48863407120254698</v>
      </c>
      <c r="Y33" s="25">
        <v>2.5083283514808099</v>
      </c>
      <c r="Z33" s="25">
        <v>711.02599545010105</v>
      </c>
      <c r="AA33" s="25">
        <v>24.0082722945494</v>
      </c>
      <c r="AB33" s="25">
        <v>0.18242382268916199</v>
      </c>
      <c r="AC33" s="25">
        <v>4.1914042582414002</v>
      </c>
      <c r="AD33" s="25">
        <v>0</v>
      </c>
      <c r="AE33" s="88">
        <v>0</v>
      </c>
      <c r="AF33" s="25">
        <v>4.4085773886313202</v>
      </c>
      <c r="AG33" s="25">
        <v>4.4085773886313202</v>
      </c>
      <c r="AH33" s="25">
        <v>23.401897552803401</v>
      </c>
      <c r="AI33" s="25">
        <v>3.31936333745979</v>
      </c>
      <c r="AJ33" s="25">
        <v>0.13247450793854701</v>
      </c>
      <c r="AK33" s="88">
        <v>3.4737647158479201</v>
      </c>
      <c r="AL33" s="25">
        <v>0.35546744401914898</v>
      </c>
      <c r="AM33" s="25">
        <v>0</v>
      </c>
      <c r="AN33" s="25">
        <v>0.28126817454302999</v>
      </c>
      <c r="AO33" s="25">
        <v>1.4983324302451999</v>
      </c>
      <c r="AP33" s="25">
        <v>0</v>
      </c>
      <c r="AQ33" s="88">
        <v>106.08678396820901</v>
      </c>
      <c r="AR33" s="25">
        <v>2632.71381433643</v>
      </c>
      <c r="AS33" s="25">
        <v>269.121770595192</v>
      </c>
      <c r="AT33" s="25">
        <v>2925.2374824844301</v>
      </c>
      <c r="AU33" s="25">
        <v>0</v>
      </c>
      <c r="AV33" s="25">
        <v>4.22880028454317</v>
      </c>
      <c r="AW33" s="25">
        <v>0</v>
      </c>
      <c r="AX33" s="25">
        <v>36.8866958913937</v>
      </c>
      <c r="AY33" s="25">
        <v>4.5385134552489201E-2</v>
      </c>
      <c r="AZ33" s="25">
        <v>1.59587513511577E-2</v>
      </c>
      <c r="BA33" s="25">
        <v>60.0360414937416</v>
      </c>
      <c r="BB33" s="25">
        <v>2.0396063936242301E-2</v>
      </c>
      <c r="BC33" s="25">
        <v>0</v>
      </c>
      <c r="BD33" s="25">
        <v>2.95820990724052E-3</v>
      </c>
      <c r="BE33" s="25">
        <v>80.317927171820401</v>
      </c>
      <c r="BF33" s="25">
        <v>77.845545231752993</v>
      </c>
      <c r="BG33" s="25">
        <v>2.4723819400673501</v>
      </c>
      <c r="BH33" s="25">
        <v>0</v>
      </c>
      <c r="BI33" s="25">
        <v>0</v>
      </c>
      <c r="BJ33" s="25">
        <v>0.31847434614769798</v>
      </c>
      <c r="BK33" s="25">
        <v>0</v>
      </c>
      <c r="BL33" s="25">
        <v>3.4175084887867402</v>
      </c>
      <c r="BM33" s="25">
        <v>0</v>
      </c>
      <c r="BN33" s="25">
        <v>8.8824090508551098E-2</v>
      </c>
      <c r="BO33" s="25">
        <v>13.6700369904705</v>
      </c>
      <c r="BP33" s="25">
        <v>9.0114077792527794E-2</v>
      </c>
      <c r="BQ33" s="25">
        <v>0</v>
      </c>
      <c r="BR33" s="25">
        <v>0.22965027251332401</v>
      </c>
      <c r="BS33" s="25">
        <v>3.1138983748628998E-4</v>
      </c>
      <c r="BT33" s="25">
        <v>6.0815289287014203</v>
      </c>
      <c r="BU33" s="25">
        <v>15.406574009023201</v>
      </c>
      <c r="BV33" s="25">
        <v>0</v>
      </c>
      <c r="BW33" s="25">
        <v>0</v>
      </c>
      <c r="BX33" s="25">
        <v>5.1610122778914498</v>
      </c>
      <c r="BY33" s="88">
        <v>0</v>
      </c>
      <c r="BZ33" s="25">
        <v>0.84245330224752302</v>
      </c>
      <c r="CA33" s="25">
        <v>103.166697657589</v>
      </c>
      <c r="CB33" s="25">
        <v>7.1738859430194903</v>
      </c>
      <c r="CD33" s="34">
        <f t="shared" si="0"/>
        <v>7.9999992113214558E-3</v>
      </c>
      <c r="CE33" s="34">
        <f t="shared" si="12"/>
        <v>1.9247503833193451E-2</v>
      </c>
      <c r="CF33" s="22">
        <f t="shared" si="1"/>
        <v>-1.7576724305361025E-3</v>
      </c>
      <c r="CG33" s="22" t="str">
        <f t="shared" si="2"/>
        <v/>
      </c>
      <c r="CH33" s="22">
        <f t="shared" si="3"/>
        <v>-1.6859750295294522E-3</v>
      </c>
      <c r="CI33" s="22">
        <f t="shared" si="4"/>
        <v>-1.7145674019043477E-3</v>
      </c>
      <c r="CJ33" s="22">
        <f t="shared" si="5"/>
        <v>-1.713733946347014E-3</v>
      </c>
      <c r="CK33" s="22">
        <f t="shared" si="6"/>
        <v>-3.3354402355206909E-3</v>
      </c>
      <c r="CL33" s="22">
        <f t="shared" si="7"/>
        <v>-1.3957970960623153E-3</v>
      </c>
      <c r="CM33" s="49">
        <f t="shared" si="8"/>
        <v>-4.9099916433469732E-4</v>
      </c>
      <c r="CN33" s="49">
        <f t="shared" si="9"/>
        <v>-5.582022916834293E-4</v>
      </c>
      <c r="CO33" s="49">
        <f t="shared" si="10"/>
        <v>8.5635236205408051E-4</v>
      </c>
      <c r="CP33" s="49">
        <f t="shared" si="11"/>
        <v>-1.3382447725521997E-3</v>
      </c>
    </row>
    <row r="34" spans="1:94" x14ac:dyDescent="0.25">
      <c r="A34" s="25" t="s">
        <v>33</v>
      </c>
      <c r="B34" s="88">
        <v>549.11635035999996</v>
      </c>
      <c r="C34" s="88"/>
      <c r="D34" s="88">
        <v>2253.0468006000001</v>
      </c>
      <c r="E34" s="88">
        <v>60.577335132999998</v>
      </c>
      <c r="F34" s="88">
        <v>58.740830795999997</v>
      </c>
      <c r="G34" s="88">
        <v>2.2864374958</v>
      </c>
      <c r="H34" s="88">
        <v>75.166591144999998</v>
      </c>
      <c r="I34" s="88"/>
      <c r="J34" s="88"/>
      <c r="K34" s="88"/>
      <c r="L34" s="88"/>
      <c r="M34" s="88"/>
      <c r="N34" s="28"/>
      <c r="O34" s="28"/>
      <c r="P34" s="25"/>
      <c r="Q34" s="25" t="s">
        <v>33</v>
      </c>
      <c r="R34" s="88">
        <v>0</v>
      </c>
      <c r="S34" s="25">
        <v>1.9791588205873201</v>
      </c>
      <c r="T34" s="25">
        <v>0.73254198525611902</v>
      </c>
      <c r="U34" s="25">
        <v>0.73254198525611902</v>
      </c>
      <c r="V34" s="25">
        <v>5.8200284475487303</v>
      </c>
      <c r="W34" s="88">
        <v>0</v>
      </c>
      <c r="X34" s="25">
        <v>0.35482818089310397</v>
      </c>
      <c r="Y34" s="25">
        <v>1.8214561207731701</v>
      </c>
      <c r="Z34" s="25">
        <v>546.89311016209399</v>
      </c>
      <c r="AA34" s="25">
        <v>17.433939212185798</v>
      </c>
      <c r="AB34" s="25">
        <v>0.13246962372704399</v>
      </c>
      <c r="AC34" s="25">
        <v>3.0436453591472401</v>
      </c>
      <c r="AD34" s="25">
        <v>0</v>
      </c>
      <c r="AE34" s="88">
        <v>0</v>
      </c>
      <c r="AF34" s="25">
        <v>3.2013476708458102</v>
      </c>
      <c r="AG34" s="25">
        <v>3.2013476708458102</v>
      </c>
      <c r="AH34" s="25">
        <v>17.954199172715601</v>
      </c>
      <c r="AI34" s="25">
        <v>2.4104016299223798</v>
      </c>
      <c r="AJ34" s="25">
        <v>9.6198056763833903E-2</v>
      </c>
      <c r="AK34" s="88">
        <v>2.5225216996949902</v>
      </c>
      <c r="AL34" s="25">
        <v>0.25812760061703999</v>
      </c>
      <c r="AM34" s="25">
        <v>0</v>
      </c>
      <c r="AN34" s="25">
        <v>0.204246955034631</v>
      </c>
      <c r="AO34" s="25">
        <v>1.12630685550246</v>
      </c>
      <c r="AP34" s="25">
        <v>0</v>
      </c>
      <c r="AQ34" s="88">
        <v>77.036365949172406</v>
      </c>
      <c r="AR34" s="25">
        <v>2019.8464634750301</v>
      </c>
      <c r="AS34" s="25">
        <v>206.47327472037099</v>
      </c>
      <c r="AT34" s="25">
        <v>2244.2739373681202</v>
      </c>
      <c r="AU34" s="25">
        <v>0</v>
      </c>
      <c r="AV34" s="25">
        <v>3.07079980317509</v>
      </c>
      <c r="AW34" s="25">
        <v>0</v>
      </c>
      <c r="AX34" s="25">
        <v>26.785796823532099</v>
      </c>
      <c r="AY34" s="25">
        <v>3.4116334734370597E-2</v>
      </c>
      <c r="AZ34" s="25">
        <v>1.1996305796832999E-2</v>
      </c>
      <c r="BA34" s="25">
        <v>45.1295313662593</v>
      </c>
      <c r="BB34" s="25">
        <v>1.5331867444898201E-2</v>
      </c>
      <c r="BC34" s="25">
        <v>0</v>
      </c>
      <c r="BD34" s="25">
        <v>2.2237062978334001E-3</v>
      </c>
      <c r="BE34" s="25">
        <v>60.346624860113998</v>
      </c>
      <c r="BF34" s="25">
        <v>58.517065234017899</v>
      </c>
      <c r="BG34" s="25">
        <v>1.82955962609611</v>
      </c>
      <c r="BH34" s="25">
        <v>0</v>
      </c>
      <c r="BI34" s="25">
        <v>0</v>
      </c>
      <c r="BJ34" s="25">
        <v>0.239399474715741</v>
      </c>
      <c r="BK34" s="25">
        <v>0</v>
      </c>
      <c r="BL34" s="25">
        <v>2.56896539856809</v>
      </c>
      <c r="BM34" s="25">
        <v>0</v>
      </c>
      <c r="BN34" s="25">
        <v>6.6769698309606093E-2</v>
      </c>
      <c r="BO34" s="25">
        <v>10.2758671926894</v>
      </c>
      <c r="BP34" s="25">
        <v>6.5437491310343904E-2</v>
      </c>
      <c r="BQ34" s="25">
        <v>0</v>
      </c>
      <c r="BR34" s="25">
        <v>0.17262981481175199</v>
      </c>
      <c r="BS34" s="25">
        <v>2.3407438994251401E-4</v>
      </c>
      <c r="BT34" s="25">
        <v>2.2782414509093498</v>
      </c>
      <c r="BU34" s="25">
        <v>11.187682671877701</v>
      </c>
      <c r="BV34" s="25">
        <v>0</v>
      </c>
      <c r="BW34" s="25">
        <v>0</v>
      </c>
      <c r="BX34" s="25">
        <v>3.74773851345544</v>
      </c>
      <c r="BY34" s="88">
        <v>0</v>
      </c>
      <c r="BZ34" s="25">
        <v>0.61175867364605796</v>
      </c>
      <c r="CA34" s="25">
        <v>74.915895159421595</v>
      </c>
      <c r="CB34" s="25">
        <v>5.2094149724523904</v>
      </c>
      <c r="CD34" s="34">
        <f t="shared" si="0"/>
        <v>8.0000034192664778E-3</v>
      </c>
      <c r="CE34" s="34">
        <f t="shared" si="12"/>
        <v>1.9247493889145019E-2</v>
      </c>
      <c r="CF34" s="22">
        <f t="shared" si="1"/>
        <v>-4.0487597873354389E-3</v>
      </c>
      <c r="CG34" s="22" t="str">
        <f t="shared" si="2"/>
        <v/>
      </c>
      <c r="CH34" s="22">
        <f t="shared" si="3"/>
        <v>-3.893777630160032E-3</v>
      </c>
      <c r="CI34" s="22">
        <f t="shared" si="4"/>
        <v>-3.8085246302014845E-3</v>
      </c>
      <c r="CJ34" s="22">
        <f t="shared" si="5"/>
        <v>-3.8093700574172999E-3</v>
      </c>
      <c r="CK34" s="22">
        <f t="shared" si="6"/>
        <v>-3.5846354451873918E-3</v>
      </c>
      <c r="CL34" s="22">
        <f t="shared" si="7"/>
        <v>-3.3352049329308884E-3</v>
      </c>
      <c r="CM34" s="49">
        <f t="shared" si="8"/>
        <v>-4.9149407294728209E-4</v>
      </c>
      <c r="CN34" s="49">
        <f t="shared" si="9"/>
        <v>-5.5839862114078886E-4</v>
      </c>
      <c r="CO34" s="49">
        <f t="shared" si="10"/>
        <v>8.5618813303174981E-4</v>
      </c>
      <c r="CP34" s="49">
        <f t="shared" si="11"/>
        <v>-1.3369754748130359E-3</v>
      </c>
    </row>
    <row r="35" spans="1:94" s="27" customFormat="1" x14ac:dyDescent="0.25">
      <c r="A35" s="25" t="s">
        <v>34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28"/>
      <c r="O35" s="28"/>
      <c r="P35" s="25"/>
      <c r="Q35" s="25"/>
      <c r="R35" s="88"/>
      <c r="S35" s="25"/>
      <c r="T35" s="25"/>
      <c r="U35" s="25"/>
      <c r="V35" s="25"/>
      <c r="W35" s="88"/>
      <c r="X35" s="25"/>
      <c r="Y35" s="25"/>
      <c r="Z35" s="25"/>
      <c r="AA35" s="25"/>
      <c r="AB35" s="25"/>
      <c r="AC35" s="25"/>
      <c r="AD35" s="25"/>
      <c r="AE35" s="88"/>
      <c r="AF35" s="25"/>
      <c r="AG35" s="25"/>
      <c r="AH35" s="25"/>
      <c r="AI35" s="25"/>
      <c r="AJ35" s="25"/>
      <c r="AK35" s="88"/>
      <c r="AL35" s="25"/>
      <c r="AM35" s="25"/>
      <c r="AN35" s="25"/>
      <c r="AO35" s="25"/>
      <c r="AP35" s="25"/>
      <c r="AQ35" s="88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88"/>
      <c r="BZ35" s="25"/>
      <c r="CA35" s="25"/>
      <c r="CB35" s="25"/>
      <c r="CD35" s="34" t="e">
        <f t="shared" ref="CD35:CD51" si="13">AH35/AT35</f>
        <v>#DIV/0!</v>
      </c>
      <c r="CE35" s="34" t="e">
        <f t="shared" si="12"/>
        <v>#DIV/0!</v>
      </c>
      <c r="CF35" s="22" t="str">
        <f t="shared" ref="CF35:CF60" si="14">IF(B35=0,"",(Z35-B35)/B35)</f>
        <v/>
      </c>
      <c r="CG35" s="22" t="str">
        <f t="shared" ref="CG35:CG59" si="15">IF(C35=0,"",(AO35-C35)/C35)</f>
        <v/>
      </c>
      <c r="CH35" s="22" t="str">
        <f t="shared" ref="CH35:CH60" si="16">IF(D35=0,"",(AT35-D35)/D35)</f>
        <v/>
      </c>
      <c r="CI35" s="22" t="str">
        <f t="shared" ref="CI35:CI60" si="17">IF(E35=0,"",(BE35-E35)/E35)</f>
        <v/>
      </c>
      <c r="CJ35" s="22" t="str">
        <f t="shared" ref="CJ35:CJ60" si="18">IF(F35=0,"",(BF35-F35)/F35)</f>
        <v/>
      </c>
      <c r="CK35" s="22" t="str">
        <f t="shared" ref="CK35:CK60" si="19">IF(G35=0,"",(BT35-G35)/G35)</f>
        <v/>
      </c>
      <c r="CL35" s="22" t="str">
        <f t="shared" ref="CL35:CL60" si="20">IF(H35=0,"",(CA35-H35)/H35)</f>
        <v/>
      </c>
      <c r="CM35" s="49" t="e">
        <f t="shared" ref="CM35:CM60" si="21">(T35/0.009783-$CA35)/$CA35</f>
        <v>#DIV/0!</v>
      </c>
      <c r="CN35" s="49" t="e">
        <f t="shared" ref="CN35:CN60" si="22">(X35/0.004739-$CA35)/$CA35</f>
        <v>#DIV/0!</v>
      </c>
      <c r="CO35" s="49" t="e">
        <f t="shared" ref="CO35:CO60" si="23">(AF35/0.042696-$CA35)/$CA35</f>
        <v>#DIV/0!</v>
      </c>
      <c r="CP35" s="49" t="e">
        <f t="shared" ref="CP35:CP60" si="24">(AN35/0.00273-$CA35)/$CA35</f>
        <v>#DIV/0!</v>
      </c>
    </row>
    <row r="36" spans="1:94" x14ac:dyDescent="0.25">
      <c r="A36" s="25" t="s">
        <v>35</v>
      </c>
      <c r="B36" s="88">
        <v>292.10954089000001</v>
      </c>
      <c r="C36" s="88"/>
      <c r="D36" s="88">
        <v>1355.3051319000001</v>
      </c>
      <c r="E36" s="88">
        <v>40.005669566000002</v>
      </c>
      <c r="F36" s="88">
        <v>38.771875745999999</v>
      </c>
      <c r="G36" s="88">
        <v>3.1129430279000001</v>
      </c>
      <c r="H36" s="88">
        <v>63.538033331000001</v>
      </c>
      <c r="I36" s="88"/>
      <c r="J36" s="88"/>
      <c r="K36" s="88"/>
      <c r="L36" s="88"/>
      <c r="M36" s="88"/>
      <c r="N36" s="28"/>
      <c r="O36" s="28"/>
      <c r="P36" s="25"/>
      <c r="Q36" s="25" t="s">
        <v>35</v>
      </c>
      <c r="R36" s="88">
        <v>0</v>
      </c>
      <c r="S36" s="25">
        <v>1.67619992212432</v>
      </c>
      <c r="T36" s="25">
        <v>0.62040838395775499</v>
      </c>
      <c r="U36" s="25">
        <v>0.62040838395775499</v>
      </c>
      <c r="V36" s="25">
        <v>4.9291284271026203</v>
      </c>
      <c r="W36" s="88">
        <v>0</v>
      </c>
      <c r="X36" s="25">
        <v>0.30051284491063102</v>
      </c>
      <c r="Y36" s="25">
        <v>1.5426369027840099</v>
      </c>
      <c r="Z36" s="25">
        <v>291.58403262752302</v>
      </c>
      <c r="AA36" s="25">
        <v>14.765241354718199</v>
      </c>
      <c r="AB36" s="25">
        <v>0.112191664748109</v>
      </c>
      <c r="AC36" s="25">
        <v>2.5777402124618098</v>
      </c>
      <c r="AD36" s="25">
        <v>0</v>
      </c>
      <c r="AE36" s="88">
        <v>0</v>
      </c>
      <c r="AF36" s="25">
        <v>2.7113028218175499</v>
      </c>
      <c r="AG36" s="25">
        <v>2.7113028218175499</v>
      </c>
      <c r="AH36" s="25">
        <v>10.8242303842722</v>
      </c>
      <c r="AI36" s="25">
        <v>2.0414279054090598</v>
      </c>
      <c r="AJ36" s="25">
        <v>8.1472658911406606E-2</v>
      </c>
      <c r="AK36" s="88">
        <v>2.1363866704944598</v>
      </c>
      <c r="AL36" s="25">
        <v>0.21861464252438201</v>
      </c>
      <c r="AM36" s="25">
        <v>0</v>
      </c>
      <c r="AN36" s="25">
        <v>0.17298147288308799</v>
      </c>
      <c r="AO36" s="25">
        <v>0.74504585530845402</v>
      </c>
      <c r="AP36" s="25">
        <v>0</v>
      </c>
      <c r="AQ36" s="88">
        <v>65.244034969824199</v>
      </c>
      <c r="AR36" s="25">
        <v>1217.72541591494</v>
      </c>
      <c r="AS36" s="25">
        <v>124.478635447058</v>
      </c>
      <c r="AT36" s="25">
        <v>1353.0282817462701</v>
      </c>
      <c r="AU36" s="25">
        <v>0</v>
      </c>
      <c r="AV36" s="25">
        <v>2.6007386878254102</v>
      </c>
      <c r="AW36" s="25">
        <v>0</v>
      </c>
      <c r="AX36" s="25">
        <v>22.6855544783756</v>
      </c>
      <c r="AY36" s="25">
        <v>2.2567768322888902E-2</v>
      </c>
      <c r="AZ36" s="25">
        <v>7.9354954779896E-3</v>
      </c>
      <c r="BA36" s="25">
        <v>29.852942536527799</v>
      </c>
      <c r="BB36" s="25">
        <v>1.0141948366871101E-2</v>
      </c>
      <c r="BC36" s="25">
        <v>0</v>
      </c>
      <c r="BD36" s="25">
        <v>1.47097167437733E-3</v>
      </c>
      <c r="BE36" s="25">
        <v>39.940559259859597</v>
      </c>
      <c r="BF36" s="25">
        <v>38.708721754367403</v>
      </c>
      <c r="BG36" s="25">
        <v>1.2318375054922599</v>
      </c>
      <c r="BH36" s="25">
        <v>0</v>
      </c>
      <c r="BI36" s="25">
        <v>0</v>
      </c>
      <c r="BJ36" s="25">
        <v>0.15836155495075399</v>
      </c>
      <c r="BK36" s="25">
        <v>0</v>
      </c>
      <c r="BL36" s="25">
        <v>1.69935712173371</v>
      </c>
      <c r="BM36" s="25">
        <v>0</v>
      </c>
      <c r="BN36" s="25">
        <v>4.4167797007225597E-2</v>
      </c>
      <c r="BO36" s="25">
        <v>6.7974280496260402</v>
      </c>
      <c r="BP36" s="25">
        <v>5.5420661422797897E-2</v>
      </c>
      <c r="BQ36" s="25">
        <v>0</v>
      </c>
      <c r="BR36" s="25">
        <v>0.114193671804538</v>
      </c>
      <c r="BS36" s="25">
        <v>1.5483887517760901E-4</v>
      </c>
      <c r="BT36" s="25">
        <v>3.10891418056868</v>
      </c>
      <c r="BU36" s="25">
        <v>9.47513489701333</v>
      </c>
      <c r="BV36" s="25">
        <v>0</v>
      </c>
      <c r="BW36" s="25">
        <v>0</v>
      </c>
      <c r="BX36" s="25">
        <v>3.1740540789518801</v>
      </c>
      <c r="BY36" s="88">
        <v>0</v>
      </c>
      <c r="BZ36" s="25">
        <v>0.518113992919777</v>
      </c>
      <c r="CA36" s="25">
        <v>63.448158508793597</v>
      </c>
      <c r="CB36" s="25">
        <v>4.4119830714337702</v>
      </c>
      <c r="CD36" s="34">
        <f t="shared" si="13"/>
        <v>8.0000030526354068E-3</v>
      </c>
      <c r="CE36" s="34">
        <f t="shared" si="12"/>
        <v>1.9247493111146003E-2</v>
      </c>
      <c r="CF36" s="22">
        <f t="shared" si="14"/>
        <v>-1.7990109493714926E-3</v>
      </c>
      <c r="CG36" s="22" t="str">
        <f t="shared" si="15"/>
        <v/>
      </c>
      <c r="CH36" s="22">
        <f t="shared" si="16"/>
        <v>-1.6799539086361501E-3</v>
      </c>
      <c r="CI36" s="22">
        <f t="shared" si="17"/>
        <v>-1.6275269692208895E-3</v>
      </c>
      <c r="CJ36" s="22">
        <f t="shared" si="18"/>
        <v>-1.6288608796315902E-3</v>
      </c>
      <c r="CK36" s="22">
        <f t="shared" si="19"/>
        <v>-1.2942245634472828E-3</v>
      </c>
      <c r="CL36" s="22">
        <f t="shared" si="20"/>
        <v>-1.4145043133174011E-3</v>
      </c>
      <c r="CM36" s="49">
        <f t="shared" si="21"/>
        <v>-4.9129077261456805E-4</v>
      </c>
      <c r="CN36" s="49">
        <f t="shared" si="22"/>
        <v>-5.586597135431616E-4</v>
      </c>
      <c r="CO36" s="49">
        <f t="shared" si="23"/>
        <v>8.5650094131972914E-4</v>
      </c>
      <c r="CP36" s="49">
        <f t="shared" si="24"/>
        <v>-1.3393868401997209E-3</v>
      </c>
    </row>
    <row r="37" spans="1:94" s="27" customFormat="1" x14ac:dyDescent="0.25">
      <c r="A37" s="25" t="s">
        <v>36</v>
      </c>
      <c r="B37" s="88">
        <v>45.531278301</v>
      </c>
      <c r="C37" s="88"/>
      <c r="D37" s="88">
        <v>212.17676406000001</v>
      </c>
      <c r="E37" s="88">
        <v>6.4035129891000002</v>
      </c>
      <c r="F37" s="88">
        <v>6.2023907944000003</v>
      </c>
      <c r="G37" s="88">
        <v>0.792202819</v>
      </c>
      <c r="H37" s="88">
        <v>9.9989423233999997</v>
      </c>
      <c r="I37" s="88"/>
      <c r="J37" s="88"/>
      <c r="K37" s="88"/>
      <c r="L37" s="88"/>
      <c r="M37" s="88"/>
      <c r="N37" s="28"/>
      <c r="O37" s="28"/>
      <c r="P37" s="25"/>
      <c r="Q37" s="25" t="s">
        <v>36</v>
      </c>
      <c r="R37" s="88">
        <v>0</v>
      </c>
      <c r="S37" s="25">
        <v>0.26406643157209098</v>
      </c>
      <c r="T37" s="25">
        <v>9.7738384732470998E-2</v>
      </c>
      <c r="U37" s="25">
        <v>9.7738384732470998E-2</v>
      </c>
      <c r="V37" s="25">
        <v>0.77652959299095503</v>
      </c>
      <c r="W37" s="88">
        <v>0</v>
      </c>
      <c r="X37" s="25">
        <v>4.7342496922806399E-2</v>
      </c>
      <c r="Y37" s="25">
        <v>0.24302500569354599</v>
      </c>
      <c r="Z37" s="25">
        <v>45.5008832738636</v>
      </c>
      <c r="AA37" s="25">
        <v>2.3260975914812398</v>
      </c>
      <c r="AB37" s="25">
        <v>1.7674536247808601E-2</v>
      </c>
      <c r="AC37" s="25">
        <v>0.406094420372757</v>
      </c>
      <c r="AD37" s="25">
        <v>0</v>
      </c>
      <c r="AE37" s="88">
        <v>0</v>
      </c>
      <c r="AF37" s="25">
        <v>0.42713500275626198</v>
      </c>
      <c r="AG37" s="25">
        <v>0.42713500275626198</v>
      </c>
      <c r="AH37" s="25">
        <v>1.6964527184863001</v>
      </c>
      <c r="AI37" s="25">
        <v>0.32160427961893101</v>
      </c>
      <c r="AJ37" s="25">
        <v>1.2835021222214501E-2</v>
      </c>
      <c r="AK37" s="88">
        <v>0.33656373666685402</v>
      </c>
      <c r="AL37" s="25">
        <v>3.4440280873779802E-2</v>
      </c>
      <c r="AM37" s="25">
        <v>0</v>
      </c>
      <c r="AN37" s="25">
        <v>2.72512031739045E-2</v>
      </c>
      <c r="AO37" s="25">
        <v>0.11931399519171899</v>
      </c>
      <c r="AP37" s="25">
        <v>0</v>
      </c>
      <c r="AQ37" s="88">
        <v>10.278467125228</v>
      </c>
      <c r="AR37" s="25">
        <v>190.85086122896601</v>
      </c>
      <c r="AS37" s="25">
        <v>19.509219113852101</v>
      </c>
      <c r="AT37" s="25">
        <v>212.056533061305</v>
      </c>
      <c r="AU37" s="25">
        <v>0</v>
      </c>
      <c r="AV37" s="25">
        <v>0.409717242816514</v>
      </c>
      <c r="AW37" s="25">
        <v>0</v>
      </c>
      <c r="AX37" s="25">
        <v>3.5738547311893298</v>
      </c>
      <c r="AY37" s="25">
        <v>3.6140747906987002E-3</v>
      </c>
      <c r="AZ37" s="25">
        <v>1.27081404939455E-3</v>
      </c>
      <c r="BA37" s="25">
        <v>4.7807412795625996</v>
      </c>
      <c r="BB37" s="25">
        <v>1.6241627352745001E-3</v>
      </c>
      <c r="BC37" s="25">
        <v>0</v>
      </c>
      <c r="BD37" s="25">
        <v>2.3556491884235199E-4</v>
      </c>
      <c r="BE37" s="25">
        <v>6.3999447279217696</v>
      </c>
      <c r="BF37" s="25">
        <v>6.1989340754087801</v>
      </c>
      <c r="BG37" s="25">
        <v>0.20101065251299299</v>
      </c>
      <c r="BH37" s="25">
        <v>0</v>
      </c>
      <c r="BI37" s="25">
        <v>0</v>
      </c>
      <c r="BJ37" s="25">
        <v>2.5360500978301E-2</v>
      </c>
      <c r="BK37" s="25">
        <v>0</v>
      </c>
      <c r="BL37" s="25">
        <v>0.27214027205035302</v>
      </c>
      <c r="BM37" s="25">
        <v>0</v>
      </c>
      <c r="BN37" s="25">
        <v>7.0731751980026101E-3</v>
      </c>
      <c r="BO37" s="25">
        <v>1.0885621046423799</v>
      </c>
      <c r="BP37" s="25">
        <v>8.73087836378246E-3</v>
      </c>
      <c r="BQ37" s="25">
        <v>0</v>
      </c>
      <c r="BR37" s="25">
        <v>1.8287330213793199E-2</v>
      </c>
      <c r="BS37" s="25">
        <v>2.4796269140252498E-5</v>
      </c>
      <c r="BT37" s="25">
        <v>0.79146953500333395</v>
      </c>
      <c r="BU37" s="25">
        <v>1.4926998573606101</v>
      </c>
      <c r="BV37" s="25">
        <v>0</v>
      </c>
      <c r="BW37" s="25">
        <v>0</v>
      </c>
      <c r="BX37" s="25">
        <v>0.50003633248105905</v>
      </c>
      <c r="BY37" s="88">
        <v>0</v>
      </c>
      <c r="BZ37" s="25">
        <v>8.1623035909456104E-2</v>
      </c>
      <c r="CA37" s="25">
        <v>9.9955477835281599</v>
      </c>
      <c r="CB37" s="25">
        <v>0.69505865384986998</v>
      </c>
      <c r="CD37" s="34">
        <f t="shared" si="13"/>
        <v>8.0000021409189961E-3</v>
      </c>
      <c r="CE37" s="34">
        <f t="shared" si="12"/>
        <v>1.9247501867303049E-2</v>
      </c>
      <c r="CF37" s="22">
        <f t="shared" si="14"/>
        <v>-6.6756366767178215E-4</v>
      </c>
      <c r="CG37" s="22" t="str">
        <f t="shared" si="15"/>
        <v/>
      </c>
      <c r="CH37" s="22">
        <f t="shared" si="16"/>
        <v>-5.6665487961258415E-4</v>
      </c>
      <c r="CI37" s="22">
        <f t="shared" si="17"/>
        <v>-5.572349403061218E-4</v>
      </c>
      <c r="CJ37" s="22">
        <f t="shared" si="18"/>
        <v>-5.5732041172594873E-4</v>
      </c>
      <c r="CK37" s="22">
        <f t="shared" si="19"/>
        <v>-9.2562659344192064E-4</v>
      </c>
      <c r="CL37" s="22">
        <f t="shared" si="20"/>
        <v>-3.3948989423568664E-4</v>
      </c>
      <c r="CM37" s="49">
        <f t="shared" si="21"/>
        <v>-4.914713311547687E-4</v>
      </c>
      <c r="CN37" s="49">
        <f t="shared" si="22"/>
        <v>-5.5741262318017854E-4</v>
      </c>
      <c r="CO37" s="49">
        <f t="shared" si="23"/>
        <v>8.5548344379071434E-4</v>
      </c>
      <c r="CP37" s="49">
        <f t="shared" si="24"/>
        <v>-1.3428057263009145E-3</v>
      </c>
    </row>
    <row r="38" spans="1:94" x14ac:dyDescent="0.25">
      <c r="A38" s="25" t="s">
        <v>37</v>
      </c>
      <c r="B38" s="88">
        <v>365.51890615000002</v>
      </c>
      <c r="C38" s="88"/>
      <c r="D38" s="88">
        <v>1484.7119049</v>
      </c>
      <c r="E38" s="88">
        <v>39.662201252999999</v>
      </c>
      <c r="F38" s="88">
        <v>38.459172062999997</v>
      </c>
      <c r="G38" s="88">
        <v>1.5599083002</v>
      </c>
      <c r="H38" s="88">
        <v>48.179746020000003</v>
      </c>
      <c r="I38" s="88"/>
      <c r="J38" s="88"/>
      <c r="K38" s="88"/>
      <c r="L38" s="88"/>
      <c r="M38" s="88"/>
      <c r="N38" s="28"/>
      <c r="O38" s="28"/>
      <c r="P38" s="25"/>
      <c r="Q38" s="25" t="s">
        <v>37</v>
      </c>
      <c r="R38" s="88">
        <v>0</v>
      </c>
      <c r="S38" s="25">
        <v>1.2662051445982401</v>
      </c>
      <c r="T38" s="25">
        <v>0.468658224262195</v>
      </c>
      <c r="U38" s="25">
        <v>0.468658224262195</v>
      </c>
      <c r="V38" s="25">
        <v>3.7234714561697402</v>
      </c>
      <c r="W38" s="88">
        <v>0</v>
      </c>
      <c r="X38" s="25">
        <v>0.22700819172876099</v>
      </c>
      <c r="Y38" s="25">
        <v>1.1653111168437</v>
      </c>
      <c r="Z38" s="25">
        <v>363.32520283646602</v>
      </c>
      <c r="AA38" s="25">
        <v>11.153699982529901</v>
      </c>
      <c r="AB38" s="25">
        <v>8.4749879194604E-2</v>
      </c>
      <c r="AC38" s="25">
        <v>1.9472306392277501</v>
      </c>
      <c r="AD38" s="25">
        <v>0</v>
      </c>
      <c r="AE38" s="88">
        <v>0</v>
      </c>
      <c r="AF38" s="25">
        <v>2.04812299289613</v>
      </c>
      <c r="AG38" s="25">
        <v>2.04812299289613</v>
      </c>
      <c r="AH38" s="25">
        <v>11.8083274212955</v>
      </c>
      <c r="AI38" s="25">
        <v>1.54209992205587</v>
      </c>
      <c r="AJ38" s="25">
        <v>6.1544691070035899E-2</v>
      </c>
      <c r="AK38" s="88">
        <v>1.61383094220213</v>
      </c>
      <c r="AL38" s="25">
        <v>0.16514201884173499</v>
      </c>
      <c r="AM38" s="25">
        <v>0</v>
      </c>
      <c r="AN38" s="25">
        <v>0.130670884991306</v>
      </c>
      <c r="AO38" s="25">
        <v>0.73596571760555995</v>
      </c>
      <c r="AP38" s="25">
        <v>0</v>
      </c>
      <c r="AQ38" s="88">
        <v>49.285490603349899</v>
      </c>
      <c r="AR38" s="25">
        <v>1328.4366189908301</v>
      </c>
      <c r="AS38" s="25">
        <v>135.79572407747</v>
      </c>
      <c r="AT38" s="25">
        <v>1476.0406704896</v>
      </c>
      <c r="AU38" s="25">
        <v>0</v>
      </c>
      <c r="AV38" s="25">
        <v>1.96460451036117</v>
      </c>
      <c r="AW38" s="25">
        <v>0</v>
      </c>
      <c r="AX38" s="25">
        <v>17.136709032226701</v>
      </c>
      <c r="AY38" s="25">
        <v>2.2292718885894201E-2</v>
      </c>
      <c r="AZ38" s="25">
        <v>7.8387758237845606E-3</v>
      </c>
      <c r="BA38" s="25">
        <v>29.489103390818801</v>
      </c>
      <c r="BB38" s="25">
        <v>1.00183360740091E-2</v>
      </c>
      <c r="BC38" s="25">
        <v>0</v>
      </c>
      <c r="BD38" s="25">
        <v>1.4530394352309599E-3</v>
      </c>
      <c r="BE38" s="25">
        <v>39.433036342713898</v>
      </c>
      <c r="BF38" s="25">
        <v>38.236950396650002</v>
      </c>
      <c r="BG38" s="25">
        <v>1.1960859460639199</v>
      </c>
      <c r="BH38" s="25">
        <v>0</v>
      </c>
      <c r="BI38" s="25">
        <v>0</v>
      </c>
      <c r="BJ38" s="25">
        <v>0.15643144133776399</v>
      </c>
      <c r="BK38" s="25">
        <v>0</v>
      </c>
      <c r="BL38" s="25">
        <v>1.6786454726103199</v>
      </c>
      <c r="BM38" s="25">
        <v>0</v>
      </c>
      <c r="BN38" s="25">
        <v>4.3629491284578097E-2</v>
      </c>
      <c r="BO38" s="25">
        <v>6.7145828392224196</v>
      </c>
      <c r="BP38" s="25">
        <v>4.1864898521961201E-2</v>
      </c>
      <c r="BQ38" s="25">
        <v>0</v>
      </c>
      <c r="BR38" s="25">
        <v>0.11280193821105899</v>
      </c>
      <c r="BS38" s="25">
        <v>1.52952946119038E-4</v>
      </c>
      <c r="BT38" s="25">
        <v>1.5487855933138199</v>
      </c>
      <c r="BU38" s="25">
        <v>7.1575373360151202</v>
      </c>
      <c r="BV38" s="25">
        <v>0</v>
      </c>
      <c r="BW38" s="25">
        <v>0</v>
      </c>
      <c r="BX38" s="25">
        <v>2.39768776127289</v>
      </c>
      <c r="BY38" s="88">
        <v>0</v>
      </c>
      <c r="BZ38" s="25">
        <v>0.39138446583815201</v>
      </c>
      <c r="CA38" s="25">
        <v>47.9288811534582</v>
      </c>
      <c r="CB38" s="25">
        <v>3.3328232780364302</v>
      </c>
      <c r="CD38" s="34">
        <f t="shared" si="13"/>
        <v>8.0000013938496019E-3</v>
      </c>
      <c r="CE38" s="34">
        <f t="shared" si="12"/>
        <v>1.9247500388264203E-2</v>
      </c>
      <c r="CF38" s="22">
        <f t="shared" si="14"/>
        <v>-6.0016138060824667E-3</v>
      </c>
      <c r="CG38" s="22" t="str">
        <f t="shared" si="15"/>
        <v/>
      </c>
      <c r="CH38" s="22">
        <f t="shared" si="16"/>
        <v>-5.8403481387751853E-3</v>
      </c>
      <c r="CI38" s="22">
        <f t="shared" si="17"/>
        <v>-5.7779170859501346E-3</v>
      </c>
      <c r="CJ38" s="22">
        <f t="shared" si="18"/>
        <v>-5.7781188317307898E-3</v>
      </c>
      <c r="CK38" s="22">
        <f t="shared" si="19"/>
        <v>-7.1303594478944942E-3</v>
      </c>
      <c r="CL38" s="22">
        <f t="shared" si="20"/>
        <v>-5.2068532374094818E-3</v>
      </c>
      <c r="CM38" s="49">
        <f t="shared" si="21"/>
        <v>-4.9056478781646904E-4</v>
      </c>
      <c r="CN38" s="49">
        <f t="shared" si="22"/>
        <v>-5.5815297271498312E-4</v>
      </c>
      <c r="CO38" s="49">
        <f t="shared" si="23"/>
        <v>8.5589696677881725E-4</v>
      </c>
      <c r="CP38" s="49">
        <f t="shared" si="24"/>
        <v>-1.3371502694706295E-3</v>
      </c>
    </row>
    <row r="39" spans="1:94" x14ac:dyDescent="0.25">
      <c r="A39" s="25" t="s">
        <v>38</v>
      </c>
      <c r="B39" s="88">
        <v>224.11323954</v>
      </c>
      <c r="C39" s="88"/>
      <c r="D39" s="88">
        <v>1006.797542</v>
      </c>
      <c r="E39" s="88">
        <v>29.423045261999999</v>
      </c>
      <c r="F39" s="88">
        <v>28.512019098</v>
      </c>
      <c r="G39" s="88">
        <v>2.6029139781000001</v>
      </c>
      <c r="H39" s="88">
        <v>44.715633287000003</v>
      </c>
      <c r="I39" s="88"/>
      <c r="J39" s="88"/>
      <c r="K39" s="88"/>
      <c r="L39" s="88"/>
      <c r="M39" s="88"/>
      <c r="N39" s="28"/>
      <c r="O39" s="28"/>
      <c r="P39" s="25"/>
      <c r="Q39" s="25" t="s">
        <v>130</v>
      </c>
      <c r="R39" s="88">
        <v>0</v>
      </c>
      <c r="S39" s="25">
        <v>1.1803293830328401</v>
      </c>
      <c r="T39" s="25">
        <v>0.43687312676166601</v>
      </c>
      <c r="U39" s="25">
        <v>0.43687312676166601</v>
      </c>
      <c r="V39" s="25">
        <v>3.4709469725408799</v>
      </c>
      <c r="W39" s="88">
        <v>0</v>
      </c>
      <c r="X39" s="25">
        <v>0.21161235144382601</v>
      </c>
      <c r="Y39" s="25">
        <v>1.08627984716324</v>
      </c>
      <c r="Z39" s="25">
        <v>223.77243585773499</v>
      </c>
      <c r="AA39" s="25">
        <v>10.397248333684001</v>
      </c>
      <c r="AB39" s="25">
        <v>7.9002193729575204E-2</v>
      </c>
      <c r="AC39" s="25">
        <v>1.8151688012515499</v>
      </c>
      <c r="AD39" s="25">
        <v>0</v>
      </c>
      <c r="AE39" s="88">
        <v>0</v>
      </c>
      <c r="AF39" s="25">
        <v>1.90921939389104</v>
      </c>
      <c r="AG39" s="25">
        <v>1.90921939389104</v>
      </c>
      <c r="AH39" s="25">
        <v>8.0436954355285799</v>
      </c>
      <c r="AI39" s="25">
        <v>1.4375134579383499</v>
      </c>
      <c r="AJ39" s="25">
        <v>5.7370558596928002E-2</v>
      </c>
      <c r="AK39" s="88">
        <v>1.50438136739915</v>
      </c>
      <c r="AL39" s="25">
        <v>0.15394199675098</v>
      </c>
      <c r="AM39" s="25">
        <v>0</v>
      </c>
      <c r="AN39" s="25">
        <v>0.12180854931721199</v>
      </c>
      <c r="AO39" s="25">
        <v>0.54810437731995099</v>
      </c>
      <c r="AP39" s="25">
        <v>0</v>
      </c>
      <c r="AQ39" s="88">
        <v>45.942920049273297</v>
      </c>
      <c r="AR39" s="25">
        <v>904.91569241290301</v>
      </c>
      <c r="AS39" s="25">
        <v>92.502446811400105</v>
      </c>
      <c r="AT39" s="25">
        <v>1005.4618346598299</v>
      </c>
      <c r="AU39" s="25">
        <v>0</v>
      </c>
      <c r="AV39" s="25">
        <v>1.8313635870859799</v>
      </c>
      <c r="AW39" s="25">
        <v>0</v>
      </c>
      <c r="AX39" s="25">
        <v>15.9744969529506</v>
      </c>
      <c r="AY39" s="25">
        <v>1.66023095708152E-2</v>
      </c>
      <c r="AZ39" s="25">
        <v>5.8378679199942596E-3</v>
      </c>
      <c r="BA39" s="25">
        <v>21.961765362302</v>
      </c>
      <c r="BB39" s="25">
        <v>7.4610743678521999E-3</v>
      </c>
      <c r="BC39" s="25">
        <v>0</v>
      </c>
      <c r="BD39" s="25">
        <v>1.0821412179434101E-3</v>
      </c>
      <c r="BE39" s="25">
        <v>29.386572644149599</v>
      </c>
      <c r="BF39" s="25">
        <v>28.4766533229527</v>
      </c>
      <c r="BG39" s="25">
        <v>0.90991932119688901</v>
      </c>
      <c r="BH39" s="25">
        <v>0</v>
      </c>
      <c r="BI39" s="25">
        <v>0</v>
      </c>
      <c r="BJ39" s="25">
        <v>0.11650097224932</v>
      </c>
      <c r="BK39" s="25">
        <v>0</v>
      </c>
      <c r="BL39" s="25">
        <v>1.2501582866780201</v>
      </c>
      <c r="BM39" s="25">
        <v>0</v>
      </c>
      <c r="BN39" s="25">
        <v>3.2492692867496703E-2</v>
      </c>
      <c r="BO39" s="25">
        <v>5.0006303984303004</v>
      </c>
      <c r="BP39" s="25">
        <v>3.9025621296364797E-2</v>
      </c>
      <c r="BQ39" s="25">
        <v>0</v>
      </c>
      <c r="BR39" s="25">
        <v>8.4008307533744497E-2</v>
      </c>
      <c r="BS39" s="25">
        <v>1.13909815230631E-4</v>
      </c>
      <c r="BT39" s="25">
        <v>2.5992879400078199</v>
      </c>
      <c r="BU39" s="25">
        <v>6.6721087692691601</v>
      </c>
      <c r="BV39" s="25">
        <v>0</v>
      </c>
      <c r="BW39" s="25">
        <v>0</v>
      </c>
      <c r="BX39" s="25">
        <v>2.2350756109572698</v>
      </c>
      <c r="BY39" s="88">
        <v>0</v>
      </c>
      <c r="BZ39" s="25">
        <v>0.36484049875983399</v>
      </c>
      <c r="CA39" s="25">
        <v>44.678318487739503</v>
      </c>
      <c r="CB39" s="25">
        <v>3.1067915734585299</v>
      </c>
      <c r="CD39" s="34">
        <f t="shared" si="13"/>
        <v>8.0000007541310009E-3</v>
      </c>
      <c r="CE39" s="34">
        <f t="shared" si="12"/>
        <v>1.9247499736149434E-2</v>
      </c>
      <c r="CF39" s="22">
        <f t="shared" si="14"/>
        <v>-1.5206762570766268E-3</v>
      </c>
      <c r="CG39" s="22" t="str">
        <f t="shared" si="15"/>
        <v/>
      </c>
      <c r="CH39" s="22">
        <f t="shared" si="16"/>
        <v>-1.3266891151886369E-3</v>
      </c>
      <c r="CI39" s="22">
        <f t="shared" si="17"/>
        <v>-1.2395935745476547E-3</v>
      </c>
      <c r="CJ39" s="22">
        <f t="shared" si="18"/>
        <v>-1.24038129063194E-3</v>
      </c>
      <c r="CK39" s="22">
        <f t="shared" si="19"/>
        <v>-1.3930687386092707E-3</v>
      </c>
      <c r="CL39" s="22">
        <f t="shared" si="20"/>
        <v>-8.344911279909847E-4</v>
      </c>
      <c r="CM39" s="49">
        <f t="shared" si="21"/>
        <v>-4.9157837533998501E-4</v>
      </c>
      <c r="CN39" s="49">
        <f t="shared" si="22"/>
        <v>-5.582560893470658E-4</v>
      </c>
      <c r="CO39" s="49">
        <f t="shared" si="23"/>
        <v>8.565318568289716E-4</v>
      </c>
      <c r="CP39" s="49">
        <f t="shared" si="24"/>
        <v>-1.3385072749530734E-3</v>
      </c>
    </row>
    <row r="40" spans="1:94" x14ac:dyDescent="0.25">
      <c r="A40" s="25" t="s">
        <v>39</v>
      </c>
      <c r="B40" s="88">
        <v>197.49917144</v>
      </c>
      <c r="C40" s="88"/>
      <c r="D40" s="88">
        <v>810.30501374000005</v>
      </c>
      <c r="E40" s="88">
        <v>21.811600878</v>
      </c>
      <c r="F40" s="88">
        <v>21.149618606000001</v>
      </c>
      <c r="G40" s="88">
        <v>0.88370723399999995</v>
      </c>
      <c r="H40" s="88">
        <v>27.201367498</v>
      </c>
      <c r="I40" s="88"/>
      <c r="J40" s="88"/>
      <c r="K40" s="88"/>
      <c r="L40" s="88"/>
      <c r="M40" s="88"/>
      <c r="N40" s="28"/>
      <c r="O40" s="28"/>
      <c r="P40" s="25"/>
      <c r="Q40" s="25" t="s">
        <v>39</v>
      </c>
      <c r="R40" s="88">
        <v>0</v>
      </c>
      <c r="S40" s="25">
        <v>0.71633775620907003</v>
      </c>
      <c r="T40" s="25">
        <v>0.26513682029123398</v>
      </c>
      <c r="U40" s="25">
        <v>0.26513682029123398</v>
      </c>
      <c r="V40" s="25">
        <v>2.1065045293356301</v>
      </c>
      <c r="W40" s="88">
        <v>0</v>
      </c>
      <c r="X40" s="25">
        <v>0.128426862836236</v>
      </c>
      <c r="Y40" s="25">
        <v>0.65925882945316305</v>
      </c>
      <c r="Z40" s="25">
        <v>196.71590793586699</v>
      </c>
      <c r="AA40" s="25">
        <v>6.3100553541424897</v>
      </c>
      <c r="AB40" s="25">
        <v>4.7946154632471399E-2</v>
      </c>
      <c r="AC40" s="25">
        <v>1.1016187809749101</v>
      </c>
      <c r="AD40" s="25">
        <v>0</v>
      </c>
      <c r="AE40" s="88">
        <v>0</v>
      </c>
      <c r="AF40" s="25">
        <v>1.1586977597119901</v>
      </c>
      <c r="AG40" s="25">
        <v>1.1586977597119901</v>
      </c>
      <c r="AH40" s="25">
        <v>6.4578830324795904</v>
      </c>
      <c r="AI40" s="25">
        <v>0.87242186904145202</v>
      </c>
      <c r="AJ40" s="25">
        <v>3.4818081671702701E-2</v>
      </c>
      <c r="AK40" s="88">
        <v>0.913003394568349</v>
      </c>
      <c r="AL40" s="25">
        <v>9.3426750482741697E-2</v>
      </c>
      <c r="AM40" s="25">
        <v>0</v>
      </c>
      <c r="AN40" s="25">
        <v>7.3925156582491006E-2</v>
      </c>
      <c r="AO40" s="25">
        <v>0.4055932609115</v>
      </c>
      <c r="AP40" s="25">
        <v>0</v>
      </c>
      <c r="AQ40" s="88">
        <v>27.8825991875967</v>
      </c>
      <c r="AR40" s="25">
        <v>726.51180450977404</v>
      </c>
      <c r="AS40" s="25">
        <v>74.265613572975695</v>
      </c>
      <c r="AT40" s="25">
        <v>807.23530111522996</v>
      </c>
      <c r="AU40" s="25">
        <v>0</v>
      </c>
      <c r="AV40" s="25">
        <v>1.11144740971196</v>
      </c>
      <c r="AW40" s="25">
        <v>0</v>
      </c>
      <c r="AX40" s="25">
        <v>9.69486392513104</v>
      </c>
      <c r="AY40" s="25">
        <v>1.2285599343022599E-2</v>
      </c>
      <c r="AZ40" s="25">
        <v>4.3199784939124799E-3</v>
      </c>
      <c r="BA40" s="25">
        <v>16.2515490321158</v>
      </c>
      <c r="BB40" s="25">
        <v>5.5211434641225304E-3</v>
      </c>
      <c r="BC40" s="25">
        <v>0</v>
      </c>
      <c r="BD40" s="25">
        <v>8.0077444115588296E-4</v>
      </c>
      <c r="BE40" s="25">
        <v>21.7321374369767</v>
      </c>
      <c r="BF40" s="25">
        <v>21.0725186477551</v>
      </c>
      <c r="BG40" s="25">
        <v>0.659618789221603</v>
      </c>
      <c r="BH40" s="25">
        <v>0</v>
      </c>
      <c r="BI40" s="25">
        <v>0</v>
      </c>
      <c r="BJ40" s="25">
        <v>8.6209964152846402E-2</v>
      </c>
      <c r="BK40" s="25">
        <v>0</v>
      </c>
      <c r="BL40" s="25">
        <v>0.92510821927170295</v>
      </c>
      <c r="BM40" s="25">
        <v>0</v>
      </c>
      <c r="BN40" s="25">
        <v>2.4044376991462599E-2</v>
      </c>
      <c r="BO40" s="25">
        <v>3.7004296971400499</v>
      </c>
      <c r="BP40" s="25">
        <v>2.3684527052571201E-2</v>
      </c>
      <c r="BQ40" s="25">
        <v>0</v>
      </c>
      <c r="BR40" s="25">
        <v>6.2165570219966097E-2</v>
      </c>
      <c r="BS40" s="25">
        <v>8.4292121055793399E-5</v>
      </c>
      <c r="BT40" s="25">
        <v>0.88263329683802105</v>
      </c>
      <c r="BU40" s="25">
        <v>4.0492834549563899</v>
      </c>
      <c r="BV40" s="25">
        <v>0</v>
      </c>
      <c r="BW40" s="25">
        <v>0</v>
      </c>
      <c r="BX40" s="25">
        <v>1.35646011348114</v>
      </c>
      <c r="BY40" s="88">
        <v>0</v>
      </c>
      <c r="BZ40" s="25">
        <v>0.22142036782889901</v>
      </c>
      <c r="CA40" s="25">
        <v>27.115113179340401</v>
      </c>
      <c r="CB40" s="25">
        <v>1.88550032106796</v>
      </c>
      <c r="CD40" s="34">
        <f t="shared" si="13"/>
        <v>8.0000007724609547E-3</v>
      </c>
      <c r="CE40" s="34">
        <f t="shared" si="12"/>
        <v>1.9247498018216666E-2</v>
      </c>
      <c r="CF40" s="22">
        <f t="shared" si="14"/>
        <v>-3.9659077981041456E-3</v>
      </c>
      <c r="CG40" s="22" t="str">
        <f t="shared" si="15"/>
        <v/>
      </c>
      <c r="CH40" s="22">
        <f t="shared" si="16"/>
        <v>-3.7883421337869933E-3</v>
      </c>
      <c r="CI40" s="22">
        <f t="shared" si="17"/>
        <v>-3.6431732575599243E-3</v>
      </c>
      <c r="CJ40" s="22">
        <f t="shared" si="18"/>
        <v>-3.6454538344737842E-3</v>
      </c>
      <c r="CK40" s="22">
        <f t="shared" si="19"/>
        <v>-1.2152635178936417E-3</v>
      </c>
      <c r="CL40" s="22">
        <f t="shared" si="20"/>
        <v>-3.1709552347300354E-3</v>
      </c>
      <c r="CM40" s="49">
        <f t="shared" si="21"/>
        <v>-4.9132333632644271E-4</v>
      </c>
      <c r="CN40" s="49">
        <f t="shared" si="22"/>
        <v>-5.5766027423101341E-4</v>
      </c>
      <c r="CO40" s="49">
        <f t="shared" si="23"/>
        <v>8.5590526460242234E-4</v>
      </c>
      <c r="CP40" s="49">
        <f t="shared" si="24"/>
        <v>-1.3387826973802414E-3</v>
      </c>
    </row>
    <row r="41" spans="1:94" x14ac:dyDescent="0.25">
      <c r="A41" s="25" t="s">
        <v>40</v>
      </c>
      <c r="B41" s="88">
        <v>219.39311755</v>
      </c>
      <c r="C41" s="88"/>
      <c r="D41" s="88">
        <v>897.69387762999997</v>
      </c>
      <c r="E41" s="88">
        <v>24.295788577</v>
      </c>
      <c r="F41" s="88">
        <v>23.556755818999999</v>
      </c>
      <c r="G41" s="88">
        <v>1.1238733814999999</v>
      </c>
      <c r="H41" s="88">
        <v>31.104613642</v>
      </c>
      <c r="I41" s="88"/>
      <c r="J41" s="88"/>
      <c r="K41" s="88"/>
      <c r="L41" s="88"/>
      <c r="M41" s="88"/>
      <c r="N41" s="28"/>
      <c r="O41" s="28"/>
      <c r="P41" s="25"/>
      <c r="Q41" s="25" t="s">
        <v>40</v>
      </c>
      <c r="R41" s="88">
        <v>0</v>
      </c>
      <c r="S41" s="25">
        <v>0.81887386605698198</v>
      </c>
      <c r="T41" s="25">
        <v>0.30308829219434302</v>
      </c>
      <c r="U41" s="25">
        <v>0.30308829219434302</v>
      </c>
      <c r="V41" s="25">
        <v>2.4080290787827101</v>
      </c>
      <c r="W41" s="88">
        <v>0</v>
      </c>
      <c r="X41" s="25">
        <v>0.146809770755879</v>
      </c>
      <c r="Y41" s="25">
        <v>0.75362500667328403</v>
      </c>
      <c r="Z41" s="25">
        <v>218.444365415654</v>
      </c>
      <c r="AA41" s="25">
        <v>7.2132703162288001</v>
      </c>
      <c r="AB41" s="25">
        <v>5.4809066016602702E-2</v>
      </c>
      <c r="AC41" s="25">
        <v>1.2593035071369101</v>
      </c>
      <c r="AD41" s="25">
        <v>0</v>
      </c>
      <c r="AE41" s="88">
        <v>0</v>
      </c>
      <c r="AF41" s="25">
        <v>1.3245519029913599</v>
      </c>
      <c r="AG41" s="25">
        <v>1.3245519029913599</v>
      </c>
      <c r="AH41" s="25">
        <v>7.1516642158986299</v>
      </c>
      <c r="AI41" s="25">
        <v>0.99729966065893905</v>
      </c>
      <c r="AJ41" s="25">
        <v>3.9801902344125999E-2</v>
      </c>
      <c r="AK41" s="88">
        <v>1.0436886257148399</v>
      </c>
      <c r="AL41" s="25">
        <v>0.10679990385957799</v>
      </c>
      <c r="AM41" s="25">
        <v>0</v>
      </c>
      <c r="AN41" s="25">
        <v>8.4506597577286902E-2</v>
      </c>
      <c r="AO41" s="25">
        <v>0.451582181563848</v>
      </c>
      <c r="AP41" s="25">
        <v>0</v>
      </c>
      <c r="AQ41" s="88">
        <v>31.873680350093899</v>
      </c>
      <c r="AR41" s="25">
        <v>804.56254312604301</v>
      </c>
      <c r="AS41" s="25">
        <v>82.244243225582395</v>
      </c>
      <c r="AT41" s="25">
        <v>893.95845056752398</v>
      </c>
      <c r="AU41" s="25">
        <v>0</v>
      </c>
      <c r="AV41" s="25">
        <v>1.2705391546481699</v>
      </c>
      <c r="AW41" s="25">
        <v>0</v>
      </c>
      <c r="AX41" s="25">
        <v>11.082578021022099</v>
      </c>
      <c r="AY41" s="25">
        <v>1.3678620868951699E-2</v>
      </c>
      <c r="AZ41" s="25">
        <v>4.8098093968705303E-3</v>
      </c>
      <c r="BA41" s="25">
        <v>18.094255842082902</v>
      </c>
      <c r="BB41" s="25">
        <v>6.14716287063829E-3</v>
      </c>
      <c r="BC41" s="25">
        <v>0</v>
      </c>
      <c r="BD41" s="25">
        <v>8.9157308222688795E-4</v>
      </c>
      <c r="BE41" s="25">
        <v>24.197976588002302</v>
      </c>
      <c r="BF41" s="25">
        <v>23.461858926301598</v>
      </c>
      <c r="BG41" s="25">
        <v>0.73611766170075499</v>
      </c>
      <c r="BH41" s="25">
        <v>0</v>
      </c>
      <c r="BI41" s="25">
        <v>0</v>
      </c>
      <c r="BJ41" s="25">
        <v>9.5985001835347805E-2</v>
      </c>
      <c r="BK41" s="25">
        <v>0</v>
      </c>
      <c r="BL41" s="25">
        <v>1.03000247997927</v>
      </c>
      <c r="BM41" s="25">
        <v>0</v>
      </c>
      <c r="BN41" s="25">
        <v>2.6770676992013701E-2</v>
      </c>
      <c r="BO41" s="25">
        <v>4.1200095607841796</v>
      </c>
      <c r="BP41" s="25">
        <v>2.7074855777377199E-2</v>
      </c>
      <c r="BQ41" s="25">
        <v>0</v>
      </c>
      <c r="BR41" s="25">
        <v>6.9214348784426505E-2</v>
      </c>
      <c r="BS41" s="25">
        <v>9.3849624773337302E-5</v>
      </c>
      <c r="BT41" s="25">
        <v>1.12253347281006</v>
      </c>
      <c r="BU41" s="25">
        <v>4.6288895173645104</v>
      </c>
      <c r="BV41" s="25">
        <v>0</v>
      </c>
      <c r="BW41" s="25">
        <v>0</v>
      </c>
      <c r="BX41" s="25">
        <v>1.55062188594922</v>
      </c>
      <c r="BY41" s="88">
        <v>0</v>
      </c>
      <c r="BZ41" s="25">
        <v>0.25311440656300499</v>
      </c>
      <c r="CA41" s="25">
        <v>30.996340052139299</v>
      </c>
      <c r="CB41" s="25">
        <v>2.15538935635273</v>
      </c>
      <c r="CD41" s="34">
        <f t="shared" si="13"/>
        <v>7.9999962093970246E-3</v>
      </c>
      <c r="CE41" s="34">
        <f t="shared" si="12"/>
        <v>1.9247502211242433E-2</v>
      </c>
      <c r="CF41" s="22">
        <f t="shared" si="14"/>
        <v>-4.3244389110327153E-3</v>
      </c>
      <c r="CG41" s="22" t="str">
        <f t="shared" si="15"/>
        <v/>
      </c>
      <c r="CH41" s="22">
        <f t="shared" si="16"/>
        <v>-4.1611368369113607E-3</v>
      </c>
      <c r="CI41" s="22">
        <f t="shared" si="17"/>
        <v>-4.0258824564473432E-3</v>
      </c>
      <c r="CJ41" s="22">
        <f t="shared" si="18"/>
        <v>-4.0284364038727502E-3</v>
      </c>
      <c r="CK41" s="22">
        <f t="shared" si="19"/>
        <v>-1.1922238857117547E-3</v>
      </c>
      <c r="CL41" s="22">
        <f t="shared" si="20"/>
        <v>-3.4809495178715661E-3</v>
      </c>
      <c r="CM41" s="49">
        <f t="shared" si="21"/>
        <v>-4.9104311187244125E-4</v>
      </c>
      <c r="CN41" s="49">
        <f t="shared" si="22"/>
        <v>-5.5744998534094307E-4</v>
      </c>
      <c r="CO41" s="49">
        <f t="shared" si="23"/>
        <v>8.5548680845011645E-4</v>
      </c>
      <c r="CP41" s="49">
        <f t="shared" si="24"/>
        <v>-1.3402358056330891E-3</v>
      </c>
    </row>
    <row r="42" spans="1:94" s="27" customFormat="1" x14ac:dyDescent="0.25">
      <c r="A42" s="25" t="s">
        <v>41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28"/>
      <c r="O42" s="28"/>
      <c r="P42" s="25"/>
      <c r="Q42" s="25"/>
      <c r="R42" s="88"/>
      <c r="S42" s="25"/>
      <c r="T42" s="25"/>
      <c r="U42" s="25"/>
      <c r="V42" s="25"/>
      <c r="W42" s="88"/>
      <c r="X42" s="25"/>
      <c r="Y42" s="25"/>
      <c r="Z42" s="25"/>
      <c r="AA42" s="25"/>
      <c r="AB42" s="25"/>
      <c r="AC42" s="25"/>
      <c r="AD42" s="25"/>
      <c r="AE42" s="88"/>
      <c r="AF42" s="25"/>
      <c r="AG42" s="25"/>
      <c r="AH42" s="25"/>
      <c r="AI42" s="25"/>
      <c r="AJ42" s="25"/>
      <c r="AK42" s="88"/>
      <c r="AL42" s="25"/>
      <c r="AM42" s="25"/>
      <c r="AN42" s="25"/>
      <c r="AO42" s="25"/>
      <c r="AP42" s="25"/>
      <c r="AQ42" s="88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88"/>
      <c r="BZ42" s="25"/>
      <c r="CA42" s="25"/>
      <c r="CB42" s="25"/>
      <c r="CD42" s="34" t="e">
        <f t="shared" si="13"/>
        <v>#DIV/0!</v>
      </c>
      <c r="CE42" s="34" t="e">
        <f t="shared" si="12"/>
        <v>#DIV/0!</v>
      </c>
      <c r="CF42" s="22" t="str">
        <f t="shared" si="14"/>
        <v/>
      </c>
      <c r="CG42" s="22" t="str">
        <f t="shared" si="15"/>
        <v/>
      </c>
      <c r="CH42" s="22" t="str">
        <f t="shared" si="16"/>
        <v/>
      </c>
      <c r="CI42" s="22" t="str">
        <f t="shared" si="17"/>
        <v/>
      </c>
      <c r="CJ42" s="22" t="str">
        <f t="shared" si="18"/>
        <v/>
      </c>
      <c r="CK42" s="22" t="str">
        <f t="shared" si="19"/>
        <v/>
      </c>
      <c r="CL42" s="22" t="str">
        <f t="shared" si="20"/>
        <v/>
      </c>
      <c r="CM42" s="49" t="e">
        <f t="shared" si="21"/>
        <v>#DIV/0!</v>
      </c>
      <c r="CN42" s="49" t="e">
        <f t="shared" si="22"/>
        <v>#DIV/0!</v>
      </c>
      <c r="CO42" s="49" t="e">
        <f t="shared" si="23"/>
        <v>#DIV/0!</v>
      </c>
      <c r="CP42" s="49" t="e">
        <f t="shared" si="24"/>
        <v>#DIV/0!</v>
      </c>
    </row>
    <row r="43" spans="1:94" s="27" customFormat="1" x14ac:dyDescent="0.25">
      <c r="A43" s="25" t="s">
        <v>42</v>
      </c>
      <c r="B43" s="88">
        <v>374.10959220000001</v>
      </c>
      <c r="C43" s="88"/>
      <c r="D43" s="88">
        <v>1647.8379924000001</v>
      </c>
      <c r="E43" s="88">
        <v>46.903580691999998</v>
      </c>
      <c r="F43" s="88">
        <v>45.465375137000002</v>
      </c>
      <c r="G43" s="88">
        <v>3.0183234012</v>
      </c>
      <c r="H43" s="88">
        <v>68.089652137000002</v>
      </c>
      <c r="I43" s="88"/>
      <c r="J43" s="88"/>
      <c r="K43" s="88"/>
      <c r="L43" s="88"/>
      <c r="M43" s="88"/>
      <c r="N43" s="28"/>
      <c r="O43" s="28"/>
      <c r="P43" s="25"/>
      <c r="Q43" s="25" t="s">
        <v>42</v>
      </c>
      <c r="R43" s="88">
        <v>0</v>
      </c>
      <c r="S43" s="25">
        <v>1.79722795371136</v>
      </c>
      <c r="T43" s="25">
        <v>0.66520408595116098</v>
      </c>
      <c r="U43" s="25">
        <v>0.66520408595116098</v>
      </c>
      <c r="V43" s="25">
        <v>5.2850356980786701</v>
      </c>
      <c r="W43" s="88">
        <v>0</v>
      </c>
      <c r="X43" s="25">
        <v>0.32221127485422402</v>
      </c>
      <c r="Y43" s="25">
        <v>1.6540217125291701</v>
      </c>
      <c r="Z43" s="25">
        <v>373.59096275974503</v>
      </c>
      <c r="AA43" s="25">
        <v>15.8313617578082</v>
      </c>
      <c r="AB43" s="25">
        <v>0.12029254300632899</v>
      </c>
      <c r="AC43" s="25">
        <v>2.7638640879313101</v>
      </c>
      <c r="AD43" s="25">
        <v>0</v>
      </c>
      <c r="AE43" s="88">
        <v>0</v>
      </c>
      <c r="AF43" s="25">
        <v>2.9070712499148601</v>
      </c>
      <c r="AG43" s="25">
        <v>2.9070712499148601</v>
      </c>
      <c r="AH43" s="25">
        <v>13.1662106912702</v>
      </c>
      <c r="AI43" s="25">
        <v>2.1888296258803499</v>
      </c>
      <c r="AJ43" s="25">
        <v>8.7355387399485701E-2</v>
      </c>
      <c r="AK43" s="88">
        <v>2.29064553052992</v>
      </c>
      <c r="AL43" s="25">
        <v>0.23439974351679499</v>
      </c>
      <c r="AM43" s="25">
        <v>0</v>
      </c>
      <c r="AN43" s="25">
        <v>0.18547188548572699</v>
      </c>
      <c r="AO43" s="25">
        <v>0.87402757572821399</v>
      </c>
      <c r="AP43" s="25">
        <v>0</v>
      </c>
      <c r="AQ43" s="88">
        <v>69.954938507140199</v>
      </c>
      <c r="AR43" s="25">
        <v>1481.19866783886</v>
      </c>
      <c r="AS43" s="25">
        <v>151.41146375347901</v>
      </c>
      <c r="AT43" s="25">
        <v>1645.7763422836099</v>
      </c>
      <c r="AU43" s="25">
        <v>0</v>
      </c>
      <c r="AV43" s="25">
        <v>2.7885246846762199</v>
      </c>
      <c r="AW43" s="25">
        <v>0</v>
      </c>
      <c r="AX43" s="25">
        <v>24.3235500914565</v>
      </c>
      <c r="AY43" s="25">
        <v>2.6474684366474301E-2</v>
      </c>
      <c r="AZ43" s="25">
        <v>9.3092765348853808E-3</v>
      </c>
      <c r="BA43" s="25">
        <v>35.0210569461576</v>
      </c>
      <c r="BB43" s="25">
        <v>1.1897713869828E-2</v>
      </c>
      <c r="BC43" s="25">
        <v>0</v>
      </c>
      <c r="BD43" s="25">
        <v>1.72561764976272E-3</v>
      </c>
      <c r="BE43" s="25">
        <v>46.846405107762003</v>
      </c>
      <c r="BF43" s="25">
        <v>45.409941832355102</v>
      </c>
      <c r="BG43" s="25">
        <v>1.43646327540689</v>
      </c>
      <c r="BH43" s="25">
        <v>0</v>
      </c>
      <c r="BI43" s="25">
        <v>0</v>
      </c>
      <c r="BJ43" s="25">
        <v>0.18577695518554599</v>
      </c>
      <c r="BK43" s="25">
        <v>0</v>
      </c>
      <c r="BL43" s="25">
        <v>1.99354868830503</v>
      </c>
      <c r="BM43" s="25">
        <v>0</v>
      </c>
      <c r="BN43" s="25">
        <v>5.1814098197170297E-2</v>
      </c>
      <c r="BO43" s="25">
        <v>7.97419327810755</v>
      </c>
      <c r="BP43" s="25">
        <v>5.9422283931033201E-2</v>
      </c>
      <c r="BQ43" s="25">
        <v>0</v>
      </c>
      <c r="BR43" s="25">
        <v>0.13396292887338301</v>
      </c>
      <c r="BS43" s="25">
        <v>1.81645107866642E-4</v>
      </c>
      <c r="BT43" s="25">
        <v>3.0119474121110899</v>
      </c>
      <c r="BU43" s="25">
        <v>10.1592828051414</v>
      </c>
      <c r="BV43" s="25">
        <v>0</v>
      </c>
      <c r="BW43" s="25">
        <v>0</v>
      </c>
      <c r="BX43" s="25">
        <v>3.40323530527712</v>
      </c>
      <c r="BY43" s="88">
        <v>0</v>
      </c>
      <c r="BZ43" s="25">
        <v>0.55552416844001995</v>
      </c>
      <c r="CA43" s="25">
        <v>68.029394709458302</v>
      </c>
      <c r="CB43" s="25">
        <v>4.7305473421755702</v>
      </c>
      <c r="CD43" s="34">
        <f t="shared" si="13"/>
        <v>7.9999999714428522E-3</v>
      </c>
      <c r="CE43" s="34">
        <f t="shared" si="12"/>
        <v>1.924749384077518E-2</v>
      </c>
      <c r="CF43" s="22">
        <f t="shared" si="14"/>
        <v>-1.3863035085658073E-3</v>
      </c>
      <c r="CG43" s="22" t="str">
        <f t="shared" si="15"/>
        <v/>
      </c>
      <c r="CH43" s="22">
        <f t="shared" si="16"/>
        <v>-1.251124276718177E-3</v>
      </c>
      <c r="CI43" s="22">
        <f t="shared" si="17"/>
        <v>-1.2190025451030812E-3</v>
      </c>
      <c r="CJ43" s="22">
        <f t="shared" si="18"/>
        <v>-1.2192422140555109E-3</v>
      </c>
      <c r="CK43" s="22">
        <f t="shared" si="19"/>
        <v>-2.1124274113155719E-3</v>
      </c>
      <c r="CL43" s="22">
        <f t="shared" si="20"/>
        <v>-8.8497188119655357E-4</v>
      </c>
      <c r="CM43" s="49">
        <f t="shared" si="21"/>
        <v>-4.9206154448235299E-4</v>
      </c>
      <c r="CN43" s="49">
        <f t="shared" si="22"/>
        <v>-5.5841045662704451E-4</v>
      </c>
      <c r="CO43" s="49">
        <f t="shared" si="23"/>
        <v>8.5665080617350006E-4</v>
      </c>
      <c r="CP43" s="49">
        <f t="shared" si="24"/>
        <v>-1.3372912989369607E-3</v>
      </c>
    </row>
    <row r="44" spans="1:94" x14ac:dyDescent="0.25">
      <c r="A44" s="25" t="s">
        <v>43</v>
      </c>
      <c r="B44" s="88">
        <v>2583.8444844000001</v>
      </c>
      <c r="C44" s="88"/>
      <c r="D44" s="88">
        <v>11004.583814</v>
      </c>
      <c r="E44" s="88">
        <v>321.48312553</v>
      </c>
      <c r="F44" s="88">
        <v>311.22587218000001</v>
      </c>
      <c r="G44" s="88">
        <v>53.273285072999997</v>
      </c>
      <c r="H44" s="88">
        <v>419.31399485999998</v>
      </c>
      <c r="I44" s="88"/>
      <c r="J44" s="88"/>
      <c r="K44" s="88"/>
      <c r="L44" s="88"/>
      <c r="M44" s="88"/>
      <c r="N44" s="28"/>
      <c r="O44" s="28"/>
      <c r="P44" s="25"/>
      <c r="Q44" s="25" t="s">
        <v>43</v>
      </c>
      <c r="R44" s="88">
        <v>0</v>
      </c>
      <c r="S44" s="25">
        <v>11.053150770094099</v>
      </c>
      <c r="T44" s="25">
        <v>4.09107748097622</v>
      </c>
      <c r="U44" s="25">
        <v>4.09107748097622</v>
      </c>
      <c r="V44" s="25">
        <v>32.5035105246169</v>
      </c>
      <c r="W44" s="88">
        <v>0</v>
      </c>
      <c r="X44" s="25">
        <v>1.98163325945624</v>
      </c>
      <c r="Y44" s="25">
        <v>10.172412790832</v>
      </c>
      <c r="Z44" s="25">
        <v>2576.4638917411498</v>
      </c>
      <c r="AA44" s="25">
        <v>97.364512557237006</v>
      </c>
      <c r="AB44" s="25">
        <v>0.73981128033196897</v>
      </c>
      <c r="AC44" s="25">
        <v>16.998051958238801</v>
      </c>
      <c r="AD44" s="25">
        <v>0</v>
      </c>
      <c r="AE44" s="88">
        <v>0</v>
      </c>
      <c r="AF44" s="25">
        <v>17.878779136760102</v>
      </c>
      <c r="AG44" s="25">
        <v>17.878779136760102</v>
      </c>
      <c r="AH44" s="25">
        <v>87.799134505354402</v>
      </c>
      <c r="AI44" s="25">
        <v>13.461529682121199</v>
      </c>
      <c r="AJ44" s="25">
        <v>0.53724426526782998</v>
      </c>
      <c r="AK44" s="88">
        <v>14.0876979321257</v>
      </c>
      <c r="AL44" s="25">
        <v>1.44158271674192</v>
      </c>
      <c r="AM44" s="25">
        <v>0</v>
      </c>
      <c r="AN44" s="25">
        <v>1.14067048299731</v>
      </c>
      <c r="AO44" s="25">
        <v>5.9744890441232998</v>
      </c>
      <c r="AP44" s="25">
        <v>0</v>
      </c>
      <c r="AQ44" s="88">
        <v>430.23017344179999</v>
      </c>
      <c r="AR44" s="25">
        <v>9877.3951539703503</v>
      </c>
      <c r="AS44" s="25">
        <v>1009.68937209014</v>
      </c>
      <c r="AT44" s="25">
        <v>10974.8836605658</v>
      </c>
      <c r="AU44" s="25">
        <v>0</v>
      </c>
      <c r="AV44" s="25">
        <v>17.149707399685902</v>
      </c>
      <c r="AW44" s="25">
        <v>0</v>
      </c>
      <c r="AX44" s="25">
        <v>149.59231177644901</v>
      </c>
      <c r="AY44" s="25">
        <v>0.180969906497572</v>
      </c>
      <c r="AZ44" s="25">
        <v>6.3634347187729007E-2</v>
      </c>
      <c r="BA44" s="25">
        <v>239.389310984639</v>
      </c>
      <c r="BB44" s="25">
        <v>8.1327814834901299E-2</v>
      </c>
      <c r="BC44" s="25">
        <v>0</v>
      </c>
      <c r="BD44" s="25">
        <v>1.1795637555955999E-2</v>
      </c>
      <c r="BE44" s="25">
        <v>320.63363882278998</v>
      </c>
      <c r="BF44" s="25">
        <v>310.40338793526399</v>
      </c>
      <c r="BG44" s="25">
        <v>10.2302508875256</v>
      </c>
      <c r="BH44" s="25">
        <v>0</v>
      </c>
      <c r="BI44" s="25">
        <v>0</v>
      </c>
      <c r="BJ44" s="25">
        <v>1.2698931528188799</v>
      </c>
      <c r="BK44" s="25">
        <v>0</v>
      </c>
      <c r="BL44" s="25">
        <v>13.6270667989439</v>
      </c>
      <c r="BM44" s="25">
        <v>0</v>
      </c>
      <c r="BN44" s="25">
        <v>0.35417944812800001</v>
      </c>
      <c r="BO44" s="25">
        <v>54.508254302264703</v>
      </c>
      <c r="BP44" s="25">
        <v>0.36545364180217699</v>
      </c>
      <c r="BQ44" s="25">
        <v>0</v>
      </c>
      <c r="BR44" s="25">
        <v>0.91571389719847596</v>
      </c>
      <c r="BS44" s="25">
        <v>1.24164519525785E-3</v>
      </c>
      <c r="BT44" s="25">
        <v>53.119166617387997</v>
      </c>
      <c r="BU44" s="25">
        <v>62.480620313565197</v>
      </c>
      <c r="BV44" s="25">
        <v>0</v>
      </c>
      <c r="BW44" s="25">
        <v>0</v>
      </c>
      <c r="BX44" s="25">
        <v>20.930248511571801</v>
      </c>
      <c r="BY44" s="88">
        <v>0</v>
      </c>
      <c r="BZ44" s="25">
        <v>3.4165311732487602</v>
      </c>
      <c r="CA44" s="25">
        <v>418.38786259836701</v>
      </c>
      <c r="CB44" s="25">
        <v>29.093368023901</v>
      </c>
      <c r="CD44" s="34">
        <f t="shared" si="13"/>
        <v>8.0000059427352502E-3</v>
      </c>
      <c r="CE44" s="34">
        <f t="shared" si="12"/>
        <v>1.9247499467915943E-2</v>
      </c>
      <c r="CF44" s="22">
        <f t="shared" si="14"/>
        <v>-2.8564384208920692E-3</v>
      </c>
      <c r="CG44" s="22" t="str">
        <f t="shared" si="15"/>
        <v/>
      </c>
      <c r="CH44" s="22">
        <f t="shared" si="16"/>
        <v>-2.6988892934247427E-3</v>
      </c>
      <c r="CI44" s="22">
        <f t="shared" si="17"/>
        <v>-2.6423990553455885E-3</v>
      </c>
      <c r="CJ44" s="22">
        <f t="shared" si="18"/>
        <v>-2.6427245234301312E-3</v>
      </c>
      <c r="CK44" s="22">
        <f t="shared" si="19"/>
        <v>-2.8929782610704917E-3</v>
      </c>
      <c r="CL44" s="22">
        <f t="shared" si="20"/>
        <v>-2.2086843582270321E-3</v>
      </c>
      <c r="CM44" s="49">
        <f t="shared" si="21"/>
        <v>-4.9131086302069929E-4</v>
      </c>
      <c r="CN44" s="49">
        <f t="shared" si="22"/>
        <v>-5.5822818538311524E-4</v>
      </c>
      <c r="CO44" s="49">
        <f t="shared" si="23"/>
        <v>8.5598932889604292E-4</v>
      </c>
      <c r="CP44" s="49">
        <f t="shared" si="24"/>
        <v>-1.338104898549581E-3</v>
      </c>
    </row>
    <row r="45" spans="1:94" s="27" customFormat="1" x14ac:dyDescent="0.25">
      <c r="A45" s="25" t="s">
        <v>44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28"/>
      <c r="O45" s="28"/>
      <c r="P45" s="25"/>
      <c r="Q45" s="25"/>
      <c r="R45" s="88"/>
      <c r="S45" s="25"/>
      <c r="T45" s="25"/>
      <c r="U45" s="25"/>
      <c r="V45" s="25"/>
      <c r="W45" s="88"/>
      <c r="X45" s="25"/>
      <c r="Y45" s="25"/>
      <c r="Z45" s="25"/>
      <c r="AA45" s="25"/>
      <c r="AB45" s="25"/>
      <c r="AC45" s="25"/>
      <c r="AD45" s="25"/>
      <c r="AE45" s="88"/>
      <c r="AF45" s="25"/>
      <c r="AG45" s="25"/>
      <c r="AH45" s="25"/>
      <c r="AI45" s="25"/>
      <c r="AJ45" s="25"/>
      <c r="AK45" s="88"/>
      <c r="AL45" s="25"/>
      <c r="AM45" s="25"/>
      <c r="AN45" s="25"/>
      <c r="AO45" s="25"/>
      <c r="AP45" s="25"/>
      <c r="AQ45" s="88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88"/>
      <c r="BZ45" s="25"/>
      <c r="CA45" s="25"/>
      <c r="CB45" s="25"/>
      <c r="CD45" s="34" t="e">
        <f t="shared" si="13"/>
        <v>#DIV/0!</v>
      </c>
      <c r="CE45" s="34" t="e">
        <f t="shared" si="12"/>
        <v>#DIV/0!</v>
      </c>
      <c r="CF45" s="22" t="str">
        <f t="shared" si="14"/>
        <v/>
      </c>
      <c r="CG45" s="22" t="str">
        <f t="shared" si="15"/>
        <v/>
      </c>
      <c r="CH45" s="22" t="str">
        <f t="shared" si="16"/>
        <v/>
      </c>
      <c r="CI45" s="22" t="str">
        <f t="shared" si="17"/>
        <v/>
      </c>
      <c r="CJ45" s="22" t="str">
        <f t="shared" si="18"/>
        <v/>
      </c>
      <c r="CK45" s="22" t="str">
        <f t="shared" si="19"/>
        <v/>
      </c>
      <c r="CL45" s="22" t="str">
        <f t="shared" si="20"/>
        <v/>
      </c>
      <c r="CM45" s="49" t="e">
        <f t="shared" si="21"/>
        <v>#DIV/0!</v>
      </c>
      <c r="CN45" s="49" t="e">
        <f t="shared" si="22"/>
        <v>#DIV/0!</v>
      </c>
      <c r="CO45" s="49" t="e">
        <f t="shared" si="23"/>
        <v>#DIV/0!</v>
      </c>
      <c r="CP45" s="49" t="e">
        <f t="shared" si="24"/>
        <v>#DIV/0!</v>
      </c>
    </row>
    <row r="46" spans="1:94" s="27" customFormat="1" x14ac:dyDescent="0.25">
      <c r="A46" s="25" t="s">
        <v>45</v>
      </c>
      <c r="B46" s="88">
        <v>0.152864098</v>
      </c>
      <c r="C46" s="88"/>
      <c r="D46" s="88">
        <v>0.63575891529999995</v>
      </c>
      <c r="E46" s="88">
        <v>1.7056795E-2</v>
      </c>
      <c r="F46" s="88">
        <v>1.6545063200000001E-2</v>
      </c>
      <c r="G46" s="88">
        <v>2.058412E-4</v>
      </c>
      <c r="H46" s="88">
        <v>2.2249733800000001E-2</v>
      </c>
      <c r="I46" s="88"/>
      <c r="J46" s="88"/>
      <c r="K46" s="88"/>
      <c r="L46" s="88"/>
      <c r="M46" s="88"/>
      <c r="N46" s="28"/>
      <c r="O46" s="28"/>
      <c r="P46" s="25"/>
      <c r="Q46" s="25" t="s">
        <v>45</v>
      </c>
      <c r="R46" s="88">
        <v>0</v>
      </c>
      <c r="S46" s="25">
        <v>5.8779813595242396E-4</v>
      </c>
      <c r="T46" s="25">
        <v>2.1756395668116199E-4</v>
      </c>
      <c r="U46" s="25">
        <v>2.1756395668116199E-4</v>
      </c>
      <c r="V46" s="25">
        <v>1.72849015195357E-3</v>
      </c>
      <c r="W46" s="88">
        <v>0</v>
      </c>
      <c r="X46" s="25">
        <v>1.05383963006002E-4</v>
      </c>
      <c r="Y46" s="25">
        <v>5.4096226624117405E-4</v>
      </c>
      <c r="Z46" s="25">
        <v>0.15286104598290301</v>
      </c>
      <c r="AA46" s="25">
        <v>5.1777930646340004E-3</v>
      </c>
      <c r="AB46" s="25">
        <v>3.9343583738487702E-5</v>
      </c>
      <c r="AC46" s="25">
        <v>9.0394772043188504E-4</v>
      </c>
      <c r="AD46" s="25">
        <v>0</v>
      </c>
      <c r="AE46" s="88">
        <v>0</v>
      </c>
      <c r="AF46" s="25">
        <v>9.5078113339616503E-4</v>
      </c>
      <c r="AG46" s="25">
        <v>9.5078113339616503E-4</v>
      </c>
      <c r="AH46" s="25">
        <v>5.0860219690581302E-3</v>
      </c>
      <c r="AI46" s="25">
        <v>7.1586757064986701E-4</v>
      </c>
      <c r="AJ46" s="25">
        <v>2.8564598914774799E-5</v>
      </c>
      <c r="AK46" s="88">
        <v>7.4915648984573099E-4</v>
      </c>
      <c r="AL46" s="25">
        <v>7.6664754906661796E-5</v>
      </c>
      <c r="AM46" s="25">
        <v>0</v>
      </c>
      <c r="AN46" s="25">
        <v>6.0677598943600203E-5</v>
      </c>
      <c r="AO46" s="25">
        <v>3.1844618462606802E-4</v>
      </c>
      <c r="AP46" s="25">
        <v>0</v>
      </c>
      <c r="AQ46" s="88">
        <v>2.2879174589526902E-2</v>
      </c>
      <c r="AR46" s="25">
        <v>0.57217545087275401</v>
      </c>
      <c r="AS46" s="25">
        <v>5.84899823079085E-2</v>
      </c>
      <c r="AT46" s="25">
        <v>0.63575145514972098</v>
      </c>
      <c r="AU46" s="25">
        <v>0</v>
      </c>
      <c r="AV46" s="25">
        <v>9.1201247540468504E-4</v>
      </c>
      <c r="AW46" s="25">
        <v>0</v>
      </c>
      <c r="AX46" s="25">
        <v>7.9553052795185101E-3</v>
      </c>
      <c r="AY46" s="25">
        <v>9.6457668502014404E-6</v>
      </c>
      <c r="AZ46" s="25">
        <v>3.39161361795003E-6</v>
      </c>
      <c r="BA46" s="25">
        <v>1.2759663354222101E-2</v>
      </c>
      <c r="BB46" s="25">
        <v>4.3348379878415097E-6</v>
      </c>
      <c r="BC46" s="25">
        <v>0</v>
      </c>
      <c r="BD46" s="25">
        <v>6.2879026879853605E-7</v>
      </c>
      <c r="BE46" s="25">
        <v>1.70566197475597E-2</v>
      </c>
      <c r="BF46" s="25">
        <v>1.6544772549909801E-2</v>
      </c>
      <c r="BG46" s="25">
        <v>5.1184719764987298E-4</v>
      </c>
      <c r="BH46" s="25">
        <v>0</v>
      </c>
      <c r="BI46" s="25">
        <v>0</v>
      </c>
      <c r="BJ46" s="25">
        <v>6.7686469683691803E-5</v>
      </c>
      <c r="BK46" s="25">
        <v>0</v>
      </c>
      <c r="BL46" s="25">
        <v>7.2634754763361295E-4</v>
      </c>
      <c r="BM46" s="25">
        <v>0</v>
      </c>
      <c r="BN46" s="25">
        <v>1.8878045823068001E-5</v>
      </c>
      <c r="BO46" s="25">
        <v>2.9053218472527599E-3</v>
      </c>
      <c r="BP46" s="25">
        <v>1.9435511837607501E-5</v>
      </c>
      <c r="BQ46" s="25">
        <v>0</v>
      </c>
      <c r="BR46" s="25">
        <v>4.8808093167325299E-5</v>
      </c>
      <c r="BS46" s="25">
        <v>6.6183402503348198E-8</v>
      </c>
      <c r="BT46" s="25">
        <v>2.0607677596080101E-4</v>
      </c>
      <c r="BU46" s="25">
        <v>3.3226927120554202E-3</v>
      </c>
      <c r="BV46" s="25">
        <v>0</v>
      </c>
      <c r="BW46" s="25">
        <v>0</v>
      </c>
      <c r="BX46" s="25">
        <v>1.1130646392632101E-3</v>
      </c>
      <c r="BY46" s="88">
        <v>0</v>
      </c>
      <c r="BZ46" s="25">
        <v>1.8168767929363901E-4</v>
      </c>
      <c r="CA46" s="25">
        <v>2.2249603994775002E-2</v>
      </c>
      <c r="CB46" s="25">
        <v>1.5471650135694399E-3</v>
      </c>
      <c r="CD46" s="34">
        <f t="shared" si="13"/>
        <v>8.0000162451226483E-3</v>
      </c>
      <c r="CE46" s="34">
        <f t="shared" si="12"/>
        <v>1.9247540796673214E-2</v>
      </c>
      <c r="CF46" s="22">
        <f t="shared" si="14"/>
        <v>-1.9965558538106675E-5</v>
      </c>
      <c r="CG46" s="22" t="str">
        <f t="shared" si="15"/>
        <v/>
      </c>
      <c r="CH46" s="22">
        <f t="shared" si="16"/>
        <v>-1.1734244065535992E-5</v>
      </c>
      <c r="CI46" s="22">
        <f t="shared" si="17"/>
        <v>-1.0274640710602132E-5</v>
      </c>
      <c r="CJ46" s="22">
        <f t="shared" si="18"/>
        <v>-1.7567179205482505E-5</v>
      </c>
      <c r="CK46" s="22">
        <f t="shared" si="19"/>
        <v>1.1444548554954592E-3</v>
      </c>
      <c r="CL46" s="22">
        <f t="shared" si="20"/>
        <v>-5.8340124949845388E-6</v>
      </c>
      <c r="CM46" s="49">
        <f t="shared" si="21"/>
        <v>-4.7742092994331592E-4</v>
      </c>
      <c r="CN46" s="49">
        <f t="shared" si="22"/>
        <v>-5.3973685382853703E-4</v>
      </c>
      <c r="CO46" s="49">
        <f t="shared" si="23"/>
        <v>8.5480805844370461E-4</v>
      </c>
      <c r="CP46" s="49">
        <f t="shared" si="24"/>
        <v>-1.0506827677928276E-3</v>
      </c>
    </row>
    <row r="47" spans="1:94" x14ac:dyDescent="0.25">
      <c r="A47" s="25" t="s">
        <v>46</v>
      </c>
      <c r="B47" s="88">
        <v>899.08760070000005</v>
      </c>
      <c r="C47" s="88"/>
      <c r="D47" s="88">
        <v>3650.9043830000001</v>
      </c>
      <c r="E47" s="88">
        <v>97.323296737999996</v>
      </c>
      <c r="F47" s="88">
        <v>94.377727769000003</v>
      </c>
      <c r="G47" s="88">
        <v>3.3064752521999998</v>
      </c>
      <c r="H47" s="88">
        <v>118.44757679</v>
      </c>
      <c r="I47" s="88"/>
      <c r="J47" s="88"/>
      <c r="K47" s="88"/>
      <c r="L47" s="88"/>
      <c r="M47" s="88"/>
      <c r="N47" s="28"/>
      <c r="O47" s="28"/>
      <c r="P47" s="25"/>
      <c r="Q47" s="25" t="s">
        <v>46</v>
      </c>
      <c r="R47" s="88">
        <v>0</v>
      </c>
      <c r="S47" s="25">
        <v>3.1147475120919399</v>
      </c>
      <c r="T47" s="25">
        <v>1.1528553198989</v>
      </c>
      <c r="U47" s="25">
        <v>1.1528553198989</v>
      </c>
      <c r="V47" s="25">
        <v>9.1594045727756708</v>
      </c>
      <c r="W47" s="88">
        <v>0</v>
      </c>
      <c r="X47" s="25">
        <v>0.55841942842321701</v>
      </c>
      <c r="Y47" s="25">
        <v>2.86655990275491</v>
      </c>
      <c r="Z47" s="25">
        <v>894.323358191328</v>
      </c>
      <c r="AA47" s="25">
        <v>27.437081030892699</v>
      </c>
      <c r="AB47" s="25">
        <v>0.20847699108230699</v>
      </c>
      <c r="AC47" s="25">
        <v>4.79000688893675</v>
      </c>
      <c r="AD47" s="25">
        <v>0</v>
      </c>
      <c r="AE47" s="88">
        <v>0</v>
      </c>
      <c r="AF47" s="25">
        <v>5.0382000560581499</v>
      </c>
      <c r="AG47" s="25">
        <v>5.0382000560581499</v>
      </c>
      <c r="AH47" s="25">
        <v>29.056278798414802</v>
      </c>
      <c r="AI47" s="25">
        <v>3.79342460330591</v>
      </c>
      <c r="AJ47" s="25">
        <v>0.151394115803237</v>
      </c>
      <c r="AK47" s="88">
        <v>3.9698769753513599</v>
      </c>
      <c r="AL47" s="25">
        <v>0.40623449570846898</v>
      </c>
      <c r="AM47" s="25">
        <v>0</v>
      </c>
      <c r="AN47" s="25">
        <v>0.32143840734592699</v>
      </c>
      <c r="AO47" s="25">
        <v>1.80719637941324</v>
      </c>
      <c r="AP47" s="25">
        <v>0</v>
      </c>
      <c r="AQ47" s="88">
        <v>121.237793944564</v>
      </c>
      <c r="AR47" s="25">
        <v>3268.8311591404099</v>
      </c>
      <c r="AS47" s="25">
        <v>334.14715268484298</v>
      </c>
      <c r="AT47" s="25">
        <v>3632.0345906236698</v>
      </c>
      <c r="AU47" s="25">
        <v>0</v>
      </c>
      <c r="AV47" s="25">
        <v>4.8327442672702299</v>
      </c>
      <c r="AW47" s="25">
        <v>0</v>
      </c>
      <c r="AX47" s="25">
        <v>42.154725369314903</v>
      </c>
      <c r="AY47" s="25">
        <v>5.4740773106918598E-2</v>
      </c>
      <c r="AZ47" s="25">
        <v>1.92484619190132E-2</v>
      </c>
      <c r="BA47" s="25">
        <v>72.411795550852304</v>
      </c>
      <c r="BB47" s="25">
        <v>2.46004785121006E-2</v>
      </c>
      <c r="BC47" s="25">
        <v>0</v>
      </c>
      <c r="BD47" s="25">
        <v>3.5680049895004799E-3</v>
      </c>
      <c r="BE47" s="25">
        <v>96.822907593322597</v>
      </c>
      <c r="BF47" s="25">
        <v>93.892523226407405</v>
      </c>
      <c r="BG47" s="25">
        <v>2.9303843669152299</v>
      </c>
      <c r="BH47" s="25">
        <v>0</v>
      </c>
      <c r="BI47" s="25">
        <v>0</v>
      </c>
      <c r="BJ47" s="25">
        <v>0.384124355340972</v>
      </c>
      <c r="BK47" s="25">
        <v>0</v>
      </c>
      <c r="BL47" s="25">
        <v>4.1219883916731401</v>
      </c>
      <c r="BM47" s="25">
        <v>0</v>
      </c>
      <c r="BN47" s="25">
        <v>0.10713412088824199</v>
      </c>
      <c r="BO47" s="25">
        <v>16.487957401301799</v>
      </c>
      <c r="BP47" s="25">
        <v>0.102983931005702</v>
      </c>
      <c r="BQ47" s="25">
        <v>0</v>
      </c>
      <c r="BR47" s="25">
        <v>0.27699010929413498</v>
      </c>
      <c r="BS47" s="25">
        <v>3.75578529197462E-4</v>
      </c>
      <c r="BT47" s="25">
        <v>3.2799597348615701</v>
      </c>
      <c r="BU47" s="25">
        <v>17.606890181308199</v>
      </c>
      <c r="BV47" s="25">
        <v>0</v>
      </c>
      <c r="BW47" s="25">
        <v>0</v>
      </c>
      <c r="BX47" s="25">
        <v>5.8980925935041304</v>
      </c>
      <c r="BY47" s="88">
        <v>0</v>
      </c>
      <c r="BZ47" s="25">
        <v>0.96277052492230297</v>
      </c>
      <c r="CA47" s="25">
        <v>117.900656061112</v>
      </c>
      <c r="CB47" s="25">
        <v>8.1984397503111701</v>
      </c>
      <c r="CD47" s="34">
        <f t="shared" si="13"/>
        <v>8.0000005708716123E-3</v>
      </c>
      <c r="CE47" s="34">
        <f t="shared" si="12"/>
        <v>1.9247500411246413E-2</v>
      </c>
      <c r="CF47" s="22">
        <f t="shared" si="14"/>
        <v>-5.2989747661549022E-3</v>
      </c>
      <c r="CG47" s="22" t="str">
        <f t="shared" si="15"/>
        <v/>
      </c>
      <c r="CH47" s="22">
        <f t="shared" si="16"/>
        <v>-5.1685254930792374E-3</v>
      </c>
      <c r="CI47" s="22">
        <f t="shared" si="17"/>
        <v>-5.141514534022373E-3</v>
      </c>
      <c r="CJ47" s="22">
        <f t="shared" si="18"/>
        <v>-5.1410915908061492E-3</v>
      </c>
      <c r="CK47" s="22">
        <f t="shared" si="19"/>
        <v>-8.0192698617016188E-3</v>
      </c>
      <c r="CL47" s="22">
        <f t="shared" si="20"/>
        <v>-4.6174074954496765E-3</v>
      </c>
      <c r="CM47" s="49">
        <f t="shared" si="21"/>
        <v>-4.9140582445287738E-4</v>
      </c>
      <c r="CN47" s="49">
        <f t="shared" si="22"/>
        <v>-5.5801545596445893E-4</v>
      </c>
      <c r="CO47" s="49">
        <f t="shared" si="23"/>
        <v>8.5692137655848314E-4</v>
      </c>
      <c r="CP47" s="49">
        <f t="shared" si="24"/>
        <v>-1.3371402039600376E-3</v>
      </c>
    </row>
    <row r="48" spans="1:94" x14ac:dyDescent="0.25">
      <c r="A48" s="25" t="s">
        <v>47</v>
      </c>
      <c r="B48" s="88">
        <v>1517.8153566000001</v>
      </c>
      <c r="C48" s="88"/>
      <c r="D48" s="88">
        <v>6140.7227630999996</v>
      </c>
      <c r="E48" s="88">
        <v>163.34787209999999</v>
      </c>
      <c r="F48" s="88">
        <v>158.40249112999999</v>
      </c>
      <c r="G48" s="88">
        <v>5.7621409457999997</v>
      </c>
      <c r="H48" s="88">
        <v>205.25173119999999</v>
      </c>
      <c r="I48" s="88"/>
      <c r="J48" s="88"/>
      <c r="K48" s="88"/>
      <c r="L48" s="88"/>
      <c r="M48" s="88"/>
      <c r="N48" s="28"/>
      <c r="O48" s="28"/>
      <c r="P48" s="25"/>
      <c r="Q48" s="25" t="s">
        <v>47</v>
      </c>
      <c r="R48" s="88">
        <v>0</v>
      </c>
      <c r="S48" s="25">
        <v>5.4051078666641397</v>
      </c>
      <c r="T48" s="25">
        <v>2.0005823033802099</v>
      </c>
      <c r="U48" s="25">
        <v>2.0005823033802099</v>
      </c>
      <c r="V48" s="25">
        <v>15.8945781391742</v>
      </c>
      <c r="W48" s="88">
        <v>0</v>
      </c>
      <c r="X48" s="25">
        <v>0.96904055205481798</v>
      </c>
      <c r="Y48" s="25">
        <v>4.9744206475617698</v>
      </c>
      <c r="Z48" s="25">
        <v>1512.4752344256101</v>
      </c>
      <c r="AA48" s="25">
        <v>47.612321373967497</v>
      </c>
      <c r="AB48" s="25">
        <v>0.36177611634844098</v>
      </c>
      <c r="AC48" s="25">
        <v>8.3122383990416306</v>
      </c>
      <c r="AD48" s="25">
        <v>0</v>
      </c>
      <c r="AE48" s="88">
        <v>0</v>
      </c>
      <c r="AF48" s="25">
        <v>8.7429204514172092</v>
      </c>
      <c r="AG48" s="25">
        <v>8.7429204514172092</v>
      </c>
      <c r="AH48" s="25">
        <v>48.9550973735764</v>
      </c>
      <c r="AI48" s="25">
        <v>6.5828324411795496</v>
      </c>
      <c r="AJ48" s="25">
        <v>0.26271848226103101</v>
      </c>
      <c r="AK48" s="88">
        <v>6.8890402650800198</v>
      </c>
      <c r="AL48" s="25">
        <v>0.70494980617237402</v>
      </c>
      <c r="AM48" s="25">
        <v>0</v>
      </c>
      <c r="AN48" s="25">
        <v>0.55780036444818504</v>
      </c>
      <c r="AO48" s="25">
        <v>3.0381586120724999</v>
      </c>
      <c r="AP48" s="25">
        <v>0</v>
      </c>
      <c r="AQ48" s="88">
        <v>210.38731300947401</v>
      </c>
      <c r="AR48" s="25">
        <v>5507.4462464604203</v>
      </c>
      <c r="AS48" s="25">
        <v>562.98363341371305</v>
      </c>
      <c r="AT48" s="25">
        <v>6119.3849772477097</v>
      </c>
      <c r="AU48" s="25">
        <v>0</v>
      </c>
      <c r="AV48" s="25">
        <v>8.3863987091109298</v>
      </c>
      <c r="AW48" s="25">
        <v>0</v>
      </c>
      <c r="AX48" s="25">
        <v>73.152301671602302</v>
      </c>
      <c r="AY48" s="25">
        <v>9.2027142229534203E-2</v>
      </c>
      <c r="AZ48" s="25">
        <v>3.2359469464221698E-2</v>
      </c>
      <c r="BA48" s="25">
        <v>121.734703391921</v>
      </c>
      <c r="BB48" s="25">
        <v>4.1356965346759401E-2</v>
      </c>
      <c r="BC48" s="25">
        <v>0</v>
      </c>
      <c r="BD48" s="25">
        <v>5.99834224944195E-3</v>
      </c>
      <c r="BE48" s="25">
        <v>162.77491029747699</v>
      </c>
      <c r="BF48" s="25">
        <v>157.846911373431</v>
      </c>
      <c r="BG48" s="25">
        <v>4.9279989240452604</v>
      </c>
      <c r="BH48" s="25">
        <v>0</v>
      </c>
      <c r="BI48" s="25">
        <v>0</v>
      </c>
      <c r="BJ48" s="25">
        <v>0.64576858697398998</v>
      </c>
      <c r="BK48" s="25">
        <v>0</v>
      </c>
      <c r="BL48" s="25">
        <v>6.9296614734480801</v>
      </c>
      <c r="BM48" s="25">
        <v>0</v>
      </c>
      <c r="BN48" s="25">
        <v>0.18010804308933601</v>
      </c>
      <c r="BO48" s="25">
        <v>27.718635872947601</v>
      </c>
      <c r="BP48" s="25">
        <v>0.178711196400795</v>
      </c>
      <c r="BQ48" s="25">
        <v>0</v>
      </c>
      <c r="BR48" s="25">
        <v>0.465660680371699</v>
      </c>
      <c r="BS48" s="25">
        <v>6.3140538978708805E-4</v>
      </c>
      <c r="BT48" s="25">
        <v>5.7281698694965097</v>
      </c>
      <c r="BU48" s="25">
        <v>30.553702563493498</v>
      </c>
      <c r="BV48" s="25">
        <v>0</v>
      </c>
      <c r="BW48" s="25">
        <v>0</v>
      </c>
      <c r="BX48" s="25">
        <v>10.2351241029333</v>
      </c>
      <c r="BY48" s="88">
        <v>0</v>
      </c>
      <c r="BZ48" s="25">
        <v>1.67072179659401</v>
      </c>
      <c r="CA48" s="25">
        <v>204.59628859394701</v>
      </c>
      <c r="CB48" s="25">
        <v>14.2269798773572</v>
      </c>
      <c r="CD48" s="34">
        <f t="shared" si="13"/>
        <v>8.0000028688495314E-3</v>
      </c>
      <c r="CE48" s="34">
        <f t="shared" si="12"/>
        <v>1.9247501174634241E-2</v>
      </c>
      <c r="CF48" s="22">
        <f t="shared" si="14"/>
        <v>-3.5182949962716099E-3</v>
      </c>
      <c r="CG48" s="22" t="str">
        <f t="shared" si="15"/>
        <v/>
      </c>
      <c r="CH48" s="22">
        <f t="shared" si="16"/>
        <v>-3.4748003900306429E-3</v>
      </c>
      <c r="CI48" s="22">
        <f t="shared" si="17"/>
        <v>-3.5076171801750504E-3</v>
      </c>
      <c r="CJ48" s="22">
        <f t="shared" si="18"/>
        <v>-3.5073927979644435E-3</v>
      </c>
      <c r="CK48" s="22">
        <f t="shared" si="19"/>
        <v>-5.8955649684777874E-3</v>
      </c>
      <c r="CL48" s="22">
        <f t="shared" si="20"/>
        <v>-3.1933596965100109E-3</v>
      </c>
      <c r="CM48" s="49">
        <f t="shared" si="21"/>
        <v>-4.9120947510340144E-4</v>
      </c>
      <c r="CN48" s="49">
        <f t="shared" si="22"/>
        <v>-5.5824024893548854E-4</v>
      </c>
      <c r="CO48" s="49">
        <f t="shared" si="23"/>
        <v>8.559741609084579E-4</v>
      </c>
      <c r="CP48" s="49">
        <f t="shared" si="24"/>
        <v>-1.3382978546713044E-3</v>
      </c>
    </row>
    <row r="49" spans="1:94" x14ac:dyDescent="0.25">
      <c r="A49" s="25" t="s">
        <v>48</v>
      </c>
      <c r="B49" s="88">
        <v>214.30039746</v>
      </c>
      <c r="C49" s="88"/>
      <c r="D49" s="88">
        <v>1040.6763077999999</v>
      </c>
      <c r="E49" s="88">
        <v>31.721625991</v>
      </c>
      <c r="F49" s="88">
        <v>30.736176661999998</v>
      </c>
      <c r="G49" s="88">
        <v>3.0240005245999999</v>
      </c>
      <c r="H49" s="88">
        <v>53.556303284999998</v>
      </c>
      <c r="I49" s="88"/>
      <c r="J49" s="88"/>
      <c r="K49" s="88"/>
      <c r="L49" s="88"/>
      <c r="M49" s="88"/>
      <c r="N49" s="28"/>
      <c r="O49" s="28"/>
      <c r="P49" s="25"/>
      <c r="Q49" s="25" t="s">
        <v>48</v>
      </c>
      <c r="R49" s="88">
        <v>0</v>
      </c>
      <c r="S49" s="25">
        <v>1.41425559525859</v>
      </c>
      <c r="T49" s="25">
        <v>0.52345570960568399</v>
      </c>
      <c r="U49" s="25">
        <v>0.52345570960568399</v>
      </c>
      <c r="V49" s="25">
        <v>4.1588425658906401</v>
      </c>
      <c r="W49" s="88">
        <v>0</v>
      </c>
      <c r="X49" s="25">
        <v>0.25355096907385999</v>
      </c>
      <c r="Y49" s="25">
        <v>1.30156541847726</v>
      </c>
      <c r="Z49" s="25">
        <v>214.163330421468</v>
      </c>
      <c r="AA49" s="25">
        <v>12.457851569982401</v>
      </c>
      <c r="AB49" s="25">
        <v>9.4659270640242696E-2</v>
      </c>
      <c r="AC49" s="25">
        <v>2.1749112840138798</v>
      </c>
      <c r="AD49" s="25">
        <v>0</v>
      </c>
      <c r="AE49" s="88">
        <v>0</v>
      </c>
      <c r="AF49" s="25">
        <v>2.2876008713286198</v>
      </c>
      <c r="AG49" s="25">
        <v>2.2876008713286198</v>
      </c>
      <c r="AH49" s="25">
        <v>8.3206650257885606</v>
      </c>
      <c r="AI49" s="25">
        <v>1.72241028925053</v>
      </c>
      <c r="AJ49" s="25">
        <v>6.8740723345571894E-2</v>
      </c>
      <c r="AK49" s="88">
        <v>1.80252964235066</v>
      </c>
      <c r="AL49" s="25">
        <v>0.18445152726162301</v>
      </c>
      <c r="AM49" s="25">
        <v>0</v>
      </c>
      <c r="AN49" s="25">
        <v>0.145949762448774</v>
      </c>
      <c r="AO49" s="25">
        <v>0.59126810777735495</v>
      </c>
      <c r="AP49" s="25">
        <v>0</v>
      </c>
      <c r="AQ49" s="88">
        <v>55.0482114611683</v>
      </c>
      <c r="AR49" s="25">
        <v>936.07512047950502</v>
      </c>
      <c r="AS49" s="25">
        <v>95.687718635559406</v>
      </c>
      <c r="AT49" s="25">
        <v>1040.08350414085</v>
      </c>
      <c r="AU49" s="25">
        <v>0</v>
      </c>
      <c r="AV49" s="25">
        <v>2.1943164064358398</v>
      </c>
      <c r="AW49" s="25">
        <v>0</v>
      </c>
      <c r="AX49" s="25">
        <v>19.140427501175601</v>
      </c>
      <c r="AY49" s="25">
        <v>1.7909780245484602E-2</v>
      </c>
      <c r="AZ49" s="25">
        <v>6.29760410820284E-3</v>
      </c>
      <c r="BA49" s="25">
        <v>23.691283759321401</v>
      </c>
      <c r="BB49" s="25">
        <v>8.0486461129758505E-3</v>
      </c>
      <c r="BC49" s="25">
        <v>0</v>
      </c>
      <c r="BD49" s="25">
        <v>1.16736102768454E-3</v>
      </c>
      <c r="BE49" s="25">
        <v>31.704181660710798</v>
      </c>
      <c r="BF49" s="25">
        <v>30.719228978622802</v>
      </c>
      <c r="BG49" s="25">
        <v>0.98495268208799702</v>
      </c>
      <c r="BH49" s="25">
        <v>0</v>
      </c>
      <c r="BI49" s="25">
        <v>0</v>
      </c>
      <c r="BJ49" s="25">
        <v>0.12567566159052401</v>
      </c>
      <c r="BK49" s="25">
        <v>0</v>
      </c>
      <c r="BL49" s="25">
        <v>1.3486094775597</v>
      </c>
      <c r="BM49" s="25">
        <v>0</v>
      </c>
      <c r="BN49" s="25">
        <v>3.5051557639290701E-2</v>
      </c>
      <c r="BO49" s="25">
        <v>5.3944381798640801</v>
      </c>
      <c r="BP49" s="25">
        <v>4.6759932353449399E-2</v>
      </c>
      <c r="BQ49" s="25">
        <v>0</v>
      </c>
      <c r="BR49" s="25">
        <v>9.0624071231336506E-2</v>
      </c>
      <c r="BS49" s="25">
        <v>1.2287992214377399E-4</v>
      </c>
      <c r="BT49" s="25">
        <v>3.0230034613076699</v>
      </c>
      <c r="BU49" s="25">
        <v>7.9944340410703196</v>
      </c>
      <c r="BV49" s="25">
        <v>0</v>
      </c>
      <c r="BW49" s="25">
        <v>0</v>
      </c>
      <c r="BX49" s="25">
        <v>2.6780374884747098</v>
      </c>
      <c r="BY49" s="88">
        <v>0</v>
      </c>
      <c r="BZ49" s="25">
        <v>0.43714738192152602</v>
      </c>
      <c r="CA49" s="25">
        <v>53.5329839817677</v>
      </c>
      <c r="CB49" s="25">
        <v>3.72251429184809</v>
      </c>
      <c r="CD49" s="34">
        <f t="shared" si="13"/>
        <v>7.9999971085607767E-3</v>
      </c>
      <c r="CE49" s="34">
        <f t="shared" si="12"/>
        <v>1.9247491797037365E-2</v>
      </c>
      <c r="CF49" s="22">
        <f t="shared" si="14"/>
        <v>-6.3960235331611797E-4</v>
      </c>
      <c r="CG49" s="22" t="str">
        <f t="shared" si="15"/>
        <v/>
      </c>
      <c r="CH49" s="22">
        <f t="shared" si="16"/>
        <v>-5.6963308831649588E-4</v>
      </c>
      <c r="CI49" s="22">
        <f t="shared" si="17"/>
        <v>-5.4991917167647182E-4</v>
      </c>
      <c r="CJ49" s="22">
        <f t="shared" si="18"/>
        <v>-5.5139204734431244E-4</v>
      </c>
      <c r="CK49" s="22">
        <f t="shared" si="19"/>
        <v>-3.2971664000020135E-4</v>
      </c>
      <c r="CL49" s="22">
        <f t="shared" si="20"/>
        <v>-4.3541659528300458E-4</v>
      </c>
      <c r="CM49" s="49">
        <f t="shared" si="21"/>
        <v>-4.9162919066084089E-4</v>
      </c>
      <c r="CN49" s="49">
        <f t="shared" si="22"/>
        <v>-5.591093225226025E-4</v>
      </c>
      <c r="CO49" s="49">
        <f t="shared" si="23"/>
        <v>8.5603313546625808E-4</v>
      </c>
      <c r="CP49" s="49">
        <f t="shared" si="24"/>
        <v>-1.3362329167882145E-3</v>
      </c>
    </row>
    <row r="50" spans="1:94" x14ac:dyDescent="0.25">
      <c r="A50" s="25" t="s">
        <v>49</v>
      </c>
      <c r="B50" s="88">
        <v>215.3117633</v>
      </c>
      <c r="C50" s="88"/>
      <c r="D50" s="88">
        <v>904.03243911000004</v>
      </c>
      <c r="E50" s="88">
        <v>24.724206726999999</v>
      </c>
      <c r="F50" s="88">
        <v>23.973728577999999</v>
      </c>
      <c r="G50" s="88">
        <v>0.99146198399999996</v>
      </c>
      <c r="H50" s="88">
        <v>32.611405826999999</v>
      </c>
      <c r="I50" s="88"/>
      <c r="J50" s="88"/>
      <c r="K50" s="88"/>
      <c r="L50" s="88"/>
      <c r="M50" s="88"/>
      <c r="N50" s="28"/>
      <c r="O50" s="28"/>
      <c r="P50" s="25"/>
      <c r="Q50" s="25" t="s">
        <v>49</v>
      </c>
      <c r="R50" s="88">
        <v>0</v>
      </c>
      <c r="S50" s="25">
        <v>0.85957733682830295</v>
      </c>
      <c r="T50" s="25">
        <v>0.31815371115819302</v>
      </c>
      <c r="U50" s="25">
        <v>0.31815371115819302</v>
      </c>
      <c r="V50" s="25">
        <v>2.52772308162056</v>
      </c>
      <c r="W50" s="88">
        <v>0</v>
      </c>
      <c r="X50" s="25">
        <v>0.15410709589786301</v>
      </c>
      <c r="Y50" s="25">
        <v>0.79108541556906897</v>
      </c>
      <c r="Z50" s="25">
        <v>214.78368717560301</v>
      </c>
      <c r="AA50" s="25">
        <v>7.5718131783251996</v>
      </c>
      <c r="AB50" s="25">
        <v>5.7533580017578599E-2</v>
      </c>
      <c r="AC50" s="25">
        <v>1.3218998756493601</v>
      </c>
      <c r="AD50" s="25">
        <v>0</v>
      </c>
      <c r="AE50" s="88">
        <v>0</v>
      </c>
      <c r="AF50" s="25">
        <v>1.3903923642795499</v>
      </c>
      <c r="AG50" s="25">
        <v>1.3903923642795499</v>
      </c>
      <c r="AH50" s="25">
        <v>7.2148102656900104</v>
      </c>
      <c r="AI50" s="25">
        <v>1.04687164071511</v>
      </c>
      <c r="AJ50" s="25">
        <v>4.1780171022309402E-2</v>
      </c>
      <c r="AK50" s="88">
        <v>1.09556829894303</v>
      </c>
      <c r="AL50" s="25">
        <v>0.112108639826507</v>
      </c>
      <c r="AM50" s="25">
        <v>0</v>
      </c>
      <c r="AN50" s="25">
        <v>8.8707214185716504E-2</v>
      </c>
      <c r="AO50" s="25">
        <v>0.46032635346042899</v>
      </c>
      <c r="AP50" s="25">
        <v>0</v>
      </c>
      <c r="AQ50" s="88">
        <v>33.458023970083197</v>
      </c>
      <c r="AR50" s="25">
        <v>811.66624803254001</v>
      </c>
      <c r="AS50" s="25">
        <v>82.970351130144294</v>
      </c>
      <c r="AT50" s="25">
        <v>901.85140942837404</v>
      </c>
      <c r="AU50" s="25">
        <v>0</v>
      </c>
      <c r="AV50" s="25">
        <v>1.33369391724797</v>
      </c>
      <c r="AW50" s="25">
        <v>0</v>
      </c>
      <c r="AX50" s="25">
        <v>11.633452707065199</v>
      </c>
      <c r="AY50" s="25">
        <v>1.39434884957312E-2</v>
      </c>
      <c r="AZ50" s="25">
        <v>4.9029365841586799E-3</v>
      </c>
      <c r="BA50" s="25">
        <v>18.444632092792499</v>
      </c>
      <c r="BB50" s="25">
        <v>6.26620102184229E-3</v>
      </c>
      <c r="BC50" s="25">
        <v>0</v>
      </c>
      <c r="BD50" s="25">
        <v>9.0883514167451997E-4</v>
      </c>
      <c r="BE50" s="25">
        <v>24.664871301094902</v>
      </c>
      <c r="BF50" s="25">
        <v>23.916173471876</v>
      </c>
      <c r="BG50" s="25">
        <v>0.748697829218957</v>
      </c>
      <c r="BH50" s="25">
        <v>0</v>
      </c>
      <c r="BI50" s="25">
        <v>0</v>
      </c>
      <c r="BJ50" s="25">
        <v>9.7843597127377502E-2</v>
      </c>
      <c r="BK50" s="25">
        <v>0</v>
      </c>
      <c r="BL50" s="25">
        <v>1.0499476101346401</v>
      </c>
      <c r="BM50" s="25">
        <v>0</v>
      </c>
      <c r="BN50" s="25">
        <v>2.72890546955692E-2</v>
      </c>
      <c r="BO50" s="25">
        <v>4.1997894311524098</v>
      </c>
      <c r="BP50" s="25">
        <v>2.8420653059425802E-2</v>
      </c>
      <c r="BQ50" s="25">
        <v>0</v>
      </c>
      <c r="BR50" s="25">
        <v>7.0554557659132294E-2</v>
      </c>
      <c r="BS50" s="25">
        <v>9.5667070928200898E-5</v>
      </c>
      <c r="BT50" s="25">
        <v>0.98963282507889705</v>
      </c>
      <c r="BU50" s="25">
        <v>4.8589753801433204</v>
      </c>
      <c r="BV50" s="25">
        <v>0</v>
      </c>
      <c r="BW50" s="25">
        <v>0</v>
      </c>
      <c r="BX50" s="25">
        <v>1.6276984114819</v>
      </c>
      <c r="BY50" s="88">
        <v>0</v>
      </c>
      <c r="BZ50" s="25">
        <v>0.26569582794199598</v>
      </c>
      <c r="CA50" s="25">
        <v>32.537071438901599</v>
      </c>
      <c r="CB50" s="25">
        <v>2.26252504548067</v>
      </c>
      <c r="CD50" s="34">
        <f t="shared" si="13"/>
        <v>7.9999988803732287E-3</v>
      </c>
      <c r="CE50" s="34">
        <f t="shared" si="12"/>
        <v>1.9247491828144895E-2</v>
      </c>
      <c r="CF50" s="22">
        <f t="shared" si="14"/>
        <v>-2.4526115819376096E-3</v>
      </c>
      <c r="CG50" s="22" t="str">
        <f t="shared" si="15"/>
        <v/>
      </c>
      <c r="CH50" s="22">
        <f t="shared" si="16"/>
        <v>-2.4125568810043764E-3</v>
      </c>
      <c r="CI50" s="22">
        <f t="shared" si="17"/>
        <v>-2.3998919989736134E-3</v>
      </c>
      <c r="CJ50" s="22">
        <f t="shared" si="18"/>
        <v>-2.4007573931080469E-3</v>
      </c>
      <c r="CK50" s="22">
        <f t="shared" si="19"/>
        <v>-1.8449107990235495E-3</v>
      </c>
      <c r="CL50" s="22">
        <f t="shared" si="20"/>
        <v>-2.2793984562559468E-3</v>
      </c>
      <c r="CM50" s="49">
        <f t="shared" si="21"/>
        <v>-4.9152915421131526E-4</v>
      </c>
      <c r="CN50" s="49">
        <f t="shared" si="22"/>
        <v>-5.5829739179704557E-4</v>
      </c>
      <c r="CO50" s="49">
        <f t="shared" si="23"/>
        <v>8.5629119259025431E-4</v>
      </c>
      <c r="CP50" s="49">
        <f t="shared" si="24"/>
        <v>-1.3395916491881286E-3</v>
      </c>
    </row>
    <row r="51" spans="1:94" x14ac:dyDescent="0.25">
      <c r="A51" s="25" t="s">
        <v>50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28"/>
      <c r="O51" s="28"/>
      <c r="P51" s="25"/>
      <c r="Q51" s="25"/>
      <c r="R51" s="88"/>
      <c r="S51" s="25"/>
      <c r="T51" s="25"/>
      <c r="U51" s="25"/>
      <c r="V51" s="25"/>
      <c r="W51" s="88"/>
      <c r="X51" s="25"/>
      <c r="Y51" s="25"/>
      <c r="Z51" s="25"/>
      <c r="AA51" s="25"/>
      <c r="AB51" s="25"/>
      <c r="AC51" s="25"/>
      <c r="AD51" s="25"/>
      <c r="AE51" s="88"/>
      <c r="AF51" s="25"/>
      <c r="AG51" s="25"/>
      <c r="AH51" s="25"/>
      <c r="AI51" s="25"/>
      <c r="AJ51" s="25"/>
      <c r="AK51" s="88"/>
      <c r="AL51" s="25"/>
      <c r="AM51" s="25"/>
      <c r="AN51" s="25"/>
      <c r="AO51" s="25"/>
      <c r="AP51" s="25"/>
      <c r="AQ51" s="88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88"/>
      <c r="BZ51" s="25"/>
      <c r="CA51" s="25"/>
      <c r="CB51" s="25"/>
      <c r="CD51" s="34" t="e">
        <f t="shared" si="13"/>
        <v>#DIV/0!</v>
      </c>
      <c r="CE51" s="34" t="e">
        <f t="shared" si="12"/>
        <v>#DIV/0!</v>
      </c>
      <c r="CF51" s="22" t="str">
        <f t="shared" si="14"/>
        <v/>
      </c>
      <c r="CG51" s="22" t="str">
        <f t="shared" si="15"/>
        <v/>
      </c>
      <c r="CH51" s="22" t="str">
        <f t="shared" si="16"/>
        <v/>
      </c>
      <c r="CI51" s="22" t="str">
        <f t="shared" si="17"/>
        <v/>
      </c>
      <c r="CJ51" s="22" t="str">
        <f t="shared" si="18"/>
        <v/>
      </c>
      <c r="CK51" s="22" t="str">
        <f t="shared" si="19"/>
        <v/>
      </c>
      <c r="CL51" s="22" t="str">
        <f t="shared" si="20"/>
        <v/>
      </c>
      <c r="CM51" s="49" t="e">
        <f t="shared" si="21"/>
        <v>#DIV/0!</v>
      </c>
      <c r="CN51" s="49" t="e">
        <f t="shared" si="22"/>
        <v>#DIV/0!</v>
      </c>
      <c r="CO51" s="49" t="e">
        <f t="shared" si="23"/>
        <v>#DIV/0!</v>
      </c>
      <c r="CP51" s="49" t="e">
        <f t="shared" si="24"/>
        <v>#DIV/0!</v>
      </c>
    </row>
    <row r="52" spans="1:94" x14ac:dyDescent="0.25">
      <c r="A52" s="40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28"/>
      <c r="O52" s="28"/>
      <c r="P52" s="25"/>
      <c r="Q52" s="25"/>
      <c r="R52" s="88"/>
      <c r="S52" s="25"/>
      <c r="T52" s="25"/>
      <c r="U52" s="25"/>
      <c r="V52" s="25"/>
      <c r="W52" s="88"/>
      <c r="X52" s="25"/>
      <c r="Y52" s="25"/>
      <c r="Z52" s="25"/>
      <c r="AA52" s="25"/>
      <c r="AB52" s="25"/>
      <c r="AC52" s="25"/>
      <c r="AD52" s="25"/>
      <c r="AE52" s="88"/>
      <c r="AF52" s="25"/>
      <c r="AG52" s="25"/>
      <c r="AH52" s="25"/>
      <c r="AI52" s="25"/>
      <c r="AJ52" s="25"/>
      <c r="AK52" s="88"/>
      <c r="AL52" s="25"/>
      <c r="AM52" s="25"/>
      <c r="AN52" s="25"/>
      <c r="AO52" s="25"/>
      <c r="AP52" s="25"/>
      <c r="AQ52" s="88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88"/>
      <c r="BZ52" s="25"/>
      <c r="CA52" s="25"/>
      <c r="CB52" s="25"/>
      <c r="CF52" s="22" t="str">
        <f t="shared" si="14"/>
        <v/>
      </c>
      <c r="CG52" s="22" t="str">
        <f t="shared" si="15"/>
        <v/>
      </c>
      <c r="CH52" s="22" t="str">
        <f t="shared" si="16"/>
        <v/>
      </c>
      <c r="CI52" s="22" t="str">
        <f t="shared" si="17"/>
        <v/>
      </c>
      <c r="CJ52" s="22" t="str">
        <f t="shared" si="18"/>
        <v/>
      </c>
      <c r="CK52" s="22" t="str">
        <f t="shared" si="19"/>
        <v/>
      </c>
      <c r="CL52" s="22" t="str">
        <f t="shared" si="20"/>
        <v/>
      </c>
      <c r="CM52" s="49" t="e">
        <f t="shared" si="21"/>
        <v>#DIV/0!</v>
      </c>
      <c r="CN52" s="49" t="e">
        <f t="shared" si="22"/>
        <v>#DIV/0!</v>
      </c>
      <c r="CO52" s="49" t="e">
        <f t="shared" si="23"/>
        <v>#DIV/0!</v>
      </c>
      <c r="CP52" s="49" t="e">
        <f t="shared" si="24"/>
        <v>#DIV/0!</v>
      </c>
    </row>
    <row r="53" spans="1:94" s="27" customFormat="1" x14ac:dyDescent="0.25">
      <c r="A53" s="40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28"/>
      <c r="O53" s="87"/>
      <c r="P53" s="25"/>
      <c r="Q53" s="25"/>
      <c r="R53" s="88"/>
      <c r="S53" s="25"/>
      <c r="T53" s="25"/>
      <c r="U53" s="25"/>
      <c r="V53" s="25"/>
      <c r="W53" s="88"/>
      <c r="X53" s="25"/>
      <c r="Y53" s="25"/>
      <c r="Z53" s="25"/>
      <c r="AA53" s="25"/>
      <c r="AB53" s="25"/>
      <c r="AC53" s="25"/>
      <c r="AD53" s="25"/>
      <c r="AE53" s="88"/>
      <c r="AF53" s="25"/>
      <c r="AG53" s="25"/>
      <c r="AH53" s="25"/>
      <c r="AI53" s="25"/>
      <c r="AJ53" s="25"/>
      <c r="AK53" s="88"/>
      <c r="AL53" s="25"/>
      <c r="AM53" s="25"/>
      <c r="AN53" s="25"/>
      <c r="AO53" s="25"/>
      <c r="AP53" s="25"/>
      <c r="AQ53" s="88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88"/>
      <c r="BZ53" s="25"/>
      <c r="CA53" s="25"/>
      <c r="CB53" s="25"/>
      <c r="CE53" s="87"/>
      <c r="CF53" s="22" t="str">
        <f t="shared" si="14"/>
        <v/>
      </c>
      <c r="CG53" s="22" t="str">
        <f t="shared" si="15"/>
        <v/>
      </c>
      <c r="CH53" s="22" t="str">
        <f t="shared" si="16"/>
        <v/>
      </c>
      <c r="CI53" s="22" t="str">
        <f t="shared" si="17"/>
        <v/>
      </c>
      <c r="CJ53" s="22" t="str">
        <f t="shared" si="18"/>
        <v/>
      </c>
      <c r="CK53" s="22" t="str">
        <f t="shared" si="19"/>
        <v/>
      </c>
      <c r="CL53" s="22" t="str">
        <f t="shared" si="20"/>
        <v/>
      </c>
      <c r="CM53" s="49" t="e">
        <f t="shared" si="21"/>
        <v>#DIV/0!</v>
      </c>
      <c r="CN53" s="49" t="e">
        <f t="shared" si="22"/>
        <v>#DIV/0!</v>
      </c>
      <c r="CO53" s="49" t="e">
        <f t="shared" si="23"/>
        <v>#DIV/0!</v>
      </c>
      <c r="CP53" s="49" t="e">
        <f t="shared" si="24"/>
        <v>#DIV/0!</v>
      </c>
    </row>
    <row r="54" spans="1:94" x14ac:dyDescent="0.25">
      <c r="A54" s="40" t="s">
        <v>229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28"/>
      <c r="P54" s="25"/>
      <c r="Q54" s="25"/>
      <c r="R54" s="88"/>
      <c r="S54" s="25"/>
      <c r="T54" s="25"/>
      <c r="U54" s="25"/>
      <c r="V54" s="25"/>
      <c r="W54" s="88"/>
      <c r="X54" s="25"/>
      <c r="Y54" s="25"/>
      <c r="Z54" s="25"/>
      <c r="AA54" s="25"/>
      <c r="AB54" s="25"/>
      <c r="AC54" s="25"/>
      <c r="AD54" s="25"/>
      <c r="AE54" s="88"/>
      <c r="AF54" s="25"/>
      <c r="AG54" s="25"/>
      <c r="AH54" s="25"/>
      <c r="AI54" s="25"/>
      <c r="AJ54" s="25"/>
      <c r="AK54" s="88"/>
      <c r="AL54" s="25"/>
      <c r="AM54" s="25"/>
      <c r="AN54" s="25"/>
      <c r="AO54" s="25"/>
      <c r="AP54" s="25"/>
      <c r="AQ54" s="88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88"/>
      <c r="BZ54" s="25"/>
      <c r="CA54" s="25"/>
      <c r="CB54" s="25"/>
      <c r="CF54" s="22" t="str">
        <f t="shared" si="14"/>
        <v/>
      </c>
      <c r="CG54" s="22" t="str">
        <f t="shared" si="15"/>
        <v/>
      </c>
      <c r="CH54" s="22" t="str">
        <f t="shared" si="16"/>
        <v/>
      </c>
      <c r="CI54" s="22" t="str">
        <f t="shared" si="17"/>
        <v/>
      </c>
      <c r="CJ54" s="22" t="str">
        <f t="shared" si="18"/>
        <v/>
      </c>
      <c r="CK54" s="22" t="str">
        <f t="shared" si="19"/>
        <v/>
      </c>
      <c r="CL54" s="22" t="str">
        <f t="shared" si="20"/>
        <v/>
      </c>
      <c r="CM54" s="49" t="e">
        <f t="shared" si="21"/>
        <v>#DIV/0!</v>
      </c>
      <c r="CN54" s="49" t="e">
        <f t="shared" si="22"/>
        <v>#DIV/0!</v>
      </c>
      <c r="CO54" s="49" t="e">
        <f t="shared" si="23"/>
        <v>#DIV/0!</v>
      </c>
      <c r="CP54" s="49" t="e">
        <f t="shared" si="24"/>
        <v>#DIV/0!</v>
      </c>
    </row>
    <row r="55" spans="1:94" x14ac:dyDescent="0.25">
      <c r="A55" s="25" t="s">
        <v>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28"/>
      <c r="O55" s="28"/>
      <c r="P55" s="25"/>
      <c r="Q55" s="25"/>
      <c r="R55" s="88"/>
      <c r="S55" s="25"/>
      <c r="T55" s="25"/>
      <c r="U55" s="25"/>
      <c r="V55" s="25"/>
      <c r="W55" s="88"/>
      <c r="X55" s="25"/>
      <c r="Y55" s="25"/>
      <c r="Z55" s="25"/>
      <c r="AA55" s="25"/>
      <c r="AB55" s="25"/>
      <c r="AC55" s="25"/>
      <c r="AD55" s="25"/>
      <c r="AE55" s="88"/>
      <c r="AF55" s="25"/>
      <c r="AG55" s="25"/>
      <c r="AH55" s="25"/>
      <c r="AI55" s="25"/>
      <c r="AJ55" s="25"/>
      <c r="AK55" s="88"/>
      <c r="AL55" s="25"/>
      <c r="AM55" s="25"/>
      <c r="AN55" s="25"/>
      <c r="AO55" s="25"/>
      <c r="AP55" s="25"/>
      <c r="AQ55" s="88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88"/>
      <c r="BZ55" s="25"/>
      <c r="CA55" s="25"/>
      <c r="CB55" s="25"/>
      <c r="CD55" s="34" t="e">
        <f t="shared" ref="CD55:CD60" si="25">AH55/AT55</f>
        <v>#DIV/0!</v>
      </c>
      <c r="CE55" s="34" t="e">
        <f t="shared" ref="CE55:CE60" si="26">AO55/BF55</f>
        <v>#DIV/0!</v>
      </c>
      <c r="CF55" s="22" t="str">
        <f t="shared" si="14"/>
        <v/>
      </c>
      <c r="CG55" s="22" t="str">
        <f t="shared" si="15"/>
        <v/>
      </c>
      <c r="CH55" s="22" t="str">
        <f t="shared" si="16"/>
        <v/>
      </c>
      <c r="CI55" s="22" t="str">
        <f t="shared" si="17"/>
        <v/>
      </c>
      <c r="CJ55" s="22" t="str">
        <f t="shared" si="18"/>
        <v/>
      </c>
      <c r="CK55" s="22" t="str">
        <f t="shared" si="19"/>
        <v/>
      </c>
      <c r="CL55" s="22" t="str">
        <f t="shared" si="20"/>
        <v/>
      </c>
      <c r="CM55" s="49" t="e">
        <f t="shared" si="21"/>
        <v>#DIV/0!</v>
      </c>
      <c r="CN55" s="49" t="e">
        <f t="shared" si="22"/>
        <v>#DIV/0!</v>
      </c>
      <c r="CO55" s="49" t="e">
        <f t="shared" si="23"/>
        <v>#DIV/0!</v>
      </c>
      <c r="CP55" s="49" t="e">
        <f t="shared" si="24"/>
        <v>#DIV/0!</v>
      </c>
    </row>
    <row r="56" spans="1:94" x14ac:dyDescent="0.25">
      <c r="A56" s="25" t="s">
        <v>11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28"/>
      <c r="O56" s="28"/>
      <c r="P56" s="25"/>
      <c r="Q56" s="25"/>
      <c r="R56" s="88"/>
      <c r="S56" s="25"/>
      <c r="T56" s="25"/>
      <c r="U56" s="25"/>
      <c r="V56" s="25"/>
      <c r="W56" s="88"/>
      <c r="X56" s="25"/>
      <c r="Y56" s="25"/>
      <c r="Z56" s="25"/>
      <c r="AA56" s="25"/>
      <c r="AB56" s="25"/>
      <c r="AC56" s="25"/>
      <c r="AD56" s="25"/>
      <c r="AE56" s="88"/>
      <c r="AF56" s="25"/>
      <c r="AG56" s="25"/>
      <c r="AH56" s="25"/>
      <c r="AI56" s="25"/>
      <c r="AJ56" s="25"/>
      <c r="AK56" s="88"/>
      <c r="AL56" s="25"/>
      <c r="AM56" s="25"/>
      <c r="AN56" s="25"/>
      <c r="AO56" s="25"/>
      <c r="AP56" s="25"/>
      <c r="AQ56" s="88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88"/>
      <c r="BZ56" s="25"/>
      <c r="CA56" s="25"/>
      <c r="CB56" s="25"/>
      <c r="CD56" s="34" t="e">
        <f t="shared" si="25"/>
        <v>#DIV/0!</v>
      </c>
      <c r="CE56" s="34" t="e">
        <f t="shared" si="26"/>
        <v>#DIV/0!</v>
      </c>
      <c r="CF56" s="22" t="str">
        <f t="shared" si="14"/>
        <v/>
      </c>
      <c r="CG56" s="22" t="str">
        <f t="shared" si="15"/>
        <v/>
      </c>
      <c r="CH56" s="22" t="str">
        <f t="shared" si="16"/>
        <v/>
      </c>
      <c r="CI56" s="22" t="str">
        <f t="shared" si="17"/>
        <v/>
      </c>
      <c r="CJ56" s="22" t="str">
        <f t="shared" si="18"/>
        <v/>
      </c>
      <c r="CK56" s="22" t="str">
        <f t="shared" si="19"/>
        <v/>
      </c>
      <c r="CL56" s="22" t="str">
        <f t="shared" si="20"/>
        <v/>
      </c>
      <c r="CM56" s="49" t="e">
        <f t="shared" si="21"/>
        <v>#DIV/0!</v>
      </c>
      <c r="CN56" s="49" t="e">
        <f t="shared" si="22"/>
        <v>#DIV/0!</v>
      </c>
      <c r="CO56" s="49" t="e">
        <f t="shared" si="23"/>
        <v>#DIV/0!</v>
      </c>
      <c r="CP56" s="49" t="e">
        <f t="shared" si="24"/>
        <v>#DIV/0!</v>
      </c>
    </row>
    <row r="57" spans="1:94" s="27" customFormat="1" x14ac:dyDescent="0.25">
      <c r="A57" s="27" t="s">
        <v>58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25"/>
      <c r="Q57" s="25"/>
      <c r="R57" s="88"/>
      <c r="S57" s="25"/>
      <c r="T57" s="25"/>
      <c r="U57" s="25"/>
      <c r="V57" s="25"/>
      <c r="W57" s="88"/>
      <c r="X57" s="25"/>
      <c r="Y57" s="25"/>
      <c r="Z57" s="25"/>
      <c r="AA57" s="25"/>
      <c r="AB57" s="25"/>
      <c r="AC57" s="25"/>
      <c r="AD57" s="25"/>
      <c r="AE57" s="88"/>
      <c r="AF57" s="25"/>
      <c r="AG57" s="25"/>
      <c r="AH57" s="25"/>
      <c r="AI57" s="25"/>
      <c r="AJ57" s="25"/>
      <c r="AK57" s="88"/>
      <c r="AL57" s="25"/>
      <c r="AM57" s="25"/>
      <c r="AN57" s="25"/>
      <c r="AO57" s="25"/>
      <c r="AP57" s="25"/>
      <c r="AQ57" s="88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88"/>
      <c r="BZ57" s="25"/>
      <c r="CA57" s="25"/>
      <c r="CB57" s="25"/>
      <c r="CD57" s="34" t="e">
        <f t="shared" si="25"/>
        <v>#DIV/0!</v>
      </c>
      <c r="CE57" s="34" t="e">
        <f t="shared" si="26"/>
        <v>#DIV/0!</v>
      </c>
      <c r="CF57" s="22" t="str">
        <f t="shared" si="14"/>
        <v/>
      </c>
      <c r="CG57" s="22" t="str">
        <f t="shared" si="15"/>
        <v/>
      </c>
      <c r="CH57" s="22" t="str">
        <f t="shared" si="16"/>
        <v/>
      </c>
      <c r="CI57" s="22" t="str">
        <f t="shared" si="17"/>
        <v/>
      </c>
      <c r="CJ57" s="22" t="str">
        <f t="shared" si="18"/>
        <v/>
      </c>
      <c r="CK57" s="22" t="str">
        <f t="shared" si="19"/>
        <v/>
      </c>
      <c r="CL57" s="22" t="str">
        <f t="shared" si="20"/>
        <v/>
      </c>
      <c r="CM57" s="49" t="e">
        <f t="shared" si="21"/>
        <v>#DIV/0!</v>
      </c>
      <c r="CN57" s="49" t="e">
        <f t="shared" si="22"/>
        <v>#DIV/0!</v>
      </c>
      <c r="CO57" s="49" t="e">
        <f t="shared" si="23"/>
        <v>#DIV/0!</v>
      </c>
      <c r="CP57" s="49" t="e">
        <f t="shared" si="24"/>
        <v>#DIV/0!</v>
      </c>
    </row>
    <row r="58" spans="1:94" s="27" customFormat="1" x14ac:dyDescent="0.25">
      <c r="A58" s="27" t="s">
        <v>75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25"/>
      <c r="Q58" s="25"/>
      <c r="R58" s="88"/>
      <c r="S58" s="25"/>
      <c r="T58" s="25"/>
      <c r="U58" s="25"/>
      <c r="V58" s="25"/>
      <c r="W58" s="88"/>
      <c r="X58" s="25"/>
      <c r="Y58" s="25"/>
      <c r="Z58" s="25"/>
      <c r="AA58" s="25"/>
      <c r="AB58" s="25"/>
      <c r="AC58" s="25"/>
      <c r="AD58" s="25"/>
      <c r="AE58" s="88"/>
      <c r="AF58" s="25"/>
      <c r="AG58" s="25"/>
      <c r="AH58" s="25"/>
      <c r="AI58" s="25"/>
      <c r="AJ58" s="25"/>
      <c r="AK58" s="88"/>
      <c r="AL58" s="25"/>
      <c r="AM58" s="25"/>
      <c r="AN58" s="25"/>
      <c r="AO58" s="25"/>
      <c r="AP58" s="25"/>
      <c r="AQ58" s="88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88"/>
      <c r="BZ58" s="25"/>
      <c r="CA58" s="25"/>
      <c r="CB58" s="25"/>
      <c r="CD58" s="34" t="e">
        <f t="shared" si="25"/>
        <v>#DIV/0!</v>
      </c>
      <c r="CE58" s="34" t="e">
        <f t="shared" si="26"/>
        <v>#DIV/0!</v>
      </c>
      <c r="CF58" s="22" t="str">
        <f t="shared" si="14"/>
        <v/>
      </c>
      <c r="CG58" s="22" t="str">
        <f t="shared" si="15"/>
        <v/>
      </c>
      <c r="CH58" s="22" t="str">
        <f t="shared" si="16"/>
        <v/>
      </c>
      <c r="CI58" s="22" t="str">
        <f t="shared" si="17"/>
        <v/>
      </c>
      <c r="CJ58" s="22" t="str">
        <f t="shared" si="18"/>
        <v/>
      </c>
      <c r="CK58" s="22" t="str">
        <f t="shared" si="19"/>
        <v/>
      </c>
      <c r="CL58" s="22" t="str">
        <f t="shared" si="20"/>
        <v/>
      </c>
      <c r="CM58" s="49" t="e">
        <f t="shared" si="21"/>
        <v>#DIV/0!</v>
      </c>
      <c r="CN58" s="49" t="e">
        <f t="shared" si="22"/>
        <v>#DIV/0!</v>
      </c>
      <c r="CO58" s="49" t="e">
        <f t="shared" si="23"/>
        <v>#DIV/0!</v>
      </c>
      <c r="CP58" s="49" t="e">
        <f t="shared" si="24"/>
        <v>#DIV/0!</v>
      </c>
    </row>
    <row r="59" spans="1:94" s="27" customFormat="1" x14ac:dyDescent="0.25">
      <c r="A59" s="27" t="s">
        <v>235</v>
      </c>
      <c r="B59" s="88">
        <v>5216.1582342000002</v>
      </c>
      <c r="C59" s="88"/>
      <c r="D59" s="88">
        <v>20992.886756</v>
      </c>
      <c r="E59" s="88">
        <v>563.84379865000005</v>
      </c>
      <c r="F59" s="88">
        <v>546.74278483000001</v>
      </c>
      <c r="G59" s="88">
        <v>22.788910138999999</v>
      </c>
      <c r="H59" s="88">
        <v>761.91210310999998</v>
      </c>
      <c r="I59" s="88"/>
      <c r="J59" s="88"/>
      <c r="K59" s="88"/>
      <c r="L59" s="88"/>
      <c r="M59" s="88"/>
      <c r="N59" s="88"/>
      <c r="O59" s="88"/>
      <c r="P59" s="25"/>
      <c r="Q59" s="25" t="s">
        <v>69</v>
      </c>
      <c r="R59" s="88">
        <v>0</v>
      </c>
      <c r="S59" s="25">
        <v>20.0990392571636</v>
      </c>
      <c r="T59" s="25">
        <v>7.4391812384843199</v>
      </c>
      <c r="U59" s="25">
        <v>7.4391812384843199</v>
      </c>
      <c r="V59" s="25">
        <v>59.104280549863503</v>
      </c>
      <c r="W59" s="88">
        <v>0</v>
      </c>
      <c r="X59" s="25">
        <v>3.60340293382446</v>
      </c>
      <c r="Y59" s="25">
        <v>18.497452161568901</v>
      </c>
      <c r="Z59" s="25">
        <v>5207.6288150540304</v>
      </c>
      <c r="AA59" s="25">
        <v>177.04885474595</v>
      </c>
      <c r="AB59" s="25">
        <v>1.3452712764274499</v>
      </c>
      <c r="AC59" s="25">
        <v>30.909177323537701</v>
      </c>
      <c r="AD59" s="25">
        <v>0</v>
      </c>
      <c r="AE59" s="88">
        <v>0</v>
      </c>
      <c r="AF59" s="25">
        <v>32.510735100888802</v>
      </c>
      <c r="AG59" s="25">
        <v>32.510735100888802</v>
      </c>
      <c r="AH59" s="25">
        <v>167.67282709610501</v>
      </c>
      <c r="AI59" s="25">
        <v>24.478343268826301</v>
      </c>
      <c r="AJ59" s="25">
        <v>0.97692173976989505</v>
      </c>
      <c r="AK59" s="88">
        <v>25.6169309330154</v>
      </c>
      <c r="AL59" s="25">
        <v>2.621371426494</v>
      </c>
      <c r="AM59" s="25">
        <v>0</v>
      </c>
      <c r="AN59" s="25">
        <v>2.0741927456695102</v>
      </c>
      <c r="AO59" s="25">
        <v>10.5061592106681</v>
      </c>
      <c r="AP59" s="25">
        <v>0</v>
      </c>
      <c r="AQ59" s="88">
        <v>782.32776686673606</v>
      </c>
      <c r="AR59" s="25">
        <v>18863.207295529999</v>
      </c>
      <c r="AS59" s="25">
        <v>1928.23553395812</v>
      </c>
      <c r="AT59" s="25">
        <v>20959.115656584199</v>
      </c>
      <c r="AU59" s="25">
        <v>0</v>
      </c>
      <c r="AV59" s="25">
        <v>31.185028837401902</v>
      </c>
      <c r="AW59" s="25">
        <v>0</v>
      </c>
      <c r="AX59" s="25">
        <v>272.01823571311002</v>
      </c>
      <c r="AY59" s="25">
        <v>0.31823699699840602</v>
      </c>
      <c r="AZ59" s="25">
        <v>0.111901738424907</v>
      </c>
      <c r="BA59" s="25">
        <v>420.96821107976803</v>
      </c>
      <c r="BB59" s="25">
        <v>0.143015487966621</v>
      </c>
      <c r="BC59" s="25">
        <v>0</v>
      </c>
      <c r="BD59" s="25">
        <v>2.0742776279369601E-2</v>
      </c>
      <c r="BE59" s="25">
        <v>562.92050221931004</v>
      </c>
      <c r="BF59" s="25">
        <v>545.84726877596597</v>
      </c>
      <c r="BG59" s="25">
        <v>17.073233443343899</v>
      </c>
      <c r="BH59" s="25">
        <v>0</v>
      </c>
      <c r="BI59" s="25">
        <v>0</v>
      </c>
      <c r="BJ59" s="25">
        <v>2.23312215761944</v>
      </c>
      <c r="BK59" s="25">
        <v>0</v>
      </c>
      <c r="BL59" s="25">
        <v>23.963350256011701</v>
      </c>
      <c r="BM59" s="25">
        <v>0</v>
      </c>
      <c r="BN59" s="25">
        <v>0.62282429877037104</v>
      </c>
      <c r="BO59" s="25">
        <v>95.853393811626006</v>
      </c>
      <c r="BP59" s="25">
        <v>0.66453502125786201</v>
      </c>
      <c r="BQ59" s="25">
        <v>0</v>
      </c>
      <c r="BR59" s="25">
        <v>1.6102867295865699</v>
      </c>
      <c r="BS59" s="25">
        <v>2.18344291406934E-3</v>
      </c>
      <c r="BT59" s="25">
        <v>22.724826371511799</v>
      </c>
      <c r="BU59" s="25">
        <v>113.614905699562</v>
      </c>
      <c r="BV59" s="25">
        <v>0</v>
      </c>
      <c r="BW59" s="25">
        <v>0</v>
      </c>
      <c r="BX59" s="25">
        <v>38.059560450197601</v>
      </c>
      <c r="BY59" s="88">
        <v>0</v>
      </c>
      <c r="BZ59" s="25">
        <v>6.2125763385454098</v>
      </c>
      <c r="CA59" s="25">
        <v>760.79304601376703</v>
      </c>
      <c r="CB59" s="25">
        <v>52.903400095085203</v>
      </c>
      <c r="CD59" s="34">
        <f t="shared" si="25"/>
        <v>7.9999953167600099E-3</v>
      </c>
      <c r="CE59" s="34">
        <f t="shared" si="26"/>
        <v>1.9247433873265711E-2</v>
      </c>
      <c r="CF59" s="22">
        <f t="shared" si="14"/>
        <v>-1.6351917949969787E-3</v>
      </c>
      <c r="CG59" s="22" t="str">
        <f t="shared" si="15"/>
        <v/>
      </c>
      <c r="CH59" s="22">
        <f t="shared" si="16"/>
        <v>-1.6086924970501453E-3</v>
      </c>
      <c r="CI59" s="22">
        <f t="shared" si="17"/>
        <v>-1.6375039202357923E-3</v>
      </c>
      <c r="CJ59" s="22">
        <f t="shared" si="18"/>
        <v>-1.6379110596081809E-3</v>
      </c>
      <c r="CK59" s="22">
        <f t="shared" si="19"/>
        <v>-2.8120593348836377E-3</v>
      </c>
      <c r="CL59" s="22">
        <f t="shared" si="20"/>
        <v>-1.4687482869285618E-3</v>
      </c>
      <c r="CM59" s="49">
        <f t="shared" si="21"/>
        <v>-4.9136236566961662E-4</v>
      </c>
      <c r="CN59" s="49">
        <f t="shared" si="22"/>
        <v>-5.5342325567397433E-4</v>
      </c>
      <c r="CO59" s="49">
        <f t="shared" si="23"/>
        <v>8.593837720155303E-4</v>
      </c>
      <c r="CP59" s="49">
        <f t="shared" si="24"/>
        <v>-1.3347696890548971E-3</v>
      </c>
    </row>
    <row r="60" spans="1:94" s="27" customFormat="1" x14ac:dyDescent="0.25">
      <c r="A60" s="25" t="s">
        <v>444</v>
      </c>
      <c r="B60" s="88">
        <v>718.12273679999998</v>
      </c>
      <c r="C60" s="88"/>
      <c r="D60" s="88">
        <v>2907.2616463999998</v>
      </c>
      <c r="E60" s="88">
        <v>79.435665630000003</v>
      </c>
      <c r="F60" s="88">
        <v>76.997296247999998</v>
      </c>
      <c r="G60" s="88">
        <v>5.5172039873000003</v>
      </c>
      <c r="H60" s="88">
        <v>106.31406259000001</v>
      </c>
      <c r="I60" s="88"/>
      <c r="J60" s="88"/>
      <c r="K60" s="88"/>
      <c r="L60" s="88"/>
      <c r="M60" s="88"/>
      <c r="N60" s="88"/>
      <c r="O60" s="88"/>
      <c r="P60" s="25"/>
      <c r="Q60" s="25" t="s">
        <v>70</v>
      </c>
      <c r="R60" s="88">
        <v>0</v>
      </c>
      <c r="S60" s="25">
        <v>2.7976239795256701</v>
      </c>
      <c r="T60" s="25">
        <v>1.03547834960247</v>
      </c>
      <c r="U60" s="25">
        <v>1.03547834960247</v>
      </c>
      <c r="V60" s="25">
        <v>8.2268453671522206</v>
      </c>
      <c r="W60" s="88">
        <v>0</v>
      </c>
      <c r="X60" s="25">
        <v>0.50156452249289796</v>
      </c>
      <c r="Y60" s="25">
        <v>2.5747067032920499</v>
      </c>
      <c r="Z60" s="25">
        <v>714.80213363316102</v>
      </c>
      <c r="AA60" s="25">
        <v>24.643609536434099</v>
      </c>
      <c r="AB60" s="25">
        <v>0.18725134028637999</v>
      </c>
      <c r="AC60" s="25">
        <v>4.3023190543626697</v>
      </c>
      <c r="AD60" s="25">
        <v>0</v>
      </c>
      <c r="AE60" s="88">
        <v>0</v>
      </c>
      <c r="AF60" s="25">
        <v>4.5252376783478496</v>
      </c>
      <c r="AG60" s="25">
        <v>4.5252376783478496</v>
      </c>
      <c r="AH60" s="25">
        <v>23.153667994951402</v>
      </c>
      <c r="AI60" s="25">
        <v>3.40720100636584</v>
      </c>
      <c r="AJ60" s="25">
        <v>0.13597990106791799</v>
      </c>
      <c r="AK60" s="88">
        <v>3.5656945629367902</v>
      </c>
      <c r="AL60" s="25">
        <v>0.36487444115367801</v>
      </c>
      <c r="AM60" s="25">
        <v>0</v>
      </c>
      <c r="AN60" s="25">
        <v>0.28871114192827202</v>
      </c>
      <c r="AO60" s="25">
        <v>1.4753929121403</v>
      </c>
      <c r="AP60" s="25">
        <v>0</v>
      </c>
      <c r="AQ60" s="88">
        <v>108.894097786008</v>
      </c>
      <c r="AR60" s="25">
        <v>2604.7842001355798</v>
      </c>
      <c r="AS60" s="25">
        <v>266.266605157713</v>
      </c>
      <c r="AT60" s="25">
        <v>2894.20447328824</v>
      </c>
      <c r="AU60" s="25">
        <v>0</v>
      </c>
      <c r="AV60" s="25">
        <v>4.3407045216797</v>
      </c>
      <c r="AW60" s="25">
        <v>0</v>
      </c>
      <c r="AX60" s="25">
        <v>37.862788218720503</v>
      </c>
      <c r="AY60" s="25">
        <v>4.4690304623643401E-2</v>
      </c>
      <c r="AZ60" s="25">
        <v>1.57144267156092E-2</v>
      </c>
      <c r="BA60" s="25">
        <v>59.116923339781799</v>
      </c>
      <c r="BB60" s="25">
        <v>2.0083806169634601E-2</v>
      </c>
      <c r="BC60" s="25">
        <v>0</v>
      </c>
      <c r="BD60" s="25">
        <v>2.9129201871723998E-3</v>
      </c>
      <c r="BE60" s="25">
        <v>79.081335241929693</v>
      </c>
      <c r="BF60" s="25">
        <v>76.653771966522797</v>
      </c>
      <c r="BG60" s="25">
        <v>2.4275632754068899</v>
      </c>
      <c r="BH60" s="25">
        <v>0</v>
      </c>
      <c r="BI60" s="25">
        <v>0</v>
      </c>
      <c r="BJ60" s="25">
        <v>0.31359863644129898</v>
      </c>
      <c r="BK60" s="25">
        <v>0</v>
      </c>
      <c r="BL60" s="25">
        <v>3.36518824716017</v>
      </c>
      <c r="BM60" s="25">
        <v>0</v>
      </c>
      <c r="BN60" s="25">
        <v>8.7464175443817904E-2</v>
      </c>
      <c r="BO60" s="25">
        <v>13.460754862569299</v>
      </c>
      <c r="BP60" s="25">
        <v>9.2498736796573999E-2</v>
      </c>
      <c r="BQ60" s="25">
        <v>0</v>
      </c>
      <c r="BR60" s="25">
        <v>0.22613462413950799</v>
      </c>
      <c r="BS60" s="25">
        <v>3.0662329072901298E-4</v>
      </c>
      <c r="BT60" s="25">
        <v>5.4903638662455796</v>
      </c>
      <c r="BU60" s="25">
        <v>15.814254901963301</v>
      </c>
      <c r="BV60" s="25">
        <v>0</v>
      </c>
      <c r="BW60" s="25">
        <v>0</v>
      </c>
      <c r="BX60" s="25">
        <v>5.29758709001581</v>
      </c>
      <c r="BY60" s="88">
        <v>0</v>
      </c>
      <c r="BZ60" s="25">
        <v>0.86474658303874097</v>
      </c>
      <c r="CA60" s="25">
        <v>105.896683807602</v>
      </c>
      <c r="CB60" s="25">
        <v>7.3637266228387803</v>
      </c>
      <c r="CD60" s="34">
        <f t="shared" si="25"/>
        <v>8.0000111286696492E-3</v>
      </c>
      <c r="CE60" s="34">
        <f t="shared" si="26"/>
        <v>1.9247492645041032E-2</v>
      </c>
      <c r="CF60" s="22">
        <f t="shared" si="14"/>
        <v>-4.6240050574582565E-3</v>
      </c>
      <c r="CG60" s="22"/>
      <c r="CH60" s="22">
        <f t="shared" si="16"/>
        <v>-4.4912273815905721E-3</v>
      </c>
      <c r="CI60" s="22">
        <f t="shared" si="17"/>
        <v>-4.4605956941398293E-3</v>
      </c>
      <c r="CJ60" s="22">
        <f t="shared" si="18"/>
        <v>-4.4615109648882519E-3</v>
      </c>
      <c r="CK60" s="22">
        <f t="shared" si="19"/>
        <v>-4.8648049113651963E-3</v>
      </c>
      <c r="CL60" s="22">
        <f t="shared" si="20"/>
        <v>-3.9259038007758585E-3</v>
      </c>
      <c r="CM60" s="49">
        <f t="shared" si="21"/>
        <v>-4.9123006438833055E-4</v>
      </c>
      <c r="CN60" s="49">
        <f t="shared" si="22"/>
        <v>-5.5766703770330681E-4</v>
      </c>
      <c r="CO60" s="49">
        <f t="shared" si="23"/>
        <v>8.5657023037046529E-4</v>
      </c>
      <c r="CP60" s="49">
        <f t="shared" si="24"/>
        <v>-1.3379716831958474E-3</v>
      </c>
    </row>
    <row r="61" spans="1:94" x14ac:dyDescent="0.25">
      <c r="A61" s="41" t="s">
        <v>445</v>
      </c>
      <c r="B61" s="1">
        <f>SUM(B3:B60)+SUM(B67:B80)</f>
        <v>32642.048875750796</v>
      </c>
      <c r="C61" s="1">
        <f t="shared" ref="C61:O61" si="27">SUM(C3:C60)+SUM(C67:C80)</f>
        <v>10.760858775499999</v>
      </c>
      <c r="D61" s="1">
        <f t="shared" si="27"/>
        <v>140996.55459033258</v>
      </c>
      <c r="E61" s="1">
        <f t="shared" si="27"/>
        <v>3995.0412317461</v>
      </c>
      <c r="F61" s="1">
        <f t="shared" si="27"/>
        <v>3861.6946548541</v>
      </c>
      <c r="G61" s="1">
        <f t="shared" si="27"/>
        <v>761.81702834052999</v>
      </c>
      <c r="H61" s="1">
        <f t="shared" si="27"/>
        <v>5582.3848055359995</v>
      </c>
      <c r="I61" s="1">
        <f t="shared" si="27"/>
        <v>0</v>
      </c>
      <c r="J61" s="1">
        <f t="shared" si="27"/>
        <v>0</v>
      </c>
      <c r="K61" s="1">
        <f t="shared" si="27"/>
        <v>0</v>
      </c>
      <c r="L61" s="1">
        <f t="shared" si="27"/>
        <v>0</v>
      </c>
      <c r="M61" s="1">
        <f t="shared" si="27"/>
        <v>0</v>
      </c>
      <c r="N61" s="1">
        <f t="shared" si="27"/>
        <v>0</v>
      </c>
      <c r="O61" s="1">
        <f t="shared" si="27"/>
        <v>0</v>
      </c>
      <c r="P61" s="25"/>
      <c r="Q61" s="41" t="s">
        <v>445</v>
      </c>
      <c r="R61" s="1">
        <f>SUM(R3:R60)+SUM(R67:R80)</f>
        <v>0</v>
      </c>
      <c r="S61" s="1">
        <f t="shared" ref="S61:CB61" si="28">SUM(S3:S60)+SUM(S67:S80)</f>
        <v>139.21497441446951</v>
      </c>
      <c r="T61" s="1">
        <f t="shared" si="28"/>
        <v>51.872432104504121</v>
      </c>
      <c r="U61" s="1">
        <f t="shared" si="28"/>
        <v>51.872432104504121</v>
      </c>
      <c r="V61" s="1">
        <f t="shared" si="28"/>
        <v>408.89986067658407</v>
      </c>
      <c r="W61" s="1">
        <f t="shared" si="28"/>
        <v>0</v>
      </c>
      <c r="X61" s="1">
        <f t="shared" si="28"/>
        <v>26.957456448457648</v>
      </c>
      <c r="Y61" s="1">
        <f t="shared" si="28"/>
        <v>131.19176275596851</v>
      </c>
      <c r="Z61" s="1">
        <f t="shared" si="28"/>
        <v>31968.674132973058</v>
      </c>
      <c r="AA61" s="1">
        <f t="shared" si="28"/>
        <v>1229.2225947172524</v>
      </c>
      <c r="AB61" s="1">
        <f t="shared" si="28"/>
        <v>10.35329579736268</v>
      </c>
      <c r="AC61" s="1">
        <f t="shared" si="28"/>
        <v>215.06326946378468</v>
      </c>
      <c r="AD61" s="1">
        <f t="shared" si="28"/>
        <v>5.9511682019204185E-3</v>
      </c>
      <c r="AE61" s="1">
        <f t="shared" si="28"/>
        <v>0</v>
      </c>
      <c r="AF61" s="1">
        <f t="shared" si="28"/>
        <v>226.59872522064759</v>
      </c>
      <c r="AG61" s="1">
        <f t="shared" si="28"/>
        <v>226.59872522064759</v>
      </c>
      <c r="AH61" s="1">
        <f t="shared" si="28"/>
        <v>1083.409288194777</v>
      </c>
      <c r="AI61" s="1">
        <f t="shared" si="28"/>
        <v>171.01702047511668</v>
      </c>
      <c r="AJ61" s="1">
        <f t="shared" si="28"/>
        <v>6.836639582244822</v>
      </c>
      <c r="AK61" s="1">
        <f t="shared" si="28"/>
        <v>177.67565322171305</v>
      </c>
      <c r="AL61" s="1">
        <f t="shared" si="28"/>
        <v>18.13537616238817</v>
      </c>
      <c r="AM61" s="1">
        <f t="shared" si="28"/>
        <v>0.41669481480469706</v>
      </c>
      <c r="AN61" s="1">
        <f t="shared" si="28"/>
        <v>14.415922493304498</v>
      </c>
      <c r="AO61" s="1">
        <f t="shared" si="28"/>
        <v>72.06502235128319</v>
      </c>
      <c r="AP61" s="1">
        <f t="shared" si="28"/>
        <v>0</v>
      </c>
      <c r="AQ61" s="1">
        <f t="shared" si="28"/>
        <v>5464.3263561554595</v>
      </c>
      <c r="AR61" s="1">
        <f t="shared" si="28"/>
        <v>121883.53469534421</v>
      </c>
      <c r="AS61" s="1">
        <f t="shared" si="28"/>
        <v>12459.202022949621</v>
      </c>
      <c r="AT61" s="1">
        <f t="shared" si="28"/>
        <v>135426.14600648853</v>
      </c>
      <c r="AU61" s="1">
        <f t="shared" si="28"/>
        <v>0</v>
      </c>
      <c r="AV61" s="1">
        <f t="shared" si="28"/>
        <v>219.34743647797509</v>
      </c>
      <c r="AW61" s="1">
        <f t="shared" si="28"/>
        <v>0</v>
      </c>
      <c r="AX61" s="1">
        <f t="shared" si="28"/>
        <v>1905.0035815263896</v>
      </c>
      <c r="AY61" s="1">
        <f t="shared" si="28"/>
        <v>2.1577441547326028</v>
      </c>
      <c r="AZ61" s="1">
        <f t="shared" si="28"/>
        <v>0.75673774021638152</v>
      </c>
      <c r="BA61" s="1">
        <f t="shared" si="28"/>
        <v>2849.1068221584296</v>
      </c>
      <c r="BB61" s="1">
        <f t="shared" si="28"/>
        <v>0.96903283280554431</v>
      </c>
      <c r="BC61" s="1">
        <f t="shared" si="28"/>
        <v>0</v>
      </c>
      <c r="BD61" s="1">
        <f t="shared" si="28"/>
        <v>0.14027337799274645</v>
      </c>
      <c r="BE61" s="1">
        <f t="shared" si="28"/>
        <v>3830.9402607435386</v>
      </c>
      <c r="BF61" s="1">
        <f t="shared" si="28"/>
        <v>3710.1612247016928</v>
      </c>
      <c r="BG61" s="1">
        <f t="shared" si="28"/>
        <v>120.77903604184337</v>
      </c>
      <c r="BH61" s="1">
        <f t="shared" si="28"/>
        <v>0</v>
      </c>
      <c r="BI61" s="1">
        <f t="shared" si="28"/>
        <v>0</v>
      </c>
      <c r="BJ61" s="1">
        <f t="shared" si="28"/>
        <v>20.406887423470383</v>
      </c>
      <c r="BK61" s="1">
        <f t="shared" si="28"/>
        <v>0</v>
      </c>
      <c r="BL61" s="1">
        <f t="shared" si="28"/>
        <v>164.2924491988951</v>
      </c>
      <c r="BM61" s="1">
        <f t="shared" si="28"/>
        <v>0</v>
      </c>
      <c r="BN61" s="1">
        <f t="shared" si="28"/>
        <v>4.2250849116045712</v>
      </c>
      <c r="BO61" s="1">
        <f t="shared" si="28"/>
        <v>657.16973880145611</v>
      </c>
      <c r="BP61" s="1">
        <f t="shared" si="28"/>
        <v>4.6474283509002987</v>
      </c>
      <c r="BQ61" s="1">
        <f t="shared" si="28"/>
        <v>2.2624015057568048E-2</v>
      </c>
      <c r="BR61" s="1">
        <f t="shared" si="28"/>
        <v>10.899064471733965</v>
      </c>
      <c r="BS61" s="1">
        <f t="shared" si="28"/>
        <v>1.4765615297903925E-2</v>
      </c>
      <c r="BT61" s="1">
        <f t="shared" si="28"/>
        <v>399.07029752160668</v>
      </c>
      <c r="BU61" s="1">
        <f t="shared" si="28"/>
        <v>804.08877366140109</v>
      </c>
      <c r="BV61" s="1">
        <f t="shared" si="28"/>
        <v>0</v>
      </c>
      <c r="BW61" s="1">
        <f t="shared" si="28"/>
        <v>0</v>
      </c>
      <c r="BX61" s="1">
        <f t="shared" si="28"/>
        <v>268.4547164542056</v>
      </c>
      <c r="BY61" s="1">
        <f t="shared" si="28"/>
        <v>0</v>
      </c>
      <c r="BZ61" s="1">
        <f t="shared" si="28"/>
        <v>43.830939936799616</v>
      </c>
      <c r="CA61" s="1">
        <f t="shared" si="28"/>
        <v>5314.1308599255854</v>
      </c>
      <c r="CB61" s="1">
        <f t="shared" si="28"/>
        <v>372.0505928382874</v>
      </c>
      <c r="CF61" s="22"/>
      <c r="CG61" s="22"/>
      <c r="CH61" s="22"/>
      <c r="CI61" s="22"/>
      <c r="CJ61" s="22"/>
      <c r="CK61" s="22"/>
      <c r="CL61" s="22"/>
      <c r="CM61" s="49"/>
      <c r="CN61" s="49"/>
      <c r="CO61" s="49"/>
      <c r="CP61" s="49"/>
    </row>
    <row r="62" spans="1:94" x14ac:dyDescent="0.25">
      <c r="A62" s="9" t="s">
        <v>56</v>
      </c>
      <c r="B62" s="1">
        <f>SUM(B3:B51)</f>
        <v>23816.234058512196</v>
      </c>
      <c r="C62" s="1">
        <f>SUM(C3:C51)</f>
        <v>0</v>
      </c>
      <c r="D62" s="1">
        <f t="shared" ref="D62:O62" si="29">SUM(D3:D51)</f>
        <v>101402.9076492044</v>
      </c>
      <c r="E62" s="1">
        <f t="shared" si="29"/>
        <v>2787.7935985842996</v>
      </c>
      <c r="F62" s="1">
        <f t="shared" si="29"/>
        <v>2701.8687668393</v>
      </c>
      <c r="G62" s="1">
        <f t="shared" si="29"/>
        <v>242.70817761732999</v>
      </c>
      <c r="H62" s="1">
        <f t="shared" si="29"/>
        <v>3889.0755547668</v>
      </c>
      <c r="I62" s="1">
        <f t="shared" si="29"/>
        <v>0</v>
      </c>
      <c r="J62" s="1">
        <f t="shared" si="29"/>
        <v>0</v>
      </c>
      <c r="K62" s="1">
        <f t="shared" si="29"/>
        <v>0</v>
      </c>
      <c r="L62" s="1">
        <f t="shared" si="29"/>
        <v>0</v>
      </c>
      <c r="M62" s="1">
        <f t="shared" si="29"/>
        <v>0</v>
      </c>
      <c r="N62" s="1">
        <f t="shared" si="29"/>
        <v>0</v>
      </c>
      <c r="O62" s="1">
        <f t="shared" si="29"/>
        <v>0</v>
      </c>
      <c r="Q62" s="9" t="s">
        <v>56</v>
      </c>
      <c r="R62" s="1">
        <f t="shared" ref="R62:CB62" si="30">SUM(R3:R51)</f>
        <v>0</v>
      </c>
      <c r="S62" s="1">
        <f t="shared" si="30"/>
        <v>102.45900649378954</v>
      </c>
      <c r="T62" s="1">
        <f t="shared" si="30"/>
        <v>37.922950884561502</v>
      </c>
      <c r="U62" s="1">
        <f t="shared" si="30"/>
        <v>37.922950884561502</v>
      </c>
      <c r="V62" s="1">
        <f t="shared" si="30"/>
        <v>301.29688748957386</v>
      </c>
      <c r="W62" s="1">
        <f t="shared" si="30"/>
        <v>0</v>
      </c>
      <c r="X62" s="1">
        <f t="shared" si="30"/>
        <v>18.36909444728493</v>
      </c>
      <c r="Y62" s="1">
        <f t="shared" si="30"/>
        <v>94.294923988459331</v>
      </c>
      <c r="Z62" s="1">
        <f t="shared" si="30"/>
        <v>23733.016448279428</v>
      </c>
      <c r="AA62" s="1">
        <f t="shared" si="30"/>
        <v>902.53720818783427</v>
      </c>
      <c r="AB62" s="1">
        <f t="shared" si="30"/>
        <v>6.8578121724541239</v>
      </c>
      <c r="AC62" s="1">
        <f t="shared" si="30"/>
        <v>157.56640294513434</v>
      </c>
      <c r="AD62" s="1">
        <f t="shared" si="30"/>
        <v>0</v>
      </c>
      <c r="AE62" s="1">
        <f t="shared" si="30"/>
        <v>0</v>
      </c>
      <c r="AF62" s="1">
        <f t="shared" si="30"/>
        <v>165.73051683317246</v>
      </c>
      <c r="AG62" s="1">
        <f t="shared" si="30"/>
        <v>165.73051683317246</v>
      </c>
      <c r="AH62" s="1">
        <f t="shared" si="30"/>
        <v>808.54013957448467</v>
      </c>
      <c r="AI62" s="1">
        <f t="shared" si="30"/>
        <v>124.78394557038415</v>
      </c>
      <c r="AJ62" s="1">
        <f t="shared" si="30"/>
        <v>4.9800789037252375</v>
      </c>
      <c r="AK62" s="1">
        <f t="shared" si="30"/>
        <v>130.58835823697083</v>
      </c>
      <c r="AL62" s="1">
        <f t="shared" si="30"/>
        <v>13.363001062714924</v>
      </c>
      <c r="AM62" s="1">
        <f t="shared" si="30"/>
        <v>0</v>
      </c>
      <c r="AN62" s="1">
        <f t="shared" si="30"/>
        <v>10.573645964655874</v>
      </c>
      <c r="AO62" s="1">
        <f t="shared" si="30"/>
        <v>51.837998217506808</v>
      </c>
      <c r="AP62" s="1">
        <f t="shared" si="30"/>
        <v>0</v>
      </c>
      <c r="AQ62" s="1">
        <f t="shared" si="30"/>
        <v>3988.0933495647446</v>
      </c>
      <c r="AR62" s="1">
        <f t="shared" si="30"/>
        <v>90960.750993642388</v>
      </c>
      <c r="AS62" s="1">
        <f t="shared" si="30"/>
        <v>9298.210913394465</v>
      </c>
      <c r="AT62" s="1">
        <f t="shared" si="30"/>
        <v>101067.50204661131</v>
      </c>
      <c r="AU62" s="1">
        <f t="shared" si="30"/>
        <v>0</v>
      </c>
      <c r="AV62" s="1">
        <f t="shared" si="30"/>
        <v>158.97221223985397</v>
      </c>
      <c r="AW62" s="1">
        <f t="shared" si="30"/>
        <v>0</v>
      </c>
      <c r="AX62" s="1">
        <f t="shared" si="30"/>
        <v>1386.6720385029309</v>
      </c>
      <c r="AY62" s="1">
        <f t="shared" si="30"/>
        <v>1.5701957711041274</v>
      </c>
      <c r="AZ62" s="1">
        <f t="shared" si="30"/>
        <v>0.55212705918329674</v>
      </c>
      <c r="BA62" s="1">
        <f t="shared" si="30"/>
        <v>2077.0753494219994</v>
      </c>
      <c r="BB62" s="1">
        <f t="shared" si="30"/>
        <v>0.70564540823282895</v>
      </c>
      <c r="BC62" s="1">
        <f t="shared" si="30"/>
        <v>0</v>
      </c>
      <c r="BD62" s="1">
        <f t="shared" si="30"/>
        <v>0.1023455000295968</v>
      </c>
      <c r="BE62" s="1">
        <f t="shared" si="30"/>
        <v>2778.8857260656387</v>
      </c>
      <c r="BF62" s="1">
        <f t="shared" si="30"/>
        <v>2693.2331257128753</v>
      </c>
      <c r="BG62" s="1">
        <f t="shared" si="30"/>
        <v>85.652600352761297</v>
      </c>
      <c r="BH62" s="1">
        <f t="shared" si="30"/>
        <v>0</v>
      </c>
      <c r="BI62" s="1">
        <f t="shared" si="30"/>
        <v>0</v>
      </c>
      <c r="BJ62" s="1">
        <f t="shared" si="30"/>
        <v>11.018303641375228</v>
      </c>
      <c r="BK62" s="1">
        <f t="shared" si="30"/>
        <v>0</v>
      </c>
      <c r="BL62" s="1">
        <f t="shared" si="30"/>
        <v>118.23602515848452</v>
      </c>
      <c r="BM62" s="1">
        <f t="shared" si="30"/>
        <v>0</v>
      </c>
      <c r="BN62" s="1">
        <f t="shared" si="30"/>
        <v>3.073058850944399</v>
      </c>
      <c r="BO62" s="1">
        <f t="shared" si="30"/>
        <v>472.94405670849864</v>
      </c>
      <c r="BP62" s="1">
        <f t="shared" si="30"/>
        <v>3.3876373273978158</v>
      </c>
      <c r="BQ62" s="1">
        <f t="shared" si="30"/>
        <v>0</v>
      </c>
      <c r="BR62" s="1">
        <f t="shared" si="30"/>
        <v>7.9452449770553812</v>
      </c>
      <c r="BS62" s="1">
        <f t="shared" si="30"/>
        <v>1.0773215968439713E-2</v>
      </c>
      <c r="BT62" s="1">
        <f t="shared" si="30"/>
        <v>241.88840532965051</v>
      </c>
      <c r="BU62" s="1">
        <f t="shared" si="30"/>
        <v>579.17500105494798</v>
      </c>
      <c r="BV62" s="1">
        <f t="shared" si="30"/>
        <v>0</v>
      </c>
      <c r="BW62" s="1">
        <f t="shared" si="30"/>
        <v>0</v>
      </c>
      <c r="BX62" s="1">
        <f t="shared" si="30"/>
        <v>194.01660819431842</v>
      </c>
      <c r="BY62" s="1">
        <f t="shared" si="30"/>
        <v>0</v>
      </c>
      <c r="BZ62" s="1">
        <f t="shared" si="30"/>
        <v>31.670128512500817</v>
      </c>
      <c r="CA62" s="1">
        <f t="shared" si="30"/>
        <v>3878.3189792143767</v>
      </c>
      <c r="CB62" s="1">
        <f t="shared" si="30"/>
        <v>269.68605691384187</v>
      </c>
      <c r="CF62" s="22"/>
      <c r="CG62" s="22"/>
      <c r="CH62" s="22"/>
      <c r="CI62" s="22"/>
      <c r="CJ62" s="22"/>
      <c r="CK62" s="22"/>
      <c r="CL62" s="22"/>
      <c r="CM62" s="49"/>
      <c r="CN62" s="49"/>
      <c r="CO62" s="49"/>
      <c r="CP62" s="49"/>
    </row>
    <row r="63" spans="1:94" x14ac:dyDescent="0.25">
      <c r="A63" s="27" t="s">
        <v>238</v>
      </c>
      <c r="B63" s="88">
        <f>+B3+B5+B8+B9+B11+B12+B14+B15+B16+B17+B18+B19+B20+B21+B22+B23+B24+B25+B26+B28+B30+B31+B33+B34+B35+B36+B37+B39+B40+B41+B42+B43+B44+B46+B47+B49+B50+B10</f>
        <v>20044.362777462196</v>
      </c>
      <c r="C63" s="88">
        <f t="shared" ref="C63:O63" si="31">+C3+C5+C8+C9+C11+C12+C14+C15+C16+C17+C18+C19+C20+C21+C22+C23+C24+C25+C26+C28+C30+C31+C33+C34+C35+C36+C37+C39+C40+C41+C42+C43+C44+C46+C47+C49+C50+C10</f>
        <v>0</v>
      </c>
      <c r="D63" s="88">
        <f t="shared" si="31"/>
        <v>85296.245545004407</v>
      </c>
      <c r="E63" s="88">
        <f t="shared" si="31"/>
        <v>2401.8045593412994</v>
      </c>
      <c r="F63" s="88">
        <f t="shared" si="31"/>
        <v>2327.6014825663005</v>
      </c>
      <c r="G63" s="88">
        <f t="shared" si="31"/>
        <v>201.71056284633002</v>
      </c>
      <c r="H63" s="88">
        <f t="shared" si="31"/>
        <v>3272.4478231168</v>
      </c>
      <c r="I63" s="88">
        <f t="shared" si="31"/>
        <v>0</v>
      </c>
      <c r="J63" s="88">
        <f t="shared" si="31"/>
        <v>0</v>
      </c>
      <c r="K63" s="88">
        <f t="shared" si="31"/>
        <v>0</v>
      </c>
      <c r="L63" s="88">
        <f t="shared" si="31"/>
        <v>0</v>
      </c>
      <c r="M63" s="88">
        <f t="shared" si="31"/>
        <v>0</v>
      </c>
      <c r="N63" s="88">
        <f t="shared" si="31"/>
        <v>0</v>
      </c>
      <c r="O63" s="88">
        <f t="shared" si="31"/>
        <v>0</v>
      </c>
      <c r="Q63" s="87" t="s">
        <v>238</v>
      </c>
      <c r="R63" s="88">
        <f t="shared" ref="R63:CB63" si="32">+R3+R5+R8+R9+R11+R12+R14+R15+R16+R17+R18+R19+R20+R21+R22+R23+R24+R25+R26+R28+R30+R31+R33+R34+R35+R36+R37+R39+R40+R41+R42+R43+R44+R46+R47+R49+R50+R10</f>
        <v>0</v>
      </c>
      <c r="S63" s="88">
        <f t="shared" si="32"/>
        <v>86.233238848789</v>
      </c>
      <c r="T63" s="88">
        <f t="shared" si="32"/>
        <v>31.917340568252637</v>
      </c>
      <c r="U63" s="88">
        <f t="shared" si="32"/>
        <v>31.917340568252637</v>
      </c>
      <c r="V63" s="88">
        <f t="shared" si="32"/>
        <v>253.58245495003396</v>
      </c>
      <c r="W63" s="88">
        <f t="shared" si="32"/>
        <v>0</v>
      </c>
      <c r="X63" s="88">
        <f t="shared" si="32"/>
        <v>15.460099786260153</v>
      </c>
      <c r="Y63" s="88">
        <f t="shared" si="32"/>
        <v>79.362051649661964</v>
      </c>
      <c r="Z63" s="88">
        <f t="shared" si="32"/>
        <v>19976.762453778636</v>
      </c>
      <c r="AA63" s="88">
        <f t="shared" si="32"/>
        <v>759.60819787059665</v>
      </c>
      <c r="AB63" s="88">
        <f t="shared" si="32"/>
        <v>5.7717849250808309</v>
      </c>
      <c r="AC63" s="88">
        <f t="shared" si="32"/>
        <v>132.61363491373507</v>
      </c>
      <c r="AD63" s="88">
        <f t="shared" si="32"/>
        <v>0</v>
      </c>
      <c r="AE63" s="88">
        <f t="shared" si="32"/>
        <v>0</v>
      </c>
      <c r="AF63" s="88">
        <f t="shared" si="32"/>
        <v>139.48485655535507</v>
      </c>
      <c r="AG63" s="88">
        <f t="shared" si="32"/>
        <v>139.48485655535507</v>
      </c>
      <c r="AH63" s="88">
        <f t="shared" si="32"/>
        <v>680.2176415857881</v>
      </c>
      <c r="AI63" s="88">
        <f t="shared" si="32"/>
        <v>105.02272848940451</v>
      </c>
      <c r="AJ63" s="88">
        <f t="shared" si="32"/>
        <v>4.1914161224887483</v>
      </c>
      <c r="AK63" s="88">
        <f t="shared" si="32"/>
        <v>109.9079325148308</v>
      </c>
      <c r="AL63" s="88">
        <f t="shared" si="32"/>
        <v>11.246789220110564</v>
      </c>
      <c r="AM63" s="88">
        <f t="shared" si="32"/>
        <v>0</v>
      </c>
      <c r="AN63" s="88">
        <f t="shared" si="32"/>
        <v>8.8991666049838933</v>
      </c>
      <c r="AO63" s="88">
        <f t="shared" si="32"/>
        <v>44.664001626838989</v>
      </c>
      <c r="AP63" s="88">
        <f t="shared" si="32"/>
        <v>0</v>
      </c>
      <c r="AQ63" s="88">
        <f t="shared" si="32"/>
        <v>3356.5249277051466</v>
      </c>
      <c r="AR63" s="88">
        <f t="shared" si="32"/>
        <v>76524.473611411435</v>
      </c>
      <c r="AS63" s="88">
        <f t="shared" si="32"/>
        <v>7822.5022673974063</v>
      </c>
      <c r="AT63" s="88">
        <f t="shared" si="32"/>
        <v>85027.193520394576</v>
      </c>
      <c r="AU63" s="88">
        <f t="shared" si="32"/>
        <v>0</v>
      </c>
      <c r="AV63" s="88">
        <f t="shared" si="32"/>
        <v>133.79681441485289</v>
      </c>
      <c r="AW63" s="88">
        <f t="shared" si="32"/>
        <v>0</v>
      </c>
      <c r="AX63" s="88">
        <f t="shared" si="32"/>
        <v>1167.0738325841648</v>
      </c>
      <c r="AY63" s="88">
        <f t="shared" si="32"/>
        <v>1.352892307545978</v>
      </c>
      <c r="AZ63" s="88">
        <f t="shared" si="32"/>
        <v>0.47571676269217322</v>
      </c>
      <c r="BA63" s="88">
        <f t="shared" si="32"/>
        <v>1789.6234851158229</v>
      </c>
      <c r="BB63" s="88">
        <f t="shared" si="32"/>
        <v>0.60798931272044743</v>
      </c>
      <c r="BC63" s="88">
        <f t="shared" si="32"/>
        <v>0</v>
      </c>
      <c r="BD63" s="88">
        <f t="shared" si="32"/>
        <v>8.8181633088708231E-2</v>
      </c>
      <c r="BE63" s="88">
        <f t="shared" si="32"/>
        <v>2394.4886686666191</v>
      </c>
      <c r="BF63" s="88">
        <f t="shared" si="32"/>
        <v>2320.5095916148935</v>
      </c>
      <c r="BG63" s="88">
        <f t="shared" si="32"/>
        <v>73.979077051725696</v>
      </c>
      <c r="BH63" s="88">
        <f t="shared" si="32"/>
        <v>0</v>
      </c>
      <c r="BI63" s="88">
        <f t="shared" si="32"/>
        <v>0</v>
      </c>
      <c r="BJ63" s="88">
        <f t="shared" si="32"/>
        <v>9.4934520004982339</v>
      </c>
      <c r="BK63" s="88">
        <f t="shared" si="32"/>
        <v>0</v>
      </c>
      <c r="BL63" s="88">
        <f t="shared" si="32"/>
        <v>101.87303517148081</v>
      </c>
      <c r="BM63" s="88">
        <f t="shared" si="32"/>
        <v>0</v>
      </c>
      <c r="BN63" s="88">
        <f t="shared" si="32"/>
        <v>2.6477701731730536</v>
      </c>
      <c r="BO63" s="88">
        <f t="shared" si="32"/>
        <v>407.49210515032701</v>
      </c>
      <c r="BP63" s="88">
        <f t="shared" si="32"/>
        <v>2.8511591075171894</v>
      </c>
      <c r="BQ63" s="88">
        <f t="shared" si="32"/>
        <v>0</v>
      </c>
      <c r="BR63" s="88">
        <f t="shared" si="32"/>
        <v>6.8456817062991426</v>
      </c>
      <c r="BS63" s="88">
        <f t="shared" si="32"/>
        <v>9.2822812452630753E-3</v>
      </c>
      <c r="BT63" s="88">
        <f t="shared" si="32"/>
        <v>201.08686315572839</v>
      </c>
      <c r="BU63" s="88">
        <f t="shared" si="32"/>
        <v>487.45484669188227</v>
      </c>
      <c r="BV63" s="88">
        <f t="shared" si="32"/>
        <v>0</v>
      </c>
      <c r="BW63" s="88">
        <f t="shared" si="32"/>
        <v>0</v>
      </c>
      <c r="BX63" s="88">
        <f t="shared" si="32"/>
        <v>163.29144865131994</v>
      </c>
      <c r="BY63" s="88">
        <f t="shared" si="32"/>
        <v>0</v>
      </c>
      <c r="BZ63" s="88">
        <f t="shared" si="32"/>
        <v>26.654736325288152</v>
      </c>
      <c r="CA63" s="88">
        <f t="shared" si="32"/>
        <v>3264.1348240584844</v>
      </c>
      <c r="CB63" s="88">
        <f t="shared" si="32"/>
        <v>226.97763917458875</v>
      </c>
      <c r="CF63" s="22"/>
      <c r="CG63" s="22"/>
      <c r="CH63" s="22"/>
      <c r="CI63" s="22"/>
      <c r="CJ63" s="22"/>
      <c r="CK63" s="22"/>
      <c r="CL63" s="22"/>
      <c r="CM63" s="49"/>
      <c r="CN63" s="49"/>
      <c r="CO63" s="49"/>
      <c r="CP63" s="49"/>
    </row>
    <row r="64" spans="1:94" x14ac:dyDescent="0.25">
      <c r="A64" s="2" t="s">
        <v>333</v>
      </c>
      <c r="B64" s="1">
        <f>SUM(B67:B79)</f>
        <v>2891.5338462385998</v>
      </c>
      <c r="C64" s="1">
        <f t="shared" ref="C64:H64" si="33">SUM(C67:C79)</f>
        <v>10.760858775499999</v>
      </c>
      <c r="D64" s="1">
        <f t="shared" si="33"/>
        <v>15693.498538728201</v>
      </c>
      <c r="E64" s="1">
        <f t="shared" si="33"/>
        <v>563.96816888180001</v>
      </c>
      <c r="F64" s="1">
        <f t="shared" si="33"/>
        <v>536.08580693679994</v>
      </c>
      <c r="G64" s="1">
        <f t="shared" si="33"/>
        <v>490.80273659690005</v>
      </c>
      <c r="H64" s="1">
        <f t="shared" si="33"/>
        <v>825.08308506920002</v>
      </c>
      <c r="Q64" s="2" t="s">
        <v>333</v>
      </c>
      <c r="R64" s="1">
        <f t="shared" ref="R64:CB64" si="34">SUM(R67:R79)</f>
        <v>0</v>
      </c>
      <c r="S64" s="1">
        <f t="shared" si="34"/>
        <v>13.859304683990711</v>
      </c>
      <c r="T64" s="1">
        <f t="shared" si="34"/>
        <v>5.4748216318558249</v>
      </c>
      <c r="U64" s="1">
        <f t="shared" si="34"/>
        <v>5.4748216318558249</v>
      </c>
      <c r="V64" s="1">
        <f t="shared" si="34"/>
        <v>40.271847269994453</v>
      </c>
      <c r="W64" s="1">
        <f t="shared" si="34"/>
        <v>0</v>
      </c>
      <c r="X64" s="1">
        <f t="shared" si="34"/>
        <v>4.4833945448553596</v>
      </c>
      <c r="Y64" s="1">
        <f t="shared" si="34"/>
        <v>15.824679902648242</v>
      </c>
      <c r="Z64" s="1">
        <f t="shared" si="34"/>
        <v>2313.2267360064352</v>
      </c>
      <c r="AA64" s="1">
        <f t="shared" si="34"/>
        <v>124.99292224703424</v>
      </c>
      <c r="AB64" s="1">
        <f t="shared" si="34"/>
        <v>1.962961008194726</v>
      </c>
      <c r="AC64" s="1">
        <f t="shared" si="34"/>
        <v>22.285370140749968</v>
      </c>
      <c r="AD64" s="1">
        <f t="shared" si="34"/>
        <v>5.9511682019204185E-3</v>
      </c>
      <c r="AE64" s="1">
        <f t="shared" si="34"/>
        <v>0</v>
      </c>
      <c r="AF64" s="1">
        <f t="shared" si="34"/>
        <v>23.832235608238484</v>
      </c>
      <c r="AG64" s="1">
        <f t="shared" si="34"/>
        <v>23.832235608238484</v>
      </c>
      <c r="AH64" s="1">
        <f t="shared" si="34"/>
        <v>84.042653529235935</v>
      </c>
      <c r="AI64" s="1">
        <f t="shared" si="34"/>
        <v>18.347530629540401</v>
      </c>
      <c r="AJ64" s="1">
        <f t="shared" si="34"/>
        <v>0.74365903768177133</v>
      </c>
      <c r="AK64" s="1">
        <f t="shared" si="34"/>
        <v>17.904669488790045</v>
      </c>
      <c r="AL64" s="1">
        <f t="shared" si="34"/>
        <v>1.7861292320255702</v>
      </c>
      <c r="AM64" s="1">
        <f t="shared" si="34"/>
        <v>0.41669481480469706</v>
      </c>
      <c r="AN64" s="1">
        <f t="shared" si="34"/>
        <v>1.4793726410508403</v>
      </c>
      <c r="AO64" s="1">
        <f t="shared" si="34"/>
        <v>8.2454720109679798</v>
      </c>
      <c r="AP64" s="1">
        <f t="shared" si="34"/>
        <v>0</v>
      </c>
      <c r="AQ64" s="1">
        <f t="shared" si="34"/>
        <v>585.01114193797105</v>
      </c>
      <c r="AR64" s="1">
        <f t="shared" si="34"/>
        <v>9454.7922060362434</v>
      </c>
      <c r="AS64" s="1">
        <f t="shared" si="34"/>
        <v>966.48897043932459</v>
      </c>
      <c r="AT64" s="1">
        <f t="shared" si="34"/>
        <v>10505.323830004796</v>
      </c>
      <c r="AU64" s="1">
        <f t="shared" si="34"/>
        <v>0</v>
      </c>
      <c r="AV64" s="1">
        <f t="shared" si="34"/>
        <v>24.849490879039497</v>
      </c>
      <c r="AW64" s="1">
        <f t="shared" si="34"/>
        <v>0</v>
      </c>
      <c r="AX64" s="1">
        <f t="shared" si="34"/>
        <v>208.45051909162828</v>
      </c>
      <c r="AY64" s="1">
        <f t="shared" si="34"/>
        <v>0.22462108200642583</v>
      </c>
      <c r="AZ64" s="1">
        <f t="shared" si="34"/>
        <v>7.6994515892568616E-2</v>
      </c>
      <c r="BA64" s="1">
        <f t="shared" si="34"/>
        <v>291.94633831688037</v>
      </c>
      <c r="BB64" s="1">
        <f t="shared" si="34"/>
        <v>0.10028813043645982</v>
      </c>
      <c r="BC64" s="1">
        <f t="shared" si="34"/>
        <v>0</v>
      </c>
      <c r="BD64" s="1">
        <f t="shared" si="34"/>
        <v>1.4272181496607628E-2</v>
      </c>
      <c r="BE64" s="1">
        <f t="shared" si="34"/>
        <v>410.05269721666031</v>
      </c>
      <c r="BF64" s="1">
        <f t="shared" si="34"/>
        <v>394.4270582463289</v>
      </c>
      <c r="BG64" s="1">
        <f t="shared" si="34"/>
        <v>15.625638970331282</v>
      </c>
      <c r="BH64" s="1">
        <f t="shared" si="34"/>
        <v>0</v>
      </c>
      <c r="BI64" s="1">
        <f t="shared" si="34"/>
        <v>0</v>
      </c>
      <c r="BJ64" s="1">
        <f t="shared" si="34"/>
        <v>6.8418629880344186</v>
      </c>
      <c r="BK64" s="1">
        <f t="shared" si="34"/>
        <v>0</v>
      </c>
      <c r="BL64" s="1">
        <f t="shared" si="34"/>
        <v>18.727885537238716</v>
      </c>
      <c r="BM64" s="1">
        <f t="shared" si="34"/>
        <v>0</v>
      </c>
      <c r="BN64" s="1">
        <f t="shared" si="34"/>
        <v>0.44173758644598304</v>
      </c>
      <c r="BO64" s="1">
        <f t="shared" si="34"/>
        <v>74.911533418762232</v>
      </c>
      <c r="BP64" s="1">
        <f t="shared" si="34"/>
        <v>0.50275726544804733</v>
      </c>
      <c r="BQ64" s="1">
        <f t="shared" si="34"/>
        <v>2.2624015057568048E-2</v>
      </c>
      <c r="BR64" s="1">
        <f t="shared" si="34"/>
        <v>1.1173981409525062</v>
      </c>
      <c r="BS64" s="1">
        <f t="shared" si="34"/>
        <v>1.5023331246658595E-3</v>
      </c>
      <c r="BT64" s="1">
        <f t="shared" si="34"/>
        <v>128.96670195419881</v>
      </c>
      <c r="BU64" s="1">
        <f t="shared" si="34"/>
        <v>95.484612004927811</v>
      </c>
      <c r="BV64" s="1">
        <f t="shared" si="34"/>
        <v>0</v>
      </c>
      <c r="BW64" s="1">
        <f t="shared" si="34"/>
        <v>0</v>
      </c>
      <c r="BX64" s="1">
        <f t="shared" si="34"/>
        <v>31.08096071967374</v>
      </c>
      <c r="BY64" s="1">
        <f t="shared" si="34"/>
        <v>0</v>
      </c>
      <c r="BZ64" s="1">
        <f t="shared" si="34"/>
        <v>5.0834885027146521</v>
      </c>
      <c r="CA64" s="1">
        <f t="shared" si="34"/>
        <v>569.12215088983976</v>
      </c>
      <c r="CB64" s="1">
        <f t="shared" si="34"/>
        <v>42.097409206521547</v>
      </c>
      <c r="CM64" s="49"/>
      <c r="CN64" s="49"/>
      <c r="CO64" s="49"/>
      <c r="CP64" s="49"/>
    </row>
    <row r="65" spans="1:94" x14ac:dyDescent="0.25">
      <c r="A65" s="27"/>
      <c r="B65" s="88"/>
      <c r="C65" s="88"/>
      <c r="D65" s="88"/>
      <c r="E65" s="88"/>
      <c r="F65" s="88"/>
      <c r="G65" s="88"/>
      <c r="H65" s="88"/>
      <c r="P65" s="27"/>
      <c r="CM65" s="49"/>
      <c r="CN65" s="49"/>
      <c r="CO65" s="49"/>
      <c r="CP65" s="49"/>
    </row>
    <row r="66" spans="1:94" x14ac:dyDescent="0.25">
      <c r="A66" s="5"/>
      <c r="B66" s="98"/>
      <c r="C66" s="88"/>
      <c r="D66" s="88"/>
      <c r="E66" s="88"/>
      <c r="F66" s="88"/>
      <c r="G66" s="88"/>
      <c r="H66" s="88"/>
      <c r="CM66" s="49"/>
      <c r="CN66" s="49"/>
      <c r="CO66" s="49"/>
      <c r="CP66" s="49"/>
    </row>
    <row r="67" spans="1:94" x14ac:dyDescent="0.25">
      <c r="A67" s="24" t="s">
        <v>121</v>
      </c>
      <c r="B67" s="88">
        <v>1.6340251183000001</v>
      </c>
      <c r="C67" s="88">
        <v>1.7716275199999999E-2</v>
      </c>
      <c r="D67" s="88">
        <v>9.6129865676000001</v>
      </c>
      <c r="E67" s="88">
        <v>0.32436361000000002</v>
      </c>
      <c r="F67" s="88">
        <v>0.3004154215</v>
      </c>
      <c r="G67" s="88">
        <v>0.13731996439999999</v>
      </c>
      <c r="H67" s="88">
        <v>0.87194035530000003</v>
      </c>
      <c r="Q67" t="s">
        <v>121</v>
      </c>
      <c r="R67" s="87">
        <v>0</v>
      </c>
      <c r="S67" s="88">
        <v>2.46811662053495E-3</v>
      </c>
      <c r="T67" s="88">
        <v>9.1350928031217404E-4</v>
      </c>
      <c r="U67" s="88">
        <v>9.1350928031217404E-4</v>
      </c>
      <c r="V67" s="88">
        <v>7.25785150217431E-3</v>
      </c>
      <c r="W67" s="88">
        <v>0</v>
      </c>
      <c r="X67" s="88">
        <v>4.4248586583772801E-4</v>
      </c>
      <c r="Y67" s="88">
        <v>2.2714394027678999E-3</v>
      </c>
      <c r="Z67" s="88">
        <v>0.123197716011618</v>
      </c>
      <c r="AA67" s="88">
        <v>2.1740806741844199E-2</v>
      </c>
      <c r="AB67" s="88">
        <v>1.6519662031448901E-4</v>
      </c>
      <c r="AC67" s="88">
        <v>3.7955754361017799E-3</v>
      </c>
      <c r="AD67" s="88">
        <v>0</v>
      </c>
      <c r="AE67" s="88">
        <v>0</v>
      </c>
      <c r="AF67" s="88">
        <v>3.9922497578773796E-3</v>
      </c>
      <c r="AG67" s="88">
        <v>3.9922497578773796E-3</v>
      </c>
      <c r="AH67" s="88">
        <v>6.2081099224524199E-3</v>
      </c>
      <c r="AI67" s="88">
        <v>3.0058930780380998E-3</v>
      </c>
      <c r="AJ67" s="88">
        <v>1.1996358908050701E-4</v>
      </c>
      <c r="AK67" s="88">
        <v>3.14570916747962E-3</v>
      </c>
      <c r="AL67" s="88">
        <v>3.2189854550064199E-4</v>
      </c>
      <c r="AM67" s="88">
        <v>0</v>
      </c>
      <c r="AN67" s="88">
        <v>2.5469363145885299E-4</v>
      </c>
      <c r="AO67" s="88">
        <v>7.52785264306618E-4</v>
      </c>
      <c r="AP67" s="88">
        <v>0</v>
      </c>
      <c r="AQ67" s="88">
        <v>9.6068387374129802E-2</v>
      </c>
      <c r="AR67" s="88">
        <v>0.69841699322629902</v>
      </c>
      <c r="AS67" s="88">
        <v>7.1393261572887501E-2</v>
      </c>
      <c r="AT67" s="88">
        <v>0.77601836472163899</v>
      </c>
      <c r="AU67" s="88">
        <v>0</v>
      </c>
      <c r="AV67" s="88">
        <v>3.82943287752773E-3</v>
      </c>
      <c r="AW67" s="88">
        <v>0</v>
      </c>
      <c r="AX67" s="88">
        <v>3.3403218737082199E-2</v>
      </c>
      <c r="AY67" s="88">
        <v>2.2802184780391999E-5</v>
      </c>
      <c r="AZ67" s="88">
        <v>8.0179345998886601E-6</v>
      </c>
      <c r="BA67" s="88">
        <v>3.0163031796160599E-2</v>
      </c>
      <c r="BB67" s="88">
        <v>1.02473475641682E-5</v>
      </c>
      <c r="BC67" s="88">
        <v>0</v>
      </c>
      <c r="BD67" s="88">
        <v>1.48613568346037E-6</v>
      </c>
      <c r="BE67" s="88">
        <v>4.0337465805761703E-2</v>
      </c>
      <c r="BF67" s="88">
        <v>3.9110842790610501E-2</v>
      </c>
      <c r="BG67" s="88">
        <v>1.2266230151512601E-3</v>
      </c>
      <c r="BH67" s="88">
        <v>0</v>
      </c>
      <c r="BI67" s="88">
        <v>0</v>
      </c>
      <c r="BJ67" s="88">
        <v>1.6000606271047199E-4</v>
      </c>
      <c r="BK67" s="88">
        <v>0</v>
      </c>
      <c r="BL67" s="88">
        <v>1.71701472136333E-3</v>
      </c>
      <c r="BM67" s="88">
        <v>0</v>
      </c>
      <c r="BN67" s="88">
        <v>4.4626840170417202E-5</v>
      </c>
      <c r="BO67" s="88">
        <v>6.8680732154962803E-3</v>
      </c>
      <c r="BP67" s="88">
        <v>8.1606655136493602E-5</v>
      </c>
      <c r="BQ67" s="88">
        <v>0</v>
      </c>
      <c r="BR67" s="88">
        <v>1.1538010438885099E-4</v>
      </c>
      <c r="BS67" s="88">
        <v>1.5644769258750901E-7</v>
      </c>
      <c r="BT67" s="88">
        <v>2.9897940552368E-3</v>
      </c>
      <c r="BU67" s="88">
        <v>1.39514614467831E-2</v>
      </c>
      <c r="BV67" s="88">
        <v>0</v>
      </c>
      <c r="BW67" s="88">
        <v>0</v>
      </c>
      <c r="BX67" s="88">
        <v>4.6736432626200801E-3</v>
      </c>
      <c r="BY67" s="88">
        <v>0</v>
      </c>
      <c r="BZ67" s="88">
        <v>7.6289388382744401E-4</v>
      </c>
      <c r="CA67" s="88">
        <v>9.3424053528221904E-2</v>
      </c>
      <c r="CB67" s="88">
        <v>6.4963709133197701E-3</v>
      </c>
      <c r="CE67" s="34">
        <f t="shared" ref="CE67:CE79" si="35">AO67/BF67</f>
        <v>1.9247482554565206E-2</v>
      </c>
      <c r="CF67" s="79">
        <f t="shared" ref="CF67:CF78" si="36">IF(B67=0,"",(Z67-B67)/B67)</f>
        <v>-0.92460475996856772</v>
      </c>
      <c r="CG67" s="79"/>
      <c r="CH67" s="79">
        <f t="shared" ref="CH67:CH78" si="37">IF(D67=0,"",(AT67-D67)/D67)</f>
        <v>-0.91927395723851713</v>
      </c>
      <c r="CI67" s="79">
        <f t="shared" ref="CI67:CI78" si="38">IF(E67=0,"",(BE67-E67)/E67)</f>
        <v>-0.87564121078267165</v>
      </c>
      <c r="CJ67" s="79">
        <f t="shared" ref="CJ67:CJ78" si="39">IF(F67=0,"",(BF67-F67)/F67)</f>
        <v>-0.86981080200434879</v>
      </c>
      <c r="CK67" s="79">
        <f t="shared" ref="CK67:CK78" si="40">IF(G67=0,"",(BT67-G67)/G67)</f>
        <v>-0.97822753546215746</v>
      </c>
      <c r="CL67" s="79">
        <f t="shared" ref="CL67:CL78" si="41">IF(H67=0,"",(CA67-H67)/H67)</f>
        <v>-0.8928549952294863</v>
      </c>
      <c r="CM67" s="49">
        <f>(T67/0.009783-$CA67)/$CA67</f>
        <v>-5.0136941036310818E-4</v>
      </c>
      <c r="CN67" s="49">
        <f>(X67/0.004739-$CA67)/$CA67</f>
        <v>-5.6630474725912817E-4</v>
      </c>
      <c r="CO67" s="49">
        <f>(AF67/0.042696-$CA67)/$CA67</f>
        <v>8.5648311244611601E-4</v>
      </c>
      <c r="CP67" s="49">
        <f>(AN67/0.00273-$CA67)/$CA67</f>
        <v>-1.3881117932264696E-3</v>
      </c>
    </row>
    <row r="68" spans="1:94" x14ac:dyDescent="0.25">
      <c r="A68" s="78" t="s">
        <v>77</v>
      </c>
      <c r="B68" s="88">
        <v>1.0192267929000001</v>
      </c>
      <c r="C68" s="88"/>
      <c r="D68" s="88">
        <v>3.1583215893999999</v>
      </c>
      <c r="E68" s="88">
        <v>0.1692910379</v>
      </c>
      <c r="F68" s="88">
        <v>0.16421221520000001</v>
      </c>
      <c r="G68" s="88">
        <v>4.6359093000000002E-3</v>
      </c>
      <c r="H68" s="88">
        <v>0.1978261224</v>
      </c>
      <c r="Q68" t="s">
        <v>77</v>
      </c>
      <c r="R68" s="87">
        <v>0</v>
      </c>
      <c r="S68" s="88">
        <v>5.2262585191002898E-3</v>
      </c>
      <c r="T68" s="88">
        <v>1.9343951494105299E-3</v>
      </c>
      <c r="U68" s="88">
        <v>1.9343951494105299E-3</v>
      </c>
      <c r="V68" s="88">
        <v>1.53687541626018E-2</v>
      </c>
      <c r="W68" s="88">
        <v>0</v>
      </c>
      <c r="X68" s="88">
        <v>9.3697126886379298E-4</v>
      </c>
      <c r="Y68" s="88">
        <v>4.8098254944691499E-3</v>
      </c>
      <c r="Z68" s="88">
        <v>1.01922212999553</v>
      </c>
      <c r="AA68" s="88">
        <v>4.603669897452E-2</v>
      </c>
      <c r="AB68" s="88">
        <v>3.4981766514327199E-4</v>
      </c>
      <c r="AC68" s="88">
        <v>8.0371337125283108E-3</v>
      </c>
      <c r="AD68" s="88">
        <v>0</v>
      </c>
      <c r="AE68" s="88">
        <v>0</v>
      </c>
      <c r="AF68" s="88">
        <v>8.4535476801313892E-3</v>
      </c>
      <c r="AG68" s="88">
        <v>8.4535476801313892E-3</v>
      </c>
      <c r="AH68" s="88">
        <v>2.52665769385516E-2</v>
      </c>
      <c r="AI68" s="88">
        <v>6.3650536794589803E-3</v>
      </c>
      <c r="AJ68" s="88">
        <v>2.5404794860695398E-4</v>
      </c>
      <c r="AK68" s="88">
        <v>6.6611373831203099E-3</v>
      </c>
      <c r="AL68" s="88">
        <v>6.8163254396842905E-4</v>
      </c>
      <c r="AM68" s="88">
        <v>0</v>
      </c>
      <c r="AN68" s="88">
        <v>5.3936781624530801E-4</v>
      </c>
      <c r="AO68" s="88">
        <v>3.16058630819513E-3</v>
      </c>
      <c r="AP68" s="88">
        <v>0</v>
      </c>
      <c r="AQ68" s="88">
        <v>0.203426390427531</v>
      </c>
      <c r="AR68" s="88">
        <v>2.8424940888572898</v>
      </c>
      <c r="AS68" s="88">
        <v>0.29056553338073199</v>
      </c>
      <c r="AT68" s="88">
        <v>3.1583261991765701</v>
      </c>
      <c r="AU68" s="88">
        <v>0</v>
      </c>
      <c r="AV68" s="88">
        <v>8.1088531721754606E-3</v>
      </c>
      <c r="AW68" s="88">
        <v>0</v>
      </c>
      <c r="AX68" s="88">
        <v>7.0732181338977101E-2</v>
      </c>
      <c r="AY68" s="88">
        <v>9.5735831170047994E-5</v>
      </c>
      <c r="AZ68" s="88">
        <v>3.3663850262074397E-5</v>
      </c>
      <c r="BA68" s="88">
        <v>0.12664063338789699</v>
      </c>
      <c r="BB68" s="88">
        <v>4.3023892590816598E-5</v>
      </c>
      <c r="BC68" s="88">
        <v>0</v>
      </c>
      <c r="BD68" s="88">
        <v>6.2404305626746398E-6</v>
      </c>
      <c r="BE68" s="88">
        <v>0.169286116299321</v>
      </c>
      <c r="BF68" s="88">
        <v>0.16420799309402101</v>
      </c>
      <c r="BG68" s="88">
        <v>5.0781232052999102E-3</v>
      </c>
      <c r="BH68" s="88">
        <v>0</v>
      </c>
      <c r="BI68" s="88">
        <v>0</v>
      </c>
      <c r="BJ68" s="88">
        <v>6.7179131048242604E-4</v>
      </c>
      <c r="BK68" s="88">
        <v>0</v>
      </c>
      <c r="BL68" s="88">
        <v>7.2089170345629597E-3</v>
      </c>
      <c r="BM68" s="88">
        <v>0</v>
      </c>
      <c r="BN68" s="88">
        <v>1.8736700893423001E-4</v>
      </c>
      <c r="BO68" s="88">
        <v>2.8835536301856798E-2</v>
      </c>
      <c r="BP68" s="88">
        <v>1.7279948810441001E-4</v>
      </c>
      <c r="BQ68" s="88">
        <v>0</v>
      </c>
      <c r="BR68" s="88">
        <v>4.8442721164922202E-4</v>
      </c>
      <c r="BS68" s="88">
        <v>6.5683405259125702E-7</v>
      </c>
      <c r="BT68" s="88">
        <v>4.63560398375193E-3</v>
      </c>
      <c r="BU68" s="88">
        <v>2.9542730530597399E-2</v>
      </c>
      <c r="BV68" s="88">
        <v>0</v>
      </c>
      <c r="BW68" s="88">
        <v>0</v>
      </c>
      <c r="BX68" s="88">
        <v>9.8964978051885796E-3</v>
      </c>
      <c r="BY68" s="88">
        <v>0</v>
      </c>
      <c r="BZ68" s="88">
        <v>1.61544835000578E-3</v>
      </c>
      <c r="CA68" s="88">
        <v>0.19782708488345799</v>
      </c>
      <c r="CB68" s="88">
        <v>1.3756414558552E-2</v>
      </c>
      <c r="CE68" s="34">
        <f t="shared" si="35"/>
        <v>1.9247457134351949E-2</v>
      </c>
      <c r="CF68" s="79">
        <f t="shared" si="36"/>
        <v>-4.5749429887250158E-6</v>
      </c>
      <c r="CG68" s="79"/>
      <c r="CH68" s="79">
        <f t="shared" si="37"/>
        <v>1.4595652911700634E-6</v>
      </c>
      <c r="CI68" s="79">
        <f t="shared" si="38"/>
        <v>-2.9071832390234322E-5</v>
      </c>
      <c r="CJ68" s="79">
        <f t="shared" si="39"/>
        <v>-2.5711278383640746E-5</v>
      </c>
      <c r="CK68" s="79">
        <f t="shared" si="40"/>
        <v>-6.5858977885997321E-5</v>
      </c>
      <c r="CL68" s="79">
        <f t="shared" si="41"/>
        <v>4.8653001247377486E-6</v>
      </c>
      <c r="CM68" s="49">
        <f t="shared" ref="CM68:CM78" si="42">(T68/0.009783-$CA68)/$CA68</f>
        <v>-4.8943381715298021E-4</v>
      </c>
      <c r="CN68" s="49">
        <f t="shared" ref="CN68:CN78" si="43">(X68/0.004739-$CA68)/$CA68</f>
        <v>-5.6670394755946427E-4</v>
      </c>
      <c r="CO68" s="49">
        <f t="shared" ref="CO68:CO78" si="44">(AF68/0.042696-$CA68)/$CA68</f>
        <v>8.4325188052579892E-4</v>
      </c>
      <c r="CP68" s="49">
        <f t="shared" ref="CP68:CP78" si="45">(AN68/0.00273-$CA68)/$CA68</f>
        <v>-1.2963655726114121E-3</v>
      </c>
    </row>
    <row r="69" spans="1:94" x14ac:dyDescent="0.25">
      <c r="A69" s="78" t="s">
        <v>71</v>
      </c>
      <c r="B69" s="88">
        <v>247.87686031000001</v>
      </c>
      <c r="C69" s="88"/>
      <c r="D69" s="88">
        <v>1170.4789674000001</v>
      </c>
      <c r="E69" s="88">
        <v>44.650493568999998</v>
      </c>
      <c r="F69" s="88">
        <v>43.306154597000003</v>
      </c>
      <c r="G69" s="88">
        <v>1.6661932984000001</v>
      </c>
      <c r="H69" s="88">
        <v>62.329271120999998</v>
      </c>
      <c r="Q69" t="s">
        <v>71</v>
      </c>
      <c r="R69" s="87">
        <v>0</v>
      </c>
      <c r="S69" s="88">
        <v>1.6465346755589501</v>
      </c>
      <c r="T69" s="88">
        <v>0.60942985198778299</v>
      </c>
      <c r="U69" s="88">
        <v>0.60942985198778299</v>
      </c>
      <c r="V69" s="88">
        <v>4.8418964815225101</v>
      </c>
      <c r="W69" s="88">
        <v>0</v>
      </c>
      <c r="X69" s="88">
        <v>0.295194370854093</v>
      </c>
      <c r="Y69" s="88">
        <v>1.51533642688558</v>
      </c>
      <c r="Z69" s="88">
        <v>247.864957277732</v>
      </c>
      <c r="AA69" s="88">
        <v>14.50390689932</v>
      </c>
      <c r="AB69" s="88">
        <v>0.110206126221329</v>
      </c>
      <c r="AC69" s="88">
        <v>2.5321216024639899</v>
      </c>
      <c r="AD69" s="88">
        <v>0</v>
      </c>
      <c r="AE69" s="88">
        <v>0</v>
      </c>
      <c r="AF69" s="88">
        <v>2.6633217361964698</v>
      </c>
      <c r="AG69" s="88">
        <v>2.6633217361964698</v>
      </c>
      <c r="AH69" s="88">
        <v>9.3633526610338507</v>
      </c>
      <c r="AI69" s="88">
        <v>2.00530187180641</v>
      </c>
      <c r="AJ69" s="88">
        <v>8.0030688791736998E-2</v>
      </c>
      <c r="AK69" s="88">
        <v>2.0985759646819901</v>
      </c>
      <c r="AL69" s="88">
        <v>0.21474580567370399</v>
      </c>
      <c r="AM69" s="88">
        <v>0</v>
      </c>
      <c r="AN69" s="88">
        <v>0.16992033130077999</v>
      </c>
      <c r="AO69" s="88">
        <v>0.83346863677199201</v>
      </c>
      <c r="AP69" s="88">
        <v>0</v>
      </c>
      <c r="AQ69" s="88">
        <v>64.089374439612598</v>
      </c>
      <c r="AR69" s="88">
        <v>1053.37647942371</v>
      </c>
      <c r="AS69" s="88">
        <v>107.67844379194899</v>
      </c>
      <c r="AT69" s="88">
        <v>1170.4182758766899</v>
      </c>
      <c r="AU69" s="88">
        <v>0</v>
      </c>
      <c r="AV69" s="88">
        <v>2.5547131435208899</v>
      </c>
      <c r="AW69" s="88">
        <v>0</v>
      </c>
      <c r="AX69" s="88">
        <v>22.2840638914697</v>
      </c>
      <c r="AY69" s="88">
        <v>2.5246075717742199E-2</v>
      </c>
      <c r="AZ69" s="88">
        <v>8.8772736983084907E-3</v>
      </c>
      <c r="BA69" s="88">
        <v>33.395859341810102</v>
      </c>
      <c r="BB69" s="88">
        <v>1.1345572060825501E-2</v>
      </c>
      <c r="BC69" s="88">
        <v>0</v>
      </c>
      <c r="BD69" s="88">
        <v>1.64554251558392E-3</v>
      </c>
      <c r="BE69" s="88">
        <v>44.646996815395397</v>
      </c>
      <c r="BF69" s="88">
        <v>43.302631435566603</v>
      </c>
      <c r="BG69" s="88">
        <v>1.34436537982881</v>
      </c>
      <c r="BH69" s="88">
        <v>0</v>
      </c>
      <c r="BI69" s="88">
        <v>0</v>
      </c>
      <c r="BJ69" s="88">
        <v>0.17715566075276801</v>
      </c>
      <c r="BK69" s="88">
        <v>0</v>
      </c>
      <c r="BL69" s="88">
        <v>1.90103410065201</v>
      </c>
      <c r="BM69" s="88">
        <v>0</v>
      </c>
      <c r="BN69" s="88">
        <v>4.9409632985554099E-2</v>
      </c>
      <c r="BO69" s="88">
        <v>7.6041390267696203</v>
      </c>
      <c r="BP69" s="88">
        <v>5.4439915376025799E-2</v>
      </c>
      <c r="BQ69" s="88">
        <v>0</v>
      </c>
      <c r="BR69" s="88">
        <v>0.12774599392626601</v>
      </c>
      <c r="BS69" s="88">
        <v>1.73214677822053E-4</v>
      </c>
      <c r="BT69" s="88">
        <v>1.6660691213368799</v>
      </c>
      <c r="BU69" s="88">
        <v>9.3074444313764406</v>
      </c>
      <c r="BV69" s="88">
        <v>0</v>
      </c>
      <c r="BW69" s="88">
        <v>0</v>
      </c>
      <c r="BX69" s="88">
        <v>3.1178860926607901</v>
      </c>
      <c r="BY69" s="88">
        <v>0</v>
      </c>
      <c r="BZ69" s="88">
        <v>0.50894441758560804</v>
      </c>
      <c r="CA69" s="88">
        <v>62.325266328257101</v>
      </c>
      <c r="CB69" s="88">
        <v>4.3339048433669998</v>
      </c>
      <c r="CE69" s="34">
        <f t="shared" si="35"/>
        <v>1.9247528594472964E-2</v>
      </c>
      <c r="CF69" s="79">
        <f t="shared" si="36"/>
        <v>-4.801994124470814E-5</v>
      </c>
      <c r="CG69" s="79"/>
      <c r="CH69" s="79">
        <f t="shared" si="37"/>
        <v>-5.1851870046851061E-5</v>
      </c>
      <c r="CI69" s="79">
        <f t="shared" si="38"/>
        <v>-7.831388468746606E-5</v>
      </c>
      <c r="CJ69" s="79">
        <f t="shared" si="39"/>
        <v>-8.1354751216898482E-5</v>
      </c>
      <c r="CK69" s="79">
        <f t="shared" si="40"/>
        <v>-7.452740521728342E-5</v>
      </c>
      <c r="CL69" s="79">
        <f t="shared" si="41"/>
        <v>-6.4252199181387943E-5</v>
      </c>
      <c r="CM69" s="49">
        <f t="shared" si="42"/>
        <v>-4.8911721650881832E-4</v>
      </c>
      <c r="CN69" s="49">
        <f t="shared" si="43"/>
        <v>-5.5886575733479218E-4</v>
      </c>
      <c r="CO69" s="49">
        <f t="shared" si="44"/>
        <v>8.5762161147318939E-4</v>
      </c>
      <c r="CP69" s="49">
        <f t="shared" si="45"/>
        <v>-1.3379281921171702E-3</v>
      </c>
    </row>
    <row r="70" spans="1:94" x14ac:dyDescent="0.25">
      <c r="A70" s="78" t="s">
        <v>122</v>
      </c>
      <c r="B70" s="88">
        <v>49.638306507999999</v>
      </c>
      <c r="C70" s="88"/>
      <c r="D70" s="88">
        <v>167.14779578</v>
      </c>
      <c r="E70" s="88">
        <v>9.7554373225000006</v>
      </c>
      <c r="F70" s="88">
        <v>9.4554039176</v>
      </c>
      <c r="G70" s="88">
        <v>1.4194671467</v>
      </c>
      <c r="H70" s="88">
        <v>14.059046889999999</v>
      </c>
      <c r="Q70" t="s">
        <v>122</v>
      </c>
      <c r="R70" s="87">
        <v>0</v>
      </c>
      <c r="S70" s="88">
        <v>0.371392246065951</v>
      </c>
      <c r="T70" s="88">
        <v>0.13746244278806799</v>
      </c>
      <c r="U70" s="88">
        <v>0.13746244278806799</v>
      </c>
      <c r="V70" s="88">
        <v>1.0921377763851901</v>
      </c>
      <c r="W70" s="88">
        <v>0</v>
      </c>
      <c r="X70" s="88">
        <v>6.6584109230306193E-2</v>
      </c>
      <c r="Y70" s="88">
        <v>0.34179919655968599</v>
      </c>
      <c r="Z70" s="88">
        <v>49.632949230862401</v>
      </c>
      <c r="AA70" s="88">
        <v>3.2715086844828698</v>
      </c>
      <c r="AB70" s="88">
        <v>2.48580968407381E-2</v>
      </c>
      <c r="AC70" s="88">
        <v>0.57114582499313804</v>
      </c>
      <c r="AD70" s="88">
        <v>0</v>
      </c>
      <c r="AE70" s="88">
        <v>0</v>
      </c>
      <c r="AF70" s="88">
        <v>0.60073785427955695</v>
      </c>
      <c r="AG70" s="88">
        <v>0.60073785427955695</v>
      </c>
      <c r="AH70" s="88">
        <v>1.3370602218951999</v>
      </c>
      <c r="AI70" s="88">
        <v>0.45231554246774303</v>
      </c>
      <c r="AJ70" s="88">
        <v>1.8051788673814E-2</v>
      </c>
      <c r="AK70" s="88">
        <v>0.47335544388259099</v>
      </c>
      <c r="AL70" s="88">
        <v>4.8438117815704597E-2</v>
      </c>
      <c r="AM70" s="88">
        <v>0</v>
      </c>
      <c r="AN70" s="88">
        <v>3.8327116005672998E-2</v>
      </c>
      <c r="AO70" s="88">
        <v>0.181971830872423</v>
      </c>
      <c r="AP70" s="88">
        <v>0</v>
      </c>
      <c r="AQ70" s="88">
        <v>14.455994069566801</v>
      </c>
      <c r="AR70" s="88">
        <v>150.41918540319699</v>
      </c>
      <c r="AS70" s="88">
        <v>15.376220245043701</v>
      </c>
      <c r="AT70" s="88">
        <v>167.132465870136</v>
      </c>
      <c r="AU70" s="88">
        <v>0</v>
      </c>
      <c r="AV70" s="88">
        <v>0.576240943804185</v>
      </c>
      <c r="AW70" s="88">
        <v>0</v>
      </c>
      <c r="AX70" s="88">
        <v>5.0263943230112904</v>
      </c>
      <c r="AY70" s="88">
        <v>5.5120031746556698E-3</v>
      </c>
      <c r="AZ70" s="88">
        <v>1.9381823332616801E-3</v>
      </c>
      <c r="BA70" s="88">
        <v>7.2913520285278004</v>
      </c>
      <c r="BB70" s="88">
        <v>2.4770906154753399E-3</v>
      </c>
      <c r="BC70" s="88">
        <v>0</v>
      </c>
      <c r="BD70" s="88">
        <v>3.5927288700761102E-4</v>
      </c>
      <c r="BE70" s="88">
        <v>9.7543242245815307</v>
      </c>
      <c r="BF70" s="88">
        <v>9.4543088260685408</v>
      </c>
      <c r="BG70" s="88">
        <v>0.30001539851298198</v>
      </c>
      <c r="BH70" s="88">
        <v>0</v>
      </c>
      <c r="BI70" s="88">
        <v>0</v>
      </c>
      <c r="BJ70" s="88">
        <v>3.8678517612173897E-2</v>
      </c>
      <c r="BK70" s="88">
        <v>0</v>
      </c>
      <c r="BL70" s="88">
        <v>0.41505512216361501</v>
      </c>
      <c r="BM70" s="88">
        <v>0</v>
      </c>
      <c r="BN70" s="88">
        <v>1.0787661866102201E-2</v>
      </c>
      <c r="BO70" s="88">
        <v>1.6602202130767101</v>
      </c>
      <c r="BP70" s="88">
        <v>1.2279468923846799E-2</v>
      </c>
      <c r="BQ70" s="88">
        <v>0</v>
      </c>
      <c r="BR70" s="88">
        <v>2.7890915634627901E-2</v>
      </c>
      <c r="BS70" s="88">
        <v>3.7818177108307501E-5</v>
      </c>
      <c r="BT70" s="88">
        <v>1.4194398829786601</v>
      </c>
      <c r="BU70" s="88">
        <v>2.09939062088519</v>
      </c>
      <c r="BV70" s="88">
        <v>0</v>
      </c>
      <c r="BW70" s="88">
        <v>0</v>
      </c>
      <c r="BX70" s="88">
        <v>0.70326887702686802</v>
      </c>
      <c r="BY70" s="88">
        <v>0</v>
      </c>
      <c r="BZ70" s="88">
        <v>0.11479755407066899</v>
      </c>
      <c r="CA70" s="88">
        <v>14.058085888765699</v>
      </c>
      <c r="CB70" s="88">
        <v>0.977554642481687</v>
      </c>
      <c r="CE70" s="34">
        <f t="shared" si="35"/>
        <v>1.9247502299762909E-2</v>
      </c>
      <c r="CF70" s="79">
        <f t="shared" si="36"/>
        <v>-1.0792626732209024E-4</v>
      </c>
      <c r="CG70" s="79"/>
      <c r="CH70" s="79">
        <f t="shared" si="37"/>
        <v>-9.1714699511626476E-5</v>
      </c>
      <c r="CI70" s="79">
        <f t="shared" si="38"/>
        <v>-1.1410025831467982E-4</v>
      </c>
      <c r="CJ70" s="79">
        <f t="shared" si="39"/>
        <v>-1.1581647288708386E-4</v>
      </c>
      <c r="CK70" s="79">
        <f t="shared" si="40"/>
        <v>-1.9207011168422918E-5</v>
      </c>
      <c r="CL70" s="79">
        <f t="shared" si="41"/>
        <v>-6.835465034144895E-5</v>
      </c>
      <c r="CM70" s="49">
        <f t="shared" si="42"/>
        <v>-4.930657773939051E-4</v>
      </c>
      <c r="CN70" s="49">
        <f t="shared" si="43"/>
        <v>-5.5777677455341301E-4</v>
      </c>
      <c r="CO70" s="49">
        <f t="shared" si="44"/>
        <v>8.5604564756442639E-4</v>
      </c>
      <c r="CP70" s="49">
        <f t="shared" si="45"/>
        <v>-1.3408124548527349E-3</v>
      </c>
    </row>
    <row r="71" spans="1:94" x14ac:dyDescent="0.25">
      <c r="A71" s="78" t="s">
        <v>123</v>
      </c>
      <c r="B71" s="88">
        <v>319.56839128000001</v>
      </c>
      <c r="C71" s="88">
        <v>1.6616894983999999</v>
      </c>
      <c r="D71" s="88">
        <v>1573.7453307000001</v>
      </c>
      <c r="E71" s="88">
        <v>63.093855077999997</v>
      </c>
      <c r="F71" s="88">
        <v>58.046370121999999</v>
      </c>
      <c r="G71" s="88">
        <v>110.26394706000001</v>
      </c>
      <c r="H71" s="88">
        <v>108.30166608</v>
      </c>
      <c r="Q71" t="s">
        <v>123</v>
      </c>
      <c r="R71" s="87">
        <v>0</v>
      </c>
      <c r="S71" s="88">
        <v>1.7200748369263199</v>
      </c>
      <c r="T71" s="88">
        <v>0.95231267760842897</v>
      </c>
      <c r="U71" s="88">
        <v>0.95231267760842897</v>
      </c>
      <c r="V71" s="88">
        <v>4.6157804213032696</v>
      </c>
      <c r="W71" s="88">
        <v>0</v>
      </c>
      <c r="X71" s="88">
        <v>2.1365078299193598</v>
      </c>
      <c r="Y71" s="88">
        <v>4.3907996517358603</v>
      </c>
      <c r="Z71" s="88">
        <v>312.995141233597</v>
      </c>
      <c r="AA71" s="88">
        <v>17.813173372244901</v>
      </c>
      <c r="AB71" s="88">
        <v>1.0621159262520801</v>
      </c>
      <c r="AC71" s="88">
        <v>3.5341739267844998</v>
      </c>
      <c r="AD71" s="88">
        <v>5.4434045858518104E-3</v>
      </c>
      <c r="AE71" s="88">
        <v>0</v>
      </c>
      <c r="AF71" s="88">
        <v>4.07599727083229</v>
      </c>
      <c r="AG71" s="88">
        <v>4.07599727083229</v>
      </c>
      <c r="AH71" s="88">
        <v>12.306466553128599</v>
      </c>
      <c r="AI71" s="88">
        <v>3.4379881050833001</v>
      </c>
      <c r="AJ71" s="88">
        <v>0.14765073161979</v>
      </c>
      <c r="AK71" s="88">
        <v>2.4122007030901198</v>
      </c>
      <c r="AL71" s="88">
        <v>0.20472628043894001</v>
      </c>
      <c r="AM71" s="88">
        <v>0.38114058691402403</v>
      </c>
      <c r="AN71" s="88">
        <v>0.22242996096562301</v>
      </c>
      <c r="AO71" s="88">
        <v>1.6164121926619199</v>
      </c>
      <c r="AP71" s="88">
        <v>0</v>
      </c>
      <c r="AQ71" s="88">
        <v>108.61942404250399</v>
      </c>
      <c r="AR71" s="88">
        <v>1384.4707394853299</v>
      </c>
      <c r="AS71" s="88">
        <v>141.52329723264901</v>
      </c>
      <c r="AT71" s="88">
        <v>1538.3005032711101</v>
      </c>
      <c r="AU71" s="88">
        <v>0</v>
      </c>
      <c r="AV71" s="88">
        <v>5.7291168185100103</v>
      </c>
      <c r="AW71" s="88">
        <v>0</v>
      </c>
      <c r="AX71" s="88">
        <v>42.377650073579197</v>
      </c>
      <c r="AY71" s="88">
        <v>2.8345495130541298E-2</v>
      </c>
      <c r="AZ71" s="88">
        <v>8.1754691711172708E-3</v>
      </c>
      <c r="BA71" s="88">
        <v>32.824564669830103</v>
      </c>
      <c r="BB71" s="88">
        <v>1.21470945837948E-2</v>
      </c>
      <c r="BC71" s="88">
        <v>0</v>
      </c>
      <c r="BD71" s="88">
        <v>1.5154714859703399E-3</v>
      </c>
      <c r="BE71" s="88">
        <v>61.807899770829202</v>
      </c>
      <c r="BF71" s="88">
        <v>56.8632115319364</v>
      </c>
      <c r="BG71" s="88">
        <v>4.9446882388928399</v>
      </c>
      <c r="BH71" s="88">
        <v>0</v>
      </c>
      <c r="BI71" s="88">
        <v>0</v>
      </c>
      <c r="BJ71" s="88">
        <v>4.9423277501281504</v>
      </c>
      <c r="BK71" s="88">
        <v>0</v>
      </c>
      <c r="BL71" s="88">
        <v>3.7684146012114201</v>
      </c>
      <c r="BM71" s="88">
        <v>0</v>
      </c>
      <c r="BN71" s="88">
        <v>5.7392163671136601E-2</v>
      </c>
      <c r="BO71" s="88">
        <v>15.0736481533534</v>
      </c>
      <c r="BP71" s="88">
        <v>9.7595019889438001E-2</v>
      </c>
      <c r="BQ71" s="88">
        <v>2.0380209549319999E-2</v>
      </c>
      <c r="BR71" s="88">
        <v>0.12614093046071101</v>
      </c>
      <c r="BS71" s="88">
        <v>1.5952336072576001E-4</v>
      </c>
      <c r="BT71" s="88">
        <v>108.39825085291299</v>
      </c>
      <c r="BU71" s="88">
        <v>25.402076144658398</v>
      </c>
      <c r="BV71" s="88">
        <v>0</v>
      </c>
      <c r="BW71" s="88">
        <v>0</v>
      </c>
      <c r="BX71" s="88">
        <v>7.6813902296466301</v>
      </c>
      <c r="BY71" s="88">
        <v>0</v>
      </c>
      <c r="BZ71" s="88">
        <v>1.26302218945419</v>
      </c>
      <c r="CA71" s="88">
        <v>105.825283817523</v>
      </c>
      <c r="CB71" s="88">
        <v>9.6659962477334407</v>
      </c>
      <c r="CE71" s="34">
        <f t="shared" si="35"/>
        <v>2.8426326074707992E-2</v>
      </c>
      <c r="CF71" s="79">
        <f t="shared" si="36"/>
        <v>-2.0569149596036413E-2</v>
      </c>
      <c r="CG71" s="79"/>
      <c r="CH71" s="79">
        <f t="shared" si="37"/>
        <v>-2.2522594181819861E-2</v>
      </c>
      <c r="CI71" s="79">
        <f t="shared" si="38"/>
        <v>-2.0381625208683609E-2</v>
      </c>
      <c r="CJ71" s="79">
        <f t="shared" si="39"/>
        <v>-2.0382990143515845E-2</v>
      </c>
      <c r="CK71" s="79">
        <f t="shared" si="40"/>
        <v>-1.6920274095319623E-2</v>
      </c>
      <c r="CL71" s="79">
        <f t="shared" si="41"/>
        <v>-2.2865597105844661E-2</v>
      </c>
      <c r="CM71" s="49">
        <f t="shared" si="42"/>
        <v>-8.0147759599645915E-2</v>
      </c>
      <c r="CN71" s="49">
        <f t="shared" si="43"/>
        <v>3.2601838156827485</v>
      </c>
      <c r="CO71" s="49">
        <f t="shared" si="44"/>
        <v>-9.7894661622295931E-2</v>
      </c>
      <c r="CP71" s="49">
        <f t="shared" si="45"/>
        <v>-0.23008780852055022</v>
      </c>
    </row>
    <row r="72" spans="1:94" x14ac:dyDescent="0.25">
      <c r="A72" s="78" t="s">
        <v>72</v>
      </c>
      <c r="B72" s="88">
        <v>298.59085779999998</v>
      </c>
      <c r="C72" s="88">
        <v>0.1913780343</v>
      </c>
      <c r="D72" s="88">
        <v>1095.3756865</v>
      </c>
      <c r="E72" s="88">
        <v>52.719029026000001</v>
      </c>
      <c r="F72" s="88">
        <v>50.940341037000003</v>
      </c>
      <c r="G72" s="88">
        <v>8.2486448364000005</v>
      </c>
      <c r="H72" s="88">
        <v>69.373205038999998</v>
      </c>
      <c r="Q72" t="s">
        <v>72</v>
      </c>
      <c r="R72" s="87">
        <v>0</v>
      </c>
      <c r="S72" s="88">
        <v>1.7298348823212399</v>
      </c>
      <c r="T72" s="88">
        <v>0.66970667661350203</v>
      </c>
      <c r="U72" s="88">
        <v>0.66970667661350203</v>
      </c>
      <c r="V72" s="88">
        <v>5.0455983772879804</v>
      </c>
      <c r="W72" s="88">
        <v>0</v>
      </c>
      <c r="X72" s="88">
        <v>0.48066704042207398</v>
      </c>
      <c r="Y72" s="88">
        <v>1.8539224383516</v>
      </c>
      <c r="Z72" s="88">
        <v>298.05889735831101</v>
      </c>
      <c r="AA72" s="88">
        <v>15.4859687781543</v>
      </c>
      <c r="AB72" s="88">
        <v>0.20412130599381501</v>
      </c>
      <c r="AC72" s="88">
        <v>2.7431515642388198</v>
      </c>
      <c r="AD72" s="88">
        <v>5.0776361606860796E-4</v>
      </c>
      <c r="AE72" s="88">
        <v>0</v>
      </c>
      <c r="AF72" s="88">
        <v>2.9187419066607099</v>
      </c>
      <c r="AG72" s="88">
        <v>2.9187419066607099</v>
      </c>
      <c r="AH72" s="88">
        <v>8.7485714446336704</v>
      </c>
      <c r="AI72" s="88">
        <v>2.2320467388768499</v>
      </c>
      <c r="AJ72" s="88">
        <v>9.0054047619283803E-2</v>
      </c>
      <c r="AK72" s="88">
        <v>2.2252626425491999</v>
      </c>
      <c r="AL72" s="88">
        <v>0.22378103761415799</v>
      </c>
      <c r="AM72" s="88">
        <v>3.5554227890673001E-2</v>
      </c>
      <c r="AN72" s="88">
        <v>0.18270718656128501</v>
      </c>
      <c r="AO72" s="88">
        <v>1.1105485716805199</v>
      </c>
      <c r="AP72" s="88">
        <v>0</v>
      </c>
      <c r="AQ72" s="88">
        <v>71.218645921173703</v>
      </c>
      <c r="AR72" s="88">
        <v>984.21258442324302</v>
      </c>
      <c r="AS72" s="88">
        <v>100.608486097102</v>
      </c>
      <c r="AT72" s="88">
        <v>1093.5696419649701</v>
      </c>
      <c r="AU72" s="88">
        <v>0</v>
      </c>
      <c r="AV72" s="88">
        <v>2.9694370627270001</v>
      </c>
      <c r="AW72" s="88">
        <v>0</v>
      </c>
      <c r="AX72" s="88">
        <v>25.193033801154101</v>
      </c>
      <c r="AY72" s="88">
        <v>2.9117519359336801E-2</v>
      </c>
      <c r="AZ72" s="88">
        <v>1.00413321428374E-2</v>
      </c>
      <c r="BA72" s="88">
        <v>38.002793256061302</v>
      </c>
      <c r="BB72" s="88">
        <v>1.3020312505166999E-2</v>
      </c>
      <c r="BC72" s="88">
        <v>0</v>
      </c>
      <c r="BD72" s="88">
        <v>1.8613196867232099E-3</v>
      </c>
      <c r="BE72" s="88">
        <v>52.626758466398798</v>
      </c>
      <c r="BF72" s="88">
        <v>50.850728439447302</v>
      </c>
      <c r="BG72" s="88">
        <v>1.7760300269514999</v>
      </c>
      <c r="BH72" s="88">
        <v>0</v>
      </c>
      <c r="BI72" s="88">
        <v>0</v>
      </c>
      <c r="BJ72" s="88">
        <v>0.72656077867248603</v>
      </c>
      <c r="BK72" s="88">
        <v>0</v>
      </c>
      <c r="BL72" s="88">
        <v>2.3724523222936802</v>
      </c>
      <c r="BM72" s="88">
        <v>0</v>
      </c>
      <c r="BN72" s="88">
        <v>5.7197440433869498E-2</v>
      </c>
      <c r="BO72" s="88">
        <v>9.4898124417841991</v>
      </c>
      <c r="BP72" s="88">
        <v>6.0992955691286703E-2</v>
      </c>
      <c r="BQ72" s="88">
        <v>2.2438055082480502E-3</v>
      </c>
      <c r="BR72" s="88">
        <v>0.145431982451208</v>
      </c>
      <c r="BS72" s="88">
        <v>1.9592854820130401E-4</v>
      </c>
      <c r="BT72" s="88">
        <v>8.2316267574970894</v>
      </c>
      <c r="BU72" s="88">
        <v>11.240900235219399</v>
      </c>
      <c r="BV72" s="88">
        <v>0</v>
      </c>
      <c r="BW72" s="88">
        <v>0</v>
      </c>
      <c r="BX72" s="88">
        <v>3.68832229279099</v>
      </c>
      <c r="BY72" s="88">
        <v>0</v>
      </c>
      <c r="BZ72" s="88">
        <v>0.60291740834339203</v>
      </c>
      <c r="CA72" s="88">
        <v>69.276606866295197</v>
      </c>
      <c r="CB72" s="88">
        <v>5.0324886286959103</v>
      </c>
      <c r="CE72" s="34">
        <f t="shared" si="35"/>
        <v>2.1839383736713892E-2</v>
      </c>
      <c r="CF72" s="79">
        <f t="shared" si="36"/>
        <v>-1.7815697560481911E-3</v>
      </c>
      <c r="CG72" s="79"/>
      <c r="CH72" s="79">
        <f t="shared" si="37"/>
        <v>-1.6487900519325327E-3</v>
      </c>
      <c r="CI72" s="79">
        <f t="shared" si="38"/>
        <v>-1.7502325309462286E-3</v>
      </c>
      <c r="CJ72" s="79">
        <f t="shared" si="39"/>
        <v>-1.7591676013243049E-3</v>
      </c>
      <c r="CK72" s="79">
        <f t="shared" si="40"/>
        <v>-2.0631363382034476E-3</v>
      </c>
      <c r="CL72" s="79">
        <f t="shared" si="41"/>
        <v>-1.3924421201312021E-3</v>
      </c>
      <c r="CM72" s="49">
        <f t="shared" si="42"/>
        <v>-1.1842964451857309E-2</v>
      </c>
      <c r="CN72" s="49">
        <f t="shared" si="43"/>
        <v>0.46410096425544894</v>
      </c>
      <c r="CO72" s="49">
        <f t="shared" si="44"/>
        <v>-1.32164617802223E-2</v>
      </c>
      <c r="CP72" s="49">
        <f t="shared" si="45"/>
        <v>-3.3934940083373194E-2</v>
      </c>
    </row>
    <row r="73" spans="1:94" x14ac:dyDescent="0.25">
      <c r="A73" s="78" t="s">
        <v>124</v>
      </c>
      <c r="B73" s="88">
        <v>18.660979745999999</v>
      </c>
      <c r="C73" s="88">
        <v>0.18544172219999999</v>
      </c>
      <c r="D73" s="88">
        <v>178.43808741000001</v>
      </c>
      <c r="E73" s="88">
        <v>4.8988961752</v>
      </c>
      <c r="F73" s="88">
        <v>4.5069834580999997</v>
      </c>
      <c r="G73" s="88">
        <v>21.931464494</v>
      </c>
      <c r="H73" s="88">
        <v>6.4825490952999996</v>
      </c>
      <c r="Q73" t="s">
        <v>124</v>
      </c>
      <c r="R73" s="87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0</v>
      </c>
      <c r="AA73" s="88">
        <v>0</v>
      </c>
      <c r="AB73" s="88">
        <v>0</v>
      </c>
      <c r="AC73" s="88">
        <v>0</v>
      </c>
      <c r="AD73" s="88">
        <v>0</v>
      </c>
      <c r="AE73" s="88">
        <v>0</v>
      </c>
      <c r="AF73" s="88">
        <v>0</v>
      </c>
      <c r="AG73" s="88">
        <v>0</v>
      </c>
      <c r="AH73" s="88">
        <v>0</v>
      </c>
      <c r="AI73" s="88">
        <v>0</v>
      </c>
      <c r="AJ73" s="88">
        <v>0</v>
      </c>
      <c r="AK73" s="88">
        <v>0</v>
      </c>
      <c r="AL73" s="88">
        <v>0</v>
      </c>
      <c r="AM73" s="88">
        <v>0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0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88">
        <v>0</v>
      </c>
      <c r="BY73" s="88">
        <v>0</v>
      </c>
      <c r="BZ73" s="88">
        <v>0</v>
      </c>
      <c r="CA73" s="88">
        <v>0</v>
      </c>
      <c r="CB73" s="88">
        <v>0</v>
      </c>
      <c r="CE73" s="34" t="e">
        <f t="shared" si="35"/>
        <v>#DIV/0!</v>
      </c>
      <c r="CF73" s="79">
        <f t="shared" si="36"/>
        <v>-1</v>
      </c>
      <c r="CG73" s="79"/>
      <c r="CH73" s="79">
        <f t="shared" si="37"/>
        <v>-1</v>
      </c>
      <c r="CI73" s="79">
        <f t="shared" si="38"/>
        <v>-1</v>
      </c>
      <c r="CJ73" s="79">
        <f t="shared" si="39"/>
        <v>-1</v>
      </c>
      <c r="CK73" s="79">
        <f t="shared" si="40"/>
        <v>-1</v>
      </c>
      <c r="CL73" s="79">
        <f t="shared" si="41"/>
        <v>-1</v>
      </c>
      <c r="CM73" s="49" t="e">
        <f t="shared" si="42"/>
        <v>#DIV/0!</v>
      </c>
      <c r="CN73" s="49" t="e">
        <f t="shared" si="43"/>
        <v>#DIV/0!</v>
      </c>
      <c r="CO73" s="49" t="e">
        <f t="shared" si="44"/>
        <v>#DIV/0!</v>
      </c>
      <c r="CP73" s="49" t="e">
        <f t="shared" si="45"/>
        <v>#DIV/0!</v>
      </c>
    </row>
    <row r="74" spans="1:94" x14ac:dyDescent="0.25">
      <c r="A74" s="78" t="s">
        <v>125</v>
      </c>
      <c r="B74" s="88"/>
      <c r="C74" s="88"/>
      <c r="D74" s="88"/>
      <c r="E74" s="88"/>
      <c r="F74" s="88"/>
      <c r="G74" s="88"/>
      <c r="H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E74" s="34" t="e">
        <f t="shared" si="35"/>
        <v>#DIV/0!</v>
      </c>
      <c r="CF74" s="79" t="str">
        <f t="shared" si="36"/>
        <v/>
      </c>
      <c r="CG74" s="79"/>
      <c r="CH74" s="79" t="str">
        <f t="shared" si="37"/>
        <v/>
      </c>
      <c r="CI74" s="79" t="str">
        <f t="shared" si="38"/>
        <v/>
      </c>
      <c r="CJ74" s="79" t="str">
        <f t="shared" si="39"/>
        <v/>
      </c>
      <c r="CK74" s="79" t="str">
        <f t="shared" si="40"/>
        <v/>
      </c>
      <c r="CL74" s="79" t="str">
        <f t="shared" si="41"/>
        <v/>
      </c>
      <c r="CM74" s="49" t="e">
        <f t="shared" si="42"/>
        <v>#DIV/0!</v>
      </c>
      <c r="CN74" s="49" t="e">
        <f t="shared" si="43"/>
        <v>#DIV/0!</v>
      </c>
      <c r="CO74" s="49" t="e">
        <f t="shared" si="44"/>
        <v>#DIV/0!</v>
      </c>
      <c r="CP74" s="49" t="e">
        <f t="shared" si="45"/>
        <v>#DIV/0!</v>
      </c>
    </row>
    <row r="75" spans="1:94" x14ac:dyDescent="0.25">
      <c r="A75" s="78" t="s">
        <v>126</v>
      </c>
      <c r="B75" s="88">
        <v>4.9269824E-3</v>
      </c>
      <c r="C75" s="88"/>
      <c r="D75" s="88">
        <v>9.8255819999999998E-4</v>
      </c>
      <c r="E75" s="88">
        <v>7.9493119999999998E-4</v>
      </c>
      <c r="F75" s="88">
        <v>7.7107529999999997E-4</v>
      </c>
      <c r="G75" s="88">
        <v>2.2041299999999999E-5</v>
      </c>
      <c r="H75" s="88">
        <v>8.9522479999999997E-4</v>
      </c>
      <c r="Q75" s="87" t="s">
        <v>126</v>
      </c>
      <c r="R75" s="87">
        <v>0</v>
      </c>
      <c r="S75" s="88">
        <v>2.36506822533441E-5</v>
      </c>
      <c r="T75" s="88">
        <v>8.7538508705500997E-6</v>
      </c>
      <c r="U75" s="88">
        <v>8.7538508705500997E-6</v>
      </c>
      <c r="V75" s="88">
        <v>6.9546685626415696E-5</v>
      </c>
      <c r="W75" s="88">
        <v>0</v>
      </c>
      <c r="X75" s="88">
        <v>4.2395639350297903E-6</v>
      </c>
      <c r="Y75" s="88">
        <v>2.17659870478458E-5</v>
      </c>
      <c r="Z75" s="88">
        <v>4.9269333156963498E-3</v>
      </c>
      <c r="AA75" s="88">
        <v>2.0832294449312901E-4</v>
      </c>
      <c r="AB75" s="88">
        <v>1.5828249210469701E-6</v>
      </c>
      <c r="AC75" s="88">
        <v>3.6369170191305998E-5</v>
      </c>
      <c r="AD75" s="88">
        <v>0</v>
      </c>
      <c r="AE75" s="88">
        <v>0</v>
      </c>
      <c r="AF75" s="88">
        <v>3.8254987747813198E-5</v>
      </c>
      <c r="AG75" s="88">
        <v>3.8254987747813198E-5</v>
      </c>
      <c r="AH75" s="88">
        <v>7.8604915204726699E-6</v>
      </c>
      <c r="AI75" s="88">
        <v>2.88050939995701E-5</v>
      </c>
      <c r="AJ75" s="88">
        <v>1.1494182950555799E-6</v>
      </c>
      <c r="AK75" s="88">
        <v>3.01396116448133E-5</v>
      </c>
      <c r="AL75" s="88">
        <v>3.0843818846211E-6</v>
      </c>
      <c r="AM75" s="88">
        <v>0</v>
      </c>
      <c r="AN75" s="88">
        <v>2.4412419401775802E-6</v>
      </c>
      <c r="AO75" s="88">
        <v>1.48400160937405E-5</v>
      </c>
      <c r="AP75" s="88">
        <v>0</v>
      </c>
      <c r="AQ75" s="88">
        <v>9.2053770730336098E-4</v>
      </c>
      <c r="AR75" s="88">
        <v>8.84292619476733E-4</v>
      </c>
      <c r="AS75" s="88">
        <v>9.0394131296262601E-5</v>
      </c>
      <c r="AT75" s="88">
        <v>9.8254724229346791E-4</v>
      </c>
      <c r="AU75" s="88">
        <v>0</v>
      </c>
      <c r="AV75" s="88">
        <v>3.6693851309269798E-5</v>
      </c>
      <c r="AW75" s="88">
        <v>0</v>
      </c>
      <c r="AX75" s="88">
        <v>3.2006593693678799E-4</v>
      </c>
      <c r="AY75" s="88">
        <v>4.49489354431565E-7</v>
      </c>
      <c r="AZ75" s="88">
        <v>1.5810446601299599E-7</v>
      </c>
      <c r="BA75" s="88">
        <v>5.9463725700932004E-4</v>
      </c>
      <c r="BB75" s="88">
        <v>2.0205360538368601E-7</v>
      </c>
      <c r="BC75" s="88">
        <v>0</v>
      </c>
      <c r="BD75" s="88">
        <v>2.9304937802102101E-8</v>
      </c>
      <c r="BE75" s="88">
        <v>7.9488899529864298E-4</v>
      </c>
      <c r="BF75" s="88">
        <v>7.7103311143812995E-4</v>
      </c>
      <c r="BG75" s="88">
        <v>2.38558838605135E-5</v>
      </c>
      <c r="BH75" s="88">
        <v>0</v>
      </c>
      <c r="BI75" s="88">
        <v>0</v>
      </c>
      <c r="BJ75" s="88">
        <v>3.1543731432949101E-6</v>
      </c>
      <c r="BK75" s="88">
        <v>0</v>
      </c>
      <c r="BL75" s="88">
        <v>3.3849876265590803E-5</v>
      </c>
      <c r="BM75" s="88">
        <v>0</v>
      </c>
      <c r="BN75" s="88">
        <v>8.7974338200036301E-7</v>
      </c>
      <c r="BO75" s="88">
        <v>1.3539520604948199E-4</v>
      </c>
      <c r="BP75" s="88">
        <v>7.81948943159333E-7</v>
      </c>
      <c r="BQ75" s="88">
        <v>0</v>
      </c>
      <c r="BR75" s="88">
        <v>2.2746187381846E-6</v>
      </c>
      <c r="BS75" s="88">
        <v>3.0844866262118499E-9</v>
      </c>
      <c r="BT75" s="88">
        <v>2.2041281546762701E-5</v>
      </c>
      <c r="BU75" s="88">
        <v>1.3368615010168799E-4</v>
      </c>
      <c r="BV75" s="88">
        <v>0</v>
      </c>
      <c r="BW75" s="88">
        <v>0</v>
      </c>
      <c r="BX75" s="88">
        <v>4.4781920953278499E-5</v>
      </c>
      <c r="BY75" s="88">
        <v>0</v>
      </c>
      <c r="BZ75" s="88">
        <v>7.3099211296483004E-6</v>
      </c>
      <c r="CA75" s="88">
        <v>8.9519778215027795E-4</v>
      </c>
      <c r="CB75" s="88">
        <v>6.2248920341495903E-5</v>
      </c>
      <c r="CE75" s="34">
        <f t="shared" si="35"/>
        <v>1.9246924514124849E-2</v>
      </c>
      <c r="CF75" s="79">
        <f t="shared" si="36"/>
        <v>-9.9623460498311925E-6</v>
      </c>
      <c r="CG75" s="79"/>
      <c r="CH75" s="79">
        <f t="shared" si="37"/>
        <v>-1.1152221346353672E-5</v>
      </c>
      <c r="CI75" s="79">
        <f t="shared" si="38"/>
        <v>-5.309226931463285E-5</v>
      </c>
      <c r="CJ75" s="79">
        <f t="shared" si="39"/>
        <v>-5.4713932439560036E-5</v>
      </c>
      <c r="CK75" s="79">
        <f t="shared" si="40"/>
        <v>-8.3721183855053315E-7</v>
      </c>
      <c r="CL75" s="79">
        <f t="shared" si="41"/>
        <v>-3.0179961191889919E-5</v>
      </c>
      <c r="CM75" s="49">
        <f t="shared" si="42"/>
        <v>-4.4178533556929705E-4</v>
      </c>
      <c r="CN75" s="49">
        <f t="shared" si="43"/>
        <v>-6.5491051657504725E-4</v>
      </c>
      <c r="CO75" s="49">
        <f t="shared" si="44"/>
        <v>8.7969756074639314E-4</v>
      </c>
      <c r="CP75" s="49">
        <f t="shared" si="45"/>
        <v>-1.0835205970724218E-3</v>
      </c>
    </row>
    <row r="76" spans="1:94" x14ac:dyDescent="0.25">
      <c r="A76" s="78" t="s">
        <v>73</v>
      </c>
      <c r="B76" s="88">
        <v>1409.6378978</v>
      </c>
      <c r="C76" s="88"/>
      <c r="D76" s="88">
        <v>6559.9375818999997</v>
      </c>
      <c r="E76" s="88">
        <v>242.02989228999999</v>
      </c>
      <c r="F76" s="88">
        <v>234.74513167999999</v>
      </c>
      <c r="G76" s="88">
        <v>9.2796592301</v>
      </c>
      <c r="H76" s="88">
        <v>318.56103874000001</v>
      </c>
      <c r="Q76" s="87" t="s">
        <v>73</v>
      </c>
      <c r="R76" s="87">
        <v>0</v>
      </c>
      <c r="S76" s="88">
        <v>8.3837500172963608</v>
      </c>
      <c r="T76" s="88">
        <v>3.1030533245774499</v>
      </c>
      <c r="U76" s="88">
        <v>3.1030533245774499</v>
      </c>
      <c r="V76" s="88">
        <v>24.653738061145098</v>
      </c>
      <c r="W76" s="88">
        <v>0</v>
      </c>
      <c r="X76" s="88">
        <v>1.5030574977308899</v>
      </c>
      <c r="Y76" s="88">
        <v>7.7157191582312299</v>
      </c>
      <c r="Z76" s="88">
        <v>1403.5274441266099</v>
      </c>
      <c r="AA76" s="88">
        <v>73.850378684171304</v>
      </c>
      <c r="AB76" s="88">
        <v>0.56114295577638496</v>
      </c>
      <c r="AC76" s="88">
        <v>12.892908143950701</v>
      </c>
      <c r="AD76" s="88">
        <v>0</v>
      </c>
      <c r="AE76" s="88">
        <v>0</v>
      </c>
      <c r="AF76" s="88">
        <v>13.5609527878437</v>
      </c>
      <c r="AG76" s="88">
        <v>13.5609527878437</v>
      </c>
      <c r="AH76" s="88">
        <v>52.255720101192097</v>
      </c>
      <c r="AI76" s="88">
        <v>10.2104786194546</v>
      </c>
      <c r="AJ76" s="88">
        <v>0.40749662002116399</v>
      </c>
      <c r="AK76" s="88">
        <v>10.685437748423899</v>
      </c>
      <c r="AL76" s="88">
        <v>1.0934313750117099</v>
      </c>
      <c r="AM76" s="88">
        <v>0</v>
      </c>
      <c r="AN76" s="88">
        <v>0.86519154352783501</v>
      </c>
      <c r="AO76" s="88">
        <v>4.4991425673925303</v>
      </c>
      <c r="AP76" s="88">
        <v>0</v>
      </c>
      <c r="AQ76" s="88">
        <v>326.32728814960501</v>
      </c>
      <c r="AR76" s="88">
        <v>5878.7714219260597</v>
      </c>
      <c r="AS76" s="88">
        <v>600.940473883496</v>
      </c>
      <c r="AT76" s="88">
        <v>6531.9676159107503</v>
      </c>
      <c r="AU76" s="88">
        <v>0</v>
      </c>
      <c r="AV76" s="88">
        <v>13.008007930576399</v>
      </c>
      <c r="AW76" s="88">
        <v>0</v>
      </c>
      <c r="AX76" s="88">
        <v>113.46492153640099</v>
      </c>
      <c r="AY76" s="88">
        <v>0.136281001118845</v>
      </c>
      <c r="AZ76" s="88">
        <v>4.7920418657715798E-2</v>
      </c>
      <c r="BA76" s="88">
        <v>180.27437071821001</v>
      </c>
      <c r="BB76" s="88">
        <v>6.12445873774368E-2</v>
      </c>
      <c r="BC76" s="88">
        <v>0</v>
      </c>
      <c r="BD76" s="88">
        <v>8.8828190501386104E-3</v>
      </c>
      <c r="BE76" s="88">
        <v>241.006299468355</v>
      </c>
      <c r="BF76" s="88">
        <v>233.752088144314</v>
      </c>
      <c r="BG76" s="88">
        <v>7.2542113240408401</v>
      </c>
      <c r="BH76" s="88">
        <v>0</v>
      </c>
      <c r="BI76" s="88">
        <v>0</v>
      </c>
      <c r="BJ76" s="88">
        <v>0.95630532912250499</v>
      </c>
      <c r="BK76" s="88">
        <v>0</v>
      </c>
      <c r="BL76" s="88">
        <v>10.261969609285799</v>
      </c>
      <c r="BM76" s="88">
        <v>0</v>
      </c>
      <c r="BN76" s="88">
        <v>0.26671781389683402</v>
      </c>
      <c r="BO76" s="88">
        <v>41.047874579054898</v>
      </c>
      <c r="BP76" s="88">
        <v>0.27719471747526597</v>
      </c>
      <c r="BQ76" s="88">
        <v>0</v>
      </c>
      <c r="BR76" s="88">
        <v>0.68958623654491702</v>
      </c>
      <c r="BS76" s="88">
        <v>9.3503199457663005E-4</v>
      </c>
      <c r="BT76" s="88">
        <v>9.2436679001526691</v>
      </c>
      <c r="BU76" s="88">
        <v>47.391172694660902</v>
      </c>
      <c r="BV76" s="88">
        <v>0</v>
      </c>
      <c r="BW76" s="88">
        <v>0</v>
      </c>
      <c r="BX76" s="88">
        <v>15.875478304559699</v>
      </c>
      <c r="BY76" s="88">
        <v>0</v>
      </c>
      <c r="BZ76" s="88">
        <v>2.5914212811058301</v>
      </c>
      <c r="CA76" s="88">
        <v>317.344761652805</v>
      </c>
      <c r="CB76" s="88">
        <v>22.067149809851301</v>
      </c>
      <c r="CE76" s="34">
        <f t="shared" si="35"/>
        <v>1.9247496795044016E-2</v>
      </c>
      <c r="CF76" s="79">
        <f t="shared" si="36"/>
        <v>-4.3347682996651843E-3</v>
      </c>
      <c r="CG76" s="79"/>
      <c r="CH76" s="79">
        <f t="shared" si="37"/>
        <v>-4.2637548970623435E-3</v>
      </c>
      <c r="CI76" s="79">
        <f t="shared" si="38"/>
        <v>-4.2292000048429071E-3</v>
      </c>
      <c r="CJ76" s="79">
        <f t="shared" si="39"/>
        <v>-4.2303051338235306E-3</v>
      </c>
      <c r="CK76" s="79">
        <f t="shared" si="40"/>
        <v>-3.8785184945787114E-3</v>
      </c>
      <c r="CL76" s="79">
        <f t="shared" si="41"/>
        <v>-3.8180346598747097E-3</v>
      </c>
      <c r="CM76" s="49">
        <f t="shared" si="42"/>
        <v>-4.9297386346594204E-4</v>
      </c>
      <c r="CN76" s="49">
        <f t="shared" si="43"/>
        <v>-5.5810194392103441E-4</v>
      </c>
      <c r="CO76" s="49">
        <f t="shared" si="44"/>
        <v>8.5619182112100969E-4</v>
      </c>
      <c r="CP76" s="49">
        <f t="shared" si="45"/>
        <v>-1.3385516003709165E-3</v>
      </c>
    </row>
    <row r="77" spans="1:94" x14ac:dyDescent="0.25">
      <c r="A77" s="78" t="s">
        <v>86</v>
      </c>
      <c r="B77" s="88">
        <v>1.6840960009999999</v>
      </c>
      <c r="C77" s="88">
        <v>2.7845387999999999E-2</v>
      </c>
      <c r="D77" s="88">
        <v>20.235551312999998</v>
      </c>
      <c r="E77" s="88">
        <v>0.39788883000000003</v>
      </c>
      <c r="F77" s="88">
        <v>0.36605766109999999</v>
      </c>
      <c r="G77" s="88">
        <v>0.31568302329999998</v>
      </c>
      <c r="H77" s="88">
        <v>0.77336750340000004</v>
      </c>
      <c r="Q77" s="87" t="s">
        <v>86</v>
      </c>
      <c r="R77" s="87">
        <v>0</v>
      </c>
      <c r="S77" s="88">
        <v>0</v>
      </c>
      <c r="T77" s="88">
        <v>0</v>
      </c>
      <c r="U77" s="88">
        <v>0</v>
      </c>
      <c r="V77" s="88">
        <v>0</v>
      </c>
      <c r="W77" s="88">
        <v>0</v>
      </c>
      <c r="X77" s="88">
        <v>0</v>
      </c>
      <c r="Y77" s="88">
        <v>0</v>
      </c>
      <c r="Z77" s="88">
        <v>0</v>
      </c>
      <c r="AA77" s="88">
        <v>0</v>
      </c>
      <c r="AB77" s="88">
        <v>0</v>
      </c>
      <c r="AC77" s="88">
        <v>0</v>
      </c>
      <c r="AD77" s="88">
        <v>0</v>
      </c>
      <c r="AE77" s="88">
        <v>0</v>
      </c>
      <c r="AF77" s="88">
        <v>0</v>
      </c>
      <c r="AG77" s="88">
        <v>0</v>
      </c>
      <c r="AH77" s="88">
        <v>0</v>
      </c>
      <c r="AI77" s="88">
        <v>0</v>
      </c>
      <c r="AJ77" s="88">
        <v>0</v>
      </c>
      <c r="AK77" s="88">
        <v>0</v>
      </c>
      <c r="AL77" s="88">
        <v>0</v>
      </c>
      <c r="AM77" s="88">
        <v>0</v>
      </c>
      <c r="AN77" s="88">
        <v>0</v>
      </c>
      <c r="AO77" s="88">
        <v>0</v>
      </c>
      <c r="AP77" s="88">
        <v>0</v>
      </c>
      <c r="AQ77" s="88">
        <v>0</v>
      </c>
      <c r="AR77" s="88">
        <v>0</v>
      </c>
      <c r="AS77" s="88">
        <v>0</v>
      </c>
      <c r="AT77" s="88">
        <v>0</v>
      </c>
      <c r="AU77" s="88">
        <v>0</v>
      </c>
      <c r="AV77" s="88">
        <v>0</v>
      </c>
      <c r="AW77" s="88">
        <v>0</v>
      </c>
      <c r="AX77" s="88">
        <v>0</v>
      </c>
      <c r="AY77" s="88">
        <v>0</v>
      </c>
      <c r="AZ77" s="88">
        <v>0</v>
      </c>
      <c r="BA77" s="88">
        <v>0</v>
      </c>
      <c r="BB77" s="88">
        <v>0</v>
      </c>
      <c r="BC77" s="88">
        <v>0</v>
      </c>
      <c r="BD77" s="88">
        <v>0</v>
      </c>
      <c r="BE77" s="88">
        <v>0</v>
      </c>
      <c r="BF77" s="88">
        <v>0</v>
      </c>
      <c r="BG77" s="88">
        <v>0</v>
      </c>
      <c r="BH77" s="88">
        <v>0</v>
      </c>
      <c r="BI77" s="88">
        <v>0</v>
      </c>
      <c r="BJ77" s="88">
        <v>0</v>
      </c>
      <c r="BK77" s="88">
        <v>0</v>
      </c>
      <c r="BL77" s="88">
        <v>0</v>
      </c>
      <c r="BM77" s="88">
        <v>0</v>
      </c>
      <c r="BN77" s="88">
        <v>0</v>
      </c>
      <c r="BO77" s="88">
        <v>0</v>
      </c>
      <c r="BP77" s="88">
        <v>0</v>
      </c>
      <c r="BQ77" s="88">
        <v>0</v>
      </c>
      <c r="BR77" s="88">
        <v>0</v>
      </c>
      <c r="BS77" s="88">
        <v>0</v>
      </c>
      <c r="BT77" s="88">
        <v>0</v>
      </c>
      <c r="BU77" s="88">
        <v>0</v>
      </c>
      <c r="BV77" s="88">
        <v>0</v>
      </c>
      <c r="BW77" s="88">
        <v>0</v>
      </c>
      <c r="BX77" s="88">
        <v>0</v>
      </c>
      <c r="BY77" s="88">
        <v>0</v>
      </c>
      <c r="BZ77" s="88">
        <v>0</v>
      </c>
      <c r="CA77" s="88">
        <v>0</v>
      </c>
      <c r="CB77" s="88">
        <v>0</v>
      </c>
      <c r="CE77" s="34" t="e">
        <f t="shared" si="35"/>
        <v>#DIV/0!</v>
      </c>
      <c r="CF77" s="79">
        <f t="shared" si="36"/>
        <v>-1</v>
      </c>
      <c r="CG77" s="79"/>
      <c r="CH77" s="79">
        <f t="shared" si="37"/>
        <v>-1</v>
      </c>
      <c r="CI77" s="79">
        <f t="shared" si="38"/>
        <v>-1</v>
      </c>
      <c r="CJ77" s="79">
        <f t="shared" si="39"/>
        <v>-1</v>
      </c>
      <c r="CK77" s="79">
        <f t="shared" si="40"/>
        <v>-1</v>
      </c>
      <c r="CL77" s="79">
        <f t="shared" si="41"/>
        <v>-1</v>
      </c>
      <c r="CM77" s="49" t="e">
        <f t="shared" si="42"/>
        <v>#DIV/0!</v>
      </c>
      <c r="CN77" s="49" t="e">
        <f t="shared" si="43"/>
        <v>#DIV/0!</v>
      </c>
      <c r="CO77" s="49" t="e">
        <f t="shared" si="44"/>
        <v>#DIV/0!</v>
      </c>
      <c r="CP77" s="49" t="e">
        <f t="shared" si="45"/>
        <v>#DIV/0!</v>
      </c>
    </row>
    <row r="78" spans="1:94" x14ac:dyDescent="0.25">
      <c r="A78" s="78" t="s">
        <v>180</v>
      </c>
      <c r="B78" s="88">
        <v>168.65969862</v>
      </c>
      <c r="C78" s="88">
        <v>3.0296349809000001</v>
      </c>
      <c r="D78" s="88">
        <v>562.02057901000001</v>
      </c>
      <c r="E78" s="88">
        <v>42.045050971999999</v>
      </c>
      <c r="F78" s="88">
        <v>38.681450382000001</v>
      </c>
      <c r="G78" s="88">
        <v>41.214212363000001</v>
      </c>
      <c r="H78" s="88">
        <v>82.017568538000006</v>
      </c>
      <c r="Q78" s="87" t="s">
        <v>180</v>
      </c>
      <c r="R78" s="87">
        <v>0</v>
      </c>
      <c r="S78" s="88">
        <v>0</v>
      </c>
      <c r="T78" s="88">
        <v>0</v>
      </c>
      <c r="U78" s="88">
        <v>0</v>
      </c>
      <c r="V78" s="88">
        <v>0</v>
      </c>
      <c r="W78" s="88">
        <v>0</v>
      </c>
      <c r="X78" s="88">
        <v>0</v>
      </c>
      <c r="Y78" s="88">
        <v>0</v>
      </c>
      <c r="Z78" s="88">
        <v>0</v>
      </c>
      <c r="AA78" s="88">
        <v>0</v>
      </c>
      <c r="AB78" s="88">
        <v>0</v>
      </c>
      <c r="AC78" s="88">
        <v>0</v>
      </c>
      <c r="AD78" s="88">
        <v>0</v>
      </c>
      <c r="AE78" s="88">
        <v>0</v>
      </c>
      <c r="AF78" s="88">
        <v>0</v>
      </c>
      <c r="AG78" s="88">
        <v>0</v>
      </c>
      <c r="AH78" s="88">
        <v>0</v>
      </c>
      <c r="AI78" s="88">
        <v>0</v>
      </c>
      <c r="AJ78" s="88">
        <v>0</v>
      </c>
      <c r="AK78" s="88">
        <v>0</v>
      </c>
      <c r="AL78" s="88">
        <v>0</v>
      </c>
      <c r="AM78" s="88">
        <v>0</v>
      </c>
      <c r="AN78" s="88">
        <v>0</v>
      </c>
      <c r="AO78" s="88">
        <v>0</v>
      </c>
      <c r="AP78" s="88">
        <v>0</v>
      </c>
      <c r="AQ78" s="88">
        <v>0</v>
      </c>
      <c r="AR78" s="88">
        <v>0</v>
      </c>
      <c r="AS78" s="88">
        <v>0</v>
      </c>
      <c r="AT78" s="88">
        <v>0</v>
      </c>
      <c r="AU78" s="88">
        <v>0</v>
      </c>
      <c r="AV78" s="88">
        <v>0</v>
      </c>
      <c r="AW78" s="88">
        <v>0</v>
      </c>
      <c r="AX78" s="88">
        <v>0</v>
      </c>
      <c r="AY78" s="88">
        <v>0</v>
      </c>
      <c r="AZ78" s="88">
        <v>0</v>
      </c>
      <c r="BA78" s="88">
        <v>0</v>
      </c>
      <c r="BB78" s="88">
        <v>0</v>
      </c>
      <c r="BC78" s="88">
        <v>0</v>
      </c>
      <c r="BD78" s="88">
        <v>0</v>
      </c>
      <c r="BE78" s="88">
        <v>0</v>
      </c>
      <c r="BF78" s="88">
        <v>0</v>
      </c>
      <c r="BG78" s="88">
        <v>0</v>
      </c>
      <c r="BH78" s="88">
        <v>0</v>
      </c>
      <c r="BI78" s="88">
        <v>0</v>
      </c>
      <c r="BJ78" s="88">
        <v>0</v>
      </c>
      <c r="BK78" s="88">
        <v>0</v>
      </c>
      <c r="BL78" s="88">
        <v>0</v>
      </c>
      <c r="BM78" s="88">
        <v>0</v>
      </c>
      <c r="BN78" s="88">
        <v>0</v>
      </c>
      <c r="BO78" s="88">
        <v>0</v>
      </c>
      <c r="BP78" s="88">
        <v>0</v>
      </c>
      <c r="BQ78" s="88">
        <v>0</v>
      </c>
      <c r="BR78" s="88">
        <v>0</v>
      </c>
      <c r="BS78" s="88">
        <v>0</v>
      </c>
      <c r="BT78" s="88">
        <v>0</v>
      </c>
      <c r="BU78" s="88">
        <v>0</v>
      </c>
      <c r="BV78" s="88">
        <v>0</v>
      </c>
      <c r="BW78" s="88">
        <v>0</v>
      </c>
      <c r="BX78" s="88">
        <v>0</v>
      </c>
      <c r="BY78" s="88">
        <v>0</v>
      </c>
      <c r="BZ78" s="88">
        <v>0</v>
      </c>
      <c r="CA78" s="88">
        <v>0</v>
      </c>
      <c r="CB78" s="88">
        <v>0</v>
      </c>
      <c r="CE78" s="34" t="e">
        <f t="shared" si="35"/>
        <v>#DIV/0!</v>
      </c>
      <c r="CF78" s="79">
        <f t="shared" si="36"/>
        <v>-1</v>
      </c>
      <c r="CG78" s="79"/>
      <c r="CH78" s="79">
        <f t="shared" si="37"/>
        <v>-1</v>
      </c>
      <c r="CI78" s="79">
        <f t="shared" si="38"/>
        <v>-1</v>
      </c>
      <c r="CJ78" s="79">
        <f t="shared" si="39"/>
        <v>-1</v>
      </c>
      <c r="CK78" s="79">
        <f t="shared" si="40"/>
        <v>-1</v>
      </c>
      <c r="CL78" s="79">
        <f t="shared" si="41"/>
        <v>-1</v>
      </c>
      <c r="CM78" s="49" t="e">
        <f t="shared" si="42"/>
        <v>#DIV/0!</v>
      </c>
      <c r="CN78" s="49" t="e">
        <f t="shared" si="43"/>
        <v>#DIV/0!</v>
      </c>
      <c r="CO78" s="49" t="e">
        <f t="shared" si="44"/>
        <v>#DIV/0!</v>
      </c>
      <c r="CP78" s="49" t="e">
        <f t="shared" si="45"/>
        <v>#DIV/0!</v>
      </c>
    </row>
    <row r="79" spans="1:94" x14ac:dyDescent="0.25">
      <c r="A79" s="12" t="s">
        <v>88</v>
      </c>
      <c r="B79" s="88">
        <v>374.55857928</v>
      </c>
      <c r="C79" s="88">
        <v>5.6471528764999999</v>
      </c>
      <c r="D79" s="88">
        <v>4353.3466680000001</v>
      </c>
      <c r="E79" s="88">
        <v>103.88317604</v>
      </c>
      <c r="F79" s="88">
        <v>95.572515370000005</v>
      </c>
      <c r="G79" s="88">
        <v>296.32148723</v>
      </c>
      <c r="H79" s="88">
        <v>162.11471036</v>
      </c>
      <c r="Q79" s="87" t="s">
        <v>88</v>
      </c>
      <c r="R79" s="87">
        <v>0</v>
      </c>
      <c r="S79" s="88">
        <v>0</v>
      </c>
      <c r="T79" s="88">
        <v>0</v>
      </c>
      <c r="U79" s="88">
        <v>0</v>
      </c>
      <c r="V79" s="88">
        <v>0</v>
      </c>
      <c r="W79" s="88">
        <v>0</v>
      </c>
      <c r="X79" s="88">
        <v>0</v>
      </c>
      <c r="Y79" s="88">
        <v>0</v>
      </c>
      <c r="Z79" s="88">
        <v>0</v>
      </c>
      <c r="AA79" s="88">
        <v>0</v>
      </c>
      <c r="AB79" s="88">
        <v>0</v>
      </c>
      <c r="AC79" s="88">
        <v>0</v>
      </c>
      <c r="AD79" s="88">
        <v>0</v>
      </c>
      <c r="AE79" s="88">
        <v>0</v>
      </c>
      <c r="AF79" s="88">
        <v>0</v>
      </c>
      <c r="AG79" s="88">
        <v>0</v>
      </c>
      <c r="AH79" s="88">
        <v>0</v>
      </c>
      <c r="AI79" s="88">
        <v>0</v>
      </c>
      <c r="AJ79" s="88">
        <v>0</v>
      </c>
      <c r="AK79" s="88">
        <v>0</v>
      </c>
      <c r="AL79" s="88">
        <v>0</v>
      </c>
      <c r="AM79" s="88">
        <v>0</v>
      </c>
      <c r="AN79" s="88">
        <v>0</v>
      </c>
      <c r="AO79" s="88">
        <v>0</v>
      </c>
      <c r="AP79" s="88">
        <v>0</v>
      </c>
      <c r="AQ79" s="88">
        <v>0</v>
      </c>
      <c r="AR79" s="88">
        <v>0</v>
      </c>
      <c r="AS79" s="88">
        <v>0</v>
      </c>
      <c r="AT79" s="88">
        <v>0</v>
      </c>
      <c r="AU79" s="88">
        <v>0</v>
      </c>
      <c r="AV79" s="88">
        <v>0</v>
      </c>
      <c r="AW79" s="88">
        <v>0</v>
      </c>
      <c r="AX79" s="88">
        <v>0</v>
      </c>
      <c r="AY79" s="88">
        <v>0</v>
      </c>
      <c r="AZ79" s="88">
        <v>0</v>
      </c>
      <c r="BA79" s="88">
        <v>0</v>
      </c>
      <c r="BB79" s="88">
        <v>0</v>
      </c>
      <c r="BC79" s="88">
        <v>0</v>
      </c>
      <c r="BD79" s="88">
        <v>0</v>
      </c>
      <c r="BE79" s="88">
        <v>0</v>
      </c>
      <c r="BF79" s="88">
        <v>0</v>
      </c>
      <c r="BG79" s="88">
        <v>0</v>
      </c>
      <c r="BH79" s="88">
        <v>0</v>
      </c>
      <c r="BI79" s="88">
        <v>0</v>
      </c>
      <c r="BJ79" s="88">
        <v>0</v>
      </c>
      <c r="BK79" s="88">
        <v>0</v>
      </c>
      <c r="BL79" s="88">
        <v>0</v>
      </c>
      <c r="BM79" s="88">
        <v>0</v>
      </c>
      <c r="BN79" s="88">
        <v>0</v>
      </c>
      <c r="BO79" s="88">
        <v>0</v>
      </c>
      <c r="BP79" s="88">
        <v>0</v>
      </c>
      <c r="BQ79" s="88">
        <v>0</v>
      </c>
      <c r="BR79" s="88">
        <v>0</v>
      </c>
      <c r="BS79" s="88">
        <v>0</v>
      </c>
      <c r="BT79" s="88">
        <v>0</v>
      </c>
      <c r="BU79" s="88">
        <v>0</v>
      </c>
      <c r="BV79" s="88">
        <v>0</v>
      </c>
      <c r="BW79" s="88">
        <v>0</v>
      </c>
      <c r="BX79" s="88">
        <v>0</v>
      </c>
      <c r="BY79" s="88">
        <v>0</v>
      </c>
      <c r="BZ79" s="88">
        <v>0</v>
      </c>
      <c r="CA79" s="88">
        <v>0</v>
      </c>
      <c r="CB79" s="88">
        <v>0</v>
      </c>
      <c r="CE79" s="34" t="e">
        <f t="shared" si="35"/>
        <v>#DIV/0!</v>
      </c>
    </row>
    <row r="80" spans="1:94" x14ac:dyDescent="0.25">
      <c r="A80" s="15"/>
      <c r="B80" s="13"/>
      <c r="C80" s="13"/>
      <c r="D80" s="13"/>
      <c r="E80" s="13"/>
      <c r="F80" s="13"/>
      <c r="G80" s="13"/>
      <c r="H80" s="13"/>
      <c r="I80" s="13"/>
    </row>
    <row r="82" spans="1:16" x14ac:dyDescent="0.25">
      <c r="A82" s="27"/>
    </row>
    <row r="83" spans="1:16" x14ac:dyDescent="0.25">
      <c r="A83" s="5"/>
      <c r="P83" s="27"/>
    </row>
    <row r="84" spans="1:16" x14ac:dyDescent="0.25">
      <c r="A84" s="8"/>
      <c r="P84" s="27"/>
    </row>
    <row r="85" spans="1:16" x14ac:dyDescent="0.25">
      <c r="A85" s="18"/>
      <c r="P85" s="27"/>
    </row>
    <row r="86" spans="1:16" x14ac:dyDescent="0.25">
      <c r="A86" s="18"/>
      <c r="P86" s="27"/>
    </row>
    <row r="87" spans="1:16" x14ac:dyDescent="0.25">
      <c r="A87" s="18"/>
      <c r="P87" s="27"/>
    </row>
    <row r="88" spans="1:16" x14ac:dyDescent="0.25">
      <c r="A88" s="18"/>
      <c r="P88" s="27"/>
    </row>
    <row r="89" spans="1:16" x14ac:dyDescent="0.25">
      <c r="A89" s="18"/>
      <c r="P89" s="27"/>
    </row>
    <row r="90" spans="1:16" x14ac:dyDescent="0.25">
      <c r="A90" s="18"/>
      <c r="P90" s="27"/>
    </row>
    <row r="91" spans="1:16" x14ac:dyDescent="0.25">
      <c r="A91" s="18"/>
      <c r="P91" s="27"/>
    </row>
    <row r="92" spans="1:16" x14ac:dyDescent="0.25">
      <c r="A92" s="18"/>
      <c r="P92" s="27"/>
    </row>
    <row r="93" spans="1:16" x14ac:dyDescent="0.25">
      <c r="A93" s="18"/>
      <c r="P93" s="27"/>
    </row>
    <row r="94" spans="1:16" x14ac:dyDescent="0.25">
      <c r="A94" s="18"/>
      <c r="P94" s="27"/>
    </row>
    <row r="95" spans="1:16" x14ac:dyDescent="0.25">
      <c r="A95" s="21"/>
      <c r="P95" s="27"/>
    </row>
    <row r="96" spans="1:16" x14ac:dyDescent="0.25">
      <c r="A96" s="21"/>
      <c r="P96" s="27"/>
    </row>
    <row r="97" spans="1:16" x14ac:dyDescent="0.25">
      <c r="A97" s="15"/>
      <c r="B97" s="13"/>
      <c r="P97" s="27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327B-77A0-47CC-A104-98D759B73B6B}">
  <dimension ref="A1:CR97"/>
  <sheetViews>
    <sheetView zoomScale="85" zoomScaleNormal="85" workbookViewId="0">
      <pane xSplit="1" ySplit="2" topLeftCell="Q30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ColWidth="9.140625" defaultRowHeight="15" x14ac:dyDescent="0.25"/>
  <cols>
    <col min="1" max="1" width="19.28515625" style="87" customWidth="1"/>
    <col min="2" max="16" width="9.140625" style="87"/>
    <col min="17" max="17" width="22.28515625" style="87" bestFit="1" customWidth="1"/>
    <col min="18" max="18" width="6" style="87" bestFit="1" customWidth="1"/>
    <col min="19" max="19" width="5.42578125" style="87" bestFit="1" customWidth="1"/>
    <col min="20" max="20" width="5.5703125" style="87" bestFit="1" customWidth="1"/>
    <col min="21" max="21" width="14.5703125" style="87" bestFit="1" customWidth="1"/>
    <col min="22" max="22" width="5.5703125" style="87" bestFit="1" customWidth="1"/>
    <col min="23" max="23" width="5.5703125" style="87" customWidth="1"/>
    <col min="24" max="24" width="5.7109375" style="87" bestFit="1" customWidth="1"/>
    <col min="25" max="25" width="4.5703125" style="87" bestFit="1" customWidth="1"/>
    <col min="26" max="26" width="6.7109375" style="87" bestFit="1" customWidth="1"/>
    <col min="27" max="27" width="4.5703125" style="87" bestFit="1" customWidth="1"/>
    <col min="28" max="28" width="5.7109375" style="87" bestFit="1" customWidth="1"/>
    <col min="29" max="29" width="5.5703125" style="87" bestFit="1" customWidth="1"/>
    <col min="30" max="30" width="5.85546875" style="87" bestFit="1" customWidth="1"/>
    <col min="31" max="31" width="5.85546875" style="87" customWidth="1"/>
    <col min="32" max="32" width="6.42578125" style="87" bestFit="1" customWidth="1"/>
    <col min="33" max="33" width="15.42578125" style="87" bestFit="1" customWidth="1"/>
    <col min="34" max="34" width="6.5703125" style="87" bestFit="1" customWidth="1"/>
    <col min="35" max="35" width="5" style="87" bestFit="1" customWidth="1"/>
    <col min="36" max="36" width="5.140625" style="87" bestFit="1" customWidth="1"/>
    <col min="37" max="37" width="5.140625" style="87" customWidth="1"/>
    <col min="38" max="38" width="4.140625" style="87" bestFit="1" customWidth="1"/>
    <col min="39" max="39" width="6.5703125" style="87" bestFit="1" customWidth="1"/>
    <col min="40" max="40" width="6.140625" style="87" bestFit="1" customWidth="1"/>
    <col min="41" max="41" width="4.85546875" style="87" bestFit="1" customWidth="1"/>
    <col min="42" max="42" width="10" style="87" bestFit="1" customWidth="1"/>
    <col min="43" max="43" width="10" style="87" customWidth="1"/>
    <col min="44" max="45" width="7.7109375" style="87" bestFit="1" customWidth="1"/>
    <col min="46" max="46" width="9.28515625" style="87" bestFit="1" customWidth="1"/>
    <col min="47" max="47" width="6" style="87" customWidth="1"/>
    <col min="48" max="48" width="5.7109375" style="87" bestFit="1" customWidth="1"/>
    <col min="49" max="49" width="4.28515625" style="87" bestFit="1" customWidth="1"/>
    <col min="50" max="50" width="6.7109375" style="87" bestFit="1" customWidth="1"/>
    <col min="51" max="51" width="4.5703125" style="87" bestFit="1" customWidth="1"/>
    <col min="52" max="52" width="4.140625" style="87" customWidth="1"/>
    <col min="53" max="53" width="4.28515625" style="87" bestFit="1" customWidth="1"/>
    <col min="54" max="54" width="4.140625" style="87" bestFit="1" customWidth="1"/>
    <col min="55" max="55" width="6.7109375" style="87" bestFit="1" customWidth="1"/>
    <col min="56" max="56" width="3.28515625" style="87" customWidth="1"/>
    <col min="57" max="57" width="6.7109375" style="87" bestFit="1" customWidth="1"/>
    <col min="58" max="58" width="6.85546875" style="87" bestFit="1" customWidth="1"/>
    <col min="59" max="59" width="5.7109375" style="87" bestFit="1" customWidth="1"/>
    <col min="60" max="60" width="5.140625" style="87" bestFit="1" customWidth="1"/>
    <col min="61" max="61" width="5.28515625" style="87" customWidth="1"/>
    <col min="62" max="62" width="8.7109375" style="87" bestFit="1" customWidth="1"/>
    <col min="63" max="63" width="4.85546875" style="87" customWidth="1"/>
    <col min="64" max="64" width="7.85546875" style="87" bestFit="1" customWidth="1"/>
    <col min="65" max="65" width="5.85546875" style="87" customWidth="1"/>
    <col min="66" max="66" width="6" style="87" customWidth="1"/>
    <col min="67" max="67" width="5.7109375" style="87" bestFit="1" customWidth="1"/>
    <col min="68" max="68" width="5.7109375" style="87" customWidth="1"/>
    <col min="69" max="69" width="3.85546875" style="87" bestFit="1" customWidth="1"/>
    <col min="70" max="70" width="6.7109375" style="87" bestFit="1" customWidth="1"/>
    <col min="71" max="71" width="3.85546875" style="87" bestFit="1" customWidth="1"/>
    <col min="72" max="72" width="7.7109375" style="87" bestFit="1" customWidth="1"/>
    <col min="73" max="73" width="8" style="87" bestFit="1" customWidth="1"/>
    <col min="74" max="75" width="5.28515625" style="87" bestFit="1" customWidth="1"/>
    <col min="76" max="76" width="5.7109375" style="87" bestFit="1" customWidth="1"/>
    <col min="77" max="77" width="5.7109375" style="87" customWidth="1"/>
    <col min="78" max="78" width="5.7109375" style="87" bestFit="1" customWidth="1"/>
    <col min="79" max="79" width="9.140625" style="87" bestFit="1" customWidth="1"/>
    <col min="80" max="80" width="7.140625" style="87" bestFit="1" customWidth="1"/>
    <col min="81" max="16384" width="9.140625" style="87"/>
  </cols>
  <sheetData>
    <row r="1" spans="1:96" x14ac:dyDescent="0.25">
      <c r="B1" s="87" t="s">
        <v>489</v>
      </c>
      <c r="Q1" s="87" t="s">
        <v>490</v>
      </c>
    </row>
    <row r="2" spans="1:96" x14ac:dyDescent="0.25">
      <c r="A2" s="87" t="s">
        <v>52</v>
      </c>
      <c r="B2" s="87" t="s">
        <v>59</v>
      </c>
      <c r="C2" s="87" t="s">
        <v>57</v>
      </c>
      <c r="D2" s="87" t="s">
        <v>60</v>
      </c>
      <c r="E2" s="87" t="s">
        <v>54</v>
      </c>
      <c r="F2" s="87" t="s">
        <v>53</v>
      </c>
      <c r="G2" s="87" t="s">
        <v>61</v>
      </c>
      <c r="H2" s="87" t="s">
        <v>62</v>
      </c>
      <c r="I2" s="87" t="s">
        <v>63</v>
      </c>
      <c r="J2" s="87" t="s">
        <v>64</v>
      </c>
      <c r="K2" s="87" t="s">
        <v>65</v>
      </c>
      <c r="L2" s="87" t="s">
        <v>68</v>
      </c>
      <c r="M2" s="87" t="s">
        <v>311</v>
      </c>
      <c r="N2" s="87" t="s">
        <v>314</v>
      </c>
      <c r="O2" s="87" t="s">
        <v>321</v>
      </c>
      <c r="Q2" s="87" t="s">
        <v>226</v>
      </c>
      <c r="R2" s="87" t="s">
        <v>458</v>
      </c>
      <c r="S2" s="88" t="s">
        <v>360</v>
      </c>
      <c r="T2" s="88" t="s">
        <v>131</v>
      </c>
      <c r="U2" s="88" t="s">
        <v>132</v>
      </c>
      <c r="V2" s="88" t="s">
        <v>133</v>
      </c>
      <c r="W2" s="88" t="s">
        <v>335</v>
      </c>
      <c r="X2" s="88" t="s">
        <v>361</v>
      </c>
      <c r="Y2" s="88" t="s">
        <v>134</v>
      </c>
      <c r="Z2" s="88" t="s">
        <v>59</v>
      </c>
      <c r="AA2" s="88" t="s">
        <v>136</v>
      </c>
      <c r="AB2" s="88" t="s">
        <v>137</v>
      </c>
      <c r="AC2" s="88" t="s">
        <v>362</v>
      </c>
      <c r="AD2" s="88" t="s">
        <v>138</v>
      </c>
      <c r="AE2" s="88" t="s">
        <v>459</v>
      </c>
      <c r="AF2" s="88" t="s">
        <v>139</v>
      </c>
      <c r="AG2" s="88" t="s">
        <v>140</v>
      </c>
      <c r="AH2" s="88" t="s">
        <v>141</v>
      </c>
      <c r="AI2" s="88" t="s">
        <v>142</v>
      </c>
      <c r="AJ2" s="88" t="s">
        <v>143</v>
      </c>
      <c r="AK2" s="88" t="s">
        <v>460</v>
      </c>
      <c r="AL2" s="88" t="s">
        <v>363</v>
      </c>
      <c r="AM2" s="88" t="s">
        <v>144</v>
      </c>
      <c r="AN2" s="88" t="s">
        <v>368</v>
      </c>
      <c r="AO2" s="88" t="s">
        <v>57</v>
      </c>
      <c r="AP2" s="88" t="s">
        <v>128</v>
      </c>
      <c r="AQ2" s="88" t="s">
        <v>461</v>
      </c>
      <c r="AR2" s="88" t="s">
        <v>145</v>
      </c>
      <c r="AS2" s="88" t="s">
        <v>146</v>
      </c>
      <c r="AT2" s="88" t="s">
        <v>60</v>
      </c>
      <c r="AU2" s="88" t="s">
        <v>147</v>
      </c>
      <c r="AV2" s="88" t="s">
        <v>148</v>
      </c>
      <c r="AW2" s="88" t="s">
        <v>149</v>
      </c>
      <c r="AX2" s="88" t="s">
        <v>150</v>
      </c>
      <c r="AY2" s="88" t="s">
        <v>151</v>
      </c>
      <c r="AZ2" s="88" t="s">
        <v>152</v>
      </c>
      <c r="BA2" s="88" t="s">
        <v>153</v>
      </c>
      <c r="BB2" s="88" t="s">
        <v>154</v>
      </c>
      <c r="BC2" s="88" t="s">
        <v>155</v>
      </c>
      <c r="BD2" s="88" t="s">
        <v>156</v>
      </c>
      <c r="BE2" s="88" t="s">
        <v>54</v>
      </c>
      <c r="BF2" s="88" t="s">
        <v>53</v>
      </c>
      <c r="BG2" s="88" t="s">
        <v>157</v>
      </c>
      <c r="BH2" s="88" t="s">
        <v>158</v>
      </c>
      <c r="BI2" s="88" t="s">
        <v>159</v>
      </c>
      <c r="BJ2" s="88" t="s">
        <v>160</v>
      </c>
      <c r="BK2" s="88" t="s">
        <v>161</v>
      </c>
      <c r="BL2" s="88" t="s">
        <v>162</v>
      </c>
      <c r="BM2" s="88" t="s">
        <v>163</v>
      </c>
      <c r="BN2" s="88" t="s">
        <v>164</v>
      </c>
      <c r="BO2" s="88" t="s">
        <v>165</v>
      </c>
      <c r="BP2" s="88" t="s">
        <v>364</v>
      </c>
      <c r="BQ2" s="88" t="s">
        <v>166</v>
      </c>
      <c r="BR2" s="88" t="s">
        <v>167</v>
      </c>
      <c r="BS2" s="88" t="s">
        <v>168</v>
      </c>
      <c r="BT2" s="88" t="s">
        <v>61</v>
      </c>
      <c r="BU2" s="88" t="s">
        <v>369</v>
      </c>
      <c r="BV2" s="88" t="s">
        <v>169</v>
      </c>
      <c r="BW2" s="88" t="s">
        <v>170</v>
      </c>
      <c r="BX2" s="88" t="s">
        <v>171</v>
      </c>
      <c r="BY2" s="88" t="s">
        <v>172</v>
      </c>
      <c r="BZ2" s="88" t="s">
        <v>173</v>
      </c>
      <c r="CA2" s="88" t="s">
        <v>174</v>
      </c>
      <c r="CB2" s="88" t="s">
        <v>370</v>
      </c>
      <c r="CD2" s="87" t="s">
        <v>141</v>
      </c>
      <c r="CE2" s="88" t="s">
        <v>448</v>
      </c>
      <c r="CF2" s="87" t="s">
        <v>59</v>
      </c>
      <c r="CG2" s="87" t="s">
        <v>57</v>
      </c>
      <c r="CH2" s="87" t="s">
        <v>60</v>
      </c>
      <c r="CI2" s="87" t="s">
        <v>54</v>
      </c>
      <c r="CJ2" s="87" t="s">
        <v>53</v>
      </c>
      <c r="CK2" s="87" t="s">
        <v>61</v>
      </c>
      <c r="CL2" s="87" t="s">
        <v>62</v>
      </c>
      <c r="CM2" s="87" t="s">
        <v>63</v>
      </c>
      <c r="CN2" s="87" t="s">
        <v>64</v>
      </c>
      <c r="CO2" s="87" t="s">
        <v>65</v>
      </c>
      <c r="CP2" s="87" t="s">
        <v>321</v>
      </c>
    </row>
    <row r="3" spans="1:96" x14ac:dyDescent="0.25">
      <c r="A3" s="88" t="s">
        <v>0</v>
      </c>
      <c r="B3" s="88">
        <v>217.35828359000001</v>
      </c>
      <c r="C3" s="88"/>
      <c r="D3" s="88">
        <v>1216.6198949</v>
      </c>
      <c r="E3" s="88">
        <v>35.050419196999997</v>
      </c>
      <c r="F3" s="88">
        <v>32.246388347</v>
      </c>
      <c r="G3" s="88">
        <v>73.744835338000001</v>
      </c>
      <c r="H3" s="88">
        <v>120.29519999</v>
      </c>
      <c r="I3" s="88"/>
      <c r="J3" s="88"/>
      <c r="K3" s="88"/>
      <c r="L3" s="88"/>
      <c r="M3" s="88"/>
      <c r="N3" s="28"/>
      <c r="O3" s="28"/>
      <c r="P3" s="88"/>
      <c r="Q3" s="87" t="s">
        <v>0</v>
      </c>
      <c r="R3" s="87">
        <v>0</v>
      </c>
      <c r="S3" s="88">
        <v>3.17700995644736</v>
      </c>
      <c r="T3" s="88">
        <v>1.1759008079764199</v>
      </c>
      <c r="U3" s="88">
        <v>1.1759008079764199</v>
      </c>
      <c r="V3" s="88">
        <v>9.3424974389788105</v>
      </c>
      <c r="W3" s="88">
        <v>0</v>
      </c>
      <c r="X3" s="88">
        <v>0.56958189562137096</v>
      </c>
      <c r="Y3" s="88">
        <v>2.9238596692906</v>
      </c>
      <c r="Z3" s="88">
        <v>217.29333299823</v>
      </c>
      <c r="AA3" s="88">
        <v>27.9855357765171</v>
      </c>
      <c r="AB3" s="88">
        <v>0.21264440752228</v>
      </c>
      <c r="AC3" s="88">
        <v>4.8857554563756</v>
      </c>
      <c r="AD3" s="88">
        <v>0</v>
      </c>
      <c r="AE3" s="88">
        <v>0</v>
      </c>
      <c r="AF3" s="88">
        <v>5.1389078109410899</v>
      </c>
      <c r="AG3" s="88">
        <v>5.1389078109410899</v>
      </c>
      <c r="AH3" s="88">
        <v>9.7306967952512409</v>
      </c>
      <c r="AI3" s="88">
        <v>3.8692576483473502</v>
      </c>
      <c r="AJ3" s="88">
        <v>0.15442035103156801</v>
      </c>
      <c r="AK3" s="88">
        <v>4.0492310024273896</v>
      </c>
      <c r="AL3" s="88">
        <v>0.41435497317680497</v>
      </c>
      <c r="AM3" s="88">
        <v>0</v>
      </c>
      <c r="AN3" s="88">
        <v>0.32786337552817602</v>
      </c>
      <c r="AO3" s="88">
        <v>0.62051199314362504</v>
      </c>
      <c r="AP3" s="88">
        <v>0</v>
      </c>
      <c r="AQ3" s="88">
        <v>123.661231876629</v>
      </c>
      <c r="AR3" s="88">
        <v>1094.7035429157199</v>
      </c>
      <c r="AS3" s="88">
        <v>111.90302348694</v>
      </c>
      <c r="AT3" s="88">
        <v>1216.33726319791</v>
      </c>
      <c r="AU3" s="88">
        <v>0</v>
      </c>
      <c r="AV3" s="88">
        <v>4.9293472471987503</v>
      </c>
      <c r="AW3" s="88">
        <v>0</v>
      </c>
      <c r="AX3" s="88">
        <v>42.997388699072403</v>
      </c>
      <c r="AY3" s="88">
        <v>1.8795607059199599E-2</v>
      </c>
      <c r="AZ3" s="88">
        <v>6.6090740367179797E-3</v>
      </c>
      <c r="BA3" s="88">
        <v>24.863063494215599</v>
      </c>
      <c r="BB3" s="88">
        <v>8.4467425277093295E-3</v>
      </c>
      <c r="BC3" s="88">
        <v>0</v>
      </c>
      <c r="BD3" s="88">
        <v>1.2250984330649201E-3</v>
      </c>
      <c r="BE3" s="88">
        <v>35.042039406925497</v>
      </c>
      <c r="BF3" s="88">
        <v>32.238613252392597</v>
      </c>
      <c r="BG3" s="88">
        <v>2.8034261545329699</v>
      </c>
      <c r="BH3" s="88">
        <v>0</v>
      </c>
      <c r="BI3" s="88">
        <v>0</v>
      </c>
      <c r="BJ3" s="88">
        <v>0.13189164536450601</v>
      </c>
      <c r="BK3" s="88">
        <v>0</v>
      </c>
      <c r="BL3" s="88">
        <v>1.41531304695293</v>
      </c>
      <c r="BM3" s="88">
        <v>0</v>
      </c>
      <c r="BN3" s="88">
        <v>3.6785200372581102E-2</v>
      </c>
      <c r="BO3" s="88">
        <v>5.6612479780860498</v>
      </c>
      <c r="BP3" s="88">
        <v>0.105042627342983</v>
      </c>
      <c r="BQ3" s="88">
        <v>0</v>
      </c>
      <c r="BR3" s="88">
        <v>9.5106406741733998E-2</v>
      </c>
      <c r="BS3" s="88">
        <v>1.2895860249012E-4</v>
      </c>
      <c r="BT3" s="88">
        <v>73.730449578421101</v>
      </c>
      <c r="BU3" s="88">
        <v>17.958833837537501</v>
      </c>
      <c r="BV3" s="88">
        <v>0</v>
      </c>
      <c r="BW3" s="88">
        <v>0</v>
      </c>
      <c r="BX3" s="88">
        <v>6.0159919160830402</v>
      </c>
      <c r="BY3" s="88">
        <v>0</v>
      </c>
      <c r="BZ3" s="88">
        <v>0.98201559669306704</v>
      </c>
      <c r="CA3" s="88">
        <v>120.257385351389</v>
      </c>
      <c r="CB3" s="88">
        <v>8.3623107965933006</v>
      </c>
      <c r="CD3" s="34">
        <f t="shared" ref="CD3:CD60" si="0">AH3/AT3</f>
        <v>7.9999989227230971E-3</v>
      </c>
      <c r="CE3" s="34">
        <f>AO3/BF3</f>
        <v>1.9247477808232761E-2</v>
      </c>
      <c r="CF3" s="79">
        <f t="shared" ref="CF3:CF60" si="1">IF(B3=0,"",(Z3-B3)/B3)</f>
        <v>-2.9881811126430019E-4</v>
      </c>
      <c r="CG3" s="79" t="str">
        <f t="shared" ref="CG3:CG60" si="2">IF(C3=0,"",(AO3-C3)/C3)</f>
        <v/>
      </c>
      <c r="CH3" s="79">
        <f t="shared" ref="CH3:CH60" si="3">IF(D3=0,"",(AT3-D3)/D3)</f>
        <v>-2.323089596633306E-4</v>
      </c>
      <c r="CI3" s="79">
        <f t="shared" ref="CI3:CI34" si="4">IF(E3=0,"",(BE3-E3)/E3)</f>
        <v>-2.3907816986157396E-4</v>
      </c>
      <c r="CJ3" s="79">
        <f t="shared" ref="CJ3:CJ34" si="5">IF(F3=0,"",(BF3-F3)/F3)</f>
        <v>-2.4111520718960385E-4</v>
      </c>
      <c r="CK3" s="79">
        <f t="shared" ref="CK3:CK60" si="6">IF(G3=0,"",(BT3-G3)/G3)</f>
        <v>-1.9507480778775636E-4</v>
      </c>
      <c r="CL3" s="79">
        <f t="shared" ref="CL3:CL60" si="7">IF(H3=0,"",(CA3-H3)/H3)</f>
        <v>-3.1434869067210983E-4</v>
      </c>
      <c r="CM3" s="49">
        <f>(T3/0.009783-$CA3)/$CA3</f>
        <v>-4.9061088756508539E-4</v>
      </c>
      <c r="CN3" s="49">
        <f>(X3/0.004739-$CA3)/$CA3</f>
        <v>-5.5773591639367954E-4</v>
      </c>
      <c r="CO3" s="49">
        <f>(AF3/0.042696-$CA3)/$CA3</f>
        <v>8.5665166811579115E-4</v>
      </c>
      <c r="CP3" s="49">
        <f>(AN3/0.00273-$CA3)/$CA3</f>
        <v>-1.3380533634037043E-3</v>
      </c>
    </row>
    <row r="4" spans="1:96" x14ac:dyDescent="0.2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28"/>
      <c r="O4" s="28"/>
      <c r="P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D4" s="34" t="e">
        <f t="shared" si="0"/>
        <v>#DIV/0!</v>
      </c>
      <c r="CE4" s="34" t="e">
        <f t="shared" ref="CE4:CE60" si="8">AO4/BF4</f>
        <v>#DIV/0!</v>
      </c>
      <c r="CF4" s="79" t="str">
        <f t="shared" si="1"/>
        <v/>
      </c>
      <c r="CG4" s="79" t="str">
        <f t="shared" si="2"/>
        <v/>
      </c>
      <c r="CH4" s="79" t="str">
        <f t="shared" si="3"/>
        <v/>
      </c>
      <c r="CI4" s="79" t="str">
        <f t="shared" si="4"/>
        <v/>
      </c>
      <c r="CJ4" s="79" t="str">
        <f t="shared" si="5"/>
        <v/>
      </c>
      <c r="CK4" s="79" t="str">
        <f t="shared" si="6"/>
        <v/>
      </c>
      <c r="CL4" s="79" t="str">
        <f t="shared" si="7"/>
        <v/>
      </c>
      <c r="CM4" s="49" t="e">
        <f t="shared" ref="CM4:CM67" si="9">(T4/0.009783-$CA4)/$CA4</f>
        <v>#DIV/0!</v>
      </c>
      <c r="CN4" s="49" t="e">
        <f t="shared" ref="CN4:CN67" si="10">(X4/0.004739-$CA4)/$CA4</f>
        <v>#DIV/0!</v>
      </c>
      <c r="CO4" s="49" t="e">
        <f t="shared" ref="CO4:CO67" si="11">(AF4/0.042696-$CA4)/$CA4</f>
        <v>#DIV/0!</v>
      </c>
      <c r="CP4" s="49" t="e">
        <f t="shared" ref="CP4:CP67" si="12">(AN4/0.00273-$CA4)/$CA4</f>
        <v>#DIV/0!</v>
      </c>
      <c r="CQ4" s="79" t="str">
        <f>IF(N4=0,"",(#REF!-N4)/N4)</f>
        <v/>
      </c>
      <c r="CR4" s="79" t="str">
        <f t="shared" ref="CR4:CR60" si="13">IF(O4=0,"",(AN4-O4)/O4)</f>
        <v/>
      </c>
    </row>
    <row r="5" spans="1:96" x14ac:dyDescent="0.25">
      <c r="A5" s="88" t="s">
        <v>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28"/>
      <c r="O5" s="28"/>
      <c r="P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D5" s="34" t="e">
        <f t="shared" si="0"/>
        <v>#DIV/0!</v>
      </c>
      <c r="CE5" s="34" t="e">
        <f t="shared" si="8"/>
        <v>#DIV/0!</v>
      </c>
      <c r="CF5" s="79" t="str">
        <f t="shared" si="1"/>
        <v/>
      </c>
      <c r="CG5" s="79" t="str">
        <f t="shared" si="2"/>
        <v/>
      </c>
      <c r="CH5" s="79" t="str">
        <f t="shared" si="3"/>
        <v/>
      </c>
      <c r="CI5" s="79" t="str">
        <f t="shared" si="4"/>
        <v/>
      </c>
      <c r="CJ5" s="79" t="str">
        <f t="shared" si="5"/>
        <v/>
      </c>
      <c r="CK5" s="79" t="str">
        <f t="shared" si="6"/>
        <v/>
      </c>
      <c r="CL5" s="79" t="str">
        <f t="shared" si="7"/>
        <v/>
      </c>
      <c r="CM5" s="49" t="e">
        <f t="shared" si="9"/>
        <v>#DIV/0!</v>
      </c>
      <c r="CN5" s="49" t="e">
        <f t="shared" si="10"/>
        <v>#DIV/0!</v>
      </c>
      <c r="CO5" s="49" t="e">
        <f t="shared" si="11"/>
        <v>#DIV/0!</v>
      </c>
      <c r="CP5" s="49" t="e">
        <f t="shared" si="12"/>
        <v>#DIV/0!</v>
      </c>
      <c r="CQ5" s="79" t="str">
        <f>IF(N5=0,"",(#REF!-N5)/N5)</f>
        <v/>
      </c>
      <c r="CR5" s="79" t="str">
        <f t="shared" si="13"/>
        <v/>
      </c>
    </row>
    <row r="6" spans="1:96" x14ac:dyDescent="0.25">
      <c r="A6" s="88" t="s">
        <v>4</v>
      </c>
      <c r="B6" s="88">
        <v>2461.3884847999998</v>
      </c>
      <c r="C6" s="88"/>
      <c r="D6" s="88">
        <v>17144.77781</v>
      </c>
      <c r="E6" s="88">
        <v>383.04179217000001</v>
      </c>
      <c r="F6" s="88">
        <v>352.39835935000002</v>
      </c>
      <c r="G6" s="88">
        <v>703.11020368000004</v>
      </c>
      <c r="H6" s="88">
        <v>1855.4014744000001</v>
      </c>
      <c r="I6" s="88"/>
      <c r="J6" s="88"/>
      <c r="K6" s="88"/>
      <c r="L6" s="28"/>
      <c r="M6" s="88"/>
      <c r="N6" s="28"/>
      <c r="O6" s="28"/>
      <c r="P6" s="88"/>
      <c r="Q6" s="87" t="s">
        <v>4</v>
      </c>
      <c r="R6" s="87">
        <v>0</v>
      </c>
      <c r="S6" s="88">
        <v>49.012003109171403</v>
      </c>
      <c r="T6" s="88">
        <v>18.140709308247501</v>
      </c>
      <c r="U6" s="88">
        <v>18.140709308247501</v>
      </c>
      <c r="V6" s="88">
        <v>144.12750461894299</v>
      </c>
      <c r="W6" s="88">
        <v>0</v>
      </c>
      <c r="X6" s="88">
        <v>8.7869813692477603</v>
      </c>
      <c r="Y6" s="88">
        <v>45.106661355146898</v>
      </c>
      <c r="Z6" s="88">
        <v>2461.1755544877801</v>
      </c>
      <c r="AA6" s="88">
        <v>431.73507726234499</v>
      </c>
      <c r="AB6" s="88">
        <v>3.28048542573812</v>
      </c>
      <c r="AC6" s="88">
        <v>75.373040277564101</v>
      </c>
      <c r="AD6" s="88">
        <v>0</v>
      </c>
      <c r="AE6" s="88">
        <v>0</v>
      </c>
      <c r="AF6" s="88">
        <v>79.278355584693898</v>
      </c>
      <c r="AG6" s="88">
        <v>79.278355584693898</v>
      </c>
      <c r="AH6" s="88">
        <v>137.14749389291001</v>
      </c>
      <c r="AI6" s="88">
        <v>59.691329812585103</v>
      </c>
      <c r="AJ6" s="88">
        <v>2.3822567219538802</v>
      </c>
      <c r="AK6" s="88">
        <v>62.467854128734899</v>
      </c>
      <c r="AL6" s="88">
        <v>6.3922854503365398</v>
      </c>
      <c r="AM6" s="88">
        <v>0</v>
      </c>
      <c r="AN6" s="88">
        <v>5.0579781884843298</v>
      </c>
      <c r="AO6" s="88">
        <v>6.7820099502920499</v>
      </c>
      <c r="AP6" s="88">
        <v>0</v>
      </c>
      <c r="AQ6" s="88">
        <v>1907.7329346440899</v>
      </c>
      <c r="AR6" s="88">
        <v>15429.093123741601</v>
      </c>
      <c r="AS6" s="88">
        <v>1577.19624647616</v>
      </c>
      <c r="AT6" s="88">
        <v>17143.436864110699</v>
      </c>
      <c r="AU6" s="88">
        <v>0</v>
      </c>
      <c r="AV6" s="88">
        <v>76.0454997748312</v>
      </c>
      <c r="AW6" s="88">
        <v>0</v>
      </c>
      <c r="AX6" s="88">
        <v>663.32438819259801</v>
      </c>
      <c r="AY6" s="88">
        <v>0.20635953005274499</v>
      </c>
      <c r="AZ6" s="88">
        <v>7.2225027127212099E-2</v>
      </c>
      <c r="BA6" s="88">
        <v>271.71050963695302</v>
      </c>
      <c r="BB6" s="88">
        <v>9.2346163295799602E-2</v>
      </c>
      <c r="BC6" s="88">
        <v>0</v>
      </c>
      <c r="BD6" s="88">
        <v>1.33880485190231E-2</v>
      </c>
      <c r="BE6" s="88">
        <v>382.99888017605099</v>
      </c>
      <c r="BF6" s="88">
        <v>352.35813724519301</v>
      </c>
      <c r="BG6" s="88">
        <v>30.640742930857499</v>
      </c>
      <c r="BH6" s="88">
        <v>1.6727635487800101E-4</v>
      </c>
      <c r="BI6" s="88">
        <v>0</v>
      </c>
      <c r="BJ6" s="88">
        <v>1.45385328251569</v>
      </c>
      <c r="BK6" s="88">
        <v>0</v>
      </c>
      <c r="BL6" s="88">
        <v>15.4720628439844</v>
      </c>
      <c r="BM6" s="88">
        <v>0</v>
      </c>
      <c r="BN6" s="88">
        <v>0.40199387231049799</v>
      </c>
      <c r="BO6" s="88">
        <v>61.888246692901603</v>
      </c>
      <c r="BP6" s="88">
        <v>1.62049989467944</v>
      </c>
      <c r="BQ6" s="88">
        <v>1.7083968540044199E-4</v>
      </c>
      <c r="BR6" s="88">
        <v>1.0453976464613</v>
      </c>
      <c r="BS6" s="88">
        <v>1.41638503121083E-3</v>
      </c>
      <c r="BT6" s="88">
        <v>703.05000365394005</v>
      </c>
      <c r="BU6" s="88">
        <v>277.05240694940801</v>
      </c>
      <c r="BV6" s="88">
        <v>0</v>
      </c>
      <c r="BW6" s="88">
        <v>0</v>
      </c>
      <c r="BX6" s="88">
        <v>92.809204040102799</v>
      </c>
      <c r="BY6" s="88">
        <v>0</v>
      </c>
      <c r="BZ6" s="88">
        <v>15.149632556437901</v>
      </c>
      <c r="CA6" s="88">
        <v>1855.22138707617</v>
      </c>
      <c r="CB6" s="88">
        <v>129.00628413906099</v>
      </c>
      <c r="CD6" s="34">
        <f t="shared" si="0"/>
        <v>7.9999999405034362E-3</v>
      </c>
      <c r="CE6" s="34">
        <f t="shared" si="8"/>
        <v>1.924749064493067E-2</v>
      </c>
      <c r="CF6" s="79">
        <f t="shared" si="1"/>
        <v>-8.6508210115791823E-5</v>
      </c>
      <c r="CG6" s="79" t="str">
        <f t="shared" si="2"/>
        <v/>
      </c>
      <c r="CH6" s="79">
        <f t="shared" si="3"/>
        <v>-7.821308063368837E-5</v>
      </c>
      <c r="CI6" s="79">
        <f t="shared" si="4"/>
        <v>-1.1202953522620898E-4</v>
      </c>
      <c r="CJ6" s="79">
        <f t="shared" si="5"/>
        <v>-1.1413817272363132E-4</v>
      </c>
      <c r="CK6" s="79">
        <f t="shared" si="6"/>
        <v>-8.5619616590554068E-5</v>
      </c>
      <c r="CL6" s="79">
        <f t="shared" si="7"/>
        <v>-9.7061108506626791E-5</v>
      </c>
      <c r="CM6" s="49">
        <f t="shared" si="9"/>
        <v>-4.9155388351133976E-4</v>
      </c>
      <c r="CN6" s="49">
        <f t="shared" si="10"/>
        <v>-5.587856291849819E-4</v>
      </c>
      <c r="CO6" s="49">
        <f t="shared" si="11"/>
        <v>8.5624020043695661E-4</v>
      </c>
      <c r="CP6" s="49">
        <f t="shared" si="12"/>
        <v>-1.3379125059616462E-3</v>
      </c>
      <c r="CQ6" s="79" t="str">
        <f>IF(N6=0,"",(#REF!-N6)/N6)</f>
        <v/>
      </c>
      <c r="CR6" s="79" t="str">
        <f t="shared" si="13"/>
        <v/>
      </c>
    </row>
    <row r="7" spans="1:96" x14ac:dyDescent="0.25">
      <c r="A7" s="88" t="s">
        <v>5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28"/>
      <c r="O7" s="28"/>
      <c r="P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D7" s="34" t="e">
        <f t="shared" si="0"/>
        <v>#DIV/0!</v>
      </c>
      <c r="CE7" s="34" t="e">
        <f t="shared" si="8"/>
        <v>#DIV/0!</v>
      </c>
      <c r="CF7" s="79" t="str">
        <f t="shared" si="1"/>
        <v/>
      </c>
      <c r="CG7" s="79" t="str">
        <f t="shared" si="2"/>
        <v/>
      </c>
      <c r="CH7" s="79" t="str">
        <f t="shared" si="3"/>
        <v/>
      </c>
      <c r="CI7" s="79" t="str">
        <f t="shared" si="4"/>
        <v/>
      </c>
      <c r="CJ7" s="79" t="str">
        <f t="shared" si="5"/>
        <v/>
      </c>
      <c r="CK7" s="79" t="str">
        <f t="shared" si="6"/>
        <v/>
      </c>
      <c r="CL7" s="79" t="str">
        <f t="shared" si="7"/>
        <v/>
      </c>
      <c r="CM7" s="49" t="e">
        <f t="shared" si="9"/>
        <v>#DIV/0!</v>
      </c>
      <c r="CN7" s="49" t="e">
        <f t="shared" si="10"/>
        <v>#DIV/0!</v>
      </c>
      <c r="CO7" s="49" t="e">
        <f t="shared" si="11"/>
        <v>#DIV/0!</v>
      </c>
      <c r="CP7" s="49" t="e">
        <f t="shared" si="12"/>
        <v>#DIV/0!</v>
      </c>
      <c r="CQ7" s="79" t="str">
        <f>IF(N7=0,"",(#REF!-N7)/N7)</f>
        <v/>
      </c>
      <c r="CR7" s="79" t="str">
        <f t="shared" si="13"/>
        <v/>
      </c>
    </row>
    <row r="8" spans="1:96" x14ac:dyDescent="0.25">
      <c r="A8" s="88" t="s">
        <v>6</v>
      </c>
      <c r="B8" s="88">
        <v>22.222660618999999</v>
      </c>
      <c r="C8" s="88"/>
      <c r="D8" s="88">
        <v>113.50254164</v>
      </c>
      <c r="E8" s="88">
        <v>3.5212911286000002</v>
      </c>
      <c r="F8" s="88">
        <v>3.2395726547999999</v>
      </c>
      <c r="G8" s="88">
        <v>7.1380599488999996</v>
      </c>
      <c r="H8" s="88">
        <v>13.192268197000001</v>
      </c>
      <c r="I8" s="88"/>
      <c r="J8" s="88"/>
      <c r="K8" s="88"/>
      <c r="L8" s="88"/>
      <c r="M8" s="88"/>
      <c r="N8" s="28"/>
      <c r="O8" s="28"/>
      <c r="P8" s="88"/>
      <c r="Q8" s="87" t="s">
        <v>6</v>
      </c>
      <c r="R8" s="87">
        <v>0</v>
      </c>
      <c r="S8" s="88">
        <v>0.348518611004969</v>
      </c>
      <c r="T8" s="88">
        <v>0.12899637659801499</v>
      </c>
      <c r="U8" s="88">
        <v>0.12899637659801499</v>
      </c>
      <c r="V8" s="88">
        <v>1.02487533028472</v>
      </c>
      <c r="W8" s="88">
        <v>0</v>
      </c>
      <c r="X8" s="88">
        <v>6.2483155917163198E-2</v>
      </c>
      <c r="Y8" s="88">
        <v>0.32074860133341898</v>
      </c>
      <c r="Z8" s="88">
        <v>22.2226700525251</v>
      </c>
      <c r="AA8" s="88">
        <v>3.0700149819026401</v>
      </c>
      <c r="AB8" s="88">
        <v>2.3327120993652601E-2</v>
      </c>
      <c r="AC8" s="88">
        <v>0.53596921377788598</v>
      </c>
      <c r="AD8" s="88">
        <v>0</v>
      </c>
      <c r="AE8" s="88">
        <v>0</v>
      </c>
      <c r="AF8" s="88">
        <v>0.56373939041336796</v>
      </c>
      <c r="AG8" s="88">
        <v>0.56373939041336796</v>
      </c>
      <c r="AH8" s="88">
        <v>0.90802070726478001</v>
      </c>
      <c r="AI8" s="88">
        <v>0.42445746392952899</v>
      </c>
      <c r="AJ8" s="88">
        <v>1.6939918457288702E-2</v>
      </c>
      <c r="AK8" s="88">
        <v>0.44420235114976703</v>
      </c>
      <c r="AL8" s="88">
        <v>4.5454797800737398E-2</v>
      </c>
      <c r="AM8" s="88">
        <v>0</v>
      </c>
      <c r="AN8" s="88">
        <v>3.5966789040198899E-2</v>
      </c>
      <c r="AO8" s="88">
        <v>6.2352008232058498E-2</v>
      </c>
      <c r="AP8" s="88">
        <v>0</v>
      </c>
      <c r="AQ8" s="88">
        <v>13.565666986998201</v>
      </c>
      <c r="AR8" s="88">
        <v>102.15229574871699</v>
      </c>
      <c r="AS8" s="88">
        <v>10.4422117546035</v>
      </c>
      <c r="AT8" s="88">
        <v>113.502528210585</v>
      </c>
      <c r="AU8" s="88">
        <v>0</v>
      </c>
      <c r="AV8" s="88">
        <v>0.54075041728853501</v>
      </c>
      <c r="AW8" s="88">
        <v>0</v>
      </c>
      <c r="AX8" s="88">
        <v>4.71683011787231</v>
      </c>
      <c r="AY8" s="88">
        <v>1.8886707860028501E-3</v>
      </c>
      <c r="AZ8" s="88">
        <v>6.64111176661871E-4</v>
      </c>
      <c r="BA8" s="88">
        <v>2.4983581743525298</v>
      </c>
      <c r="BB8" s="88">
        <v>8.4876702701213098E-4</v>
      </c>
      <c r="BC8" s="88">
        <v>0</v>
      </c>
      <c r="BD8" s="88">
        <v>1.2310278216681199E-4</v>
      </c>
      <c r="BE8" s="88">
        <v>3.52120606492044</v>
      </c>
      <c r="BF8" s="88">
        <v>3.2394888129817501</v>
      </c>
      <c r="BG8" s="88">
        <v>0.28171725193868902</v>
      </c>
      <c r="BH8" s="88">
        <v>0</v>
      </c>
      <c r="BI8" s="88">
        <v>0</v>
      </c>
      <c r="BJ8" s="88">
        <v>1.3253081837772801E-2</v>
      </c>
      <c r="BK8" s="88">
        <v>0</v>
      </c>
      <c r="BL8" s="88">
        <v>0.14221720645733699</v>
      </c>
      <c r="BM8" s="88">
        <v>0</v>
      </c>
      <c r="BN8" s="88">
        <v>3.6963515424086502E-3</v>
      </c>
      <c r="BO8" s="88">
        <v>0.56886964323704603</v>
      </c>
      <c r="BP8" s="88">
        <v>1.1523180547377099E-2</v>
      </c>
      <c r="BQ8" s="88">
        <v>0</v>
      </c>
      <c r="BR8" s="88">
        <v>9.5567456703979804E-3</v>
      </c>
      <c r="BS8" s="88">
        <v>1.29581124180845E-5</v>
      </c>
      <c r="BT8" s="88">
        <v>7.1380673188379404</v>
      </c>
      <c r="BU8" s="88">
        <v>1.9700872260359801</v>
      </c>
      <c r="BV8" s="88">
        <v>0</v>
      </c>
      <c r="BW8" s="88">
        <v>0</v>
      </c>
      <c r="BX8" s="88">
        <v>0.65995671604621997</v>
      </c>
      <c r="BY8" s="88">
        <v>0</v>
      </c>
      <c r="BZ8" s="88">
        <v>0.107727326266505</v>
      </c>
      <c r="CA8" s="88">
        <v>13.192263335592999</v>
      </c>
      <c r="CB8" s="88">
        <v>0.91734825231702399</v>
      </c>
      <c r="CD8" s="34">
        <f t="shared" si="0"/>
        <v>8.0000042429019657E-3</v>
      </c>
      <c r="CE8" s="34">
        <f t="shared" si="8"/>
        <v>1.9247483733295351E-2</v>
      </c>
      <c r="CF8" s="79">
        <f t="shared" si="1"/>
        <v>4.2450025504899598E-7</v>
      </c>
      <c r="CG8" s="79" t="str">
        <f t="shared" si="2"/>
        <v/>
      </c>
      <c r="CH8" s="79">
        <f t="shared" si="3"/>
        <v>-1.1831818752051635E-7</v>
      </c>
      <c r="CI8" s="79">
        <f t="shared" si="4"/>
        <v>-2.4156957335703729E-5</v>
      </c>
      <c r="CJ8" s="79">
        <f t="shared" si="5"/>
        <v>-2.5880517952145227E-5</v>
      </c>
      <c r="CK8" s="79">
        <f t="shared" si="6"/>
        <v>1.0324847358491508E-6</v>
      </c>
      <c r="CL8" s="79">
        <f t="shared" si="7"/>
        <v>-3.6850425785803917E-7</v>
      </c>
      <c r="CM8" s="49">
        <f t="shared" si="9"/>
        <v>-4.922955006113871E-4</v>
      </c>
      <c r="CN8" s="49">
        <f t="shared" si="10"/>
        <v>-5.5951812513210537E-4</v>
      </c>
      <c r="CO8" s="49">
        <f t="shared" si="11"/>
        <v>8.5665183681390988E-4</v>
      </c>
      <c r="CP8" s="49">
        <f t="shared" si="12"/>
        <v>-1.3352777360511126E-3</v>
      </c>
      <c r="CQ8" s="79" t="str">
        <f>IF(N8=0,"",(#REF!-N8)/N8)</f>
        <v/>
      </c>
      <c r="CR8" s="79" t="str">
        <f t="shared" si="13"/>
        <v/>
      </c>
    </row>
    <row r="9" spans="1:96" x14ac:dyDescent="0.25">
      <c r="A9" s="88" t="s">
        <v>7</v>
      </c>
      <c r="B9" s="88">
        <v>371.53974079</v>
      </c>
      <c r="C9" s="88"/>
      <c r="D9" s="88">
        <v>1943.1715127</v>
      </c>
      <c r="E9" s="88">
        <v>57.785858066999999</v>
      </c>
      <c r="F9" s="88">
        <v>53.162919029000001</v>
      </c>
      <c r="G9" s="88">
        <v>115.09741271</v>
      </c>
      <c r="H9" s="88">
        <v>239.43807661</v>
      </c>
      <c r="I9" s="88"/>
      <c r="J9" s="88"/>
      <c r="K9" s="88"/>
      <c r="L9" s="88"/>
      <c r="M9" s="88"/>
      <c r="N9" s="28"/>
      <c r="O9" s="28"/>
      <c r="P9" s="88"/>
      <c r="Q9" s="87" t="s">
        <v>7</v>
      </c>
      <c r="R9" s="87">
        <v>0</v>
      </c>
      <c r="S9" s="88">
        <v>6.3255711037609696</v>
      </c>
      <c r="T9" s="88">
        <v>2.3412726228121401</v>
      </c>
      <c r="U9" s="88">
        <v>2.3412726228121401</v>
      </c>
      <c r="V9" s="88">
        <v>18.6013467573868</v>
      </c>
      <c r="W9" s="88">
        <v>0</v>
      </c>
      <c r="X9" s="88">
        <v>1.13406402238562</v>
      </c>
      <c r="Y9" s="88">
        <v>5.8215415800503703</v>
      </c>
      <c r="Z9" s="88">
        <v>371.53964935487198</v>
      </c>
      <c r="AA9" s="88">
        <v>55.720467109376798</v>
      </c>
      <c r="AB9" s="88">
        <v>0.42338440361282398</v>
      </c>
      <c r="AC9" s="88">
        <v>9.7277639654458508</v>
      </c>
      <c r="AD9" s="88">
        <v>0</v>
      </c>
      <c r="AE9" s="88">
        <v>0</v>
      </c>
      <c r="AF9" s="88">
        <v>10.2317967989175</v>
      </c>
      <c r="AG9" s="88">
        <v>10.2317967989175</v>
      </c>
      <c r="AH9" s="88">
        <v>15.545366314478301</v>
      </c>
      <c r="AI9" s="88">
        <v>7.7038610343204503</v>
      </c>
      <c r="AJ9" s="88">
        <v>0.30745810097521398</v>
      </c>
      <c r="AK9" s="88">
        <v>8.0622078698227799</v>
      </c>
      <c r="AL9" s="88">
        <v>0.82499990280262503</v>
      </c>
      <c r="AM9" s="88">
        <v>0</v>
      </c>
      <c r="AN9" s="88">
        <v>0.65279121717439104</v>
      </c>
      <c r="AO9" s="88">
        <v>1.0232263561456501</v>
      </c>
      <c r="AP9" s="88">
        <v>0</v>
      </c>
      <c r="AQ9" s="88">
        <v>246.21521409635301</v>
      </c>
      <c r="AR9" s="88">
        <v>1748.85382320033</v>
      </c>
      <c r="AS9" s="88">
        <v>178.77173213842801</v>
      </c>
      <c r="AT9" s="88">
        <v>1943.1709216532399</v>
      </c>
      <c r="AU9" s="88">
        <v>0</v>
      </c>
      <c r="AV9" s="88">
        <v>9.8145600733036797</v>
      </c>
      <c r="AW9" s="88">
        <v>0</v>
      </c>
      <c r="AX9" s="88">
        <v>85.609788188958106</v>
      </c>
      <c r="AY9" s="88">
        <v>3.09939803898873E-2</v>
      </c>
      <c r="AZ9" s="88">
        <v>1.0898384232543501E-2</v>
      </c>
      <c r="BA9" s="88">
        <v>40.999233012009597</v>
      </c>
      <c r="BB9" s="88">
        <v>1.39286790456191E-2</v>
      </c>
      <c r="BC9" s="88">
        <v>0</v>
      </c>
      <c r="BD9" s="88">
        <v>2.0201910304954301E-3</v>
      </c>
      <c r="BE9" s="88">
        <v>57.784462775233202</v>
      </c>
      <c r="BF9" s="88">
        <v>53.161524642437797</v>
      </c>
      <c r="BG9" s="88">
        <v>4.6229381327954</v>
      </c>
      <c r="BH9" s="88">
        <v>0</v>
      </c>
      <c r="BI9" s="88">
        <v>0</v>
      </c>
      <c r="BJ9" s="88">
        <v>0.21748953190363501</v>
      </c>
      <c r="BK9" s="88">
        <v>0</v>
      </c>
      <c r="BL9" s="88">
        <v>2.3338519375871498</v>
      </c>
      <c r="BM9" s="88">
        <v>0</v>
      </c>
      <c r="BN9" s="88">
        <v>6.0658893830916501E-2</v>
      </c>
      <c r="BO9" s="88">
        <v>9.3354069456615694</v>
      </c>
      <c r="BP9" s="88">
        <v>0.209144476926756</v>
      </c>
      <c r="BQ9" s="88">
        <v>0</v>
      </c>
      <c r="BR9" s="88">
        <v>0.15683043590888199</v>
      </c>
      <c r="BS9" s="88">
        <v>2.12650837480778E-4</v>
      </c>
      <c r="BT9" s="88">
        <v>115.097328108379</v>
      </c>
      <c r="BU9" s="88">
        <v>35.756854769572897</v>
      </c>
      <c r="BV9" s="88">
        <v>0</v>
      </c>
      <c r="BW9" s="88">
        <v>0</v>
      </c>
      <c r="BX9" s="88">
        <v>11.9781165195015</v>
      </c>
      <c r="BY9" s="88">
        <v>0</v>
      </c>
      <c r="BZ9" s="88">
        <v>1.9552349385935599</v>
      </c>
      <c r="CA9" s="88">
        <v>239.43801264350699</v>
      </c>
      <c r="CB9" s="88">
        <v>16.649762093889301</v>
      </c>
      <c r="CD9" s="34">
        <f t="shared" si="0"/>
        <v>7.9999994551443691E-3</v>
      </c>
      <c r="CE9" s="34">
        <f t="shared" si="8"/>
        <v>1.924749831815073E-2</v>
      </c>
      <c r="CF9" s="79">
        <f t="shared" si="1"/>
        <v>-2.4609784088937667E-7</v>
      </c>
      <c r="CG9" s="79" t="str">
        <f t="shared" si="2"/>
        <v/>
      </c>
      <c r="CH9" s="79">
        <f t="shared" si="3"/>
        <v>-3.0416602765189005E-7</v>
      </c>
      <c r="CI9" s="79">
        <f t="shared" si="4"/>
        <v>-2.4145903746554955E-5</v>
      </c>
      <c r="CJ9" s="79">
        <f t="shared" si="5"/>
        <v>-2.6228555310202054E-5</v>
      </c>
      <c r="CK9" s="79">
        <f t="shared" si="6"/>
        <v>-7.3504363830334151E-7</v>
      </c>
      <c r="CL9" s="79">
        <f t="shared" si="7"/>
        <v>-2.6715255112155145E-7</v>
      </c>
      <c r="CM9" s="49">
        <f t="shared" si="9"/>
        <v>-4.9071210958769257E-4</v>
      </c>
      <c r="CN9" s="49">
        <f t="shared" si="10"/>
        <v>-5.5761112955202488E-4</v>
      </c>
      <c r="CO9" s="49">
        <f t="shared" si="11"/>
        <v>8.560473673282302E-4</v>
      </c>
      <c r="CP9" s="49">
        <f t="shared" si="12"/>
        <v>-1.3379273880899669E-3</v>
      </c>
      <c r="CQ9" s="79" t="str">
        <f>IF(N9=0,"",(#REF!-N9)/N9)</f>
        <v/>
      </c>
      <c r="CR9" s="79" t="str">
        <f t="shared" si="13"/>
        <v/>
      </c>
    </row>
    <row r="10" spans="1:96" x14ac:dyDescent="0.25">
      <c r="A10" s="88" t="s">
        <v>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28"/>
      <c r="O10" s="28"/>
      <c r="P10" s="88"/>
      <c r="Q10" s="87" t="s">
        <v>8</v>
      </c>
      <c r="R10" s="87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0</v>
      </c>
      <c r="BP10" s="88">
        <v>0</v>
      </c>
      <c r="BQ10" s="88">
        <v>0</v>
      </c>
      <c r="BR10" s="88">
        <v>0</v>
      </c>
      <c r="BS10" s="88">
        <v>0</v>
      </c>
      <c r="BT10" s="88">
        <v>0</v>
      </c>
      <c r="BU10" s="88">
        <v>0</v>
      </c>
      <c r="BV10" s="88">
        <v>0</v>
      </c>
      <c r="BW10" s="88">
        <v>0</v>
      </c>
      <c r="BX10" s="88">
        <v>0</v>
      </c>
      <c r="BY10" s="88">
        <v>0</v>
      </c>
      <c r="BZ10" s="88">
        <v>0</v>
      </c>
      <c r="CA10" s="88">
        <v>0</v>
      </c>
      <c r="CB10" s="88">
        <v>0</v>
      </c>
      <c r="CD10" s="34" t="e">
        <f t="shared" si="0"/>
        <v>#DIV/0!</v>
      </c>
      <c r="CE10" s="34" t="e">
        <f t="shared" si="8"/>
        <v>#DIV/0!</v>
      </c>
      <c r="CF10" s="79" t="str">
        <f t="shared" si="1"/>
        <v/>
      </c>
      <c r="CG10" s="79" t="str">
        <f t="shared" si="2"/>
        <v/>
      </c>
      <c r="CH10" s="79" t="str">
        <f t="shared" si="3"/>
        <v/>
      </c>
      <c r="CI10" s="79" t="str">
        <f t="shared" si="4"/>
        <v/>
      </c>
      <c r="CJ10" s="79" t="str">
        <f t="shared" si="5"/>
        <v/>
      </c>
      <c r="CK10" s="79" t="str">
        <f t="shared" si="6"/>
        <v/>
      </c>
      <c r="CL10" s="79" t="str">
        <f t="shared" si="7"/>
        <v/>
      </c>
      <c r="CM10" s="49" t="e">
        <f t="shared" si="9"/>
        <v>#DIV/0!</v>
      </c>
      <c r="CN10" s="49" t="e">
        <f t="shared" si="10"/>
        <v>#DIV/0!</v>
      </c>
      <c r="CO10" s="49" t="e">
        <f t="shared" si="11"/>
        <v>#DIV/0!</v>
      </c>
      <c r="CP10" s="49" t="e">
        <f t="shared" si="12"/>
        <v>#DIV/0!</v>
      </c>
      <c r="CQ10" s="79" t="str">
        <f>IF(N10=0,"",(#REF!-N10)/N10)</f>
        <v/>
      </c>
      <c r="CR10" s="79" t="str">
        <f t="shared" si="13"/>
        <v/>
      </c>
    </row>
    <row r="11" spans="1:96" x14ac:dyDescent="0.25">
      <c r="A11" s="88" t="s">
        <v>9</v>
      </c>
      <c r="B11" s="88">
        <v>1211.979114</v>
      </c>
      <c r="C11" s="88"/>
      <c r="D11" s="88">
        <v>6851.7290727</v>
      </c>
      <c r="E11" s="88">
        <v>206.72098954000001</v>
      </c>
      <c r="F11" s="88">
        <v>190.18324523000001</v>
      </c>
      <c r="G11" s="88">
        <v>449.78853235000003</v>
      </c>
      <c r="H11" s="88">
        <v>614.07826525999997</v>
      </c>
      <c r="I11" s="88"/>
      <c r="J11" s="88"/>
      <c r="K11" s="88"/>
      <c r="L11" s="88"/>
      <c r="M11" s="88"/>
      <c r="N11" s="28"/>
      <c r="O11" s="28"/>
      <c r="P11" s="88"/>
      <c r="Q11" s="87" t="s">
        <v>9</v>
      </c>
      <c r="R11" s="87">
        <v>0</v>
      </c>
      <c r="S11" s="88">
        <v>16.222962120072101</v>
      </c>
      <c r="T11" s="88">
        <v>6.0045759144542101</v>
      </c>
      <c r="U11" s="88">
        <v>6.0045759144542101</v>
      </c>
      <c r="V11" s="88">
        <v>47.706200339934497</v>
      </c>
      <c r="W11" s="88">
        <v>0</v>
      </c>
      <c r="X11" s="88">
        <v>2.9084901395584102</v>
      </c>
      <c r="Y11" s="88">
        <v>14.930298808562201</v>
      </c>
      <c r="Z11" s="88">
        <v>1211.9787207813099</v>
      </c>
      <c r="AA11" s="88">
        <v>142.90428958294001</v>
      </c>
      <c r="AB11" s="88">
        <v>1.0858398743801401</v>
      </c>
      <c r="AC11" s="88">
        <v>24.948463229174301</v>
      </c>
      <c r="AD11" s="88">
        <v>0</v>
      </c>
      <c r="AE11" s="88">
        <v>0</v>
      </c>
      <c r="AF11" s="88">
        <v>26.241129315014302</v>
      </c>
      <c r="AG11" s="88">
        <v>26.241129315014302</v>
      </c>
      <c r="AH11" s="88">
        <v>54.813814300060002</v>
      </c>
      <c r="AI11" s="88">
        <v>19.757804976303699</v>
      </c>
      <c r="AJ11" s="88">
        <v>0.78852654317357895</v>
      </c>
      <c r="AK11" s="88">
        <v>20.6768608675435</v>
      </c>
      <c r="AL11" s="88">
        <v>2.11584645451891</v>
      </c>
      <c r="AM11" s="88">
        <v>0</v>
      </c>
      <c r="AN11" s="88">
        <v>1.6741901029614299</v>
      </c>
      <c r="AO11" s="88">
        <v>3.6604541357936902</v>
      </c>
      <c r="AP11" s="88">
        <v>0</v>
      </c>
      <c r="AQ11" s="88">
        <v>631.45937213027105</v>
      </c>
      <c r="AR11" s="88">
        <v>6166.5541557741799</v>
      </c>
      <c r="AS11" s="88">
        <v>630.35881911164699</v>
      </c>
      <c r="AT11" s="88">
        <v>6851.7267891858901</v>
      </c>
      <c r="AU11" s="88">
        <v>0</v>
      </c>
      <c r="AV11" s="88">
        <v>25.171052372842301</v>
      </c>
      <c r="AW11" s="88">
        <v>0</v>
      </c>
      <c r="AX11" s="88">
        <v>219.560240851141</v>
      </c>
      <c r="AY11" s="88">
        <v>0.110876795163059</v>
      </c>
      <c r="AZ11" s="88">
        <v>3.8987566165666301E-2</v>
      </c>
      <c r="BA11" s="88">
        <v>146.66928312968099</v>
      </c>
      <c r="BB11" s="88">
        <v>4.9828003974933401E-2</v>
      </c>
      <c r="BC11" s="88">
        <v>0</v>
      </c>
      <c r="BD11" s="88">
        <v>7.2269624568307399E-3</v>
      </c>
      <c r="BE11" s="88">
        <v>206.71598420654101</v>
      </c>
      <c r="BF11" s="88">
        <v>190.17825953075899</v>
      </c>
      <c r="BG11" s="88">
        <v>16.537724675782702</v>
      </c>
      <c r="BH11" s="88">
        <v>0</v>
      </c>
      <c r="BI11" s="88">
        <v>0</v>
      </c>
      <c r="BJ11" s="88">
        <v>0.77803963735070503</v>
      </c>
      <c r="BK11" s="88">
        <v>0</v>
      </c>
      <c r="BL11" s="88">
        <v>8.3490424031482</v>
      </c>
      <c r="BM11" s="88">
        <v>0</v>
      </c>
      <c r="BN11" s="88">
        <v>0.216998883645562</v>
      </c>
      <c r="BO11" s="88">
        <v>33.396175006972101</v>
      </c>
      <c r="BP11" s="88">
        <v>0.53638529380170896</v>
      </c>
      <c r="BQ11" s="88">
        <v>0</v>
      </c>
      <c r="BR11" s="88">
        <v>0.56104040868180105</v>
      </c>
      <c r="BS11" s="88">
        <v>7.6073351883022703E-4</v>
      </c>
      <c r="BT11" s="88">
        <v>449.78837344973698</v>
      </c>
      <c r="BU11" s="88">
        <v>91.704355219632802</v>
      </c>
      <c r="BV11" s="88">
        <v>0</v>
      </c>
      <c r="BW11" s="88">
        <v>0</v>
      </c>
      <c r="BX11" s="88">
        <v>30.7198406172602</v>
      </c>
      <c r="BY11" s="88">
        <v>0</v>
      </c>
      <c r="BZ11" s="88">
        <v>5.0145258949175702</v>
      </c>
      <c r="CA11" s="88">
        <v>614.07809185557505</v>
      </c>
      <c r="CB11" s="88">
        <v>42.701036585670899</v>
      </c>
      <c r="CD11" s="34">
        <f t="shared" si="0"/>
        <v>7.9999999980403299E-3</v>
      </c>
      <c r="CE11" s="34">
        <f t="shared" si="8"/>
        <v>1.9247489932999712E-2</v>
      </c>
      <c r="CF11" s="79">
        <f t="shared" si="1"/>
        <v>-3.2444345412899279E-7</v>
      </c>
      <c r="CG11" s="79" t="str">
        <f t="shared" si="2"/>
        <v/>
      </c>
      <c r="CH11" s="79">
        <f t="shared" si="3"/>
        <v>-3.3327559885213928E-7</v>
      </c>
      <c r="CI11" s="79">
        <f t="shared" si="4"/>
        <v>-2.4212990998805177E-5</v>
      </c>
      <c r="CJ11" s="79">
        <f t="shared" si="5"/>
        <v>-2.6215239071080799E-5</v>
      </c>
      <c r="CK11" s="79">
        <f t="shared" si="6"/>
        <v>-3.5327771078360421E-7</v>
      </c>
      <c r="CL11" s="79">
        <f t="shared" si="7"/>
        <v>-2.823816355719668E-7</v>
      </c>
      <c r="CM11" s="49">
        <f t="shared" si="9"/>
        <v>-4.9106041027950111E-4</v>
      </c>
      <c r="CN11" s="49">
        <f t="shared" si="10"/>
        <v>-5.5871920637158622E-4</v>
      </c>
      <c r="CO11" s="49">
        <f t="shared" si="11"/>
        <v>8.5630194508527129E-4</v>
      </c>
      <c r="CP11" s="49">
        <f t="shared" si="12"/>
        <v>-1.3380120464360776E-3</v>
      </c>
      <c r="CQ11" s="79" t="str">
        <f>IF(N11=0,"",(#REF!-N11)/N11)</f>
        <v/>
      </c>
      <c r="CR11" s="79" t="str">
        <f t="shared" si="13"/>
        <v/>
      </c>
    </row>
    <row r="12" spans="1:96" x14ac:dyDescent="0.25">
      <c r="A12" s="88" t="s">
        <v>10</v>
      </c>
      <c r="B12" s="88">
        <v>323.38984448999997</v>
      </c>
      <c r="C12" s="88"/>
      <c r="D12" s="88">
        <v>1485.2873171000001</v>
      </c>
      <c r="E12" s="88">
        <v>43.019922770999997</v>
      </c>
      <c r="F12" s="88">
        <v>39.578317880999997</v>
      </c>
      <c r="G12" s="88">
        <v>78.559592334000001</v>
      </c>
      <c r="H12" s="88">
        <v>215.04135529000001</v>
      </c>
      <c r="I12" s="88"/>
      <c r="J12" s="88"/>
      <c r="K12" s="88"/>
      <c r="L12" s="88"/>
      <c r="M12" s="88"/>
      <c r="N12" s="28"/>
      <c r="O12" s="28"/>
      <c r="P12" s="88"/>
      <c r="Q12" s="87" t="s">
        <v>10</v>
      </c>
      <c r="R12" s="87">
        <v>0</v>
      </c>
      <c r="S12" s="88">
        <v>5.6810520894467498</v>
      </c>
      <c r="T12" s="88">
        <v>2.1027119232995202</v>
      </c>
      <c r="U12" s="88">
        <v>2.1027119232995202</v>
      </c>
      <c r="V12" s="88">
        <v>16.706039650371199</v>
      </c>
      <c r="W12" s="88">
        <v>0</v>
      </c>
      <c r="X12" s="88">
        <v>1.0185122388352501</v>
      </c>
      <c r="Y12" s="88">
        <v>5.2283722663916397</v>
      </c>
      <c r="Z12" s="88">
        <v>323.38974425018</v>
      </c>
      <c r="AA12" s="88">
        <v>50.042998044829801</v>
      </c>
      <c r="AB12" s="88">
        <v>0.38024551615338198</v>
      </c>
      <c r="AC12" s="88">
        <v>8.7365834172604302</v>
      </c>
      <c r="AD12" s="88">
        <v>0</v>
      </c>
      <c r="AE12" s="88">
        <v>0</v>
      </c>
      <c r="AF12" s="88">
        <v>9.1892517211029396</v>
      </c>
      <c r="AG12" s="88">
        <v>9.1892517211029396</v>
      </c>
      <c r="AH12" s="88">
        <v>11.8822987827179</v>
      </c>
      <c r="AI12" s="88">
        <v>6.91889767306425</v>
      </c>
      <c r="AJ12" s="88">
        <v>0.27613081939928702</v>
      </c>
      <c r="AK12" s="88">
        <v>7.2407452660479397</v>
      </c>
      <c r="AL12" s="88">
        <v>0.74093875769378803</v>
      </c>
      <c r="AM12" s="88">
        <v>0</v>
      </c>
      <c r="AN12" s="88">
        <v>0.58627727066620094</v>
      </c>
      <c r="AO12" s="88">
        <v>0.76176360634269702</v>
      </c>
      <c r="AP12" s="88">
        <v>0</v>
      </c>
      <c r="AQ12" s="88">
        <v>221.127969179384</v>
      </c>
      <c r="AR12" s="88">
        <v>1336.75826199066</v>
      </c>
      <c r="AS12" s="88">
        <v>136.64634810694599</v>
      </c>
      <c r="AT12" s="88">
        <v>1485.28690888032</v>
      </c>
      <c r="AU12" s="88">
        <v>0</v>
      </c>
      <c r="AV12" s="88">
        <v>8.8145417919624904</v>
      </c>
      <c r="AW12" s="88">
        <v>0</v>
      </c>
      <c r="AX12" s="88">
        <v>76.886829197414002</v>
      </c>
      <c r="AY12" s="88">
        <v>2.30741549408334E-2</v>
      </c>
      <c r="AZ12" s="88">
        <v>8.1135439970898993E-3</v>
      </c>
      <c r="BA12" s="88">
        <v>30.522791303868502</v>
      </c>
      <c r="BB12" s="88">
        <v>1.0369507200846499E-2</v>
      </c>
      <c r="BC12" s="88">
        <v>0</v>
      </c>
      <c r="BD12" s="88">
        <v>1.50397546509256E-3</v>
      </c>
      <c r="BE12" s="88">
        <v>43.018883030651601</v>
      </c>
      <c r="BF12" s="88">
        <v>39.577278072566997</v>
      </c>
      <c r="BG12" s="88">
        <v>3.44160495808462</v>
      </c>
      <c r="BH12" s="88">
        <v>0</v>
      </c>
      <c r="BI12" s="88">
        <v>0</v>
      </c>
      <c r="BJ12" s="88">
        <v>0.16191478547374499</v>
      </c>
      <c r="BK12" s="88">
        <v>0</v>
      </c>
      <c r="BL12" s="88">
        <v>1.73748697046357</v>
      </c>
      <c r="BM12" s="88">
        <v>0</v>
      </c>
      <c r="BN12" s="88">
        <v>4.5158853684749999E-2</v>
      </c>
      <c r="BO12" s="88">
        <v>6.9499505720442896</v>
      </c>
      <c r="BP12" s="88">
        <v>0.18783449289949</v>
      </c>
      <c r="BQ12" s="88">
        <v>0</v>
      </c>
      <c r="BR12" s="88">
        <v>0.116756092285476</v>
      </c>
      <c r="BS12" s="88">
        <v>1.5831314279887701E-4</v>
      </c>
      <c r="BT12" s="88">
        <v>78.559530306166806</v>
      </c>
      <c r="BU12" s="88">
        <v>32.113544670341298</v>
      </c>
      <c r="BV12" s="88">
        <v>0</v>
      </c>
      <c r="BW12" s="88">
        <v>0</v>
      </c>
      <c r="BX12" s="88">
        <v>10.7576491278224</v>
      </c>
      <c r="BY12" s="88">
        <v>0</v>
      </c>
      <c r="BZ12" s="88">
        <v>1.75601765995601</v>
      </c>
      <c r="CA12" s="88">
        <v>215.04131125624801</v>
      </c>
      <c r="CB12" s="88">
        <v>14.953302840027799</v>
      </c>
      <c r="CD12" s="34">
        <f t="shared" si="0"/>
        <v>8.0000023643077428E-3</v>
      </c>
      <c r="CE12" s="34">
        <f t="shared" si="8"/>
        <v>1.9247498651775996E-2</v>
      </c>
      <c r="CF12" s="79">
        <f t="shared" si="1"/>
        <v>-3.0996588693046534E-7</v>
      </c>
      <c r="CG12" s="79" t="str">
        <f t="shared" si="2"/>
        <v/>
      </c>
      <c r="CH12" s="79">
        <f t="shared" si="3"/>
        <v>-2.7484223115578549E-7</v>
      </c>
      <c r="CI12" s="79">
        <f t="shared" si="4"/>
        <v>-2.4168810202915428E-5</v>
      </c>
      <c r="CJ12" s="79">
        <f t="shared" si="5"/>
        <v>-2.6272173469464055E-5</v>
      </c>
      <c r="CK12" s="79">
        <f t="shared" si="6"/>
        <v>-7.8956409207642175E-7</v>
      </c>
      <c r="CL12" s="79">
        <f t="shared" si="7"/>
        <v>-2.0476876154959442E-7</v>
      </c>
      <c r="CM12" s="49">
        <f t="shared" si="9"/>
        <v>-4.9303631154419851E-4</v>
      </c>
      <c r="CN12" s="49">
        <f t="shared" si="10"/>
        <v>-5.5789023067674129E-4</v>
      </c>
      <c r="CO12" s="49">
        <f t="shared" si="11"/>
        <v>8.5475988807581337E-4</v>
      </c>
      <c r="CP12" s="49">
        <f t="shared" si="12"/>
        <v>-1.3380324736614055E-3</v>
      </c>
      <c r="CQ12" s="79" t="str">
        <f>IF(N12=0,"",(#REF!-N12)/N12)</f>
        <v/>
      </c>
      <c r="CR12" s="79" t="str">
        <f t="shared" si="13"/>
        <v/>
      </c>
    </row>
    <row r="13" spans="1:96" x14ac:dyDescent="0.25">
      <c r="A13" s="88" t="s">
        <v>12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28"/>
      <c r="O13" s="28"/>
      <c r="P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D13" s="34" t="e">
        <f t="shared" si="0"/>
        <v>#DIV/0!</v>
      </c>
      <c r="CE13" s="34" t="e">
        <f t="shared" si="8"/>
        <v>#DIV/0!</v>
      </c>
      <c r="CF13" s="79" t="str">
        <f t="shared" si="1"/>
        <v/>
      </c>
      <c r="CG13" s="79" t="str">
        <f t="shared" si="2"/>
        <v/>
      </c>
      <c r="CH13" s="79" t="str">
        <f t="shared" si="3"/>
        <v/>
      </c>
      <c r="CI13" s="79" t="str">
        <f t="shared" si="4"/>
        <v/>
      </c>
      <c r="CJ13" s="79" t="str">
        <f t="shared" si="5"/>
        <v/>
      </c>
      <c r="CK13" s="79" t="str">
        <f t="shared" si="6"/>
        <v/>
      </c>
      <c r="CL13" s="79" t="str">
        <f t="shared" si="7"/>
        <v/>
      </c>
      <c r="CM13" s="49" t="e">
        <f t="shared" si="9"/>
        <v>#DIV/0!</v>
      </c>
      <c r="CN13" s="49" t="e">
        <f t="shared" si="10"/>
        <v>#DIV/0!</v>
      </c>
      <c r="CO13" s="49" t="e">
        <f t="shared" si="11"/>
        <v>#DIV/0!</v>
      </c>
      <c r="CP13" s="49" t="e">
        <f t="shared" si="12"/>
        <v>#DIV/0!</v>
      </c>
      <c r="CQ13" s="79" t="str">
        <f>IF(N13=0,"",(#REF!-N13)/N13)</f>
        <v/>
      </c>
      <c r="CR13" s="79" t="str">
        <f t="shared" si="13"/>
        <v/>
      </c>
    </row>
    <row r="14" spans="1:96" x14ac:dyDescent="0.25">
      <c r="A14" s="88" t="s">
        <v>13</v>
      </c>
      <c r="B14" s="88">
        <v>16.404770060000001</v>
      </c>
      <c r="C14" s="88"/>
      <c r="D14" s="88">
        <v>159.99341862</v>
      </c>
      <c r="E14" s="88">
        <v>2.8568780389000001</v>
      </c>
      <c r="F14" s="88">
        <v>2.6282726381999999</v>
      </c>
      <c r="G14" s="88">
        <v>6.4605111857999997</v>
      </c>
      <c r="H14" s="88">
        <v>8.4447388492000002</v>
      </c>
      <c r="I14" s="88"/>
      <c r="J14" s="88"/>
      <c r="K14" s="88"/>
      <c r="L14" s="88"/>
      <c r="M14" s="88"/>
      <c r="N14" s="28"/>
      <c r="O14" s="28"/>
      <c r="P14" s="88"/>
      <c r="Q14" s="87" t="s">
        <v>13</v>
      </c>
      <c r="R14" s="87">
        <v>0</v>
      </c>
      <c r="S14" s="88">
        <v>0.223096540621956</v>
      </c>
      <c r="T14" s="88">
        <v>8.2574166807679997E-2</v>
      </c>
      <c r="U14" s="88">
        <v>8.2574166807679997E-2</v>
      </c>
      <c r="V14" s="88">
        <v>0.65604990232642701</v>
      </c>
      <c r="W14" s="88">
        <v>0</v>
      </c>
      <c r="X14" s="88">
        <v>3.99972981079025E-2</v>
      </c>
      <c r="Y14" s="88">
        <v>0.205320104877042</v>
      </c>
      <c r="Z14" s="88">
        <v>16.4047582149175</v>
      </c>
      <c r="AA14" s="88">
        <v>1.96520590952264</v>
      </c>
      <c r="AB14" s="88">
        <v>1.4932373453969101E-2</v>
      </c>
      <c r="AC14" s="88">
        <v>0.34308876216561102</v>
      </c>
      <c r="AD14" s="88">
        <v>0</v>
      </c>
      <c r="AE14" s="88">
        <v>0</v>
      </c>
      <c r="AF14" s="88">
        <v>0.36086502736326098</v>
      </c>
      <c r="AG14" s="88">
        <v>0.36086502736326098</v>
      </c>
      <c r="AH14" s="88">
        <v>1.2799471835182401</v>
      </c>
      <c r="AI14" s="88">
        <v>0.27170732043287699</v>
      </c>
      <c r="AJ14" s="88">
        <v>1.08436616172372E-2</v>
      </c>
      <c r="AK14" s="88">
        <v>0.28434558643722302</v>
      </c>
      <c r="AL14" s="88">
        <v>2.9096903593114901E-2</v>
      </c>
      <c r="AM14" s="88">
        <v>0</v>
      </c>
      <c r="AN14" s="88">
        <v>2.3023202793369401E-2</v>
      </c>
      <c r="AO14" s="88">
        <v>5.0586403324569998E-2</v>
      </c>
      <c r="AP14" s="88">
        <v>0</v>
      </c>
      <c r="AQ14" s="88">
        <v>8.68376282125476</v>
      </c>
      <c r="AR14" s="88">
        <v>143.994043451115</v>
      </c>
      <c r="AS14" s="88">
        <v>14.7193751563352</v>
      </c>
      <c r="AT14" s="88">
        <v>159.993365790968</v>
      </c>
      <c r="AU14" s="88">
        <v>0</v>
      </c>
      <c r="AV14" s="88">
        <v>0.34614916696153403</v>
      </c>
      <c r="AW14" s="88">
        <v>0</v>
      </c>
      <c r="AX14" s="88">
        <v>3.0193662820218599</v>
      </c>
      <c r="AY14" s="88">
        <v>1.5322802956398E-3</v>
      </c>
      <c r="AZ14" s="88">
        <v>5.3879648803716897E-4</v>
      </c>
      <c r="BA14" s="88">
        <v>2.0269235844948899</v>
      </c>
      <c r="BB14" s="88">
        <v>6.8860771948389796E-4</v>
      </c>
      <c r="BC14" s="88">
        <v>0</v>
      </c>
      <c r="BD14" s="88">
        <v>9.9873241180134102E-5</v>
      </c>
      <c r="BE14" s="88">
        <v>2.8568091224194601</v>
      </c>
      <c r="BF14" s="88">
        <v>2.6282032386140601</v>
      </c>
      <c r="BG14" s="88">
        <v>0.22860588380539701</v>
      </c>
      <c r="BH14" s="88">
        <v>0</v>
      </c>
      <c r="BI14" s="88">
        <v>0</v>
      </c>
      <c r="BJ14" s="88">
        <v>1.0752265557741799E-2</v>
      </c>
      <c r="BK14" s="88">
        <v>0</v>
      </c>
      <c r="BL14" s="88">
        <v>0.115381126120912</v>
      </c>
      <c r="BM14" s="88">
        <v>0</v>
      </c>
      <c r="BN14" s="88">
        <v>2.9988605631706801E-3</v>
      </c>
      <c r="BO14" s="88">
        <v>0.461523926982919</v>
      </c>
      <c r="BP14" s="88">
        <v>7.3763065277278501E-3</v>
      </c>
      <c r="BQ14" s="88">
        <v>0</v>
      </c>
      <c r="BR14" s="88">
        <v>7.7534040576067702E-3</v>
      </c>
      <c r="BS14" s="88">
        <v>1.0513092478380901E-5</v>
      </c>
      <c r="BT14" s="88">
        <v>6.4605090145890802</v>
      </c>
      <c r="BU14" s="88">
        <v>1.2611070562367599</v>
      </c>
      <c r="BV14" s="88">
        <v>0</v>
      </c>
      <c r="BW14" s="88">
        <v>0</v>
      </c>
      <c r="BX14" s="88">
        <v>0.42245646605860898</v>
      </c>
      <c r="BY14" s="88">
        <v>0</v>
      </c>
      <c r="BZ14" s="88">
        <v>6.8959125929396903E-2</v>
      </c>
      <c r="CA14" s="88">
        <v>8.4447364749196598</v>
      </c>
      <c r="CB14" s="88">
        <v>0.58721979159305904</v>
      </c>
      <c r="CD14" s="34">
        <f t="shared" si="0"/>
        <v>8.0000016075072542E-3</v>
      </c>
      <c r="CE14" s="34">
        <f t="shared" si="8"/>
        <v>1.9247523395963057E-2</v>
      </c>
      <c r="CF14" s="79">
        <f t="shared" si="1"/>
        <v>-7.220511142371823E-7</v>
      </c>
      <c r="CG14" s="79" t="str">
        <f t="shared" si="2"/>
        <v/>
      </c>
      <c r="CH14" s="79">
        <f t="shared" si="3"/>
        <v>-3.3019503212203655E-7</v>
      </c>
      <c r="CI14" s="79">
        <f t="shared" si="4"/>
        <v>-2.4123004063070697E-5</v>
      </c>
      <c r="CJ14" s="79">
        <f t="shared" si="5"/>
        <v>-2.640501785510948E-5</v>
      </c>
      <c r="CK14" s="79">
        <f t="shared" si="6"/>
        <v>-3.3607416767137525E-7</v>
      </c>
      <c r="CL14" s="79">
        <f t="shared" si="7"/>
        <v>-2.8115497503615946E-7</v>
      </c>
      <c r="CM14" s="49">
        <f t="shared" si="9"/>
        <v>-4.925279540394711E-4</v>
      </c>
      <c r="CN14" s="49">
        <f t="shared" si="10"/>
        <v>-5.5742794308288586E-4</v>
      </c>
      <c r="CO14" s="49">
        <f t="shared" si="11"/>
        <v>8.5578503513326291E-4</v>
      </c>
      <c r="CP14" s="49">
        <f t="shared" si="12"/>
        <v>-1.3415289315985399E-3</v>
      </c>
      <c r="CQ14" s="79" t="str">
        <f>IF(N14=0,"",(#REF!-N14)/N14)</f>
        <v/>
      </c>
      <c r="CR14" s="79" t="str">
        <f t="shared" si="13"/>
        <v/>
      </c>
    </row>
    <row r="15" spans="1:96" x14ac:dyDescent="0.25">
      <c r="A15" s="88" t="s">
        <v>14</v>
      </c>
      <c r="B15" s="88">
        <v>40.0777924</v>
      </c>
      <c r="C15" s="88"/>
      <c r="D15" s="88">
        <v>265.33400004999999</v>
      </c>
      <c r="E15" s="88">
        <v>5.6827048305999996</v>
      </c>
      <c r="F15" s="88">
        <v>5.2280890727999996</v>
      </c>
      <c r="G15" s="88">
        <v>9.1098225181999997</v>
      </c>
      <c r="H15" s="88">
        <v>31.977134498000002</v>
      </c>
      <c r="I15" s="88"/>
      <c r="J15" s="88"/>
      <c r="K15" s="88"/>
      <c r="L15" s="88"/>
      <c r="M15" s="88"/>
      <c r="N15" s="28"/>
      <c r="O15" s="28"/>
      <c r="P15" s="88"/>
      <c r="Q15" s="87" t="s">
        <v>14</v>
      </c>
      <c r="R15" s="87">
        <v>0</v>
      </c>
      <c r="S15" s="88">
        <v>0.84456969941244597</v>
      </c>
      <c r="T15" s="88">
        <v>0.31259935699235603</v>
      </c>
      <c r="U15" s="88">
        <v>0.31259935699235603</v>
      </c>
      <c r="V15" s="88">
        <v>2.4835939017328301</v>
      </c>
      <c r="W15" s="88">
        <v>0</v>
      </c>
      <c r="X15" s="88">
        <v>0.15141649288745801</v>
      </c>
      <c r="Y15" s="88">
        <v>0.77727312186405195</v>
      </c>
      <c r="Z15" s="88">
        <v>40.069272264863201</v>
      </c>
      <c r="AA15" s="88">
        <v>7.4396068756604397</v>
      </c>
      <c r="AB15" s="88">
        <v>5.6528961272207801E-2</v>
      </c>
      <c r="AC15" s="88">
        <v>1.2988208442811899</v>
      </c>
      <c r="AD15" s="88">
        <v>0</v>
      </c>
      <c r="AE15" s="88">
        <v>0</v>
      </c>
      <c r="AF15" s="88">
        <v>1.3661195119321701</v>
      </c>
      <c r="AG15" s="88">
        <v>1.3661195119321701</v>
      </c>
      <c r="AH15" s="88">
        <v>2.12226818675353</v>
      </c>
      <c r="AI15" s="88">
        <v>1.02859543617113</v>
      </c>
      <c r="AJ15" s="88">
        <v>4.1050859370008602E-2</v>
      </c>
      <c r="AK15" s="88">
        <v>1.07644092575984</v>
      </c>
      <c r="AL15" s="88">
        <v>0.110151186935515</v>
      </c>
      <c r="AM15" s="88">
        <v>0</v>
      </c>
      <c r="AN15" s="88">
        <v>8.7158655445444794E-2</v>
      </c>
      <c r="AO15" s="88">
        <v>0.10060344821508201</v>
      </c>
      <c r="AP15" s="88">
        <v>0</v>
      </c>
      <c r="AQ15" s="88">
        <v>32.873876140257998</v>
      </c>
      <c r="AR15" s="88">
        <v>238.75488890777501</v>
      </c>
      <c r="AS15" s="88">
        <v>24.406089210690201</v>
      </c>
      <c r="AT15" s="88">
        <v>265.28324630521797</v>
      </c>
      <c r="AU15" s="88">
        <v>0</v>
      </c>
      <c r="AV15" s="88">
        <v>1.31040922058802</v>
      </c>
      <c r="AW15" s="88">
        <v>0</v>
      </c>
      <c r="AX15" s="88">
        <v>11.430353388207401</v>
      </c>
      <c r="AY15" s="88">
        <v>3.04731735202852E-3</v>
      </c>
      <c r="AZ15" s="88">
        <v>1.0715259558965299E-3</v>
      </c>
      <c r="BA15" s="88">
        <v>4.0310348341297502</v>
      </c>
      <c r="BB15" s="88">
        <v>1.3694637637306599E-3</v>
      </c>
      <c r="BC15" s="88">
        <v>0</v>
      </c>
      <c r="BD15" s="88">
        <v>1.9862501609925199E-4</v>
      </c>
      <c r="BE15" s="88">
        <v>5.6813494420194601</v>
      </c>
      <c r="BF15" s="88">
        <v>5.2268279729696001</v>
      </c>
      <c r="BG15" s="88">
        <v>0.45452146904986301</v>
      </c>
      <c r="BH15" s="88">
        <v>0</v>
      </c>
      <c r="BI15" s="88">
        <v>0</v>
      </c>
      <c r="BJ15" s="88">
        <v>2.1383506252859098E-2</v>
      </c>
      <c r="BK15" s="88">
        <v>0</v>
      </c>
      <c r="BL15" s="88">
        <v>0.229463709386729</v>
      </c>
      <c r="BM15" s="88">
        <v>0</v>
      </c>
      <c r="BN15" s="88">
        <v>5.9639679657401698E-3</v>
      </c>
      <c r="BO15" s="88">
        <v>0.91785455678830596</v>
      </c>
      <c r="BP15" s="88">
        <v>2.7924336333582201E-2</v>
      </c>
      <c r="BQ15" s="88">
        <v>0</v>
      </c>
      <c r="BR15" s="88">
        <v>1.54195586820769E-2</v>
      </c>
      <c r="BS15" s="88">
        <v>2.0907676382435698E-5</v>
      </c>
      <c r="BT15" s="88">
        <v>9.1081936044356908</v>
      </c>
      <c r="BU15" s="88">
        <v>4.7741470932049204</v>
      </c>
      <c r="BV15" s="88">
        <v>0</v>
      </c>
      <c r="BW15" s="88">
        <v>0</v>
      </c>
      <c r="BX15" s="88">
        <v>1.59928171183058</v>
      </c>
      <c r="BY15" s="88">
        <v>0</v>
      </c>
      <c r="BZ15" s="88">
        <v>0.26105692714740603</v>
      </c>
      <c r="CA15" s="88">
        <v>31.9690048603096</v>
      </c>
      <c r="CB15" s="88">
        <v>2.2230212275051202</v>
      </c>
      <c r="CD15" s="34">
        <f t="shared" si="0"/>
        <v>8.0000083545109513E-3</v>
      </c>
      <c r="CE15" s="34">
        <f t="shared" si="8"/>
        <v>1.9247514694447573E-2</v>
      </c>
      <c r="CF15" s="79">
        <f t="shared" si="1"/>
        <v>-2.1258993139548527E-4</v>
      </c>
      <c r="CG15" s="79" t="str">
        <f t="shared" si="2"/>
        <v/>
      </c>
      <c r="CH15" s="79">
        <f t="shared" si="3"/>
        <v>-1.9128247707587414E-4</v>
      </c>
      <c r="CI15" s="79">
        <f t="shared" si="4"/>
        <v>-2.3851117046253689E-4</v>
      </c>
      <c r="CJ15" s="79">
        <f t="shared" si="5"/>
        <v>-2.4121620975444742E-4</v>
      </c>
      <c r="CK15" s="79">
        <f t="shared" si="6"/>
        <v>-1.7880850708721637E-4</v>
      </c>
      <c r="CL15" s="79">
        <f t="shared" si="7"/>
        <v>-2.5423283912167168E-4</v>
      </c>
      <c r="CM15" s="49">
        <f t="shared" si="9"/>
        <v>-4.9053939257392802E-4</v>
      </c>
      <c r="CN15" s="49">
        <f t="shared" si="10"/>
        <v>-5.5855130894119599E-4</v>
      </c>
      <c r="CO15" s="49">
        <f t="shared" si="11"/>
        <v>8.5782013282893819E-4</v>
      </c>
      <c r="CP15" s="49">
        <f t="shared" si="12"/>
        <v>-1.3374656040306859E-3</v>
      </c>
      <c r="CQ15" s="79" t="str">
        <f>IF(N15=0,"",(#REF!-N15)/N15)</f>
        <v/>
      </c>
      <c r="CR15" s="79" t="str">
        <f t="shared" si="13"/>
        <v/>
      </c>
    </row>
    <row r="16" spans="1:96" x14ac:dyDescent="0.25">
      <c r="A16" s="88" t="s">
        <v>15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28"/>
      <c r="O16" s="28"/>
      <c r="P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D16" s="34" t="e">
        <f t="shared" si="0"/>
        <v>#DIV/0!</v>
      </c>
      <c r="CE16" s="34" t="e">
        <f t="shared" si="8"/>
        <v>#DIV/0!</v>
      </c>
      <c r="CF16" s="79" t="str">
        <f t="shared" si="1"/>
        <v/>
      </c>
      <c r="CG16" s="79" t="str">
        <f t="shared" si="2"/>
        <v/>
      </c>
      <c r="CH16" s="79" t="str">
        <f t="shared" si="3"/>
        <v/>
      </c>
      <c r="CI16" s="79" t="str">
        <f t="shared" si="4"/>
        <v/>
      </c>
      <c r="CJ16" s="79" t="str">
        <f t="shared" si="5"/>
        <v/>
      </c>
      <c r="CK16" s="79" t="str">
        <f t="shared" si="6"/>
        <v/>
      </c>
      <c r="CL16" s="79" t="str">
        <f t="shared" si="7"/>
        <v/>
      </c>
      <c r="CM16" s="49" t="e">
        <f t="shared" si="9"/>
        <v>#DIV/0!</v>
      </c>
      <c r="CN16" s="49" t="e">
        <f t="shared" si="10"/>
        <v>#DIV/0!</v>
      </c>
      <c r="CO16" s="49" t="e">
        <f t="shared" si="11"/>
        <v>#DIV/0!</v>
      </c>
      <c r="CP16" s="49" t="e">
        <f t="shared" si="12"/>
        <v>#DIV/0!</v>
      </c>
      <c r="CQ16" s="79" t="str">
        <f>IF(N16=0,"",(#REF!-N16)/N16)</f>
        <v/>
      </c>
      <c r="CR16" s="79" t="str">
        <f t="shared" si="13"/>
        <v/>
      </c>
    </row>
    <row r="17" spans="1:96" x14ac:dyDescent="0.25">
      <c r="A17" s="88" t="s">
        <v>16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28"/>
      <c r="O17" s="28"/>
      <c r="P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D17" s="34" t="e">
        <f t="shared" si="0"/>
        <v>#DIV/0!</v>
      </c>
      <c r="CE17" s="34" t="e">
        <f t="shared" si="8"/>
        <v>#DIV/0!</v>
      </c>
      <c r="CF17" s="79" t="str">
        <f t="shared" si="1"/>
        <v/>
      </c>
      <c r="CG17" s="79" t="str">
        <f t="shared" si="2"/>
        <v/>
      </c>
      <c r="CH17" s="79" t="str">
        <f t="shared" si="3"/>
        <v/>
      </c>
      <c r="CI17" s="79" t="str">
        <f t="shared" si="4"/>
        <v/>
      </c>
      <c r="CJ17" s="79" t="str">
        <f t="shared" si="5"/>
        <v/>
      </c>
      <c r="CK17" s="79" t="str">
        <f t="shared" si="6"/>
        <v/>
      </c>
      <c r="CL17" s="79" t="str">
        <f t="shared" si="7"/>
        <v/>
      </c>
      <c r="CM17" s="49" t="e">
        <f t="shared" si="9"/>
        <v>#DIV/0!</v>
      </c>
      <c r="CN17" s="49" t="e">
        <f t="shared" si="10"/>
        <v>#DIV/0!</v>
      </c>
      <c r="CO17" s="49" t="e">
        <f t="shared" si="11"/>
        <v>#DIV/0!</v>
      </c>
      <c r="CP17" s="49" t="e">
        <f t="shared" si="12"/>
        <v>#DIV/0!</v>
      </c>
      <c r="CQ17" s="79" t="str">
        <f>IF(N17=0,"",(#REF!-N17)/N17)</f>
        <v/>
      </c>
      <c r="CR17" s="79" t="str">
        <f t="shared" si="13"/>
        <v/>
      </c>
    </row>
    <row r="18" spans="1:96" x14ac:dyDescent="0.25">
      <c r="A18" s="88" t="s">
        <v>17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28"/>
      <c r="O18" s="28"/>
      <c r="P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D18" s="34" t="e">
        <f t="shared" si="0"/>
        <v>#DIV/0!</v>
      </c>
      <c r="CE18" s="34" t="e">
        <f t="shared" si="8"/>
        <v>#DIV/0!</v>
      </c>
      <c r="CF18" s="79" t="str">
        <f t="shared" si="1"/>
        <v/>
      </c>
      <c r="CG18" s="79" t="str">
        <f t="shared" si="2"/>
        <v/>
      </c>
      <c r="CH18" s="79" t="str">
        <f t="shared" si="3"/>
        <v/>
      </c>
      <c r="CI18" s="79" t="str">
        <f t="shared" si="4"/>
        <v/>
      </c>
      <c r="CJ18" s="79" t="str">
        <f t="shared" si="5"/>
        <v/>
      </c>
      <c r="CK18" s="79" t="str">
        <f t="shared" si="6"/>
        <v/>
      </c>
      <c r="CL18" s="79" t="str">
        <f t="shared" si="7"/>
        <v/>
      </c>
      <c r="CM18" s="49" t="e">
        <f t="shared" si="9"/>
        <v>#DIV/0!</v>
      </c>
      <c r="CN18" s="49" t="e">
        <f t="shared" si="10"/>
        <v>#DIV/0!</v>
      </c>
      <c r="CO18" s="49" t="e">
        <f t="shared" si="11"/>
        <v>#DIV/0!</v>
      </c>
      <c r="CP18" s="49" t="e">
        <f t="shared" si="12"/>
        <v>#DIV/0!</v>
      </c>
      <c r="CQ18" s="79" t="str">
        <f>IF(N18=0,"",(#REF!-N18)/N18)</f>
        <v/>
      </c>
      <c r="CR18" s="79" t="str">
        <f t="shared" si="13"/>
        <v/>
      </c>
    </row>
    <row r="19" spans="1:96" x14ac:dyDescent="0.25">
      <c r="A19" s="88" t="s">
        <v>18</v>
      </c>
      <c r="B19" s="88">
        <v>2819.4610824000001</v>
      </c>
      <c r="C19" s="88"/>
      <c r="D19" s="88">
        <v>15650.355906999999</v>
      </c>
      <c r="E19" s="88">
        <v>445.67164287999998</v>
      </c>
      <c r="F19" s="88">
        <v>410.01780249000001</v>
      </c>
      <c r="G19" s="88">
        <v>903.12922037999999</v>
      </c>
      <c r="H19" s="88">
        <v>1652.3773650999999</v>
      </c>
      <c r="I19" s="88"/>
      <c r="J19" s="88"/>
      <c r="K19" s="88"/>
      <c r="L19" s="88"/>
      <c r="M19" s="88"/>
      <c r="N19" s="28"/>
      <c r="O19" s="28"/>
      <c r="P19" s="88"/>
      <c r="Q19" s="87" t="s">
        <v>18</v>
      </c>
      <c r="R19" s="87">
        <v>0</v>
      </c>
      <c r="S19" s="88">
        <v>43.650954157427599</v>
      </c>
      <c r="T19" s="88">
        <v>16.156443706437202</v>
      </c>
      <c r="U19" s="88">
        <v>16.156443706437202</v>
      </c>
      <c r="V19" s="88">
        <v>128.36262677100899</v>
      </c>
      <c r="W19" s="88">
        <v>0</v>
      </c>
      <c r="X19" s="88">
        <v>7.8258506073267498</v>
      </c>
      <c r="Y19" s="88">
        <v>40.172777423386599</v>
      </c>
      <c r="Z19" s="88">
        <v>2819.2464780837399</v>
      </c>
      <c r="AA19" s="88">
        <v>384.51089745535899</v>
      </c>
      <c r="AB19" s="88">
        <v>2.9216574976669301</v>
      </c>
      <c r="AC19" s="88">
        <v>67.128512684539402</v>
      </c>
      <c r="AD19" s="88">
        <v>0</v>
      </c>
      <c r="AE19" s="88">
        <v>0</v>
      </c>
      <c r="AF19" s="88">
        <v>70.606697946938695</v>
      </c>
      <c r="AG19" s="88">
        <v>70.606697946938695</v>
      </c>
      <c r="AH19" s="88">
        <v>125.191984685725</v>
      </c>
      <c r="AI19" s="88">
        <v>53.162132810725701</v>
      </c>
      <c r="AJ19" s="88">
        <v>2.12168111826126</v>
      </c>
      <c r="AK19" s="88">
        <v>55.635016755502797</v>
      </c>
      <c r="AL19" s="88">
        <v>5.6930856309127202</v>
      </c>
      <c r="AM19" s="88">
        <v>0</v>
      </c>
      <c r="AN19" s="88">
        <v>4.5047237816921504</v>
      </c>
      <c r="AO19" s="88">
        <v>7.8907906440196802</v>
      </c>
      <c r="AP19" s="88">
        <v>0</v>
      </c>
      <c r="AQ19" s="88">
        <v>1699.0608924144401</v>
      </c>
      <c r="AR19" s="88">
        <v>14084.1045352048</v>
      </c>
      <c r="AS19" s="88">
        <v>1439.7083666471499</v>
      </c>
      <c r="AT19" s="88">
        <v>15649.004886537699</v>
      </c>
      <c r="AU19" s="88">
        <v>0</v>
      </c>
      <c r="AV19" s="88">
        <v>67.7274783956817</v>
      </c>
      <c r="AW19" s="88">
        <v>0</v>
      </c>
      <c r="AX19" s="88">
        <v>590.76857450328805</v>
      </c>
      <c r="AY19" s="88">
        <v>0.23901537815329801</v>
      </c>
      <c r="AZ19" s="88">
        <v>8.4044925455888195E-2</v>
      </c>
      <c r="BA19" s="88">
        <v>316.172798825597</v>
      </c>
      <c r="BB19" s="88">
        <v>0.107413452150774</v>
      </c>
      <c r="BC19" s="88">
        <v>0</v>
      </c>
      <c r="BD19" s="88">
        <v>1.5579042324553399E-2</v>
      </c>
      <c r="BE19" s="88">
        <v>445.61457058908002</v>
      </c>
      <c r="BF19" s="88">
        <v>409.96445158590001</v>
      </c>
      <c r="BG19" s="88">
        <v>35.650119003180102</v>
      </c>
      <c r="BH19" s="88">
        <v>0</v>
      </c>
      <c r="BI19" s="88">
        <v>0</v>
      </c>
      <c r="BJ19" s="88">
        <v>1.67720920688723</v>
      </c>
      <c r="BK19" s="88">
        <v>0</v>
      </c>
      <c r="BL19" s="88">
        <v>17.997907309644599</v>
      </c>
      <c r="BM19" s="88">
        <v>0</v>
      </c>
      <c r="BN19" s="88">
        <v>0.46778134126887</v>
      </c>
      <c r="BO19" s="88">
        <v>71.991635560221894</v>
      </c>
      <c r="BP19" s="88">
        <v>1.44324606691833</v>
      </c>
      <c r="BQ19" s="88">
        <v>0</v>
      </c>
      <c r="BR19" s="88">
        <v>1.20942664173239</v>
      </c>
      <c r="BS19" s="88">
        <v>1.63990246292652E-3</v>
      </c>
      <c r="BT19" s="88">
        <v>903.01708857355402</v>
      </c>
      <c r="BU19" s="88">
        <v>246.747934007011</v>
      </c>
      <c r="BV19" s="88">
        <v>0</v>
      </c>
      <c r="BW19" s="88">
        <v>0</v>
      </c>
      <c r="BX19" s="88">
        <v>82.657612656818301</v>
      </c>
      <c r="BY19" s="88">
        <v>0</v>
      </c>
      <c r="BZ19" s="88">
        <v>13.492533484094301</v>
      </c>
      <c r="CA19" s="88">
        <v>1652.2932811379101</v>
      </c>
      <c r="CB19" s="88">
        <v>114.895204131714</v>
      </c>
      <c r="CD19" s="34">
        <f t="shared" si="0"/>
        <v>7.999996523320365E-3</v>
      </c>
      <c r="CE19" s="34">
        <f t="shared" si="8"/>
        <v>1.9247499663678329E-2</v>
      </c>
      <c r="CF19" s="79">
        <f t="shared" si="1"/>
        <v>-7.6115367436643542E-5</v>
      </c>
      <c r="CG19" s="79" t="str">
        <f t="shared" si="2"/>
        <v/>
      </c>
      <c r="CH19" s="79">
        <f t="shared" si="3"/>
        <v>-8.6325222910463062E-5</v>
      </c>
      <c r="CI19" s="79">
        <f t="shared" si="4"/>
        <v>-1.2805905834876907E-4</v>
      </c>
      <c r="CJ19" s="79">
        <f t="shared" si="5"/>
        <v>-1.3011850650387647E-4</v>
      </c>
      <c r="CK19" s="79">
        <f t="shared" si="6"/>
        <v>-1.2415920547758643E-4</v>
      </c>
      <c r="CL19" s="79">
        <f t="shared" si="7"/>
        <v>-5.088665813619783E-5</v>
      </c>
      <c r="CM19" s="49">
        <f t="shared" si="9"/>
        <v>-4.9129384457011324E-4</v>
      </c>
      <c r="CN19" s="49">
        <f t="shared" si="10"/>
        <v>-5.5774335583932738E-4</v>
      </c>
      <c r="CO19" s="49">
        <f t="shared" si="11"/>
        <v>8.5594855506058423E-4</v>
      </c>
      <c r="CP19" s="49">
        <f t="shared" si="12"/>
        <v>-1.3383276730272659E-3</v>
      </c>
      <c r="CQ19" s="79" t="str">
        <f>IF(N19=0,"",(#REF!-N19)/N19)</f>
        <v/>
      </c>
      <c r="CR19" s="79" t="str">
        <f t="shared" si="13"/>
        <v/>
      </c>
    </row>
    <row r="20" spans="1:96" x14ac:dyDescent="0.25">
      <c r="A20" s="88" t="s">
        <v>19</v>
      </c>
      <c r="B20" s="88">
        <v>81.804206097000005</v>
      </c>
      <c r="C20" s="88"/>
      <c r="D20" s="88">
        <v>435.27287009999998</v>
      </c>
      <c r="E20" s="88">
        <v>12.650972876999999</v>
      </c>
      <c r="F20" s="88">
        <v>11.638882765</v>
      </c>
      <c r="G20" s="88">
        <v>26.50793599</v>
      </c>
      <c r="H20" s="88">
        <v>43.255140058999999</v>
      </c>
      <c r="I20" s="88"/>
      <c r="J20" s="88"/>
      <c r="K20" s="88"/>
      <c r="L20" s="88"/>
      <c r="M20" s="88"/>
      <c r="N20" s="28"/>
      <c r="O20" s="28"/>
      <c r="P20" s="88"/>
      <c r="Q20" s="87" t="s">
        <v>19</v>
      </c>
      <c r="R20" s="87">
        <v>0</v>
      </c>
      <c r="S20" s="88">
        <v>1.1418401951274499</v>
      </c>
      <c r="T20" s="88">
        <v>0.42262749832739899</v>
      </c>
      <c r="U20" s="88">
        <v>0.42262749832739899</v>
      </c>
      <c r="V20" s="88">
        <v>3.3577638349013599</v>
      </c>
      <c r="W20" s="88">
        <v>0</v>
      </c>
      <c r="X20" s="88">
        <v>0.204712127479908</v>
      </c>
      <c r="Y20" s="88">
        <v>1.05085781050546</v>
      </c>
      <c r="Z20" s="88">
        <v>81.736308179257804</v>
      </c>
      <c r="AA20" s="88">
        <v>10.058227702981499</v>
      </c>
      <c r="AB20" s="88">
        <v>7.64261298199507E-2</v>
      </c>
      <c r="AC20" s="88">
        <v>1.75598007344995</v>
      </c>
      <c r="AD20" s="88">
        <v>0</v>
      </c>
      <c r="AE20" s="88">
        <v>0</v>
      </c>
      <c r="AF20" s="88">
        <v>1.84696377294708</v>
      </c>
      <c r="AG20" s="88">
        <v>1.84696377294708</v>
      </c>
      <c r="AH20" s="88">
        <v>3.4796247281425501</v>
      </c>
      <c r="AI20" s="88">
        <v>1.3906406086462999</v>
      </c>
      <c r="AJ20" s="88">
        <v>5.5499864358416397E-2</v>
      </c>
      <c r="AK20" s="88">
        <v>1.4553245378506301</v>
      </c>
      <c r="AL20" s="88">
        <v>0.14892236053442201</v>
      </c>
      <c r="AM20" s="88">
        <v>0</v>
      </c>
      <c r="AN20" s="88">
        <v>0.117837024649321</v>
      </c>
      <c r="AO20" s="88">
        <v>0.22388461189283301</v>
      </c>
      <c r="AP20" s="88">
        <v>0</v>
      </c>
      <c r="AQ20" s="88">
        <v>44.444823888181503</v>
      </c>
      <c r="AR20" s="88">
        <v>391.45739602837301</v>
      </c>
      <c r="AS20" s="88">
        <v>40.0156488969725</v>
      </c>
      <c r="AT20" s="88">
        <v>434.95266965348799</v>
      </c>
      <c r="AU20" s="88">
        <v>0</v>
      </c>
      <c r="AV20" s="88">
        <v>1.77164753586093</v>
      </c>
      <c r="AW20" s="88">
        <v>0</v>
      </c>
      <c r="AX20" s="88">
        <v>15.4535896135452</v>
      </c>
      <c r="AY20" s="88">
        <v>6.7815669571256098E-3</v>
      </c>
      <c r="AZ20" s="88">
        <v>2.3846009689313598E-3</v>
      </c>
      <c r="BA20" s="88">
        <v>8.9707418586065604</v>
      </c>
      <c r="BB20" s="88">
        <v>3.0476369009628601E-3</v>
      </c>
      <c r="BC20" s="88">
        <v>0</v>
      </c>
      <c r="BD20" s="88">
        <v>4.4202262173647001E-4</v>
      </c>
      <c r="BE20" s="88">
        <v>12.6433915543873</v>
      </c>
      <c r="BF20" s="88">
        <v>11.6318832662211</v>
      </c>
      <c r="BG20" s="88">
        <v>1.0115082881661399</v>
      </c>
      <c r="BH20" s="88">
        <v>0</v>
      </c>
      <c r="BI20" s="88">
        <v>0</v>
      </c>
      <c r="BJ20" s="88">
        <v>4.7587308388035501E-2</v>
      </c>
      <c r="BK20" s="88">
        <v>0</v>
      </c>
      <c r="BL20" s="88">
        <v>0.51065266621471905</v>
      </c>
      <c r="BM20" s="88">
        <v>0</v>
      </c>
      <c r="BN20" s="88">
        <v>1.3272323484184501E-2</v>
      </c>
      <c r="BO20" s="88">
        <v>2.04261178546823</v>
      </c>
      <c r="BP20" s="88">
        <v>3.7753148066178299E-2</v>
      </c>
      <c r="BQ20" s="88">
        <v>0</v>
      </c>
      <c r="BR20" s="88">
        <v>3.43149678951922E-2</v>
      </c>
      <c r="BS20" s="88">
        <v>4.6528715476997499E-5</v>
      </c>
      <c r="BT20" s="88">
        <v>26.493772238297499</v>
      </c>
      <c r="BU20" s="88">
        <v>6.4545473585391901</v>
      </c>
      <c r="BV20" s="88">
        <v>0</v>
      </c>
      <c r="BW20" s="88">
        <v>0</v>
      </c>
      <c r="BX20" s="88">
        <v>2.1621943670335102</v>
      </c>
      <c r="BY20" s="88">
        <v>0</v>
      </c>
      <c r="BZ20" s="88">
        <v>0.35294362744423602</v>
      </c>
      <c r="CA20" s="88">
        <v>43.221451891290002</v>
      </c>
      <c r="CB20" s="88">
        <v>3.0054846903418202</v>
      </c>
      <c r="CD20" s="34">
        <f t="shared" si="0"/>
        <v>8.0000077500723219E-3</v>
      </c>
      <c r="CE20" s="34">
        <f t="shared" si="8"/>
        <v>1.9247494732258206E-2</v>
      </c>
      <c r="CF20" s="79">
        <f t="shared" si="1"/>
        <v>-8.3000521588939163E-4</v>
      </c>
      <c r="CG20" s="79" t="str">
        <f t="shared" si="2"/>
        <v/>
      </c>
      <c r="CH20" s="79">
        <f t="shared" si="3"/>
        <v>-7.3563152796182025E-4</v>
      </c>
      <c r="CI20" s="79">
        <f t="shared" si="4"/>
        <v>-5.9926795246573053E-4</v>
      </c>
      <c r="CJ20" s="79">
        <f t="shared" si="5"/>
        <v>-6.0138923298962306E-4</v>
      </c>
      <c r="CK20" s="79">
        <f t="shared" si="6"/>
        <v>-5.3432118245057899E-4</v>
      </c>
      <c r="CL20" s="79">
        <f t="shared" si="7"/>
        <v>-7.7882461284476409E-4</v>
      </c>
      <c r="CM20" s="49">
        <f t="shared" si="9"/>
        <v>-4.9183557877641843E-4</v>
      </c>
      <c r="CN20" s="49">
        <f t="shared" si="10"/>
        <v>-5.5819464257243442E-4</v>
      </c>
      <c r="CO20" s="49">
        <f t="shared" si="11"/>
        <v>8.5655005079389251E-4</v>
      </c>
      <c r="CP20" s="49">
        <f t="shared" si="12"/>
        <v>-1.3351378996608013E-3</v>
      </c>
      <c r="CQ20" s="79" t="str">
        <f>IF(N20=0,"",(#REF!-N20)/N20)</f>
        <v/>
      </c>
      <c r="CR20" s="79" t="str">
        <f t="shared" si="13"/>
        <v/>
      </c>
    </row>
    <row r="21" spans="1:96" x14ac:dyDescent="0.25">
      <c r="A21" s="88" t="s">
        <v>20</v>
      </c>
      <c r="B21" s="88">
        <v>839.34510777000003</v>
      </c>
      <c r="C21" s="88"/>
      <c r="D21" s="88">
        <v>4209.2116991000003</v>
      </c>
      <c r="E21" s="88">
        <v>115.53777823999999</v>
      </c>
      <c r="F21" s="88">
        <v>106.29482733</v>
      </c>
      <c r="G21" s="88">
        <v>210.83298174000001</v>
      </c>
      <c r="H21" s="88">
        <v>548.30933588000005</v>
      </c>
      <c r="I21" s="88"/>
      <c r="J21" s="88"/>
      <c r="K21" s="88"/>
      <c r="L21" s="88"/>
      <c r="M21" s="88"/>
      <c r="N21" s="28"/>
      <c r="O21" s="28"/>
      <c r="P21" s="88"/>
      <c r="Q21" s="87" t="s">
        <v>20</v>
      </c>
      <c r="R21" s="87">
        <v>0</v>
      </c>
      <c r="S21" s="88">
        <v>14.4823000217411</v>
      </c>
      <c r="T21" s="88">
        <v>5.3603117166100196</v>
      </c>
      <c r="U21" s="88">
        <v>5.3603117166100196</v>
      </c>
      <c r="V21" s="88">
        <v>42.587567189321902</v>
      </c>
      <c r="W21" s="88">
        <v>0</v>
      </c>
      <c r="X21" s="88">
        <v>2.5964256610738001</v>
      </c>
      <c r="Y21" s="88">
        <v>13.3283587457032</v>
      </c>
      <c r="Z21" s="88">
        <v>839.18506556876503</v>
      </c>
      <c r="AA21" s="88">
        <v>127.571242938897</v>
      </c>
      <c r="AB21" s="88">
        <v>0.969333644185849</v>
      </c>
      <c r="AC21" s="88">
        <v>22.271603392386702</v>
      </c>
      <c r="AD21" s="88">
        <v>0</v>
      </c>
      <c r="AE21" s="88">
        <v>0</v>
      </c>
      <c r="AF21" s="88">
        <v>23.425572937876101</v>
      </c>
      <c r="AG21" s="88">
        <v>23.425572937876101</v>
      </c>
      <c r="AH21" s="88">
        <v>33.667902783445399</v>
      </c>
      <c r="AI21" s="88">
        <v>17.6378850340338</v>
      </c>
      <c r="AJ21" s="88">
        <v>0.70392149855734698</v>
      </c>
      <c r="AK21" s="88">
        <v>18.458321864240901</v>
      </c>
      <c r="AL21" s="88">
        <v>1.8888264068416001</v>
      </c>
      <c r="AM21" s="88">
        <v>0</v>
      </c>
      <c r="AN21" s="88">
        <v>1.4945566228239999</v>
      </c>
      <c r="AO21" s="88">
        <v>2.0454683664081701</v>
      </c>
      <c r="AP21" s="88">
        <v>0</v>
      </c>
      <c r="AQ21" s="88">
        <v>563.70664261423997</v>
      </c>
      <c r="AR21" s="88">
        <v>3787.6385710963</v>
      </c>
      <c r="AS21" s="88">
        <v>387.18076151369303</v>
      </c>
      <c r="AT21" s="88">
        <v>4208.4872353934397</v>
      </c>
      <c r="AU21" s="88">
        <v>0</v>
      </c>
      <c r="AV21" s="88">
        <v>22.4703111215793</v>
      </c>
      <c r="AW21" s="88">
        <v>0</v>
      </c>
      <c r="AX21" s="88">
        <v>196.00247202100201</v>
      </c>
      <c r="AY21" s="88">
        <v>6.1958139310063498E-2</v>
      </c>
      <c r="AZ21" s="88">
        <v>2.1786295328957098E-2</v>
      </c>
      <c r="BA21" s="88">
        <v>81.958997002816403</v>
      </c>
      <c r="BB21" s="88">
        <v>2.7843954369836301E-2</v>
      </c>
      <c r="BC21" s="88">
        <v>0</v>
      </c>
      <c r="BD21" s="88">
        <v>4.0384329712241703E-3</v>
      </c>
      <c r="BE21" s="88">
        <v>115.513083495129</v>
      </c>
      <c r="BF21" s="88">
        <v>106.271873801075</v>
      </c>
      <c r="BG21" s="88">
        <v>9.2412096940535697</v>
      </c>
      <c r="BH21" s="88">
        <v>0</v>
      </c>
      <c r="BI21" s="88">
        <v>0</v>
      </c>
      <c r="BJ21" s="88">
        <v>0.43476937306062102</v>
      </c>
      <c r="BK21" s="88">
        <v>0</v>
      </c>
      <c r="BL21" s="88">
        <v>4.6654566364082202</v>
      </c>
      <c r="BM21" s="88">
        <v>0</v>
      </c>
      <c r="BN21" s="88">
        <v>0.121259348082254</v>
      </c>
      <c r="BO21" s="88">
        <v>18.661829418475801</v>
      </c>
      <c r="BP21" s="88">
        <v>0.47883355041307701</v>
      </c>
      <c r="BQ21" s="88">
        <v>0</v>
      </c>
      <c r="BR21" s="88">
        <v>0.31351010179841998</v>
      </c>
      <c r="BS21" s="88">
        <v>4.2509845400882901E-4</v>
      </c>
      <c r="BT21" s="88">
        <v>210.79522030544999</v>
      </c>
      <c r="BU21" s="88">
        <v>81.864867074480401</v>
      </c>
      <c r="BV21" s="88">
        <v>0</v>
      </c>
      <c r="BW21" s="88">
        <v>0</v>
      </c>
      <c r="BX21" s="88">
        <v>27.423724563313701</v>
      </c>
      <c r="BY21" s="88">
        <v>0</v>
      </c>
      <c r="BZ21" s="88">
        <v>4.4764903037007802</v>
      </c>
      <c r="CA21" s="88">
        <v>548.19030095294704</v>
      </c>
      <c r="CB21" s="88">
        <v>38.119408353410797</v>
      </c>
      <c r="CD21" s="34">
        <f t="shared" si="0"/>
        <v>8.0000011643846375E-3</v>
      </c>
      <c r="CE21" s="34">
        <f t="shared" si="8"/>
        <v>1.9247504473638811E-2</v>
      </c>
      <c r="CF21" s="79">
        <f t="shared" si="1"/>
        <v>-1.9067508674734085E-4</v>
      </c>
      <c r="CG21" s="79" t="str">
        <f t="shared" si="2"/>
        <v/>
      </c>
      <c r="CH21" s="79">
        <f t="shared" si="3"/>
        <v>-1.7211386795190888E-4</v>
      </c>
      <c r="CI21" s="79">
        <f t="shared" si="4"/>
        <v>-2.137374047448091E-4</v>
      </c>
      <c r="CJ21" s="79">
        <f t="shared" si="5"/>
        <v>-2.159421065122954E-4</v>
      </c>
      <c r="CK21" s="79">
        <f t="shared" si="6"/>
        <v>-1.7910591710261018E-4</v>
      </c>
      <c r="CL21" s="79">
        <f t="shared" si="7"/>
        <v>-2.1709447434806965E-4</v>
      </c>
      <c r="CM21" s="49">
        <f t="shared" si="9"/>
        <v>-4.9114754335032821E-4</v>
      </c>
      <c r="CN21" s="49">
        <f t="shared" si="10"/>
        <v>-5.5744629397605234E-4</v>
      </c>
      <c r="CO21" s="49">
        <f t="shared" si="11"/>
        <v>8.5620132267255633E-4</v>
      </c>
      <c r="CP21" s="49">
        <f t="shared" si="12"/>
        <v>-1.3383355280129831E-3</v>
      </c>
      <c r="CQ21" s="79" t="str">
        <f>IF(N21=0,"",(#REF!-N21)/N21)</f>
        <v/>
      </c>
      <c r="CR21" s="79" t="str">
        <f t="shared" si="13"/>
        <v/>
      </c>
    </row>
    <row r="22" spans="1:96" x14ac:dyDescent="0.25">
      <c r="A22" s="88" t="s">
        <v>21</v>
      </c>
      <c r="B22" s="88">
        <v>193.62422253</v>
      </c>
      <c r="C22" s="88"/>
      <c r="D22" s="88">
        <v>990.79333810000003</v>
      </c>
      <c r="E22" s="88">
        <v>31.804173552999998</v>
      </c>
      <c r="F22" s="88">
        <v>29.259868233999999</v>
      </c>
      <c r="G22" s="88">
        <v>64.769441342999997</v>
      </c>
      <c r="H22" s="88">
        <v>118.91460871</v>
      </c>
      <c r="I22" s="88"/>
      <c r="J22" s="88"/>
      <c r="K22" s="88"/>
      <c r="L22" s="88"/>
      <c r="M22" s="88"/>
      <c r="N22" s="28"/>
      <c r="O22" s="28"/>
      <c r="P22" s="88"/>
      <c r="Q22" s="87" t="s">
        <v>129</v>
      </c>
      <c r="R22" s="87">
        <v>0</v>
      </c>
      <c r="S22" s="88">
        <v>3.14153292851194</v>
      </c>
      <c r="T22" s="88">
        <v>1.1627694612402</v>
      </c>
      <c r="U22" s="88">
        <v>1.1627694612402</v>
      </c>
      <c r="V22" s="88">
        <v>9.2381872434993895</v>
      </c>
      <c r="W22" s="88">
        <v>0</v>
      </c>
      <c r="X22" s="88">
        <v>0.56322169970511404</v>
      </c>
      <c r="Y22" s="88">
        <v>2.8912133279473302</v>
      </c>
      <c r="Z22" s="88">
        <v>193.62421839382199</v>
      </c>
      <c r="AA22" s="88">
        <v>27.673017842196401</v>
      </c>
      <c r="AB22" s="88">
        <v>0.210269974019441</v>
      </c>
      <c r="AC22" s="88">
        <v>4.83120394492276</v>
      </c>
      <c r="AD22" s="88">
        <v>0</v>
      </c>
      <c r="AE22" s="88">
        <v>0</v>
      </c>
      <c r="AF22" s="88">
        <v>5.0815275975246204</v>
      </c>
      <c r="AG22" s="88">
        <v>5.0815275975246204</v>
      </c>
      <c r="AH22" s="88">
        <v>7.9263456759095403</v>
      </c>
      <c r="AI22" s="88">
        <v>3.8260470341863</v>
      </c>
      <c r="AJ22" s="88">
        <v>0.152695891941109</v>
      </c>
      <c r="AK22" s="88">
        <v>4.0040157494537896</v>
      </c>
      <c r="AL22" s="88">
        <v>0.40972772027939097</v>
      </c>
      <c r="AM22" s="88">
        <v>0</v>
      </c>
      <c r="AN22" s="88">
        <v>0.32420265462860098</v>
      </c>
      <c r="AO22" s="88">
        <v>0.56316430181275001</v>
      </c>
      <c r="AP22" s="88">
        <v>0</v>
      </c>
      <c r="AQ22" s="88">
        <v>122.28040901690299</v>
      </c>
      <c r="AR22" s="88">
        <v>891.71368456356697</v>
      </c>
      <c r="AS22" s="88">
        <v>91.152967271504707</v>
      </c>
      <c r="AT22" s="88">
        <v>990.79299751098097</v>
      </c>
      <c r="AU22" s="88">
        <v>0</v>
      </c>
      <c r="AV22" s="88">
        <v>4.8743114608497704</v>
      </c>
      <c r="AW22" s="88">
        <v>0</v>
      </c>
      <c r="AX22" s="88">
        <v>42.517263268241798</v>
      </c>
      <c r="AY22" s="88">
        <v>1.70585009066507E-2</v>
      </c>
      <c r="AZ22" s="88">
        <v>5.9982719180762404E-3</v>
      </c>
      <c r="BA22" s="88">
        <v>22.565204089463499</v>
      </c>
      <c r="BB22" s="88">
        <v>7.6660750387186703E-3</v>
      </c>
      <c r="BC22" s="88">
        <v>0</v>
      </c>
      <c r="BD22" s="88">
        <v>1.11187528894326E-3</v>
      </c>
      <c r="BE22" s="88">
        <v>31.8034025926978</v>
      </c>
      <c r="BF22" s="88">
        <v>29.2590994602607</v>
      </c>
      <c r="BG22" s="88">
        <v>2.5443031324371499</v>
      </c>
      <c r="BH22" s="88">
        <v>0</v>
      </c>
      <c r="BI22" s="88">
        <v>0</v>
      </c>
      <c r="BJ22" s="88">
        <v>0.11970208053484099</v>
      </c>
      <c r="BK22" s="88">
        <v>0</v>
      </c>
      <c r="BL22" s="88">
        <v>1.2845076241339899</v>
      </c>
      <c r="BM22" s="88">
        <v>0</v>
      </c>
      <c r="BN22" s="88">
        <v>3.33854969471497E-2</v>
      </c>
      <c r="BO22" s="88">
        <v>5.13803170169259</v>
      </c>
      <c r="BP22" s="88">
        <v>0.103869521693844</v>
      </c>
      <c r="BQ22" s="88">
        <v>0</v>
      </c>
      <c r="BR22" s="88">
        <v>8.6316705291643897E-2</v>
      </c>
      <c r="BS22" s="88">
        <v>1.1703904454989801E-4</v>
      </c>
      <c r="BT22" s="88">
        <v>64.7693986121904</v>
      </c>
      <c r="BU22" s="88">
        <v>17.7583033047623</v>
      </c>
      <c r="BV22" s="88">
        <v>0</v>
      </c>
      <c r="BW22" s="88">
        <v>0</v>
      </c>
      <c r="BX22" s="88">
        <v>5.9488172572703499</v>
      </c>
      <c r="BY22" s="88">
        <v>0</v>
      </c>
      <c r="BZ22" s="88">
        <v>0.97105004489598001</v>
      </c>
      <c r="CA22" s="88">
        <v>118.91457361398101</v>
      </c>
      <c r="CB22" s="88">
        <v>8.2689452978391902</v>
      </c>
      <c r="CD22" s="34">
        <f t="shared" si="0"/>
        <v>8.0000017115802163E-3</v>
      </c>
      <c r="CE22" s="34">
        <f t="shared" si="8"/>
        <v>1.9247492650196971E-2</v>
      </c>
      <c r="CF22" s="79">
        <f t="shared" si="1"/>
        <v>-2.1361883096413557E-8</v>
      </c>
      <c r="CG22" s="79" t="str">
        <f t="shared" si="2"/>
        <v/>
      </c>
      <c r="CH22" s="79">
        <f t="shared" si="3"/>
        <v>-3.4375384448363015E-7</v>
      </c>
      <c r="CI22" s="79">
        <f t="shared" si="4"/>
        <v>-2.4240853198500987E-5</v>
      </c>
      <c r="CJ22" s="79">
        <f t="shared" si="5"/>
        <v>-2.6273998678020768E-5</v>
      </c>
      <c r="CK22" s="79">
        <f t="shared" si="6"/>
        <v>-6.5973719566611554E-7</v>
      </c>
      <c r="CL22" s="79">
        <f t="shared" si="7"/>
        <v>-2.9513631143615944E-7</v>
      </c>
      <c r="CM22" s="49">
        <f t="shared" si="9"/>
        <v>-4.9152595057037494E-4</v>
      </c>
      <c r="CN22" s="49">
        <f t="shared" si="10"/>
        <v>-5.5802035686739403E-4</v>
      </c>
      <c r="CO22" s="49">
        <f t="shared" si="11"/>
        <v>8.569649659368935E-4</v>
      </c>
      <c r="CP22" s="49">
        <f t="shared" si="12"/>
        <v>-1.3372832541916366E-3</v>
      </c>
      <c r="CQ22" s="79" t="str">
        <f>IF(N22=0,"",(#REF!-N22)/N22)</f>
        <v/>
      </c>
      <c r="CR22" s="79" t="str">
        <f t="shared" si="13"/>
        <v/>
      </c>
    </row>
    <row r="23" spans="1:96" x14ac:dyDescent="0.25">
      <c r="A23" s="88" t="s">
        <v>22</v>
      </c>
      <c r="B23" s="88">
        <v>606.5747824</v>
      </c>
      <c r="C23" s="88"/>
      <c r="D23" s="88">
        <v>6067.5968126999996</v>
      </c>
      <c r="E23" s="88">
        <v>102.13840059</v>
      </c>
      <c r="F23" s="88">
        <v>93.967249245000005</v>
      </c>
      <c r="G23" s="88">
        <v>228.73078523000001</v>
      </c>
      <c r="H23" s="88">
        <v>300.36293871999999</v>
      </c>
      <c r="I23" s="88"/>
      <c r="J23" s="88"/>
      <c r="K23" s="88"/>
      <c r="L23" s="88"/>
      <c r="M23" s="88"/>
      <c r="N23" s="28"/>
      <c r="O23" s="28"/>
      <c r="P23" s="88"/>
      <c r="Q23" s="87" t="s">
        <v>22</v>
      </c>
      <c r="R23" s="87">
        <v>0</v>
      </c>
      <c r="S23" s="88">
        <v>7.9351089515133904</v>
      </c>
      <c r="T23" s="88">
        <v>2.9370056965526099</v>
      </c>
      <c r="U23" s="88">
        <v>2.9370056965526099</v>
      </c>
      <c r="V23" s="88">
        <v>23.334441550644001</v>
      </c>
      <c r="W23" s="88">
        <v>0</v>
      </c>
      <c r="X23" s="88">
        <v>1.4226245416426699</v>
      </c>
      <c r="Y23" s="88">
        <v>7.3028268116046604</v>
      </c>
      <c r="Z23" s="88">
        <v>606.57439346814601</v>
      </c>
      <c r="AA23" s="88">
        <v>69.898483709906202</v>
      </c>
      <c r="AB23" s="88">
        <v>0.53111493206222604</v>
      </c>
      <c r="AC23" s="88">
        <v>12.2029948800471</v>
      </c>
      <c r="AD23" s="88">
        <v>0</v>
      </c>
      <c r="AE23" s="88">
        <v>0</v>
      </c>
      <c r="AF23" s="88">
        <v>12.8352692169439</v>
      </c>
      <c r="AG23" s="88">
        <v>12.8352692169439</v>
      </c>
      <c r="AH23" s="88">
        <v>48.540758158633501</v>
      </c>
      <c r="AI23" s="88">
        <v>9.6640997691513792</v>
      </c>
      <c r="AJ23" s="88">
        <v>0.38569044754317799</v>
      </c>
      <c r="AK23" s="88">
        <v>10.1136315568641</v>
      </c>
      <c r="AL23" s="88">
        <v>1.03491935974327</v>
      </c>
      <c r="AM23" s="88">
        <v>0</v>
      </c>
      <c r="AN23" s="88">
        <v>0.81889339335363698</v>
      </c>
      <c r="AO23" s="88">
        <v>1.8085872466916799</v>
      </c>
      <c r="AP23" s="88">
        <v>0</v>
      </c>
      <c r="AQ23" s="88">
        <v>308.86450744445699</v>
      </c>
      <c r="AR23" s="88">
        <v>5460.8354613724796</v>
      </c>
      <c r="AS23" s="88">
        <v>558.21888418591504</v>
      </c>
      <c r="AT23" s="88">
        <v>6067.5951037170298</v>
      </c>
      <c r="AU23" s="88">
        <v>0</v>
      </c>
      <c r="AV23" s="88">
        <v>12.311867720765299</v>
      </c>
      <c r="AW23" s="88">
        <v>0</v>
      </c>
      <c r="AX23" s="88">
        <v>107.393096577969</v>
      </c>
      <c r="AY23" s="88">
        <v>5.4782907080694603E-2</v>
      </c>
      <c r="AZ23" s="88">
        <v>1.9263292887338301E-2</v>
      </c>
      <c r="BA23" s="88">
        <v>72.467520337086697</v>
      </c>
      <c r="BB23" s="88">
        <v>2.4619413560629799E-2</v>
      </c>
      <c r="BC23" s="88">
        <v>0</v>
      </c>
      <c r="BD23" s="88">
        <v>3.5707519470670199E-3</v>
      </c>
      <c r="BE23" s="88">
        <v>102.13593387380099</v>
      </c>
      <c r="BF23" s="88">
        <v>93.964780100314897</v>
      </c>
      <c r="BG23" s="88">
        <v>8.1711537734861093</v>
      </c>
      <c r="BH23" s="88">
        <v>0</v>
      </c>
      <c r="BI23" s="88">
        <v>0</v>
      </c>
      <c r="BJ23" s="88">
        <v>0.38441981971703598</v>
      </c>
      <c r="BK23" s="88">
        <v>0</v>
      </c>
      <c r="BL23" s="88">
        <v>4.1251636767583202</v>
      </c>
      <c r="BM23" s="88">
        <v>0</v>
      </c>
      <c r="BN23" s="88">
        <v>0.10721659921625599</v>
      </c>
      <c r="BO23" s="88">
        <v>16.500644160121599</v>
      </c>
      <c r="BP23" s="88">
        <v>0.26236107306366802</v>
      </c>
      <c r="BQ23" s="88">
        <v>0</v>
      </c>
      <c r="BR23" s="88">
        <v>0.27720327297078301</v>
      </c>
      <c r="BS23" s="88">
        <v>3.7586896835816298E-4</v>
      </c>
      <c r="BT23" s="88">
        <v>228.73075648472999</v>
      </c>
      <c r="BU23" s="88">
        <v>44.855179186836203</v>
      </c>
      <c r="BV23" s="88">
        <v>0</v>
      </c>
      <c r="BW23" s="88">
        <v>0</v>
      </c>
      <c r="BX23" s="88">
        <v>15.025937079863301</v>
      </c>
      <c r="BY23" s="88">
        <v>0</v>
      </c>
      <c r="BZ23" s="88">
        <v>2.4527451115368302</v>
      </c>
      <c r="CA23" s="88">
        <v>300.36286077591598</v>
      </c>
      <c r="CB23" s="88">
        <v>20.886289118057601</v>
      </c>
      <c r="CD23" s="34">
        <f t="shared" si="0"/>
        <v>7.9999995597757109E-3</v>
      </c>
      <c r="CE23" s="34">
        <f t="shared" si="8"/>
        <v>1.9247501508127502E-2</v>
      </c>
      <c r="CF23" s="79">
        <f t="shared" si="1"/>
        <v>-6.4119357625057563E-7</v>
      </c>
      <c r="CG23" s="79" t="str">
        <f t="shared" si="2"/>
        <v/>
      </c>
      <c r="CH23" s="79">
        <f t="shared" si="3"/>
        <v>-2.8165730561622654E-7</v>
      </c>
      <c r="CI23" s="79">
        <f t="shared" si="4"/>
        <v>-2.4150722791433822E-5</v>
      </c>
      <c r="CJ23" s="79">
        <f t="shared" si="5"/>
        <v>-2.6276651758424568E-5</v>
      </c>
      <c r="CK23" s="79">
        <f t="shared" si="6"/>
        <v>-1.2567293897953768E-7</v>
      </c>
      <c r="CL23" s="79">
        <f t="shared" si="7"/>
        <v>-2.594996717774839E-7</v>
      </c>
      <c r="CM23" s="49">
        <f t="shared" si="9"/>
        <v>-4.9147356039969028E-4</v>
      </c>
      <c r="CN23" s="49">
        <f t="shared" si="10"/>
        <v>-5.5855320240810703E-4</v>
      </c>
      <c r="CO23" s="49">
        <f t="shared" si="11"/>
        <v>8.5591568353971458E-4</v>
      </c>
      <c r="CP23" s="49">
        <f t="shared" si="12"/>
        <v>-1.3380843040665777E-3</v>
      </c>
      <c r="CQ23" s="79" t="str">
        <f>IF(N23=0,"",(#REF!-N23)/N23)</f>
        <v/>
      </c>
      <c r="CR23" s="79" t="str">
        <f t="shared" si="13"/>
        <v/>
      </c>
    </row>
    <row r="24" spans="1:96" x14ac:dyDescent="0.25">
      <c r="A24" s="88" t="s">
        <v>23</v>
      </c>
      <c r="B24" s="88">
        <v>76.310282702999999</v>
      </c>
      <c r="C24" s="88"/>
      <c r="D24" s="88">
        <v>639.35272620000001</v>
      </c>
      <c r="E24" s="88">
        <v>12.342819971000001</v>
      </c>
      <c r="F24" s="88">
        <v>11.355397304</v>
      </c>
      <c r="G24" s="88">
        <v>23.679735747999999</v>
      </c>
      <c r="H24" s="88">
        <v>50.849128735000001</v>
      </c>
      <c r="I24" s="88"/>
      <c r="J24" s="88"/>
      <c r="K24" s="88"/>
      <c r="L24" s="88"/>
      <c r="M24" s="88"/>
      <c r="N24" s="28"/>
      <c r="O24" s="28"/>
      <c r="P24" s="88"/>
      <c r="Q24" s="87" t="s">
        <v>23</v>
      </c>
      <c r="R24" s="87">
        <v>0</v>
      </c>
      <c r="S24" s="88">
        <v>1.3433528236342001</v>
      </c>
      <c r="T24" s="88">
        <v>0.497212567225714</v>
      </c>
      <c r="U24" s="88">
        <v>0.497212567225714</v>
      </c>
      <c r="V24" s="88">
        <v>3.9503374668231901</v>
      </c>
      <c r="W24" s="88">
        <v>0</v>
      </c>
      <c r="X24" s="88">
        <v>0.24083957801002601</v>
      </c>
      <c r="Y24" s="88">
        <v>1.2363131800885101</v>
      </c>
      <c r="Z24" s="88">
        <v>76.310255416480601</v>
      </c>
      <c r="AA24" s="88">
        <v>11.8332848782069</v>
      </c>
      <c r="AB24" s="88">
        <v>8.9913627176143707E-2</v>
      </c>
      <c r="AC24" s="88">
        <v>2.06587404694951</v>
      </c>
      <c r="AD24" s="88">
        <v>0</v>
      </c>
      <c r="AE24" s="88">
        <v>0</v>
      </c>
      <c r="AF24" s="88">
        <v>2.1729131055059301</v>
      </c>
      <c r="AG24" s="88">
        <v>2.1729131055059301</v>
      </c>
      <c r="AH24" s="88">
        <v>5.1148204734425704</v>
      </c>
      <c r="AI24" s="88">
        <v>1.6360593118470801</v>
      </c>
      <c r="AJ24" s="88">
        <v>6.5294429927558295E-2</v>
      </c>
      <c r="AK24" s="88">
        <v>1.7121604740532701</v>
      </c>
      <c r="AL24" s="88">
        <v>0.17520395287400001</v>
      </c>
      <c r="AM24" s="88">
        <v>0</v>
      </c>
      <c r="AN24" s="88">
        <v>0.13863250612424399</v>
      </c>
      <c r="AO24" s="88">
        <v>0.218557208397405</v>
      </c>
      <c r="AP24" s="88">
        <v>0</v>
      </c>
      <c r="AQ24" s="88">
        <v>52.288385423039301</v>
      </c>
      <c r="AR24" s="88">
        <v>575.41727689500999</v>
      </c>
      <c r="AS24" s="88">
        <v>58.820443060676702</v>
      </c>
      <c r="AT24" s="88">
        <v>639.35254042912902</v>
      </c>
      <c r="AU24" s="88">
        <v>0</v>
      </c>
      <c r="AV24" s="88">
        <v>2.0843047634826402</v>
      </c>
      <c r="AW24" s="88">
        <v>0</v>
      </c>
      <c r="AX24" s="88">
        <v>18.180832065341601</v>
      </c>
      <c r="AY24" s="88">
        <v>6.6201930367014404E-3</v>
      </c>
      <c r="AZ24" s="88">
        <v>2.32785517838147E-3</v>
      </c>
      <c r="BA24" s="88">
        <v>8.75728156991131</v>
      </c>
      <c r="BB24" s="88">
        <v>2.9751143592541699E-3</v>
      </c>
      <c r="BC24" s="88">
        <v>0</v>
      </c>
      <c r="BD24" s="88">
        <v>4.3150528062082101E-4</v>
      </c>
      <c r="BE24" s="88">
        <v>12.342520032973701</v>
      </c>
      <c r="BF24" s="88">
        <v>11.3551025701629</v>
      </c>
      <c r="BG24" s="88">
        <v>0.98741746281078202</v>
      </c>
      <c r="BH24" s="88">
        <v>0</v>
      </c>
      <c r="BI24" s="88">
        <v>0</v>
      </c>
      <c r="BJ24" s="88">
        <v>4.6454946785936702E-2</v>
      </c>
      <c r="BK24" s="88">
        <v>0</v>
      </c>
      <c r="BL24" s="88">
        <v>0.49850184901646299</v>
      </c>
      <c r="BM24" s="88">
        <v>0</v>
      </c>
      <c r="BN24" s="88">
        <v>1.29565123982429E-2</v>
      </c>
      <c r="BO24" s="88">
        <v>1.9940091491812499</v>
      </c>
      <c r="BP24" s="88">
        <v>4.4415762142663198E-2</v>
      </c>
      <c r="BQ24" s="88">
        <v>0</v>
      </c>
      <c r="BR24" s="88">
        <v>3.3498453347442898E-2</v>
      </c>
      <c r="BS24" s="88">
        <v>4.5421667355611003E-5</v>
      </c>
      <c r="BT24" s="88">
        <v>23.679735868648599</v>
      </c>
      <c r="BU24" s="88">
        <v>7.5936334492978999</v>
      </c>
      <c r="BV24" s="88">
        <v>0</v>
      </c>
      <c r="BW24" s="88">
        <v>0</v>
      </c>
      <c r="BX24" s="88">
        <v>2.5437771371859101</v>
      </c>
      <c r="BY24" s="88">
        <v>0</v>
      </c>
      <c r="BZ24" s="88">
        <v>0.41523100315150702</v>
      </c>
      <c r="CA24" s="88">
        <v>50.849119903878403</v>
      </c>
      <c r="CB24" s="88">
        <v>3.5358894293809899</v>
      </c>
      <c r="CD24" s="34">
        <f t="shared" si="0"/>
        <v>8.0000002346272657E-3</v>
      </c>
      <c r="CE24" s="34">
        <f t="shared" si="8"/>
        <v>1.9247488699194515E-2</v>
      </c>
      <c r="CF24" s="79">
        <f t="shared" si="1"/>
        <v>-3.5757329721816846E-7</v>
      </c>
      <c r="CG24" s="79" t="str">
        <f t="shared" si="2"/>
        <v/>
      </c>
      <c r="CH24" s="79">
        <f t="shared" si="3"/>
        <v>-2.9056084907787297E-7</v>
      </c>
      <c r="CI24" s="79">
        <f t="shared" si="4"/>
        <v>-2.4300607722137805E-5</v>
      </c>
      <c r="CJ24" s="79">
        <f t="shared" si="5"/>
        <v>-2.595539629387941E-5</v>
      </c>
      <c r="CK24" s="79">
        <f t="shared" si="6"/>
        <v>5.0950146457467854E-9</v>
      </c>
      <c r="CL24" s="79">
        <f t="shared" si="7"/>
        <v>-1.7367301696702872E-7</v>
      </c>
      <c r="CM24" s="49">
        <f t="shared" si="9"/>
        <v>-4.912441143524386E-4</v>
      </c>
      <c r="CN24" s="49">
        <f t="shared" si="10"/>
        <v>-5.5774160714896505E-4</v>
      </c>
      <c r="CO24" s="49">
        <f t="shared" si="11"/>
        <v>8.5630392882292102E-4</v>
      </c>
      <c r="CP24" s="49">
        <f t="shared" si="12"/>
        <v>-1.3369381723529962E-3</v>
      </c>
      <c r="CQ24" s="79" t="str">
        <f>IF(N24=0,"",(#REF!-N24)/N24)</f>
        <v/>
      </c>
      <c r="CR24" s="79" t="str">
        <f t="shared" si="13"/>
        <v/>
      </c>
    </row>
    <row r="25" spans="1:96" x14ac:dyDescent="0.25">
      <c r="A25" s="88" t="s">
        <v>24</v>
      </c>
      <c r="B25" s="88">
        <v>86.559906487000006</v>
      </c>
      <c r="C25" s="88"/>
      <c r="D25" s="88">
        <v>475.92584907999998</v>
      </c>
      <c r="E25" s="88">
        <v>15.991535969999999</v>
      </c>
      <c r="F25" s="88">
        <v>14.712201366</v>
      </c>
      <c r="G25" s="88">
        <v>35.206539327000002</v>
      </c>
      <c r="H25" s="88">
        <v>48.368717547000003</v>
      </c>
      <c r="I25" s="88"/>
      <c r="J25" s="88"/>
      <c r="K25" s="88"/>
      <c r="L25" s="88"/>
      <c r="M25" s="88"/>
      <c r="N25" s="28"/>
      <c r="O25" s="28"/>
      <c r="P25" s="88"/>
      <c r="Q25" s="87" t="s">
        <v>24</v>
      </c>
      <c r="R25" s="87">
        <v>0</v>
      </c>
      <c r="S25" s="88">
        <v>1.2777793089876399</v>
      </c>
      <c r="T25" s="88">
        <v>0.47294285633316702</v>
      </c>
      <c r="U25" s="88">
        <v>0.47294285633316702</v>
      </c>
      <c r="V25" s="88">
        <v>3.7575209120521098</v>
      </c>
      <c r="W25" s="88">
        <v>0</v>
      </c>
      <c r="X25" s="88">
        <v>0.22908369713294399</v>
      </c>
      <c r="Y25" s="88">
        <v>1.1759652321226599</v>
      </c>
      <c r="Z25" s="88">
        <v>86.555753415235003</v>
      </c>
      <c r="AA25" s="88">
        <v>11.2556913379837</v>
      </c>
      <c r="AB25" s="88">
        <v>8.5524818799689095E-2</v>
      </c>
      <c r="AC25" s="88">
        <v>1.9650358142161699</v>
      </c>
      <c r="AD25" s="88">
        <v>0</v>
      </c>
      <c r="AE25" s="88">
        <v>0</v>
      </c>
      <c r="AF25" s="88">
        <v>2.0668499414161299</v>
      </c>
      <c r="AG25" s="88">
        <v>2.0668499414161299</v>
      </c>
      <c r="AH25" s="88">
        <v>3.8072047035610099</v>
      </c>
      <c r="AI25" s="88">
        <v>1.5562012727330099</v>
      </c>
      <c r="AJ25" s="88">
        <v>6.2107331468880103E-2</v>
      </c>
      <c r="AK25" s="88">
        <v>1.6285868169394</v>
      </c>
      <c r="AL25" s="88">
        <v>0.166652221437744</v>
      </c>
      <c r="AM25" s="88">
        <v>0</v>
      </c>
      <c r="AN25" s="88">
        <v>0.13186542938329099</v>
      </c>
      <c r="AO25" s="88">
        <v>0.283150704365702</v>
      </c>
      <c r="AP25" s="88">
        <v>0</v>
      </c>
      <c r="AQ25" s="88">
        <v>49.736117826022202</v>
      </c>
      <c r="AR25" s="88">
        <v>428.31008297315299</v>
      </c>
      <c r="AS25" s="88">
        <v>43.782846304998401</v>
      </c>
      <c r="AT25" s="88">
        <v>475.90013398171197</v>
      </c>
      <c r="AU25" s="88">
        <v>0</v>
      </c>
      <c r="AV25" s="88">
        <v>1.9825652872622399</v>
      </c>
      <c r="AW25" s="88">
        <v>0</v>
      </c>
      <c r="AX25" s="88">
        <v>17.293404147168399</v>
      </c>
      <c r="AY25" s="88">
        <v>8.5767715846271596E-3</v>
      </c>
      <c r="AZ25" s="88">
        <v>3.01583712032275E-3</v>
      </c>
      <c r="BA25" s="88">
        <v>11.3454482349245</v>
      </c>
      <c r="BB25" s="88">
        <v>3.8543950351912701E-3</v>
      </c>
      <c r="BC25" s="88">
        <v>0</v>
      </c>
      <c r="BD25" s="88">
        <v>5.5903468719169702E-4</v>
      </c>
      <c r="BE25" s="88">
        <v>15.990307740213501</v>
      </c>
      <c r="BF25" s="88">
        <v>14.711039599095599</v>
      </c>
      <c r="BG25" s="88">
        <v>1.2792681411178499</v>
      </c>
      <c r="BH25" s="88">
        <v>0</v>
      </c>
      <c r="BI25" s="88">
        <v>0</v>
      </c>
      <c r="BJ25" s="88">
        <v>6.0184429096601003E-2</v>
      </c>
      <c r="BK25" s="88">
        <v>0</v>
      </c>
      <c r="BL25" s="88">
        <v>0.64583161946019796</v>
      </c>
      <c r="BM25" s="88">
        <v>0</v>
      </c>
      <c r="BN25" s="88">
        <v>1.6785713377094998E-2</v>
      </c>
      <c r="BO25" s="88">
        <v>2.5833259952490399</v>
      </c>
      <c r="BP25" s="88">
        <v>4.22477686208656E-2</v>
      </c>
      <c r="BQ25" s="88">
        <v>0</v>
      </c>
      <c r="BR25" s="88">
        <v>4.3398722983735399E-2</v>
      </c>
      <c r="BS25" s="88">
        <v>5.8845577142479197E-5</v>
      </c>
      <c r="BT25" s="88">
        <v>35.204522847269303</v>
      </c>
      <c r="BU25" s="88">
        <v>7.2229738467758304</v>
      </c>
      <c r="BV25" s="88">
        <v>0</v>
      </c>
      <c r="BW25" s="88">
        <v>0</v>
      </c>
      <c r="BX25" s="88">
        <v>2.4196118958686901</v>
      </c>
      <c r="BY25" s="88">
        <v>0</v>
      </c>
      <c r="BZ25" s="88">
        <v>0.39496302489392998</v>
      </c>
      <c r="CA25" s="88">
        <v>48.367102851127299</v>
      </c>
      <c r="CB25" s="88">
        <v>3.3632973826178199</v>
      </c>
      <c r="CD25" s="34">
        <f t="shared" si="0"/>
        <v>8.0000076312382682E-3</v>
      </c>
      <c r="CE25" s="34">
        <f t="shared" si="8"/>
        <v>1.9247497939106184E-2</v>
      </c>
      <c r="CF25" s="79">
        <f t="shared" si="1"/>
        <v>-4.7979161872443512E-5</v>
      </c>
      <c r="CG25" s="79" t="str">
        <f t="shared" si="2"/>
        <v/>
      </c>
      <c r="CH25" s="79">
        <f t="shared" si="3"/>
        <v>-5.4031732753563696E-5</v>
      </c>
      <c r="CI25" s="79">
        <f t="shared" si="4"/>
        <v>-7.6804991640743727E-5</v>
      </c>
      <c r="CJ25" s="79">
        <f t="shared" si="5"/>
        <v>-7.8966218276886423E-5</v>
      </c>
      <c r="CK25" s="79">
        <f t="shared" si="6"/>
        <v>-5.7275715513240375E-5</v>
      </c>
      <c r="CL25" s="79">
        <f t="shared" si="7"/>
        <v>-3.3383061503221795E-5</v>
      </c>
      <c r="CM25" s="49">
        <f t="shared" si="9"/>
        <v>-4.91384115768456E-4</v>
      </c>
      <c r="CN25" s="49">
        <f t="shared" si="10"/>
        <v>-5.5845001942965596E-4</v>
      </c>
      <c r="CO25" s="49">
        <f t="shared" si="11"/>
        <v>8.5619759198988252E-4</v>
      </c>
      <c r="CP25" s="49">
        <f t="shared" si="12"/>
        <v>-1.3386736408838133E-3</v>
      </c>
      <c r="CQ25" s="79" t="str">
        <f>IF(N25=0,"",(#REF!-N25)/N25)</f>
        <v/>
      </c>
      <c r="CR25" s="79" t="str">
        <f t="shared" si="13"/>
        <v/>
      </c>
    </row>
    <row r="26" spans="1:96" x14ac:dyDescent="0.25">
      <c r="A26" s="88" t="s">
        <v>25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28"/>
      <c r="O26" s="28"/>
      <c r="P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D26" s="34" t="e">
        <f t="shared" si="0"/>
        <v>#DIV/0!</v>
      </c>
      <c r="CE26" s="34" t="e">
        <f t="shared" si="8"/>
        <v>#DIV/0!</v>
      </c>
      <c r="CF26" s="79" t="str">
        <f t="shared" si="1"/>
        <v/>
      </c>
      <c r="CG26" s="79" t="str">
        <f t="shared" si="2"/>
        <v/>
      </c>
      <c r="CH26" s="79" t="str">
        <f t="shared" si="3"/>
        <v/>
      </c>
      <c r="CI26" s="79" t="str">
        <f t="shared" si="4"/>
        <v/>
      </c>
      <c r="CJ26" s="79" t="str">
        <f t="shared" si="5"/>
        <v/>
      </c>
      <c r="CK26" s="79" t="str">
        <f t="shared" si="6"/>
        <v/>
      </c>
      <c r="CL26" s="79" t="str">
        <f t="shared" si="7"/>
        <v/>
      </c>
      <c r="CM26" s="49" t="e">
        <f t="shared" si="9"/>
        <v>#DIV/0!</v>
      </c>
      <c r="CN26" s="49" t="e">
        <f t="shared" si="10"/>
        <v>#DIV/0!</v>
      </c>
      <c r="CO26" s="49" t="e">
        <f t="shared" si="11"/>
        <v>#DIV/0!</v>
      </c>
      <c r="CP26" s="49" t="e">
        <f t="shared" si="12"/>
        <v>#DIV/0!</v>
      </c>
      <c r="CQ26" s="79" t="str">
        <f>IF(N26=0,"",(#REF!-N26)/N26)</f>
        <v/>
      </c>
      <c r="CR26" s="79" t="str">
        <f t="shared" si="13"/>
        <v/>
      </c>
    </row>
    <row r="27" spans="1:96" x14ac:dyDescent="0.25">
      <c r="A27" s="88" t="s">
        <v>26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28"/>
      <c r="O27" s="28"/>
      <c r="P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D27" s="34" t="e">
        <f t="shared" si="0"/>
        <v>#DIV/0!</v>
      </c>
      <c r="CE27" s="34" t="e">
        <f t="shared" si="8"/>
        <v>#DIV/0!</v>
      </c>
      <c r="CF27" s="79" t="str">
        <f t="shared" si="1"/>
        <v/>
      </c>
      <c r="CG27" s="79" t="str">
        <f t="shared" si="2"/>
        <v/>
      </c>
      <c r="CH27" s="79" t="str">
        <f t="shared" si="3"/>
        <v/>
      </c>
      <c r="CI27" s="79" t="str">
        <f t="shared" si="4"/>
        <v/>
      </c>
      <c r="CJ27" s="79" t="str">
        <f t="shared" si="5"/>
        <v/>
      </c>
      <c r="CK27" s="79" t="str">
        <f t="shared" si="6"/>
        <v/>
      </c>
      <c r="CL27" s="79" t="str">
        <f t="shared" si="7"/>
        <v/>
      </c>
      <c r="CM27" s="49" t="e">
        <f t="shared" si="9"/>
        <v>#DIV/0!</v>
      </c>
      <c r="CN27" s="49" t="e">
        <f t="shared" si="10"/>
        <v>#DIV/0!</v>
      </c>
      <c r="CO27" s="49" t="e">
        <f t="shared" si="11"/>
        <v>#DIV/0!</v>
      </c>
      <c r="CP27" s="49" t="e">
        <f t="shared" si="12"/>
        <v>#DIV/0!</v>
      </c>
      <c r="CQ27" s="79" t="str">
        <f>IF(N27=0,"",(#REF!-N27)/N27)</f>
        <v/>
      </c>
      <c r="CR27" s="79" t="str">
        <f t="shared" si="13"/>
        <v/>
      </c>
    </row>
    <row r="28" spans="1:96" x14ac:dyDescent="0.25">
      <c r="A28" s="88" t="s">
        <v>27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28"/>
      <c r="O28" s="28"/>
      <c r="P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D28" s="34" t="e">
        <f t="shared" si="0"/>
        <v>#DIV/0!</v>
      </c>
      <c r="CE28" s="34" t="e">
        <f t="shared" si="8"/>
        <v>#DIV/0!</v>
      </c>
      <c r="CF28" s="79" t="str">
        <f t="shared" si="1"/>
        <v/>
      </c>
      <c r="CG28" s="79" t="str">
        <f t="shared" si="2"/>
        <v/>
      </c>
      <c r="CH28" s="79" t="str">
        <f t="shared" si="3"/>
        <v/>
      </c>
      <c r="CI28" s="79" t="str">
        <f t="shared" si="4"/>
        <v/>
      </c>
      <c r="CJ28" s="79" t="str">
        <f t="shared" si="5"/>
        <v/>
      </c>
      <c r="CK28" s="79" t="str">
        <f t="shared" si="6"/>
        <v/>
      </c>
      <c r="CL28" s="79" t="str">
        <f t="shared" si="7"/>
        <v/>
      </c>
      <c r="CM28" s="49" t="e">
        <f t="shared" si="9"/>
        <v>#DIV/0!</v>
      </c>
      <c r="CN28" s="49" t="e">
        <f t="shared" si="10"/>
        <v>#DIV/0!</v>
      </c>
      <c r="CO28" s="49" t="e">
        <f t="shared" si="11"/>
        <v>#DIV/0!</v>
      </c>
      <c r="CP28" s="49" t="e">
        <f t="shared" si="12"/>
        <v>#DIV/0!</v>
      </c>
      <c r="CQ28" s="79" t="str">
        <f>IF(N28=0,"",(#REF!-N28)/N28)</f>
        <v/>
      </c>
      <c r="CR28" s="79" t="str">
        <f t="shared" si="13"/>
        <v/>
      </c>
    </row>
    <row r="29" spans="1:96" x14ac:dyDescent="0.25">
      <c r="A29" s="88" t="s">
        <v>28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28"/>
      <c r="O29" s="28"/>
      <c r="P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D29" s="34" t="e">
        <f t="shared" si="0"/>
        <v>#DIV/0!</v>
      </c>
      <c r="CE29" s="34" t="e">
        <f t="shared" si="8"/>
        <v>#DIV/0!</v>
      </c>
      <c r="CF29" s="79" t="str">
        <f t="shared" si="1"/>
        <v/>
      </c>
      <c r="CG29" s="79" t="str">
        <f t="shared" si="2"/>
        <v/>
      </c>
      <c r="CH29" s="79" t="str">
        <f t="shared" si="3"/>
        <v/>
      </c>
      <c r="CI29" s="79" t="str">
        <f t="shared" si="4"/>
        <v/>
      </c>
      <c r="CJ29" s="79" t="str">
        <f t="shared" si="5"/>
        <v/>
      </c>
      <c r="CK29" s="79" t="str">
        <f t="shared" si="6"/>
        <v/>
      </c>
      <c r="CL29" s="79" t="str">
        <f t="shared" si="7"/>
        <v/>
      </c>
      <c r="CM29" s="49" t="e">
        <f t="shared" si="9"/>
        <v>#DIV/0!</v>
      </c>
      <c r="CN29" s="49" t="e">
        <f t="shared" si="10"/>
        <v>#DIV/0!</v>
      </c>
      <c r="CO29" s="49" t="e">
        <f t="shared" si="11"/>
        <v>#DIV/0!</v>
      </c>
      <c r="CP29" s="49" t="e">
        <f t="shared" si="12"/>
        <v>#DIV/0!</v>
      </c>
      <c r="CQ29" s="79" t="str">
        <f>IF(N29=0,"",(#REF!-N29)/N29)</f>
        <v/>
      </c>
      <c r="CR29" s="79" t="str">
        <f t="shared" si="13"/>
        <v/>
      </c>
    </row>
    <row r="30" spans="1:96" x14ac:dyDescent="0.25">
      <c r="A30" s="88" t="s">
        <v>29</v>
      </c>
      <c r="B30" s="88">
        <v>15.689702188</v>
      </c>
      <c r="C30" s="88"/>
      <c r="D30" s="88">
        <v>71.085452961000001</v>
      </c>
      <c r="E30" s="88">
        <v>2.5493075709999999</v>
      </c>
      <c r="F30" s="88">
        <v>2.3453571035</v>
      </c>
      <c r="G30" s="88">
        <v>5.0538610239999997</v>
      </c>
      <c r="H30" s="88">
        <v>10.230198486000001</v>
      </c>
      <c r="I30" s="88"/>
      <c r="J30" s="88"/>
      <c r="K30" s="88"/>
      <c r="L30" s="88"/>
      <c r="M30" s="88"/>
      <c r="N30" s="28"/>
      <c r="O30" s="28"/>
      <c r="P30" s="88"/>
      <c r="Q30" s="87" t="s">
        <v>29</v>
      </c>
      <c r="R30" s="87">
        <v>0</v>
      </c>
      <c r="S30" s="88">
        <v>0.27026556258943801</v>
      </c>
      <c r="T30" s="88">
        <v>0.100032832901602</v>
      </c>
      <c r="U30" s="88">
        <v>0.100032832901602</v>
      </c>
      <c r="V30" s="88">
        <v>0.79475819357132205</v>
      </c>
      <c r="W30" s="88">
        <v>0</v>
      </c>
      <c r="X30" s="88">
        <v>4.8453837414619901E-2</v>
      </c>
      <c r="Y30" s="88">
        <v>0.24873011142666601</v>
      </c>
      <c r="Z30" s="88">
        <v>15.6897328461118</v>
      </c>
      <c r="AA30" s="88">
        <v>2.3807060686988799</v>
      </c>
      <c r="AB30" s="88">
        <v>1.8089463797582601E-2</v>
      </c>
      <c r="AC30" s="88">
        <v>0.415627481386596</v>
      </c>
      <c r="AD30" s="88">
        <v>0</v>
      </c>
      <c r="AE30" s="88">
        <v>0</v>
      </c>
      <c r="AF30" s="88">
        <v>0.43716327203844801</v>
      </c>
      <c r="AG30" s="88">
        <v>0.43716327203844801</v>
      </c>
      <c r="AH30" s="88">
        <v>0.56868196894789902</v>
      </c>
      <c r="AI30" s="88">
        <v>0.32915390165842701</v>
      </c>
      <c r="AJ30" s="88">
        <v>1.31363522433968E-2</v>
      </c>
      <c r="AK30" s="88">
        <v>0.34446519112101698</v>
      </c>
      <c r="AL30" s="88">
        <v>3.5248722752029601E-2</v>
      </c>
      <c r="AM30" s="88">
        <v>0</v>
      </c>
      <c r="AN30" s="88">
        <v>2.78910528277087E-2</v>
      </c>
      <c r="AO30" s="88">
        <v>4.51410288970827E-2</v>
      </c>
      <c r="AP30" s="88">
        <v>0</v>
      </c>
      <c r="AQ30" s="88">
        <v>10.5197608095371</v>
      </c>
      <c r="AR30" s="88">
        <v>63.976909627033002</v>
      </c>
      <c r="AS30" s="88">
        <v>6.5398516686232702</v>
      </c>
      <c r="AT30" s="88">
        <v>71.085443264604194</v>
      </c>
      <c r="AU30" s="88">
        <v>0</v>
      </c>
      <c r="AV30" s="88">
        <v>0.41933583990586198</v>
      </c>
      <c r="AW30" s="88">
        <v>0</v>
      </c>
      <c r="AX30" s="88">
        <v>3.6577526537475702</v>
      </c>
      <c r="AY30" s="88">
        <v>1.3673446320210301E-3</v>
      </c>
      <c r="AZ30" s="88">
        <v>4.8079919751759599E-4</v>
      </c>
      <c r="BA30" s="88">
        <v>1.80874107265882</v>
      </c>
      <c r="BB30" s="88">
        <v>6.1448327518642798E-4</v>
      </c>
      <c r="BC30" s="88">
        <v>0</v>
      </c>
      <c r="BD30" s="88">
        <v>8.9123349702651501E-5</v>
      </c>
      <c r="BE30" s="88">
        <v>2.5492426815245999</v>
      </c>
      <c r="BF30" s="88">
        <v>2.3452973660707501</v>
      </c>
      <c r="BG30" s="88">
        <v>0.203945315453848</v>
      </c>
      <c r="BH30" s="88">
        <v>0</v>
      </c>
      <c r="BI30" s="88">
        <v>0</v>
      </c>
      <c r="BJ30" s="88">
        <v>9.5948731515622492E-3</v>
      </c>
      <c r="BK30" s="88">
        <v>0</v>
      </c>
      <c r="BL30" s="88">
        <v>0.102961407761371</v>
      </c>
      <c r="BM30" s="88">
        <v>0</v>
      </c>
      <c r="BN30" s="88">
        <v>2.67604931739391E-3</v>
      </c>
      <c r="BO30" s="88">
        <v>0.41184402299420703</v>
      </c>
      <c r="BP30" s="88">
        <v>8.9358560692251298E-3</v>
      </c>
      <c r="BQ30" s="88">
        <v>0</v>
      </c>
      <c r="BR30" s="88">
        <v>6.9188081813522E-3</v>
      </c>
      <c r="BS30" s="88">
        <v>9.3815516129565606E-6</v>
      </c>
      <c r="BT30" s="88">
        <v>5.0538714850884903</v>
      </c>
      <c r="BU30" s="88">
        <v>1.5277437800745299</v>
      </c>
      <c r="BV30" s="88">
        <v>0</v>
      </c>
      <c r="BW30" s="88">
        <v>0</v>
      </c>
      <c r="BX30" s="88">
        <v>0.51177549532322497</v>
      </c>
      <c r="BY30" s="88">
        <v>0</v>
      </c>
      <c r="BZ30" s="88">
        <v>8.35391453430116E-2</v>
      </c>
      <c r="CA30" s="88">
        <v>10.2301978758467</v>
      </c>
      <c r="CB30" s="88">
        <v>0.71137485010940404</v>
      </c>
      <c r="CD30" s="34">
        <f t="shared" si="0"/>
        <v>7.9999778130533886E-3</v>
      </c>
      <c r="CE30" s="34">
        <f t="shared" si="8"/>
        <v>1.9247464969745307E-2</v>
      </c>
      <c r="CF30" s="79">
        <f t="shared" si="1"/>
        <v>1.9540276439288833E-6</v>
      </c>
      <c r="CG30" s="79" t="str">
        <f t="shared" si="2"/>
        <v/>
      </c>
      <c r="CH30" s="79">
        <f t="shared" si="3"/>
        <v>-1.3640478330338681E-7</v>
      </c>
      <c r="CI30" s="79">
        <f t="shared" si="4"/>
        <v>-2.5453764833331313E-5</v>
      </c>
      <c r="CJ30" s="79">
        <f t="shared" si="5"/>
        <v>-2.5470504752035743E-5</v>
      </c>
      <c r="CK30" s="79">
        <f t="shared" si="6"/>
        <v>2.0699200949308444E-6</v>
      </c>
      <c r="CL30" s="79">
        <f t="shared" si="7"/>
        <v>-5.9642371666968944E-8</v>
      </c>
      <c r="CM30" s="49">
        <f t="shared" si="9"/>
        <v>-4.9152599983369352E-4</v>
      </c>
      <c r="CN30" s="49">
        <f t="shared" si="10"/>
        <v>-5.583707129895503E-4</v>
      </c>
      <c r="CO30" s="49">
        <f t="shared" si="11"/>
        <v>8.5795186191837253E-4</v>
      </c>
      <c r="CP30" s="49">
        <f t="shared" si="12"/>
        <v>-1.3386846198223657E-3</v>
      </c>
      <c r="CQ30" s="79" t="str">
        <f>IF(N30=0,"",(#REF!-N30)/N30)</f>
        <v/>
      </c>
      <c r="CR30" s="79" t="str">
        <f t="shared" si="13"/>
        <v/>
      </c>
    </row>
    <row r="31" spans="1:96" x14ac:dyDescent="0.25">
      <c r="A31" s="88" t="s">
        <v>30</v>
      </c>
      <c r="B31" s="88">
        <v>890.50480818999995</v>
      </c>
      <c r="C31" s="88"/>
      <c r="D31" s="88">
        <v>4764.7105779000003</v>
      </c>
      <c r="E31" s="88">
        <v>137.87622554999999</v>
      </c>
      <c r="F31" s="88">
        <v>126.84609324</v>
      </c>
      <c r="G31" s="88">
        <v>291.41110530999998</v>
      </c>
      <c r="H31" s="88">
        <v>539.76487274999999</v>
      </c>
      <c r="I31" s="88"/>
      <c r="J31" s="88"/>
      <c r="K31" s="88"/>
      <c r="L31" s="88"/>
      <c r="M31" s="88"/>
      <c r="N31" s="28"/>
      <c r="O31" s="28"/>
      <c r="P31" s="88"/>
      <c r="Q31" s="87" t="s">
        <v>30</v>
      </c>
      <c r="R31" s="87">
        <v>0</v>
      </c>
      <c r="S31" s="88">
        <v>14.259504265658601</v>
      </c>
      <c r="T31" s="88">
        <v>5.2778425325938603</v>
      </c>
      <c r="U31" s="88">
        <v>5.2778425325938603</v>
      </c>
      <c r="V31" s="88">
        <v>41.932302679534999</v>
      </c>
      <c r="W31" s="88">
        <v>0</v>
      </c>
      <c r="X31" s="88">
        <v>2.5564776836683301</v>
      </c>
      <c r="Y31" s="88">
        <v>13.1232978325157</v>
      </c>
      <c r="Z31" s="88">
        <v>890.48493330246799</v>
      </c>
      <c r="AA31" s="88">
        <v>125.608553986027</v>
      </c>
      <c r="AB31" s="88">
        <v>0.95442040898573199</v>
      </c>
      <c r="AC31" s="88">
        <v>21.928941247722499</v>
      </c>
      <c r="AD31" s="88">
        <v>0</v>
      </c>
      <c r="AE31" s="88">
        <v>0</v>
      </c>
      <c r="AF31" s="88">
        <v>23.065154214069601</v>
      </c>
      <c r="AG31" s="88">
        <v>23.065154214069601</v>
      </c>
      <c r="AH31" s="88">
        <v>38.116712525251103</v>
      </c>
      <c r="AI31" s="88">
        <v>17.3665367771506</v>
      </c>
      <c r="AJ31" s="88">
        <v>0.69309150952151699</v>
      </c>
      <c r="AK31" s="88">
        <v>18.174353520232</v>
      </c>
      <c r="AL31" s="88">
        <v>1.85976420533238</v>
      </c>
      <c r="AM31" s="88">
        <v>0</v>
      </c>
      <c r="AN31" s="88">
        <v>1.47156276377571</v>
      </c>
      <c r="AO31" s="88">
        <v>2.44126946908513</v>
      </c>
      <c r="AP31" s="88">
        <v>0</v>
      </c>
      <c r="AQ31" s="88">
        <v>555.034056022752</v>
      </c>
      <c r="AR31" s="88">
        <v>4288.1307673724696</v>
      </c>
      <c r="AS31" s="88">
        <v>438.34223150448798</v>
      </c>
      <c r="AT31" s="88">
        <v>4764.58971140221</v>
      </c>
      <c r="AU31" s="88">
        <v>0</v>
      </c>
      <c r="AV31" s="88">
        <v>22.124591999386499</v>
      </c>
      <c r="AW31" s="88">
        <v>0</v>
      </c>
      <c r="AX31" s="88">
        <v>192.98698932943299</v>
      </c>
      <c r="AY31" s="88">
        <v>7.39470500724769E-2</v>
      </c>
      <c r="AZ31" s="88">
        <v>2.60019782725684E-2</v>
      </c>
      <c r="BA31" s="88">
        <v>97.818176136951095</v>
      </c>
      <c r="BB31" s="88">
        <v>3.3231797853800399E-2</v>
      </c>
      <c r="BC31" s="88">
        <v>0</v>
      </c>
      <c r="BD31" s="88">
        <v>4.8198739506274896E-3</v>
      </c>
      <c r="BE31" s="88">
        <v>137.86512358106</v>
      </c>
      <c r="BF31" s="88">
        <v>126.83562525536</v>
      </c>
      <c r="BG31" s="88">
        <v>11.0294983256998</v>
      </c>
      <c r="BH31" s="88">
        <v>0</v>
      </c>
      <c r="BI31" s="88">
        <v>0</v>
      </c>
      <c r="BJ31" s="88">
        <v>0.51889807937741395</v>
      </c>
      <c r="BK31" s="88">
        <v>0</v>
      </c>
      <c r="BL31" s="88">
        <v>5.5682293903669002</v>
      </c>
      <c r="BM31" s="88">
        <v>0</v>
      </c>
      <c r="BN31" s="88">
        <v>0.14472314892111299</v>
      </c>
      <c r="BO31" s="88">
        <v>22.272915660973201</v>
      </c>
      <c r="BP31" s="88">
        <v>0.47146702120247502</v>
      </c>
      <c r="BQ31" s="88">
        <v>0</v>
      </c>
      <c r="BR31" s="88">
        <v>0.37417478383130198</v>
      </c>
      <c r="BS31" s="88">
        <v>5.0735479025777503E-4</v>
      </c>
      <c r="BT31" s="88">
        <v>291.38994030456797</v>
      </c>
      <c r="BU31" s="88">
        <v>80.605297311507201</v>
      </c>
      <c r="BV31" s="88">
        <v>0</v>
      </c>
      <c r="BW31" s="88">
        <v>0</v>
      </c>
      <c r="BX31" s="88">
        <v>27.001832533494301</v>
      </c>
      <c r="BY31" s="88">
        <v>0</v>
      </c>
      <c r="BZ31" s="88">
        <v>4.4076210202269097</v>
      </c>
      <c r="CA31" s="88">
        <v>539.75641895688295</v>
      </c>
      <c r="CB31" s="88">
        <v>37.532972740695897</v>
      </c>
      <c r="CD31" s="34">
        <f t="shared" si="0"/>
        <v>7.9999989157583575E-3</v>
      </c>
      <c r="CE31" s="34">
        <f t="shared" si="8"/>
        <v>1.9247506086480726E-2</v>
      </c>
      <c r="CF31" s="79">
        <f t="shared" si="1"/>
        <v>-2.2318675148258899E-5</v>
      </c>
      <c r="CG31" s="79" t="str">
        <f t="shared" si="2"/>
        <v/>
      </c>
      <c r="CH31" s="79">
        <f t="shared" si="3"/>
        <v>-2.5367017747292723E-5</v>
      </c>
      <c r="CI31" s="79">
        <f t="shared" si="4"/>
        <v>-8.0521271130652147E-5</v>
      </c>
      <c r="CJ31" s="79">
        <f t="shared" si="5"/>
        <v>-8.2525085106056358E-5</v>
      </c>
      <c r="CK31" s="79">
        <f t="shared" si="6"/>
        <v>-7.2629371517928846E-5</v>
      </c>
      <c r="CL31" s="79">
        <f t="shared" si="7"/>
        <v>-1.5661991996572811E-5</v>
      </c>
      <c r="CM31" s="49">
        <f t="shared" si="9"/>
        <v>-4.9134456833819791E-4</v>
      </c>
      <c r="CN31" s="49">
        <f t="shared" si="10"/>
        <v>-5.5826365506779474E-4</v>
      </c>
      <c r="CO31" s="49">
        <f t="shared" si="11"/>
        <v>8.5544690107732066E-4</v>
      </c>
      <c r="CP31" s="49">
        <f t="shared" si="12"/>
        <v>-1.3384547667947978E-3</v>
      </c>
      <c r="CQ31" s="79" t="str">
        <f>IF(N31=0,"",(#REF!-N31)/N31)</f>
        <v/>
      </c>
      <c r="CR31" s="79" t="str">
        <f t="shared" si="13"/>
        <v/>
      </c>
    </row>
    <row r="32" spans="1:96" x14ac:dyDescent="0.25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28"/>
      <c r="O32" s="28"/>
      <c r="P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D32" s="34" t="e">
        <f t="shared" si="0"/>
        <v>#DIV/0!</v>
      </c>
      <c r="CE32" s="34" t="e">
        <f t="shared" si="8"/>
        <v>#DIV/0!</v>
      </c>
      <c r="CF32" s="79" t="str">
        <f t="shared" si="1"/>
        <v/>
      </c>
      <c r="CG32" s="79" t="str">
        <f t="shared" si="2"/>
        <v/>
      </c>
      <c r="CH32" s="79" t="str">
        <f t="shared" si="3"/>
        <v/>
      </c>
      <c r="CI32" s="79" t="str">
        <f t="shared" si="4"/>
        <v/>
      </c>
      <c r="CJ32" s="79" t="str">
        <f t="shared" si="5"/>
        <v/>
      </c>
      <c r="CK32" s="79" t="str">
        <f t="shared" si="6"/>
        <v/>
      </c>
      <c r="CL32" s="79" t="str">
        <f t="shared" si="7"/>
        <v/>
      </c>
      <c r="CM32" s="49" t="e">
        <f t="shared" si="9"/>
        <v>#DIV/0!</v>
      </c>
      <c r="CN32" s="49" t="e">
        <f t="shared" si="10"/>
        <v>#DIV/0!</v>
      </c>
      <c r="CO32" s="49" t="e">
        <f t="shared" si="11"/>
        <v>#DIV/0!</v>
      </c>
      <c r="CP32" s="49" t="e">
        <f t="shared" si="12"/>
        <v>#DIV/0!</v>
      </c>
      <c r="CQ32" s="79" t="str">
        <f>IF(N32=0,"",(#REF!-N32)/N32)</f>
        <v/>
      </c>
      <c r="CR32" s="79" t="str">
        <f t="shared" si="13"/>
        <v/>
      </c>
    </row>
    <row r="33" spans="1:96" x14ac:dyDescent="0.25">
      <c r="A33" s="88" t="s">
        <v>32</v>
      </c>
      <c r="B33" s="88">
        <v>416.5354261</v>
      </c>
      <c r="C33" s="88"/>
      <c r="D33" s="88">
        <v>2442.0386684</v>
      </c>
      <c r="E33" s="88">
        <v>55.540397913</v>
      </c>
      <c r="F33" s="88">
        <v>51.097133532000001</v>
      </c>
      <c r="G33" s="88">
        <v>103.13656487</v>
      </c>
      <c r="H33" s="88">
        <v>260.43897368</v>
      </c>
      <c r="I33" s="88"/>
      <c r="J33" s="88"/>
      <c r="K33" s="88"/>
      <c r="L33" s="88"/>
      <c r="M33" s="88"/>
      <c r="N33" s="28"/>
      <c r="O33" s="28"/>
      <c r="P33" s="88"/>
      <c r="Q33" s="87" t="s">
        <v>32</v>
      </c>
      <c r="R33" s="87">
        <v>0</v>
      </c>
      <c r="S33" s="88">
        <v>6.8803821615851799</v>
      </c>
      <c r="T33" s="88">
        <v>2.5466217332642298</v>
      </c>
      <c r="U33" s="88">
        <v>2.5466217332642298</v>
      </c>
      <c r="V33" s="88">
        <v>20.232845547904201</v>
      </c>
      <c r="W33" s="88">
        <v>0</v>
      </c>
      <c r="X33" s="88">
        <v>1.23353115488841</v>
      </c>
      <c r="Y33" s="88">
        <v>6.3321395182409503</v>
      </c>
      <c r="Z33" s="88">
        <v>416.53523817832001</v>
      </c>
      <c r="AA33" s="88">
        <v>60.607635045986797</v>
      </c>
      <c r="AB33" s="88">
        <v>0.46051942060226803</v>
      </c>
      <c r="AC33" s="88">
        <v>10.580982962879199</v>
      </c>
      <c r="AD33" s="88">
        <v>0</v>
      </c>
      <c r="AE33" s="88">
        <v>0</v>
      </c>
      <c r="AF33" s="88">
        <v>11.129214952341799</v>
      </c>
      <c r="AG33" s="88">
        <v>11.129214952341799</v>
      </c>
      <c r="AH33" s="88">
        <v>19.536306414281501</v>
      </c>
      <c r="AI33" s="88">
        <v>8.3795604166040007</v>
      </c>
      <c r="AJ33" s="88">
        <v>0.33442493533349099</v>
      </c>
      <c r="AK33" s="88">
        <v>8.7693378924615395</v>
      </c>
      <c r="AL33" s="88">
        <v>0.89735946239100095</v>
      </c>
      <c r="AM33" s="88">
        <v>0</v>
      </c>
      <c r="AN33" s="88">
        <v>0.71004612718643101</v>
      </c>
      <c r="AO33" s="88">
        <v>0.98346612376968201</v>
      </c>
      <c r="AP33" s="88">
        <v>0</v>
      </c>
      <c r="AQ33" s="88">
        <v>267.81053784839901</v>
      </c>
      <c r="AR33" s="88">
        <v>2197.83403716265</v>
      </c>
      <c r="AS33" s="88">
        <v>224.66755384271099</v>
      </c>
      <c r="AT33" s="88">
        <v>2442.0378974196401</v>
      </c>
      <c r="AU33" s="88">
        <v>0</v>
      </c>
      <c r="AV33" s="88">
        <v>10.6753872857206</v>
      </c>
      <c r="AW33" s="88">
        <v>0</v>
      </c>
      <c r="AX33" s="88">
        <v>93.118497929764004</v>
      </c>
      <c r="AY33" s="88">
        <v>2.9789621449869599E-2</v>
      </c>
      <c r="AZ33" s="88">
        <v>1.0474912827041801E-2</v>
      </c>
      <c r="BA33" s="88">
        <v>39.406103751605201</v>
      </c>
      <c r="BB33" s="88">
        <v>1.3387448748601399E-2</v>
      </c>
      <c r="BC33" s="88">
        <v>0</v>
      </c>
      <c r="BD33" s="88">
        <v>1.94168882973153E-3</v>
      </c>
      <c r="BE33" s="88">
        <v>55.5390650448767</v>
      </c>
      <c r="BF33" s="88">
        <v>51.095799020857399</v>
      </c>
      <c r="BG33" s="88">
        <v>4.4432660240193496</v>
      </c>
      <c r="BH33" s="88">
        <v>0</v>
      </c>
      <c r="BI33" s="88">
        <v>0</v>
      </c>
      <c r="BJ33" s="88">
        <v>0.20903838952363599</v>
      </c>
      <c r="BK33" s="88">
        <v>0</v>
      </c>
      <c r="BL33" s="88">
        <v>2.2431644264400301</v>
      </c>
      <c r="BM33" s="88">
        <v>0</v>
      </c>
      <c r="BN33" s="88">
        <v>5.8301824776644202E-2</v>
      </c>
      <c r="BO33" s="88">
        <v>8.9726559863754396</v>
      </c>
      <c r="BP33" s="88">
        <v>0.22748845543401999</v>
      </c>
      <c r="BQ33" s="88">
        <v>0</v>
      </c>
      <c r="BR33" s="88">
        <v>0.15073658166746501</v>
      </c>
      <c r="BS33" s="88">
        <v>2.04388613733692E-4</v>
      </c>
      <c r="BT33" s="88">
        <v>103.136585399449</v>
      </c>
      <c r="BU33" s="88">
        <v>38.893072127726803</v>
      </c>
      <c r="BV33" s="88">
        <v>0</v>
      </c>
      <c r="BW33" s="88">
        <v>0</v>
      </c>
      <c r="BX33" s="88">
        <v>13.0287077718682</v>
      </c>
      <c r="BY33" s="88">
        <v>0</v>
      </c>
      <c r="BZ33" s="88">
        <v>2.1267295082044999</v>
      </c>
      <c r="CA33" s="88">
        <v>260.438894549623</v>
      </c>
      <c r="CB33" s="88">
        <v>18.110096982325398</v>
      </c>
      <c r="CD33" s="34">
        <f t="shared" si="0"/>
        <v>8.0000013246823015E-3</v>
      </c>
      <c r="CE33" s="34">
        <f t="shared" si="8"/>
        <v>1.924749475721535E-2</v>
      </c>
      <c r="CF33" s="79">
        <f t="shared" si="1"/>
        <v>-4.5115413529221105E-7</v>
      </c>
      <c r="CG33" s="79" t="str">
        <f t="shared" si="2"/>
        <v/>
      </c>
      <c r="CH33" s="79">
        <f t="shared" si="3"/>
        <v>-3.1571177388763043E-7</v>
      </c>
      <c r="CI33" s="79">
        <f t="shared" si="4"/>
        <v>-2.399817382271868E-5</v>
      </c>
      <c r="CJ33" s="79">
        <f t="shared" si="5"/>
        <v>-2.6117142985451815E-5</v>
      </c>
      <c r="CK33" s="79">
        <f t="shared" si="6"/>
        <v>1.9905112244982613E-7</v>
      </c>
      <c r="CL33" s="79">
        <f t="shared" si="7"/>
        <v>-3.0383462154223806E-7</v>
      </c>
      <c r="CM33" s="49">
        <f t="shared" si="9"/>
        <v>-4.9137918888563501E-4</v>
      </c>
      <c r="CN33" s="49">
        <f t="shared" si="10"/>
        <v>-5.5805806597596791E-4</v>
      </c>
      <c r="CO33" s="49">
        <f t="shared" si="11"/>
        <v>8.5577052179374965E-4</v>
      </c>
      <c r="CP33" s="49">
        <f t="shared" si="12"/>
        <v>-1.3390398990898887E-3</v>
      </c>
      <c r="CQ33" s="79" t="str">
        <f>IF(N33=0,"",(#REF!-N33)/N33)</f>
        <v/>
      </c>
      <c r="CR33" s="79" t="str">
        <f t="shared" si="13"/>
        <v/>
      </c>
    </row>
    <row r="34" spans="1:96" x14ac:dyDescent="0.25">
      <c r="A34" s="88" t="s">
        <v>33</v>
      </c>
      <c r="B34" s="88">
        <v>76.872381388999997</v>
      </c>
      <c r="C34" s="88"/>
      <c r="D34" s="88">
        <v>395.46888173000002</v>
      </c>
      <c r="E34" s="88">
        <v>12.135543888000001</v>
      </c>
      <c r="F34" s="88">
        <v>11.164697002</v>
      </c>
      <c r="G34" s="88">
        <v>25.572696905000001</v>
      </c>
      <c r="H34" s="88">
        <v>44.028991929</v>
      </c>
      <c r="I34" s="88"/>
      <c r="J34" s="88"/>
      <c r="K34" s="88"/>
      <c r="L34" s="88"/>
      <c r="M34" s="88"/>
      <c r="N34" s="28"/>
      <c r="O34" s="28"/>
      <c r="P34" s="88"/>
      <c r="Q34" s="87" t="s">
        <v>33</v>
      </c>
      <c r="R34" s="87">
        <v>0</v>
      </c>
      <c r="S34" s="88">
        <v>1.16317498313773</v>
      </c>
      <c r="T34" s="88">
        <v>0.43052364177146402</v>
      </c>
      <c r="U34" s="88">
        <v>0.43052364177146402</v>
      </c>
      <c r="V34" s="88">
        <v>3.4205020712974701</v>
      </c>
      <c r="W34" s="88">
        <v>0</v>
      </c>
      <c r="X34" s="88">
        <v>0.20853679698386901</v>
      </c>
      <c r="Y34" s="88">
        <v>1.07049132215127</v>
      </c>
      <c r="Z34" s="88">
        <v>76.872343515820901</v>
      </c>
      <c r="AA34" s="88">
        <v>10.2461416226488</v>
      </c>
      <c r="AB34" s="88">
        <v>7.7854012906390602E-2</v>
      </c>
      <c r="AC34" s="88">
        <v>1.78878686278509</v>
      </c>
      <c r="AD34" s="88">
        <v>0</v>
      </c>
      <c r="AE34" s="88">
        <v>0</v>
      </c>
      <c r="AF34" s="88">
        <v>1.88147048946003</v>
      </c>
      <c r="AG34" s="88">
        <v>1.88147048946003</v>
      </c>
      <c r="AH34" s="88">
        <v>3.1637483715008501</v>
      </c>
      <c r="AI34" s="88">
        <v>1.41662155837993</v>
      </c>
      <c r="AJ34" s="88">
        <v>5.6536843669539198E-2</v>
      </c>
      <c r="AK34" s="88">
        <v>1.4825174145195501</v>
      </c>
      <c r="AL34" s="88">
        <v>0.151704744647673</v>
      </c>
      <c r="AM34" s="88">
        <v>0</v>
      </c>
      <c r="AN34" s="88">
        <v>0.120038204727184</v>
      </c>
      <c r="AO34" s="88">
        <v>0.214886870572154</v>
      </c>
      <c r="AP34" s="88">
        <v>0</v>
      </c>
      <c r="AQ34" s="88">
        <v>45.275206203806199</v>
      </c>
      <c r="AR34" s="88">
        <v>355.92185451038</v>
      </c>
      <c r="AS34" s="88">
        <v>36.383165051009399</v>
      </c>
      <c r="AT34" s="88">
        <v>395.46876793289101</v>
      </c>
      <c r="AU34" s="88">
        <v>0</v>
      </c>
      <c r="AV34" s="88">
        <v>1.8047476476187301</v>
      </c>
      <c r="AW34" s="88">
        <v>0</v>
      </c>
      <c r="AX34" s="88">
        <v>15.7423187762694</v>
      </c>
      <c r="AY34" s="88">
        <v>6.5090187558215704E-3</v>
      </c>
      <c r="AZ34" s="88">
        <v>2.2887638497109202E-3</v>
      </c>
      <c r="BA34" s="88">
        <v>8.6102079443553396</v>
      </c>
      <c r="BB34" s="88">
        <v>2.9251498073711501E-3</v>
      </c>
      <c r="BC34" s="88">
        <v>0</v>
      </c>
      <c r="BD34" s="88">
        <v>4.2425846525240101E-4</v>
      </c>
      <c r="BE34" s="88">
        <v>12.1352518675972</v>
      </c>
      <c r="BF34" s="88">
        <v>11.1643989886364</v>
      </c>
      <c r="BG34" s="88">
        <v>0.97085287896074002</v>
      </c>
      <c r="BH34" s="88">
        <v>0</v>
      </c>
      <c r="BI34" s="88">
        <v>0</v>
      </c>
      <c r="BJ34" s="88">
        <v>4.5674727205586498E-2</v>
      </c>
      <c r="BK34" s="88">
        <v>0</v>
      </c>
      <c r="BL34" s="88">
        <v>0.49012985510121898</v>
      </c>
      <c r="BM34" s="88">
        <v>0</v>
      </c>
      <c r="BN34" s="88">
        <v>1.27389232736431E-2</v>
      </c>
      <c r="BO34" s="88">
        <v>1.96051983013387</v>
      </c>
      <c r="BP34" s="88">
        <v>3.84584992118343E-2</v>
      </c>
      <c r="BQ34" s="88">
        <v>0</v>
      </c>
      <c r="BR34" s="88">
        <v>3.2935859124654798E-2</v>
      </c>
      <c r="BS34" s="88">
        <v>4.4658564019466797E-5</v>
      </c>
      <c r="BT34" s="88">
        <v>25.5726924514845</v>
      </c>
      <c r="BU34" s="88">
        <v>6.57513931166209</v>
      </c>
      <c r="BV34" s="88">
        <v>0</v>
      </c>
      <c r="BW34" s="88">
        <v>0</v>
      </c>
      <c r="BX34" s="88">
        <v>2.20259453769691</v>
      </c>
      <c r="BY34" s="88">
        <v>0</v>
      </c>
      <c r="BZ34" s="88">
        <v>0.35953825157228098</v>
      </c>
      <c r="CA34" s="88">
        <v>44.028979789127902</v>
      </c>
      <c r="CB34" s="88">
        <v>3.0616318952567498</v>
      </c>
      <c r="CD34" s="34">
        <f t="shared" si="0"/>
        <v>7.9999955193369946E-3</v>
      </c>
      <c r="CE34" s="34">
        <f t="shared" si="8"/>
        <v>1.9247509050050522E-2</v>
      </c>
      <c r="CF34" s="79">
        <f t="shared" si="1"/>
        <v>-4.926760224108435E-7</v>
      </c>
      <c r="CG34" s="79" t="str">
        <f t="shared" si="2"/>
        <v/>
      </c>
      <c r="CH34" s="79">
        <f t="shared" si="3"/>
        <v>-2.8775237260392512E-7</v>
      </c>
      <c r="CI34" s="79">
        <f t="shared" si="4"/>
        <v>-2.4063231569698661E-5</v>
      </c>
      <c r="CJ34" s="79">
        <f t="shared" si="5"/>
        <v>-2.6692472133136892E-5</v>
      </c>
      <c r="CK34" s="79">
        <f t="shared" si="6"/>
        <v>-1.7415118623634103E-7</v>
      </c>
      <c r="CL34" s="79">
        <f t="shared" si="7"/>
        <v>-2.7572450710162572E-7</v>
      </c>
      <c r="CM34" s="49">
        <f t="shared" si="9"/>
        <v>-4.9187378567854575E-4</v>
      </c>
      <c r="CN34" s="49">
        <f t="shared" si="10"/>
        <v>-5.5852563624192995E-4</v>
      </c>
      <c r="CO34" s="49">
        <f t="shared" si="11"/>
        <v>8.5600377292924571E-4</v>
      </c>
      <c r="CP34" s="49">
        <f t="shared" si="12"/>
        <v>-1.3386961906528387E-3</v>
      </c>
      <c r="CQ34" s="79" t="str">
        <f>IF(N34=0,"",(#REF!-N34)/N34)</f>
        <v/>
      </c>
      <c r="CR34" s="79" t="str">
        <f t="shared" si="13"/>
        <v/>
      </c>
    </row>
    <row r="35" spans="1:96" x14ac:dyDescent="0.25">
      <c r="A35" s="88" t="s">
        <v>34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28"/>
      <c r="O35" s="28"/>
      <c r="P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D35" s="34" t="e">
        <f t="shared" si="0"/>
        <v>#DIV/0!</v>
      </c>
      <c r="CE35" s="34" t="e">
        <f t="shared" si="8"/>
        <v>#DIV/0!</v>
      </c>
      <c r="CF35" s="79" t="str">
        <f t="shared" si="1"/>
        <v/>
      </c>
      <c r="CG35" s="79" t="str">
        <f t="shared" si="2"/>
        <v/>
      </c>
      <c r="CH35" s="79" t="str">
        <f t="shared" si="3"/>
        <v/>
      </c>
      <c r="CI35" s="79" t="str">
        <f t="shared" ref="CI35:CI60" si="14">IF(E35=0,"",(BE35-E35)/E35)</f>
        <v/>
      </c>
      <c r="CJ35" s="79" t="str">
        <f t="shared" ref="CJ35:CJ60" si="15">IF(F35=0,"",(BF35-F35)/F35)</f>
        <v/>
      </c>
      <c r="CK35" s="79" t="str">
        <f t="shared" si="6"/>
        <v/>
      </c>
      <c r="CL35" s="79" t="str">
        <f t="shared" si="7"/>
        <v/>
      </c>
      <c r="CM35" s="49" t="e">
        <f t="shared" si="9"/>
        <v>#DIV/0!</v>
      </c>
      <c r="CN35" s="49" t="e">
        <f t="shared" si="10"/>
        <v>#DIV/0!</v>
      </c>
      <c r="CO35" s="49" t="e">
        <f t="shared" si="11"/>
        <v>#DIV/0!</v>
      </c>
      <c r="CP35" s="49" t="e">
        <f t="shared" si="12"/>
        <v>#DIV/0!</v>
      </c>
      <c r="CQ35" s="79" t="str">
        <f>IF(N35=0,"",(#REF!-N35)/N35)</f>
        <v/>
      </c>
      <c r="CR35" s="79" t="str">
        <f t="shared" si="13"/>
        <v/>
      </c>
    </row>
    <row r="36" spans="1:96" x14ac:dyDescent="0.25">
      <c r="A36" s="88" t="s">
        <v>35</v>
      </c>
      <c r="B36" s="88">
        <v>84.292583117000007</v>
      </c>
      <c r="C36" s="88"/>
      <c r="D36" s="88">
        <v>697.45169728999997</v>
      </c>
      <c r="E36" s="88">
        <v>12.207903542</v>
      </c>
      <c r="F36" s="88">
        <v>11.231249088</v>
      </c>
      <c r="G36" s="88">
        <v>23.439415232999998</v>
      </c>
      <c r="H36" s="88">
        <v>51.30633177</v>
      </c>
      <c r="I36" s="88"/>
      <c r="J36" s="88"/>
      <c r="K36" s="88"/>
      <c r="L36" s="88"/>
      <c r="M36" s="88"/>
      <c r="N36" s="28"/>
      <c r="O36" s="28"/>
      <c r="P36" s="88"/>
      <c r="Q36" s="87" t="s">
        <v>35</v>
      </c>
      <c r="R36" s="87">
        <v>0</v>
      </c>
      <c r="S36" s="88">
        <v>1.3554301493294501</v>
      </c>
      <c r="T36" s="88">
        <v>0.50168268094107804</v>
      </c>
      <c r="U36" s="88">
        <v>0.50168268094107804</v>
      </c>
      <c r="V36" s="88">
        <v>3.9858576931166101</v>
      </c>
      <c r="W36" s="88">
        <v>0</v>
      </c>
      <c r="X36" s="88">
        <v>0.24300502479442701</v>
      </c>
      <c r="Y36" s="88">
        <v>1.24742745420076</v>
      </c>
      <c r="Z36" s="88">
        <v>84.292535068370796</v>
      </c>
      <c r="AA36" s="88">
        <v>11.939677188368799</v>
      </c>
      <c r="AB36" s="88">
        <v>9.0722062710871507E-2</v>
      </c>
      <c r="AC36" s="88">
        <v>2.0844493410253402</v>
      </c>
      <c r="AD36" s="88">
        <v>0</v>
      </c>
      <c r="AE36" s="88">
        <v>0</v>
      </c>
      <c r="AF36" s="88">
        <v>2.1924508751124998</v>
      </c>
      <c r="AG36" s="88">
        <v>2.1924508751124998</v>
      </c>
      <c r="AH36" s="88">
        <v>5.5796160704817597</v>
      </c>
      <c r="AI36" s="88">
        <v>1.6507678205038601</v>
      </c>
      <c r="AJ36" s="88">
        <v>6.5881416045834501E-2</v>
      </c>
      <c r="AK36" s="88">
        <v>1.72755617681701</v>
      </c>
      <c r="AL36" s="88">
        <v>0.17677937218648801</v>
      </c>
      <c r="AM36" s="88">
        <v>0</v>
      </c>
      <c r="AN36" s="88">
        <v>0.13987896308881401</v>
      </c>
      <c r="AO36" s="88">
        <v>0.21616781514244601</v>
      </c>
      <c r="AP36" s="88">
        <v>0</v>
      </c>
      <c r="AQ36" s="88">
        <v>52.758526049262201</v>
      </c>
      <c r="AR36" s="88">
        <v>627.70633933321199</v>
      </c>
      <c r="AS36" s="88">
        <v>64.165527242403599</v>
      </c>
      <c r="AT36" s="88">
        <v>697.45148264609702</v>
      </c>
      <c r="AU36" s="88">
        <v>0</v>
      </c>
      <c r="AV36" s="88">
        <v>2.1030453527681701</v>
      </c>
      <c r="AW36" s="88">
        <v>0</v>
      </c>
      <c r="AX36" s="88">
        <v>18.3443044013293</v>
      </c>
      <c r="AY36" s="88">
        <v>6.5478171266059202E-3</v>
      </c>
      <c r="AZ36" s="88">
        <v>2.30240686078363E-3</v>
      </c>
      <c r="BA36" s="88">
        <v>8.6615366116062305</v>
      </c>
      <c r="BB36" s="88">
        <v>2.9425861406438499E-3</v>
      </c>
      <c r="BC36" s="88">
        <v>0</v>
      </c>
      <c r="BD36" s="88">
        <v>4.2678602236589003E-4</v>
      </c>
      <c r="BE36" s="88">
        <v>12.2076109261097</v>
      </c>
      <c r="BF36" s="88">
        <v>11.230954052925</v>
      </c>
      <c r="BG36" s="88">
        <v>0.97665687318463101</v>
      </c>
      <c r="BH36" s="88">
        <v>0</v>
      </c>
      <c r="BI36" s="88">
        <v>0</v>
      </c>
      <c r="BJ36" s="88">
        <v>4.5947071556518199E-2</v>
      </c>
      <c r="BK36" s="88">
        <v>0</v>
      </c>
      <c r="BL36" s="88">
        <v>0.49305205553442799</v>
      </c>
      <c r="BM36" s="88">
        <v>0</v>
      </c>
      <c r="BN36" s="88">
        <v>1.28148577743238E-2</v>
      </c>
      <c r="BO36" s="88">
        <v>1.9722067718271299</v>
      </c>
      <c r="BP36" s="88">
        <v>4.48151317672245E-2</v>
      </c>
      <c r="BQ36" s="88">
        <v>0</v>
      </c>
      <c r="BR36" s="88">
        <v>3.3132163494766699E-2</v>
      </c>
      <c r="BS36" s="88">
        <v>4.4924981266224599E-5</v>
      </c>
      <c r="BT36" s="88">
        <v>23.439412840379799</v>
      </c>
      <c r="BU36" s="88">
        <v>7.6619188677552099</v>
      </c>
      <c r="BV36" s="88">
        <v>0</v>
      </c>
      <c r="BW36" s="88">
        <v>0</v>
      </c>
      <c r="BX36" s="88">
        <v>2.5666449227434498</v>
      </c>
      <c r="BY36" s="88">
        <v>0</v>
      </c>
      <c r="BZ36" s="88">
        <v>0.41896490494736999</v>
      </c>
      <c r="CA36" s="88">
        <v>51.306316560569201</v>
      </c>
      <c r="CB36" s="88">
        <v>3.5676765962013199</v>
      </c>
      <c r="CD36" s="34">
        <f t="shared" si="0"/>
        <v>8.0000060352771307E-3</v>
      </c>
      <c r="CE36" s="34">
        <f t="shared" si="8"/>
        <v>1.9247502404851086E-2</v>
      </c>
      <c r="CF36" s="79">
        <f t="shared" si="1"/>
        <v>-5.7002202843625841E-7</v>
      </c>
      <c r="CG36" s="79" t="str">
        <f t="shared" si="2"/>
        <v/>
      </c>
      <c r="CH36" s="79">
        <f t="shared" si="3"/>
        <v>-3.0775450656187901E-7</v>
      </c>
      <c r="CI36" s="79">
        <f t="shared" si="14"/>
        <v>-2.3969380925544018E-5</v>
      </c>
      <c r="CJ36" s="79">
        <f t="shared" si="15"/>
        <v>-2.6269124002903762E-5</v>
      </c>
      <c r="CK36" s="79">
        <f t="shared" si="6"/>
        <v>-1.0207678715355022E-7</v>
      </c>
      <c r="CL36" s="79">
        <f t="shared" si="7"/>
        <v>-2.9644354360447465E-7</v>
      </c>
      <c r="CM36" s="49">
        <f t="shared" si="9"/>
        <v>-4.9212862573055525E-4</v>
      </c>
      <c r="CN36" s="49">
        <f t="shared" si="10"/>
        <v>-5.5774052974519501E-4</v>
      </c>
      <c r="CO36" s="49">
        <f t="shared" si="11"/>
        <v>8.5657130099937829E-4</v>
      </c>
      <c r="CP36" s="49">
        <f t="shared" si="12"/>
        <v>-1.3370896220980019E-3</v>
      </c>
      <c r="CQ36" s="79" t="str">
        <f>IF(N36=0,"",(#REF!-N36)/N36)</f>
        <v/>
      </c>
      <c r="CR36" s="79" t="str">
        <f t="shared" si="13"/>
        <v/>
      </c>
    </row>
    <row r="37" spans="1:96" x14ac:dyDescent="0.25">
      <c r="A37" s="88" t="s">
        <v>36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28"/>
      <c r="O37" s="28"/>
      <c r="P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D37" s="34" t="e">
        <f t="shared" si="0"/>
        <v>#DIV/0!</v>
      </c>
      <c r="CE37" s="34" t="e">
        <f t="shared" si="8"/>
        <v>#DIV/0!</v>
      </c>
      <c r="CF37" s="79" t="str">
        <f t="shared" si="1"/>
        <v/>
      </c>
      <c r="CG37" s="79" t="str">
        <f t="shared" si="2"/>
        <v/>
      </c>
      <c r="CH37" s="79" t="str">
        <f t="shared" si="3"/>
        <v/>
      </c>
      <c r="CI37" s="79" t="str">
        <f t="shared" si="14"/>
        <v/>
      </c>
      <c r="CJ37" s="79" t="str">
        <f t="shared" si="15"/>
        <v/>
      </c>
      <c r="CK37" s="79" t="str">
        <f t="shared" si="6"/>
        <v/>
      </c>
      <c r="CL37" s="79" t="str">
        <f t="shared" si="7"/>
        <v/>
      </c>
      <c r="CM37" s="49" t="e">
        <f t="shared" si="9"/>
        <v>#DIV/0!</v>
      </c>
      <c r="CN37" s="49" t="e">
        <f t="shared" si="10"/>
        <v>#DIV/0!</v>
      </c>
      <c r="CO37" s="49" t="e">
        <f t="shared" si="11"/>
        <v>#DIV/0!</v>
      </c>
      <c r="CP37" s="49" t="e">
        <f t="shared" si="12"/>
        <v>#DIV/0!</v>
      </c>
      <c r="CQ37" s="79" t="str">
        <f>IF(N37=0,"",(#REF!-N37)/N37)</f>
        <v/>
      </c>
      <c r="CR37" s="79" t="str">
        <f t="shared" si="13"/>
        <v/>
      </c>
    </row>
    <row r="38" spans="1:96" x14ac:dyDescent="0.25">
      <c r="A38" s="88" t="s">
        <v>37</v>
      </c>
      <c r="B38" s="88">
        <v>360.78695696</v>
      </c>
      <c r="C38" s="88"/>
      <c r="D38" s="88">
        <v>1345.3224264</v>
      </c>
      <c r="E38" s="88">
        <v>53.667588107</v>
      </c>
      <c r="F38" s="88">
        <v>49.374150649000001</v>
      </c>
      <c r="G38" s="88">
        <v>101.56608058</v>
      </c>
      <c r="H38" s="88">
        <v>244.08448637999999</v>
      </c>
      <c r="I38" s="88"/>
      <c r="J38" s="88"/>
      <c r="K38" s="88"/>
      <c r="L38" s="88"/>
      <c r="M38" s="88"/>
      <c r="N38" s="28"/>
      <c r="O38" s="28"/>
      <c r="P38" s="88"/>
      <c r="Q38" s="87" t="s">
        <v>37</v>
      </c>
      <c r="R38" s="87">
        <v>0</v>
      </c>
      <c r="S38" s="88">
        <v>6.4483173122532298</v>
      </c>
      <c r="T38" s="88">
        <v>2.3867059902416399</v>
      </c>
      <c r="U38" s="88">
        <v>2.3867059902416399</v>
      </c>
      <c r="V38" s="88">
        <v>18.962289014687698</v>
      </c>
      <c r="W38" s="88">
        <v>0</v>
      </c>
      <c r="X38" s="88">
        <v>1.15607019542314</v>
      </c>
      <c r="Y38" s="88">
        <v>5.9345074448845399</v>
      </c>
      <c r="Z38" s="88">
        <v>360.78685262564898</v>
      </c>
      <c r="AA38" s="88">
        <v>56.801719153503598</v>
      </c>
      <c r="AB38" s="88">
        <v>0.43160056932687801</v>
      </c>
      <c r="AC38" s="88">
        <v>9.9165298826677297</v>
      </c>
      <c r="AD38" s="88">
        <v>0</v>
      </c>
      <c r="AE38" s="88">
        <v>0</v>
      </c>
      <c r="AF38" s="88">
        <v>10.4303590851083</v>
      </c>
      <c r="AG38" s="88">
        <v>10.4303590851083</v>
      </c>
      <c r="AH38" s="88">
        <v>10.7625833250417</v>
      </c>
      <c r="AI38" s="88">
        <v>7.8533525383470097</v>
      </c>
      <c r="AJ38" s="88">
        <v>0.31342440174307001</v>
      </c>
      <c r="AK38" s="88">
        <v>8.2186526077333308</v>
      </c>
      <c r="AL38" s="88">
        <v>0.84100884850328606</v>
      </c>
      <c r="AM38" s="88">
        <v>0</v>
      </c>
      <c r="AN38" s="88">
        <v>0.66545891520952205</v>
      </c>
      <c r="AO38" s="88">
        <v>0.95030363678962804</v>
      </c>
      <c r="AP38" s="88">
        <v>0</v>
      </c>
      <c r="AQ38" s="88">
        <v>250.99314913573301</v>
      </c>
      <c r="AR38" s="88">
        <v>1210.7898317050999</v>
      </c>
      <c r="AS38" s="88">
        <v>123.769609799699</v>
      </c>
      <c r="AT38" s="88">
        <v>1345.3220248298401</v>
      </c>
      <c r="AU38" s="88">
        <v>0</v>
      </c>
      <c r="AV38" s="88">
        <v>10.0050125414138</v>
      </c>
      <c r="AW38" s="88">
        <v>0</v>
      </c>
      <c r="AX38" s="88">
        <v>87.271108781327996</v>
      </c>
      <c r="AY38" s="88">
        <v>2.8785123678852699E-2</v>
      </c>
      <c r="AZ38" s="88">
        <v>1.01216983465335E-2</v>
      </c>
      <c r="BA38" s="88">
        <v>38.077334730843198</v>
      </c>
      <c r="BB38" s="88">
        <v>1.29360213873686E-2</v>
      </c>
      <c r="BC38" s="88">
        <v>0</v>
      </c>
      <c r="BD38" s="88">
        <v>1.8762175018876999E-3</v>
      </c>
      <c r="BE38" s="88">
        <v>53.666288529353402</v>
      </c>
      <c r="BF38" s="88">
        <v>49.372851810668699</v>
      </c>
      <c r="BG38" s="88">
        <v>4.2934367186847204</v>
      </c>
      <c r="BH38" s="88">
        <v>0</v>
      </c>
      <c r="BI38" s="88">
        <v>0</v>
      </c>
      <c r="BJ38" s="88">
        <v>0.20198964388961399</v>
      </c>
      <c r="BK38" s="88">
        <v>0</v>
      </c>
      <c r="BL38" s="88">
        <v>2.1675236372514899</v>
      </c>
      <c r="BM38" s="88">
        <v>0</v>
      </c>
      <c r="BN38" s="88">
        <v>5.6335890487607197E-2</v>
      </c>
      <c r="BO38" s="88">
        <v>8.67009765769936</v>
      </c>
      <c r="BP38" s="88">
        <v>0.21320338935132899</v>
      </c>
      <c r="BQ38" s="88">
        <v>0</v>
      </c>
      <c r="BR38" s="88">
        <v>0.14565369194265701</v>
      </c>
      <c r="BS38" s="88">
        <v>1.97497640137347E-4</v>
      </c>
      <c r="BT38" s="88">
        <v>101.565985254165</v>
      </c>
      <c r="BU38" s="88">
        <v>36.450743473442799</v>
      </c>
      <c r="BV38" s="88">
        <v>0</v>
      </c>
      <c r="BW38" s="88">
        <v>0</v>
      </c>
      <c r="BX38" s="88">
        <v>12.210553519959401</v>
      </c>
      <c r="BY38" s="88">
        <v>0</v>
      </c>
      <c r="BZ38" s="88">
        <v>1.9931768083086701</v>
      </c>
      <c r="CA38" s="88">
        <v>244.084424814784</v>
      </c>
      <c r="CB38" s="88">
        <v>16.972868606534799</v>
      </c>
      <c r="CD38" s="34">
        <f t="shared" si="0"/>
        <v>8.0000052971726087E-3</v>
      </c>
      <c r="CE38" s="34">
        <f t="shared" si="8"/>
        <v>1.9247493347837815E-2</v>
      </c>
      <c r="CF38" s="79">
        <f t="shared" si="1"/>
        <v>-2.8918548469985117E-7</v>
      </c>
      <c r="CG38" s="79" t="str">
        <f t="shared" si="2"/>
        <v/>
      </c>
      <c r="CH38" s="79">
        <f t="shared" si="3"/>
        <v>-2.9849361913941746E-7</v>
      </c>
      <c r="CI38" s="79">
        <f t="shared" si="14"/>
        <v>-2.4215316775694378E-5</v>
      </c>
      <c r="CJ38" s="79">
        <f t="shared" si="15"/>
        <v>-2.630603897442065E-5</v>
      </c>
      <c r="CK38" s="79">
        <f t="shared" si="6"/>
        <v>-9.3855974810478962E-7</v>
      </c>
      <c r="CL38" s="79">
        <f t="shared" si="7"/>
        <v>-2.5222912320081073E-7</v>
      </c>
      <c r="CM38" s="49">
        <f t="shared" si="9"/>
        <v>-4.9078627833870408E-4</v>
      </c>
      <c r="CN38" s="49">
        <f t="shared" si="10"/>
        <v>-5.5838574405029761E-4</v>
      </c>
      <c r="CO38" s="49">
        <f t="shared" si="11"/>
        <v>8.5693464470515011E-4</v>
      </c>
      <c r="CP38" s="49">
        <f t="shared" si="12"/>
        <v>-1.3379813805796147E-3</v>
      </c>
      <c r="CQ38" s="79" t="str">
        <f>IF(N38=0,"",(#REF!-N38)/N38)</f>
        <v/>
      </c>
      <c r="CR38" s="79" t="str">
        <f t="shared" si="13"/>
        <v/>
      </c>
    </row>
    <row r="39" spans="1:96" x14ac:dyDescent="0.25">
      <c r="A39" s="88" t="s">
        <v>130</v>
      </c>
      <c r="B39" s="88">
        <v>163.54932214999999</v>
      </c>
      <c r="C39" s="88"/>
      <c r="D39" s="88">
        <v>850.88079930000004</v>
      </c>
      <c r="E39" s="88">
        <v>30.319856690000002</v>
      </c>
      <c r="F39" s="88">
        <v>27.894222706000001</v>
      </c>
      <c r="G39" s="88">
        <v>66.357472551000001</v>
      </c>
      <c r="H39" s="88">
        <v>98.538545498000005</v>
      </c>
      <c r="I39" s="88"/>
      <c r="J39" s="88"/>
      <c r="K39" s="88"/>
      <c r="L39" s="88"/>
      <c r="M39" s="88"/>
      <c r="N39" s="28"/>
      <c r="O39" s="28"/>
      <c r="P39" s="88"/>
      <c r="Q39" s="87" t="s">
        <v>130</v>
      </c>
      <c r="R39" s="87">
        <v>0</v>
      </c>
      <c r="S39" s="88">
        <v>2.6032296225045601</v>
      </c>
      <c r="T39" s="88">
        <v>0.96352904592309296</v>
      </c>
      <c r="U39" s="88">
        <v>0.96352904592309296</v>
      </c>
      <c r="V39" s="88">
        <v>7.6552091513087097</v>
      </c>
      <c r="W39" s="88">
        <v>0</v>
      </c>
      <c r="X39" s="88">
        <v>0.46671346441824202</v>
      </c>
      <c r="Y39" s="88">
        <v>2.3958017838861898</v>
      </c>
      <c r="Z39" s="88">
        <v>163.549250992906</v>
      </c>
      <c r="AA39" s="88">
        <v>22.931266810424699</v>
      </c>
      <c r="AB39" s="88">
        <v>0.17424009152839801</v>
      </c>
      <c r="AC39" s="88">
        <v>4.0033696903384604</v>
      </c>
      <c r="AD39" s="88">
        <v>0</v>
      </c>
      <c r="AE39" s="88">
        <v>0</v>
      </c>
      <c r="AF39" s="88">
        <v>4.2108048741321698</v>
      </c>
      <c r="AG39" s="88">
        <v>4.2108048741321698</v>
      </c>
      <c r="AH39" s="88">
        <v>6.8070420209769704</v>
      </c>
      <c r="AI39" s="88">
        <v>3.1704491808620099</v>
      </c>
      <c r="AJ39" s="88">
        <v>0.126531591152584</v>
      </c>
      <c r="AK39" s="88">
        <v>3.3179275386982998</v>
      </c>
      <c r="AL39" s="88">
        <v>0.339520848430033</v>
      </c>
      <c r="AM39" s="88">
        <v>0</v>
      </c>
      <c r="AN39" s="88">
        <v>0.26865020640334902</v>
      </c>
      <c r="AO39" s="88">
        <v>0.53687968543350995</v>
      </c>
      <c r="AP39" s="88">
        <v>0</v>
      </c>
      <c r="AQ39" s="88">
        <v>101.327620683763</v>
      </c>
      <c r="AR39" s="88">
        <v>765.79249431593303</v>
      </c>
      <c r="AS39" s="88">
        <v>78.281002618650007</v>
      </c>
      <c r="AT39" s="88">
        <v>850.88053895556004</v>
      </c>
      <c r="AU39" s="88">
        <v>0</v>
      </c>
      <c r="AV39" s="88">
        <v>4.0390901710125204</v>
      </c>
      <c r="AW39" s="88">
        <v>0</v>
      </c>
      <c r="AX39" s="88">
        <v>35.231909963379003</v>
      </c>
      <c r="AY39" s="88">
        <v>1.6262320882730601E-2</v>
      </c>
      <c r="AZ39" s="88">
        <v>5.7183102134625201E-3</v>
      </c>
      <c r="BA39" s="88">
        <v>21.512015412512302</v>
      </c>
      <c r="BB39" s="88">
        <v>7.3082856627920403E-3</v>
      </c>
      <c r="BC39" s="88">
        <v>0</v>
      </c>
      <c r="BD39" s="88">
        <v>1.0599798677226799E-3</v>
      </c>
      <c r="BE39" s="88">
        <v>30.319123250594199</v>
      </c>
      <c r="BF39" s="88">
        <v>27.893486382700601</v>
      </c>
      <c r="BG39" s="88">
        <v>2.4256368678935298</v>
      </c>
      <c r="BH39" s="88">
        <v>0</v>
      </c>
      <c r="BI39" s="88">
        <v>0</v>
      </c>
      <c r="BJ39" s="88">
        <v>0.114115293352513</v>
      </c>
      <c r="BK39" s="88">
        <v>0</v>
      </c>
      <c r="BL39" s="88">
        <v>1.22455606000981</v>
      </c>
      <c r="BM39" s="88">
        <v>0</v>
      </c>
      <c r="BN39" s="88">
        <v>3.1827284390725102E-2</v>
      </c>
      <c r="BO39" s="88">
        <v>4.89822399124765</v>
      </c>
      <c r="BP39" s="88">
        <v>8.6071481137311501E-2</v>
      </c>
      <c r="BQ39" s="88">
        <v>0</v>
      </c>
      <c r="BR39" s="88">
        <v>8.2287869508424399E-2</v>
      </c>
      <c r="BS39" s="88">
        <v>1.11575052497561E-4</v>
      </c>
      <c r="BT39" s="88">
        <v>66.357404431510602</v>
      </c>
      <c r="BU39" s="88">
        <v>14.715405956582799</v>
      </c>
      <c r="BV39" s="88">
        <v>0</v>
      </c>
      <c r="BW39" s="88">
        <v>0</v>
      </c>
      <c r="BX39" s="88">
        <v>4.9294842224573099</v>
      </c>
      <c r="BY39" s="88">
        <v>0</v>
      </c>
      <c r="BZ39" s="88">
        <v>0.80466017756444297</v>
      </c>
      <c r="CA39" s="88">
        <v>98.538517171249495</v>
      </c>
      <c r="CB39" s="88">
        <v>6.8520594957699901</v>
      </c>
      <c r="CD39" s="34">
        <f t="shared" si="0"/>
        <v>7.9999973078858835E-3</v>
      </c>
      <c r="CE39" s="34">
        <f t="shared" si="8"/>
        <v>1.924749305509834E-2</v>
      </c>
      <c r="CF39" s="79">
        <f t="shared" si="1"/>
        <v>-4.3508033578486179E-7</v>
      </c>
      <c r="CG39" s="79" t="str">
        <f t="shared" si="2"/>
        <v/>
      </c>
      <c r="CH39" s="79">
        <f t="shared" si="3"/>
        <v>-3.0597051926423353E-7</v>
      </c>
      <c r="CI39" s="79">
        <f t="shared" si="14"/>
        <v>-2.4190068353608933E-5</v>
      </c>
      <c r="CJ39" s="79">
        <f t="shared" si="15"/>
        <v>-2.6396982169399616E-5</v>
      </c>
      <c r="CK39" s="79">
        <f t="shared" si="6"/>
        <v>-1.0265534050622649E-6</v>
      </c>
      <c r="CL39" s="79">
        <f t="shared" si="7"/>
        <v>-2.8746872979013379E-7</v>
      </c>
      <c r="CM39" s="49">
        <f t="shared" si="9"/>
        <v>-4.9094027744531557E-4</v>
      </c>
      <c r="CN39" s="49">
        <f t="shared" si="10"/>
        <v>-5.5799345994766341E-4</v>
      </c>
      <c r="CO39" s="49">
        <f t="shared" si="11"/>
        <v>8.567086269204811E-4</v>
      </c>
      <c r="CP39" s="49">
        <f t="shared" si="12"/>
        <v>-1.3380367679430847E-3</v>
      </c>
      <c r="CQ39" s="79" t="str">
        <f>IF(N39=0,"",(#REF!-N39)/N39)</f>
        <v/>
      </c>
      <c r="CR39" s="79"/>
    </row>
    <row r="40" spans="1:96" x14ac:dyDescent="0.25">
      <c r="A40" s="88" t="s">
        <v>39</v>
      </c>
      <c r="B40" s="88">
        <v>56.103624500999999</v>
      </c>
      <c r="C40" s="88"/>
      <c r="D40" s="88">
        <v>292.62589991999999</v>
      </c>
      <c r="E40" s="88">
        <v>8.5853843797000007</v>
      </c>
      <c r="F40" s="88">
        <v>7.8985598831999999</v>
      </c>
      <c r="G40" s="88">
        <v>17.012815244999999</v>
      </c>
      <c r="H40" s="88">
        <v>33.836620996999997</v>
      </c>
      <c r="I40" s="88"/>
      <c r="J40" s="88"/>
      <c r="K40" s="88"/>
      <c r="L40" s="88"/>
      <c r="M40" s="88"/>
      <c r="N40" s="28"/>
      <c r="O40" s="28"/>
      <c r="P40" s="88"/>
      <c r="Q40" s="87" t="s">
        <v>39</v>
      </c>
      <c r="R40" s="87">
        <v>0</v>
      </c>
      <c r="S40" s="88">
        <v>0.89390893812463801</v>
      </c>
      <c r="T40" s="88">
        <v>0.33086079030163801</v>
      </c>
      <c r="U40" s="88">
        <v>0.33086079030163801</v>
      </c>
      <c r="V40" s="88">
        <v>2.6286834545544702</v>
      </c>
      <c r="W40" s="88">
        <v>0</v>
      </c>
      <c r="X40" s="88">
        <v>0.16026264129179699</v>
      </c>
      <c r="Y40" s="88">
        <v>0.822681281850978</v>
      </c>
      <c r="Z40" s="88">
        <v>56.103584539867803</v>
      </c>
      <c r="AA40" s="88">
        <v>7.8742351079511899</v>
      </c>
      <c r="AB40" s="88">
        <v>5.9831335808740199E-2</v>
      </c>
      <c r="AC40" s="88">
        <v>1.37469725157922</v>
      </c>
      <c r="AD40" s="88">
        <v>0</v>
      </c>
      <c r="AE40" s="88">
        <v>0</v>
      </c>
      <c r="AF40" s="88">
        <v>1.4459245771781899</v>
      </c>
      <c r="AG40" s="88">
        <v>1.4459245771781899</v>
      </c>
      <c r="AH40" s="88">
        <v>2.3410079337731502</v>
      </c>
      <c r="AI40" s="88">
        <v>1.08868368913584</v>
      </c>
      <c r="AJ40" s="88">
        <v>4.34489347369224E-2</v>
      </c>
      <c r="AK40" s="88">
        <v>1.13932560741356</v>
      </c>
      <c r="AL40" s="88">
        <v>0.116586181324404</v>
      </c>
      <c r="AM40" s="88">
        <v>0</v>
      </c>
      <c r="AN40" s="88">
        <v>9.2250562422045601E-2</v>
      </c>
      <c r="AO40" s="88">
        <v>0.15202368783654899</v>
      </c>
      <c r="AP40" s="88">
        <v>0</v>
      </c>
      <c r="AQ40" s="88">
        <v>34.794343321373198</v>
      </c>
      <c r="AR40" s="88">
        <v>263.36320032187399</v>
      </c>
      <c r="AS40" s="88">
        <v>26.9215488174958</v>
      </c>
      <c r="AT40" s="88">
        <v>292.62575707314301</v>
      </c>
      <c r="AU40" s="88">
        <v>0</v>
      </c>
      <c r="AV40" s="88">
        <v>1.38695938021076</v>
      </c>
      <c r="AW40" s="88">
        <v>0</v>
      </c>
      <c r="AX40" s="88">
        <v>12.0980934754675</v>
      </c>
      <c r="AY40" s="88">
        <v>4.6048650716226502E-3</v>
      </c>
      <c r="AZ40" s="88">
        <v>1.6192057794165401E-3</v>
      </c>
      <c r="BA40" s="88">
        <v>6.0913678764529804</v>
      </c>
      <c r="BB40" s="88">
        <v>2.0694185618148398E-3</v>
      </c>
      <c r="BC40" s="88">
        <v>0</v>
      </c>
      <c r="BD40" s="88">
        <v>3.00145304761432E-4</v>
      </c>
      <c r="BE40" s="88">
        <v>8.5851764736580893</v>
      </c>
      <c r="BF40" s="88">
        <v>7.8983524080044498</v>
      </c>
      <c r="BG40" s="88">
        <v>0.68682406565364196</v>
      </c>
      <c r="BH40" s="88">
        <v>0</v>
      </c>
      <c r="BI40" s="88">
        <v>0</v>
      </c>
      <c r="BJ40" s="88">
        <v>3.2312977088465901E-2</v>
      </c>
      <c r="BK40" s="88">
        <v>0</v>
      </c>
      <c r="BL40" s="88">
        <v>0.34674683002915602</v>
      </c>
      <c r="BM40" s="88">
        <v>0</v>
      </c>
      <c r="BN40" s="88">
        <v>9.0122454405661499E-3</v>
      </c>
      <c r="BO40" s="88">
        <v>1.3869865090361899</v>
      </c>
      <c r="BP40" s="88">
        <v>2.95555553818901E-2</v>
      </c>
      <c r="BQ40" s="88">
        <v>0</v>
      </c>
      <c r="BR40" s="88">
        <v>2.3300740984473899E-2</v>
      </c>
      <c r="BS40" s="88">
        <v>3.1594254997602402E-5</v>
      </c>
      <c r="BT40" s="88">
        <v>17.012817712814901</v>
      </c>
      <c r="BU40" s="88">
        <v>5.0530422891861901</v>
      </c>
      <c r="BV40" s="88">
        <v>0</v>
      </c>
      <c r="BW40" s="88">
        <v>0</v>
      </c>
      <c r="BX40" s="88">
        <v>1.69270908481831</v>
      </c>
      <c r="BY40" s="88">
        <v>0</v>
      </c>
      <c r="BZ40" s="88">
        <v>0.27630785702673599</v>
      </c>
      <c r="CA40" s="88">
        <v>33.836611389077198</v>
      </c>
      <c r="CB40" s="88">
        <v>2.3528910034959698</v>
      </c>
      <c r="CD40" s="34">
        <f t="shared" si="0"/>
        <v>8.0000064149787255E-3</v>
      </c>
      <c r="CE40" s="34">
        <f t="shared" si="8"/>
        <v>1.9247518974018326E-2</v>
      </c>
      <c r="CF40" s="79">
        <f t="shared" si="1"/>
        <v>-7.1227362849926471E-7</v>
      </c>
      <c r="CG40" s="79" t="str">
        <f t="shared" si="2"/>
        <v/>
      </c>
      <c r="CH40" s="79">
        <f t="shared" si="3"/>
        <v>-4.8815520781807541E-7</v>
      </c>
      <c r="CI40" s="79">
        <f t="shared" si="14"/>
        <v>-2.4216276489953508E-5</v>
      </c>
      <c r="CJ40" s="79">
        <f t="shared" si="15"/>
        <v>-2.626747136416376E-5</v>
      </c>
      <c r="CK40" s="79">
        <f t="shared" si="6"/>
        <v>1.4505623356419263E-7</v>
      </c>
      <c r="CL40" s="79">
        <f t="shared" si="7"/>
        <v>-2.8395042163179451E-7</v>
      </c>
      <c r="CM40" s="49">
        <f t="shared" si="9"/>
        <v>-4.9174419237905085E-4</v>
      </c>
      <c r="CN40" s="49">
        <f t="shared" si="10"/>
        <v>-5.5540465288096209E-4</v>
      </c>
      <c r="CO40" s="49">
        <f t="shared" si="11"/>
        <v>8.5597536942357347E-4</v>
      </c>
      <c r="CP40" s="49">
        <f t="shared" si="12"/>
        <v>-1.3357301636201945E-3</v>
      </c>
      <c r="CQ40" s="79" t="str">
        <f>IF(N40=0,"",(#REF!-N40)/N40)</f>
        <v/>
      </c>
      <c r="CR40" s="79" t="str">
        <f t="shared" si="13"/>
        <v/>
      </c>
    </row>
    <row r="41" spans="1:96" x14ac:dyDescent="0.25">
      <c r="A41" s="88" t="s">
        <v>40</v>
      </c>
      <c r="B41" s="88">
        <v>573.40329151000003</v>
      </c>
      <c r="C41" s="88"/>
      <c r="D41" s="88">
        <v>2839.7595626000002</v>
      </c>
      <c r="E41" s="88">
        <v>88.047478092999995</v>
      </c>
      <c r="F41" s="88">
        <v>81.003626515999997</v>
      </c>
      <c r="G41" s="88">
        <v>174.48143181</v>
      </c>
      <c r="H41" s="88">
        <v>378.28493300999997</v>
      </c>
      <c r="I41" s="88"/>
      <c r="J41" s="88"/>
      <c r="K41" s="88"/>
      <c r="L41" s="88"/>
      <c r="M41" s="88"/>
      <c r="N41" s="28"/>
      <c r="O41" s="28"/>
      <c r="P41" s="88"/>
      <c r="Q41" s="87" t="s">
        <v>40</v>
      </c>
      <c r="R41" s="87">
        <v>0</v>
      </c>
      <c r="S41" s="88">
        <v>9.9936781570043305</v>
      </c>
      <c r="T41" s="88">
        <v>3.6989475568726999</v>
      </c>
      <c r="U41" s="88">
        <v>3.6989475568726999</v>
      </c>
      <c r="V41" s="88">
        <v>29.3880018228475</v>
      </c>
      <c r="W41" s="88">
        <v>0</v>
      </c>
      <c r="X41" s="88">
        <v>1.7916910278446301</v>
      </c>
      <c r="Y41" s="88">
        <v>9.1973665380880298</v>
      </c>
      <c r="Z41" s="88">
        <v>573.40314621163202</v>
      </c>
      <c r="AA41" s="88">
        <v>88.031972568280494</v>
      </c>
      <c r="AB41" s="88">
        <v>0.66889950063847203</v>
      </c>
      <c r="AC41" s="88">
        <v>15.3687681486466</v>
      </c>
      <c r="AD41" s="88">
        <v>0</v>
      </c>
      <c r="AE41" s="88">
        <v>0</v>
      </c>
      <c r="AF41" s="88">
        <v>16.165072146132001</v>
      </c>
      <c r="AG41" s="88">
        <v>16.165072146132001</v>
      </c>
      <c r="AH41" s="88">
        <v>22.718083750502899</v>
      </c>
      <c r="AI41" s="88">
        <v>12.1712172060412</v>
      </c>
      <c r="AJ41" s="88">
        <v>0.485748960032582</v>
      </c>
      <c r="AK41" s="88">
        <v>12.7373760848135</v>
      </c>
      <c r="AL41" s="88">
        <v>1.30340449785898</v>
      </c>
      <c r="AM41" s="88">
        <v>0</v>
      </c>
      <c r="AN41" s="88">
        <v>1.0313354957865</v>
      </c>
      <c r="AO41" s="88">
        <v>1.55907697120212</v>
      </c>
      <c r="AP41" s="88">
        <v>0</v>
      </c>
      <c r="AQ41" s="88">
        <v>388.99205550135798</v>
      </c>
      <c r="AR41" s="88">
        <v>2555.7825493984101</v>
      </c>
      <c r="AS41" s="88">
        <v>261.257838976394</v>
      </c>
      <c r="AT41" s="88">
        <v>2839.7584721253102</v>
      </c>
      <c r="AU41" s="88">
        <v>0</v>
      </c>
      <c r="AV41" s="88">
        <v>15.505894867612399</v>
      </c>
      <c r="AW41" s="88">
        <v>0</v>
      </c>
      <c r="AX41" s="88">
        <v>135.25368171154599</v>
      </c>
      <c r="AY41" s="88">
        <v>4.7225163511301398E-2</v>
      </c>
      <c r="AZ41" s="88">
        <v>1.6605730461813101E-2</v>
      </c>
      <c r="BA41" s="88">
        <v>62.469984447494099</v>
      </c>
      <c r="BB41" s="88">
        <v>2.12229571035676E-2</v>
      </c>
      <c r="BC41" s="88">
        <v>0</v>
      </c>
      <c r="BD41" s="88">
        <v>3.07813651680748E-3</v>
      </c>
      <c r="BE41" s="88">
        <v>88.045353534590006</v>
      </c>
      <c r="BF41" s="88">
        <v>81.001506659807006</v>
      </c>
      <c r="BG41" s="88">
        <v>7.0438468747829699</v>
      </c>
      <c r="BH41" s="88">
        <v>0</v>
      </c>
      <c r="BI41" s="88">
        <v>0</v>
      </c>
      <c r="BJ41" s="88">
        <v>0.33138576751158799</v>
      </c>
      <c r="BK41" s="88">
        <v>0</v>
      </c>
      <c r="BL41" s="88">
        <v>3.55606007109906</v>
      </c>
      <c r="BM41" s="88">
        <v>0</v>
      </c>
      <c r="BN41" s="88">
        <v>9.2425047592277099E-2</v>
      </c>
      <c r="BO41" s="88">
        <v>14.224234788494</v>
      </c>
      <c r="BP41" s="88">
        <v>0.33042456732352399</v>
      </c>
      <c r="BQ41" s="88">
        <v>0</v>
      </c>
      <c r="BR41" s="88">
        <v>0.23896053770730299</v>
      </c>
      <c r="BS41" s="88">
        <v>3.2401231512866702E-4</v>
      </c>
      <c r="BT41" s="88">
        <v>174.48134315800999</v>
      </c>
      <c r="BU41" s="88">
        <v>56.4917218594125</v>
      </c>
      <c r="BV41" s="88">
        <v>0</v>
      </c>
      <c r="BW41" s="88">
        <v>0</v>
      </c>
      <c r="BX41" s="88">
        <v>18.924060012340099</v>
      </c>
      <c r="BY41" s="88">
        <v>0</v>
      </c>
      <c r="BZ41" s="88">
        <v>3.0890528182410399</v>
      </c>
      <c r="CA41" s="88">
        <v>378.28484182388303</v>
      </c>
      <c r="CB41" s="88">
        <v>26.304748806957701</v>
      </c>
      <c r="CD41" s="34">
        <f t="shared" si="0"/>
        <v>8.0000056249503529E-3</v>
      </c>
      <c r="CE41" s="34">
        <f t="shared" si="8"/>
        <v>1.92475058241816E-2</v>
      </c>
      <c r="CF41" s="79">
        <f t="shared" si="1"/>
        <v>-2.5339646660973606E-7</v>
      </c>
      <c r="CG41" s="79" t="str">
        <f t="shared" si="2"/>
        <v/>
      </c>
      <c r="CH41" s="79">
        <f t="shared" si="3"/>
        <v>-3.8400247133834039E-7</v>
      </c>
      <c r="CI41" s="79">
        <f t="shared" si="14"/>
        <v>-2.4129690662402018E-5</v>
      </c>
      <c r="CJ41" s="79">
        <f t="shared" si="15"/>
        <v>-2.6169892437741562E-5</v>
      </c>
      <c r="CK41" s="79">
        <f t="shared" si="6"/>
        <v>-5.080883913687977E-7</v>
      </c>
      <c r="CL41" s="79">
        <f t="shared" si="7"/>
        <v>-2.4105141122450676E-7</v>
      </c>
      <c r="CM41" s="49">
        <f t="shared" si="9"/>
        <v>-4.8991298887110415E-4</v>
      </c>
      <c r="CN41" s="49">
        <f t="shared" si="10"/>
        <v>-5.5828755519369774E-4</v>
      </c>
      <c r="CO41" s="49">
        <f t="shared" si="11"/>
        <v>8.5581858718335917E-4</v>
      </c>
      <c r="CP41" s="49">
        <f t="shared" si="12"/>
        <v>-1.3383352509637721E-3</v>
      </c>
      <c r="CQ41" s="79" t="str">
        <f>IF(N41=0,"",(#REF!-N41)/N41)</f>
        <v/>
      </c>
      <c r="CR41" s="79" t="str">
        <f t="shared" si="13"/>
        <v/>
      </c>
    </row>
    <row r="42" spans="1:96" x14ac:dyDescent="0.25">
      <c r="A42" s="88" t="s">
        <v>41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28"/>
      <c r="O42" s="28"/>
      <c r="P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D42" s="34" t="e">
        <f t="shared" si="0"/>
        <v>#DIV/0!</v>
      </c>
      <c r="CE42" s="34" t="e">
        <f t="shared" si="8"/>
        <v>#DIV/0!</v>
      </c>
      <c r="CF42" s="79" t="str">
        <f t="shared" si="1"/>
        <v/>
      </c>
      <c r="CG42" s="79" t="str">
        <f t="shared" si="2"/>
        <v/>
      </c>
      <c r="CH42" s="79" t="str">
        <f t="shared" si="3"/>
        <v/>
      </c>
      <c r="CI42" s="79" t="str">
        <f t="shared" si="14"/>
        <v/>
      </c>
      <c r="CJ42" s="79" t="str">
        <f t="shared" si="15"/>
        <v/>
      </c>
      <c r="CK42" s="79" t="str">
        <f t="shared" si="6"/>
        <v/>
      </c>
      <c r="CL42" s="79" t="str">
        <f t="shared" si="7"/>
        <v/>
      </c>
      <c r="CM42" s="49" t="e">
        <f t="shared" si="9"/>
        <v>#DIV/0!</v>
      </c>
      <c r="CN42" s="49" t="e">
        <f t="shared" si="10"/>
        <v>#DIV/0!</v>
      </c>
      <c r="CO42" s="49" t="e">
        <f t="shared" si="11"/>
        <v>#DIV/0!</v>
      </c>
      <c r="CP42" s="49" t="e">
        <f t="shared" si="12"/>
        <v>#DIV/0!</v>
      </c>
      <c r="CQ42" s="79" t="str">
        <f>IF(N42=0,"",(#REF!-N42)/N42)</f>
        <v/>
      </c>
      <c r="CR42" s="79" t="str">
        <f t="shared" si="13"/>
        <v/>
      </c>
    </row>
    <row r="43" spans="1:96" x14ac:dyDescent="0.25">
      <c r="A43" s="88" t="s">
        <v>42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28"/>
      <c r="O43" s="28"/>
      <c r="P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D43" s="34" t="e">
        <f t="shared" si="0"/>
        <v>#DIV/0!</v>
      </c>
      <c r="CE43" s="34" t="e">
        <f t="shared" si="8"/>
        <v>#DIV/0!</v>
      </c>
      <c r="CF43" s="79" t="str">
        <f t="shared" si="1"/>
        <v/>
      </c>
      <c r="CG43" s="79" t="str">
        <f t="shared" si="2"/>
        <v/>
      </c>
      <c r="CH43" s="79" t="str">
        <f t="shared" si="3"/>
        <v/>
      </c>
      <c r="CI43" s="79" t="str">
        <f t="shared" si="14"/>
        <v/>
      </c>
      <c r="CJ43" s="79" t="str">
        <f t="shared" si="15"/>
        <v/>
      </c>
      <c r="CK43" s="79" t="str">
        <f t="shared" si="6"/>
        <v/>
      </c>
      <c r="CL43" s="79" t="str">
        <f t="shared" si="7"/>
        <v/>
      </c>
      <c r="CM43" s="49" t="e">
        <f t="shared" si="9"/>
        <v>#DIV/0!</v>
      </c>
      <c r="CN43" s="49" t="e">
        <f t="shared" si="10"/>
        <v>#DIV/0!</v>
      </c>
      <c r="CO43" s="49" t="e">
        <f t="shared" si="11"/>
        <v>#DIV/0!</v>
      </c>
      <c r="CP43" s="49" t="e">
        <f t="shared" si="12"/>
        <v>#DIV/0!</v>
      </c>
      <c r="CQ43" s="79" t="str">
        <f>IF(N43=0,"",(#REF!-N43)/N43)</f>
        <v/>
      </c>
      <c r="CR43" s="79" t="str">
        <f t="shared" si="13"/>
        <v/>
      </c>
    </row>
    <row r="44" spans="1:96" x14ac:dyDescent="0.25">
      <c r="A44" s="88" t="s">
        <v>43</v>
      </c>
      <c r="B44" s="88">
        <v>3344.7310797</v>
      </c>
      <c r="C44" s="88"/>
      <c r="D44" s="88">
        <v>16907.128016999999</v>
      </c>
      <c r="E44" s="88">
        <v>573.12135800999999</v>
      </c>
      <c r="F44" s="88">
        <v>527.27149254999995</v>
      </c>
      <c r="G44" s="88">
        <v>1285.121707</v>
      </c>
      <c r="H44" s="88">
        <v>2181.8848306999998</v>
      </c>
      <c r="I44" s="88"/>
      <c r="J44" s="88"/>
      <c r="K44" s="88"/>
      <c r="L44" s="88"/>
      <c r="M44" s="88"/>
      <c r="N44" s="28"/>
      <c r="O44" s="28"/>
      <c r="P44" s="88"/>
      <c r="Q44" s="87" t="s">
        <v>43</v>
      </c>
      <c r="R44" s="87">
        <v>0</v>
      </c>
      <c r="S44" s="88">
        <v>57.6045672886519</v>
      </c>
      <c r="T44" s="88">
        <v>21.3210640761178</v>
      </c>
      <c r="U44" s="88">
        <v>21.3210640761178</v>
      </c>
      <c r="V44" s="88">
        <v>169.39535159434701</v>
      </c>
      <c r="W44" s="88">
        <v>0</v>
      </c>
      <c r="X44" s="88">
        <v>10.327481126890101</v>
      </c>
      <c r="Y44" s="88">
        <v>53.014565420538503</v>
      </c>
      <c r="Z44" s="88">
        <v>3342.93166655401</v>
      </c>
      <c r="AA44" s="88">
        <v>507.424954290107</v>
      </c>
      <c r="AB44" s="88">
        <v>3.85560444282723</v>
      </c>
      <c r="AC44" s="88">
        <v>88.587089479758703</v>
      </c>
      <c r="AD44" s="88">
        <v>0</v>
      </c>
      <c r="AE44" s="88">
        <v>0</v>
      </c>
      <c r="AF44" s="88">
        <v>93.177117614990394</v>
      </c>
      <c r="AG44" s="88">
        <v>93.177117614990394</v>
      </c>
      <c r="AH44" s="88">
        <v>135.19393982358099</v>
      </c>
      <c r="AI44" s="88">
        <v>70.156109024359594</v>
      </c>
      <c r="AJ44" s="88">
        <v>2.7999023759208601</v>
      </c>
      <c r="AK44" s="88">
        <v>73.419471453522306</v>
      </c>
      <c r="AL44" s="88">
        <v>7.5129543724448498</v>
      </c>
      <c r="AM44" s="88">
        <v>0</v>
      </c>
      <c r="AN44" s="88">
        <v>5.9447234448512898</v>
      </c>
      <c r="AO44" s="88">
        <v>10.144489730915399</v>
      </c>
      <c r="AP44" s="88">
        <v>0</v>
      </c>
      <c r="AQ44" s="88">
        <v>2242.1882547986302</v>
      </c>
      <c r="AR44" s="88">
        <v>15209.3274100859</v>
      </c>
      <c r="AS44" s="88">
        <v>1554.73136187924</v>
      </c>
      <c r="AT44" s="88">
        <v>16899.2527117887</v>
      </c>
      <c r="AU44" s="88">
        <v>0</v>
      </c>
      <c r="AV44" s="88">
        <v>89.377483950546207</v>
      </c>
      <c r="AW44" s="88">
        <v>0</v>
      </c>
      <c r="AX44" s="88">
        <v>779.615468169775</v>
      </c>
      <c r="AY44" s="88">
        <v>0.69297325739292404</v>
      </c>
      <c r="AZ44" s="88">
        <v>0.103779070364479</v>
      </c>
      <c r="BA44" s="88">
        <v>391.88855194916101</v>
      </c>
      <c r="BB44" s="88">
        <v>0.14888427997409501</v>
      </c>
      <c r="BC44" s="88">
        <v>0</v>
      </c>
      <c r="BD44" s="88">
        <v>1.9237098858678199E-2</v>
      </c>
      <c r="BE44" s="88">
        <v>572.88666429686498</v>
      </c>
      <c r="BF44" s="88">
        <v>527.05444114587499</v>
      </c>
      <c r="BG44" s="88">
        <v>45.832223150989002</v>
      </c>
      <c r="BH44" s="88">
        <v>6.9429614687191596E-2</v>
      </c>
      <c r="BI44" s="88">
        <v>0</v>
      </c>
      <c r="BJ44" s="88">
        <v>7.2699710360786298</v>
      </c>
      <c r="BK44" s="88">
        <v>0</v>
      </c>
      <c r="BL44" s="88">
        <v>24.440123575400801</v>
      </c>
      <c r="BM44" s="88">
        <v>0</v>
      </c>
      <c r="BN44" s="88">
        <v>0.57761885069109398</v>
      </c>
      <c r="BO44" s="88">
        <v>97.758421989781596</v>
      </c>
      <c r="BP44" s="88">
        <v>1.90459933110139</v>
      </c>
      <c r="BQ44" s="88">
        <v>7.0908343612383296E-2</v>
      </c>
      <c r="BR44" s="88">
        <v>4.0095627246603502</v>
      </c>
      <c r="BS44" s="88">
        <v>4.97935521209566E-3</v>
      </c>
      <c r="BT44" s="88">
        <v>1284.77330717064</v>
      </c>
      <c r="BU44" s="88">
        <v>325.623929643341</v>
      </c>
      <c r="BV44" s="88">
        <v>0</v>
      </c>
      <c r="BW44" s="88">
        <v>0</v>
      </c>
      <c r="BX44" s="88">
        <v>109.080081931487</v>
      </c>
      <c r="BY44" s="88">
        <v>0</v>
      </c>
      <c r="BZ44" s="88">
        <v>17.805596538181199</v>
      </c>
      <c r="CA44" s="88">
        <v>2180.4707465726301</v>
      </c>
      <c r="CB44" s="88">
        <v>151.62307757143</v>
      </c>
      <c r="CD44" s="34">
        <f t="shared" si="0"/>
        <v>7.9999951553639675E-3</v>
      </c>
      <c r="CE44" s="34">
        <f t="shared" si="8"/>
        <v>1.9247517787460724E-2</v>
      </c>
      <c r="CF44" s="79">
        <f t="shared" si="1"/>
        <v>-5.3798440087189224E-4</v>
      </c>
      <c r="CG44" s="79" t="str">
        <f t="shared" si="2"/>
        <v/>
      </c>
      <c r="CH44" s="79">
        <f t="shared" si="3"/>
        <v>-4.6579792874226023E-4</v>
      </c>
      <c r="CI44" s="79">
        <f t="shared" si="14"/>
        <v>-4.0950090212991323E-4</v>
      </c>
      <c r="CJ44" s="79">
        <f t="shared" si="15"/>
        <v>-4.1165017868736086E-4</v>
      </c>
      <c r="CK44" s="79">
        <f t="shared" si="6"/>
        <v>-2.7110259476770726E-4</v>
      </c>
      <c r="CL44" s="79">
        <f t="shared" si="7"/>
        <v>-6.4810209387452503E-4</v>
      </c>
      <c r="CM44" s="49">
        <f t="shared" si="9"/>
        <v>-4.9134919426112626E-4</v>
      </c>
      <c r="CN44" s="49">
        <f t="shared" si="10"/>
        <v>-5.5836649969044844E-4</v>
      </c>
      <c r="CO44" s="49">
        <f t="shared" si="11"/>
        <v>8.5650767170472532E-4</v>
      </c>
      <c r="CP44" s="49">
        <f t="shared" si="12"/>
        <v>-1.337496122711712E-3</v>
      </c>
      <c r="CQ44" s="79" t="str">
        <f>IF(N44=0,"",(#REF!-N44)/N44)</f>
        <v/>
      </c>
      <c r="CR44" s="79" t="str">
        <f t="shared" si="13"/>
        <v/>
      </c>
    </row>
    <row r="45" spans="1:96" x14ac:dyDescent="0.25">
      <c r="A45" s="88" t="s">
        <v>44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28"/>
      <c r="O45" s="28"/>
      <c r="P45" s="88"/>
      <c r="Q45" s="87" t="s">
        <v>44</v>
      </c>
      <c r="R45" s="87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0</v>
      </c>
      <c r="AL45" s="88">
        <v>0</v>
      </c>
      <c r="AM45" s="88">
        <v>0</v>
      </c>
      <c r="AN45" s="88">
        <v>0</v>
      </c>
      <c r="AO45" s="88">
        <v>0</v>
      </c>
      <c r="AP45" s="88">
        <v>0</v>
      </c>
      <c r="AQ45" s="88">
        <v>0</v>
      </c>
      <c r="AR45" s="88">
        <v>0</v>
      </c>
      <c r="AS45" s="88">
        <v>0</v>
      </c>
      <c r="AT45" s="88">
        <v>0</v>
      </c>
      <c r="AU45" s="88">
        <v>0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0</v>
      </c>
      <c r="BB45" s="88">
        <v>0</v>
      </c>
      <c r="BC45" s="88">
        <v>0</v>
      </c>
      <c r="BD45" s="88">
        <v>0</v>
      </c>
      <c r="BE45" s="88">
        <v>0</v>
      </c>
      <c r="BF45" s="88">
        <v>0</v>
      </c>
      <c r="BG45" s="88">
        <v>0</v>
      </c>
      <c r="BH45" s="88">
        <v>0</v>
      </c>
      <c r="BI45" s="88">
        <v>0</v>
      </c>
      <c r="BJ45" s="88">
        <v>0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0</v>
      </c>
      <c r="BR45" s="88">
        <v>0</v>
      </c>
      <c r="BS45" s="88">
        <v>0</v>
      </c>
      <c r="BT45" s="88">
        <v>0</v>
      </c>
      <c r="BU45" s="88">
        <v>0</v>
      </c>
      <c r="BV45" s="88">
        <v>0</v>
      </c>
      <c r="BW45" s="88">
        <v>0</v>
      </c>
      <c r="BX45" s="88">
        <v>0</v>
      </c>
      <c r="BY45" s="88">
        <v>0</v>
      </c>
      <c r="BZ45" s="88">
        <v>0</v>
      </c>
      <c r="CA45" s="88">
        <v>0</v>
      </c>
      <c r="CB45" s="88">
        <v>0</v>
      </c>
      <c r="CD45" s="34" t="e">
        <f t="shared" si="0"/>
        <v>#DIV/0!</v>
      </c>
      <c r="CE45" s="34" t="e">
        <f t="shared" si="8"/>
        <v>#DIV/0!</v>
      </c>
      <c r="CF45" s="79" t="str">
        <f t="shared" si="1"/>
        <v/>
      </c>
      <c r="CG45" s="79" t="str">
        <f t="shared" si="2"/>
        <v/>
      </c>
      <c r="CH45" s="79" t="str">
        <f t="shared" si="3"/>
        <v/>
      </c>
      <c r="CI45" s="79" t="str">
        <f t="shared" si="14"/>
        <v/>
      </c>
      <c r="CJ45" s="79" t="str">
        <f t="shared" si="15"/>
        <v/>
      </c>
      <c r="CK45" s="79" t="str">
        <f t="shared" si="6"/>
        <v/>
      </c>
      <c r="CL45" s="79" t="str">
        <f t="shared" si="7"/>
        <v/>
      </c>
      <c r="CM45" s="49" t="e">
        <f t="shared" si="9"/>
        <v>#DIV/0!</v>
      </c>
      <c r="CN45" s="49" t="e">
        <f t="shared" si="10"/>
        <v>#DIV/0!</v>
      </c>
      <c r="CO45" s="49" t="e">
        <f t="shared" si="11"/>
        <v>#DIV/0!</v>
      </c>
      <c r="CP45" s="49" t="e">
        <f t="shared" si="12"/>
        <v>#DIV/0!</v>
      </c>
      <c r="CQ45" s="79" t="str">
        <f>IF(N45=0,"",(#REF!-N45)/N45)</f>
        <v/>
      </c>
      <c r="CR45" s="79" t="str">
        <f t="shared" si="13"/>
        <v/>
      </c>
    </row>
    <row r="46" spans="1:96" x14ac:dyDescent="0.25">
      <c r="A46" s="88" t="s">
        <v>45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28"/>
      <c r="O46" s="28"/>
      <c r="P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D46" s="34" t="e">
        <f t="shared" si="0"/>
        <v>#DIV/0!</v>
      </c>
      <c r="CE46" s="34" t="e">
        <f t="shared" si="8"/>
        <v>#DIV/0!</v>
      </c>
      <c r="CF46" s="79" t="str">
        <f t="shared" si="1"/>
        <v/>
      </c>
      <c r="CG46" s="79" t="str">
        <f t="shared" si="2"/>
        <v/>
      </c>
      <c r="CH46" s="79" t="str">
        <f t="shared" si="3"/>
        <v/>
      </c>
      <c r="CI46" s="79" t="str">
        <f t="shared" si="14"/>
        <v/>
      </c>
      <c r="CJ46" s="79" t="str">
        <f t="shared" si="15"/>
        <v/>
      </c>
      <c r="CK46" s="79" t="str">
        <f t="shared" si="6"/>
        <v/>
      </c>
      <c r="CL46" s="79" t="str">
        <f t="shared" si="7"/>
        <v/>
      </c>
      <c r="CM46" s="49" t="e">
        <f t="shared" si="9"/>
        <v>#DIV/0!</v>
      </c>
      <c r="CN46" s="49" t="e">
        <f t="shared" si="10"/>
        <v>#DIV/0!</v>
      </c>
      <c r="CO46" s="49" t="e">
        <f t="shared" si="11"/>
        <v>#DIV/0!</v>
      </c>
      <c r="CP46" s="49" t="e">
        <f t="shared" si="12"/>
        <v>#DIV/0!</v>
      </c>
      <c r="CQ46" s="79" t="str">
        <f>IF(N46=0,"",(#REF!-N46)/N46)</f>
        <v/>
      </c>
      <c r="CR46" s="79" t="str">
        <f t="shared" si="13"/>
        <v/>
      </c>
    </row>
    <row r="47" spans="1:96" x14ac:dyDescent="0.25">
      <c r="A47" s="88" t="s">
        <v>46</v>
      </c>
      <c r="B47" s="88">
        <v>1181.0288531000001</v>
      </c>
      <c r="C47" s="88"/>
      <c r="D47" s="88">
        <v>6256.4043603999999</v>
      </c>
      <c r="E47" s="88">
        <v>179.03816019999999</v>
      </c>
      <c r="F47" s="88">
        <v>164.71514594000001</v>
      </c>
      <c r="G47" s="88">
        <v>353.66203365000001</v>
      </c>
      <c r="H47" s="88">
        <v>742.95748702000003</v>
      </c>
      <c r="I47" s="88"/>
      <c r="J47" s="88"/>
      <c r="K47" s="88"/>
      <c r="L47" s="88"/>
      <c r="M47" s="88"/>
      <c r="N47" s="28"/>
      <c r="O47" s="28"/>
      <c r="P47" s="88"/>
      <c r="Q47" s="87" t="s">
        <v>46</v>
      </c>
      <c r="R47" s="87">
        <v>0</v>
      </c>
      <c r="S47" s="88">
        <v>19.6277492159698</v>
      </c>
      <c r="T47" s="88">
        <v>7.2647769900341199</v>
      </c>
      <c r="U47" s="88">
        <v>7.2647769900341199</v>
      </c>
      <c r="V47" s="88">
        <v>57.7185008207625</v>
      </c>
      <c r="W47" s="88">
        <v>0</v>
      </c>
      <c r="X47" s="88">
        <v>3.5189089730785899</v>
      </c>
      <c r="Y47" s="88">
        <v>18.063791468112498</v>
      </c>
      <c r="Z47" s="88">
        <v>1181.0284166634101</v>
      </c>
      <c r="AA47" s="88">
        <v>172.89624087039999</v>
      </c>
      <c r="AB47" s="88">
        <v>1.3137300243958701</v>
      </c>
      <c r="AC47" s="88">
        <v>30.184482570559801</v>
      </c>
      <c r="AD47" s="88">
        <v>0</v>
      </c>
      <c r="AE47" s="88">
        <v>0</v>
      </c>
      <c r="AF47" s="88">
        <v>31.7484677759271</v>
      </c>
      <c r="AG47" s="88">
        <v>31.7484677759271</v>
      </c>
      <c r="AH47" s="88">
        <v>50.051226259693401</v>
      </c>
      <c r="AI47" s="88">
        <v>23.904454204728399</v>
      </c>
      <c r="AJ47" s="88">
        <v>0.95401818720570697</v>
      </c>
      <c r="AK47" s="88">
        <v>25.016419141157701</v>
      </c>
      <c r="AL47" s="88">
        <v>2.5599080487699402</v>
      </c>
      <c r="AM47" s="88">
        <v>0</v>
      </c>
      <c r="AN47" s="88">
        <v>2.02555807603862</v>
      </c>
      <c r="AO47" s="88">
        <v>3.1702686155304498</v>
      </c>
      <c r="AP47" s="88">
        <v>0</v>
      </c>
      <c r="AQ47" s="88">
        <v>763.98642439524497</v>
      </c>
      <c r="AR47" s="88">
        <v>5630.7619843559996</v>
      </c>
      <c r="AS47" s="88">
        <v>575.58906464635095</v>
      </c>
      <c r="AT47" s="88">
        <v>6256.4022752620403</v>
      </c>
      <c r="AU47" s="88">
        <v>0</v>
      </c>
      <c r="AV47" s="88">
        <v>30.453822004162799</v>
      </c>
      <c r="AW47" s="88">
        <v>0</v>
      </c>
      <c r="AX47" s="88">
        <v>265.64033735500499</v>
      </c>
      <c r="AY47" s="88">
        <v>9.6028921590414207E-2</v>
      </c>
      <c r="AZ47" s="88">
        <v>3.3766605874215198E-2</v>
      </c>
      <c r="BA47" s="88">
        <v>127.028270034226</v>
      </c>
      <c r="BB47" s="88">
        <v>4.3155364454879601E-2</v>
      </c>
      <c r="BC47" s="88">
        <v>0</v>
      </c>
      <c r="BD47" s="88">
        <v>6.25916959793206E-3</v>
      </c>
      <c r="BE47" s="88">
        <v>179.03383191074599</v>
      </c>
      <c r="BF47" s="88">
        <v>164.71080097945901</v>
      </c>
      <c r="BG47" s="88">
        <v>14.3230309312874</v>
      </c>
      <c r="BH47" s="88">
        <v>0</v>
      </c>
      <c r="BI47" s="88">
        <v>0</v>
      </c>
      <c r="BJ47" s="88">
        <v>0.67384932520930096</v>
      </c>
      <c r="BK47" s="88">
        <v>0</v>
      </c>
      <c r="BL47" s="88">
        <v>7.2309928825983603</v>
      </c>
      <c r="BM47" s="88">
        <v>0</v>
      </c>
      <c r="BN47" s="88">
        <v>0.18793994885276899</v>
      </c>
      <c r="BO47" s="88">
        <v>28.923970180172699</v>
      </c>
      <c r="BP47" s="88">
        <v>0.648959152270427</v>
      </c>
      <c r="BQ47" s="88">
        <v>0</v>
      </c>
      <c r="BR47" s="88">
        <v>0.48590968786961802</v>
      </c>
      <c r="BS47" s="88">
        <v>6.5885901249469498E-4</v>
      </c>
      <c r="BT47" s="88">
        <v>353.66188867761201</v>
      </c>
      <c r="BU47" s="88">
        <v>110.950781750925</v>
      </c>
      <c r="BV47" s="88">
        <v>0</v>
      </c>
      <c r="BW47" s="88">
        <v>0</v>
      </c>
      <c r="BX47" s="88">
        <v>37.167137365439103</v>
      </c>
      <c r="BY47" s="88">
        <v>0</v>
      </c>
      <c r="BZ47" s="88">
        <v>6.0669493581090901</v>
      </c>
      <c r="CA47" s="88">
        <v>742.95728082254402</v>
      </c>
      <c r="CB47" s="88">
        <v>51.662911865476602</v>
      </c>
      <c r="CD47" s="34">
        <f t="shared" si="0"/>
        <v>8.0000012878962586E-3</v>
      </c>
      <c r="CE47" s="34">
        <f t="shared" si="8"/>
        <v>1.9247484662076365E-2</v>
      </c>
      <c r="CF47" s="79">
        <f t="shared" si="1"/>
        <v>-3.6953931215294943E-7</v>
      </c>
      <c r="CG47" s="79" t="str">
        <f t="shared" si="2"/>
        <v/>
      </c>
      <c r="CH47" s="79">
        <f t="shared" si="3"/>
        <v>-3.3328056170879797E-7</v>
      </c>
      <c r="CI47" s="79">
        <f t="shared" si="14"/>
        <v>-2.4175233085336732E-5</v>
      </c>
      <c r="CJ47" s="79">
        <f t="shared" si="15"/>
        <v>-2.637863395141183E-5</v>
      </c>
      <c r="CK47" s="79">
        <f t="shared" si="6"/>
        <v>-4.0991787131867604E-7</v>
      </c>
      <c r="CL47" s="79">
        <f t="shared" si="7"/>
        <v>-2.7753600927599066E-7</v>
      </c>
      <c r="CM47" s="49">
        <f t="shared" si="9"/>
        <v>-4.9173302367096856E-4</v>
      </c>
      <c r="CN47" s="49">
        <f t="shared" si="10"/>
        <v>-5.5826491668527407E-4</v>
      </c>
      <c r="CO47" s="49">
        <f t="shared" si="11"/>
        <v>8.5632399836621726E-4</v>
      </c>
      <c r="CP47" s="49">
        <f t="shared" si="12"/>
        <v>-1.3387251630821849E-3</v>
      </c>
      <c r="CQ47" s="79" t="str">
        <f>IF(N47=0,"",(#REF!-N47)/N47)</f>
        <v/>
      </c>
      <c r="CR47" s="79" t="str">
        <f t="shared" si="13"/>
        <v/>
      </c>
    </row>
    <row r="48" spans="1:96" x14ac:dyDescent="0.25">
      <c r="A48" s="88" t="s">
        <v>47</v>
      </c>
      <c r="B48" s="88">
        <v>1975.5245612000001</v>
      </c>
      <c r="C48" s="88"/>
      <c r="D48" s="88">
        <v>12452.947294</v>
      </c>
      <c r="E48" s="88">
        <v>298.81468483999998</v>
      </c>
      <c r="F48" s="88">
        <v>274.909423</v>
      </c>
      <c r="G48" s="88">
        <v>607.21773087999998</v>
      </c>
      <c r="H48" s="88">
        <v>1089.2542934000001</v>
      </c>
      <c r="I48" s="88"/>
      <c r="J48" s="88"/>
      <c r="K48" s="88"/>
      <c r="L48" s="88"/>
      <c r="M48" s="88"/>
      <c r="N48" s="28"/>
      <c r="O48" s="28"/>
      <c r="P48" s="88"/>
      <c r="Q48" s="87" t="s">
        <v>47</v>
      </c>
      <c r="R48" s="87">
        <v>0</v>
      </c>
      <c r="S48" s="88">
        <v>28.776353167927599</v>
      </c>
      <c r="T48" s="88">
        <v>10.650931900497399</v>
      </c>
      <c r="U48" s="88">
        <v>10.650931900497399</v>
      </c>
      <c r="V48" s="88">
        <v>84.621398880156704</v>
      </c>
      <c r="W48" s="88">
        <v>0</v>
      </c>
      <c r="X48" s="88">
        <v>5.1590919704706604</v>
      </c>
      <c r="Y48" s="88">
        <v>26.483419106749299</v>
      </c>
      <c r="Z48" s="88">
        <v>1975.52398245738</v>
      </c>
      <c r="AA48" s="88">
        <v>253.484031892216</v>
      </c>
      <c r="AB48" s="88">
        <v>1.92606636819763</v>
      </c>
      <c r="AC48" s="88">
        <v>44.253662570015699</v>
      </c>
      <c r="AD48" s="88">
        <v>0</v>
      </c>
      <c r="AE48" s="88">
        <v>0</v>
      </c>
      <c r="AF48" s="88">
        <v>46.546600443999601</v>
      </c>
      <c r="AG48" s="88">
        <v>46.546600443999601</v>
      </c>
      <c r="AH48" s="88">
        <v>99.623540157520196</v>
      </c>
      <c r="AI48" s="88">
        <v>35.046478943750699</v>
      </c>
      <c r="AJ48" s="88">
        <v>1.39869121414313</v>
      </c>
      <c r="AK48" s="88">
        <v>36.676691096174203</v>
      </c>
      <c r="AL48" s="88">
        <v>3.7530946877144098</v>
      </c>
      <c r="AM48" s="88">
        <v>0</v>
      </c>
      <c r="AN48" s="88">
        <v>2.96968562584137</v>
      </c>
      <c r="AO48" s="88">
        <v>5.2911783312224001</v>
      </c>
      <c r="AP48" s="88">
        <v>0</v>
      </c>
      <c r="AQ48" s="88">
        <v>1120.08498513533</v>
      </c>
      <c r="AR48" s="88">
        <v>11207.649189777099</v>
      </c>
      <c r="AS48" s="88">
        <v>1145.67079117445</v>
      </c>
      <c r="AT48" s="88">
        <v>12452.9435211091</v>
      </c>
      <c r="AU48" s="88">
        <v>0</v>
      </c>
      <c r="AV48" s="88">
        <v>44.648503520329299</v>
      </c>
      <c r="AW48" s="88">
        <v>0</v>
      </c>
      <c r="AX48" s="88">
        <v>389.45687302368702</v>
      </c>
      <c r="AY48" s="88">
        <v>0.16027214704828599</v>
      </c>
      <c r="AZ48" s="88">
        <v>5.6356417225813901E-2</v>
      </c>
      <c r="BA48" s="88">
        <v>212.010075550191</v>
      </c>
      <c r="BB48" s="88">
        <v>7.2026194165467794E-2</v>
      </c>
      <c r="BC48" s="88">
        <v>0</v>
      </c>
      <c r="BD48" s="88">
        <v>1.04465559378737E-2</v>
      </c>
      <c r="BE48" s="88">
        <v>298.80744721628599</v>
      </c>
      <c r="BF48" s="88">
        <v>274.902185842145</v>
      </c>
      <c r="BG48" s="88">
        <v>23.9052613741408</v>
      </c>
      <c r="BH48" s="88">
        <v>0</v>
      </c>
      <c r="BI48" s="88">
        <v>0</v>
      </c>
      <c r="BJ48" s="88">
        <v>1.12465420350865</v>
      </c>
      <c r="BK48" s="88">
        <v>0</v>
      </c>
      <c r="BL48" s="88">
        <v>12.068520673732399</v>
      </c>
      <c r="BM48" s="88">
        <v>0</v>
      </c>
      <c r="BN48" s="88">
        <v>0.31367155874490799</v>
      </c>
      <c r="BO48" s="88">
        <v>48.274080709888203</v>
      </c>
      <c r="BP48" s="88">
        <v>0.951442086221161</v>
      </c>
      <c r="BQ48" s="88">
        <v>0</v>
      </c>
      <c r="BR48" s="88">
        <v>0.81098219474528299</v>
      </c>
      <c r="BS48" s="88">
        <v>1.0996369576216499E-3</v>
      </c>
      <c r="BT48" s="88">
        <v>607.21759611457401</v>
      </c>
      <c r="BU48" s="88">
        <v>162.66549440366501</v>
      </c>
      <c r="BV48" s="88">
        <v>0</v>
      </c>
      <c r="BW48" s="88">
        <v>0</v>
      </c>
      <c r="BX48" s="88">
        <v>54.4910018011293</v>
      </c>
      <c r="BY48" s="88">
        <v>0</v>
      </c>
      <c r="BZ48" s="88">
        <v>8.8947874826342996</v>
      </c>
      <c r="CA48" s="88">
        <v>1089.2539610773899</v>
      </c>
      <c r="CB48" s="88">
        <v>75.743284192826906</v>
      </c>
      <c r="CD48" s="34">
        <f t="shared" si="0"/>
        <v>7.9999993566699634E-3</v>
      </c>
      <c r="CE48" s="34">
        <f t="shared" si="8"/>
        <v>1.9247494577073729E-2</v>
      </c>
      <c r="CF48" s="79">
        <f t="shared" si="1"/>
        <v>-2.9295642860169193E-7</v>
      </c>
      <c r="CG48" s="79" t="str">
        <f t="shared" si="2"/>
        <v/>
      </c>
      <c r="CH48" s="79">
        <f t="shared" si="3"/>
        <v>-3.0297172308897835E-7</v>
      </c>
      <c r="CI48" s="79">
        <f t="shared" si="14"/>
        <v>-2.4221111214350101E-5</v>
      </c>
      <c r="CJ48" s="79">
        <f t="shared" si="15"/>
        <v>-2.6325608544170916E-5</v>
      </c>
      <c r="CK48" s="79">
        <f t="shared" si="6"/>
        <v>-2.2193921408322752E-7</v>
      </c>
      <c r="CL48" s="79">
        <f t="shared" si="7"/>
        <v>-3.0509185241112092E-7</v>
      </c>
      <c r="CM48" s="49">
        <f t="shared" si="9"/>
        <v>-4.9169635850050133E-4</v>
      </c>
      <c r="CN48" s="49">
        <f t="shared" si="10"/>
        <v>-5.5842024462914226E-4</v>
      </c>
      <c r="CO48" s="49">
        <f t="shared" si="11"/>
        <v>8.5607551720976024E-4</v>
      </c>
      <c r="CP48" s="49">
        <f t="shared" si="12"/>
        <v>-1.3376389591665434E-3</v>
      </c>
      <c r="CQ48" s="79" t="str">
        <f>IF(N48=0,"",(#REF!-N48)/N48)</f>
        <v/>
      </c>
      <c r="CR48" s="79" t="str">
        <f t="shared" si="13"/>
        <v/>
      </c>
    </row>
    <row r="49" spans="1:96" x14ac:dyDescent="0.25">
      <c r="A49" s="88" t="s">
        <v>48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28"/>
      <c r="O49" s="28"/>
      <c r="P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D49" s="34" t="e">
        <f t="shared" si="0"/>
        <v>#DIV/0!</v>
      </c>
      <c r="CE49" s="34" t="e">
        <f t="shared" si="8"/>
        <v>#DIV/0!</v>
      </c>
      <c r="CF49" s="79" t="str">
        <f t="shared" si="1"/>
        <v/>
      </c>
      <c r="CG49" s="79" t="str">
        <f t="shared" si="2"/>
        <v/>
      </c>
      <c r="CH49" s="79" t="str">
        <f t="shared" si="3"/>
        <v/>
      </c>
      <c r="CI49" s="79" t="str">
        <f t="shared" si="14"/>
        <v/>
      </c>
      <c r="CJ49" s="79" t="str">
        <f t="shared" si="15"/>
        <v/>
      </c>
      <c r="CK49" s="79" t="str">
        <f t="shared" si="6"/>
        <v/>
      </c>
      <c r="CL49" s="79" t="str">
        <f t="shared" si="7"/>
        <v/>
      </c>
      <c r="CM49" s="49" t="e">
        <f t="shared" si="9"/>
        <v>#DIV/0!</v>
      </c>
      <c r="CN49" s="49" t="e">
        <f t="shared" si="10"/>
        <v>#DIV/0!</v>
      </c>
      <c r="CO49" s="49" t="e">
        <f t="shared" si="11"/>
        <v>#DIV/0!</v>
      </c>
      <c r="CP49" s="49" t="e">
        <f t="shared" si="12"/>
        <v>#DIV/0!</v>
      </c>
      <c r="CQ49" s="79" t="str">
        <f>IF(N49=0,"",(#REF!-N49)/N49)</f>
        <v/>
      </c>
      <c r="CR49" s="79" t="str">
        <f t="shared" si="13"/>
        <v/>
      </c>
    </row>
    <row r="50" spans="1:96" x14ac:dyDescent="0.25">
      <c r="A50" s="88" t="s">
        <v>49</v>
      </c>
      <c r="B50" s="88">
        <v>90.687998970999999</v>
      </c>
      <c r="C50" s="88"/>
      <c r="D50" s="88">
        <v>824.87590718000001</v>
      </c>
      <c r="E50" s="88">
        <v>14.933556827</v>
      </c>
      <c r="F50" s="88">
        <v>13.738877897</v>
      </c>
      <c r="G50" s="88">
        <v>31.494912063000001</v>
      </c>
      <c r="H50" s="88">
        <v>52.297509449000003</v>
      </c>
      <c r="I50" s="88"/>
      <c r="J50" s="88"/>
      <c r="K50" s="88"/>
      <c r="L50" s="88"/>
      <c r="M50" s="88"/>
      <c r="N50" s="28"/>
      <c r="O50" s="28"/>
      <c r="P50" s="88"/>
      <c r="Q50" s="87" t="s">
        <v>49</v>
      </c>
      <c r="R50" s="87">
        <v>0</v>
      </c>
      <c r="S50" s="88">
        <v>1.38161575366615</v>
      </c>
      <c r="T50" s="88">
        <v>0.51137516722245702</v>
      </c>
      <c r="U50" s="88">
        <v>0.51137516722245702</v>
      </c>
      <c r="V50" s="88">
        <v>4.0628577187899904</v>
      </c>
      <c r="W50" s="88">
        <v>0</v>
      </c>
      <c r="X50" s="88">
        <v>0.24769952398980499</v>
      </c>
      <c r="Y50" s="88">
        <v>1.2715266856356</v>
      </c>
      <c r="Z50" s="88">
        <v>90.688018650220101</v>
      </c>
      <c r="AA50" s="88">
        <v>12.170330578760799</v>
      </c>
      <c r="AB50" s="88">
        <v>9.2474746336853403E-2</v>
      </c>
      <c r="AC50" s="88">
        <v>2.1247161521175202</v>
      </c>
      <c r="AD50" s="88">
        <v>0</v>
      </c>
      <c r="AE50" s="88">
        <v>0</v>
      </c>
      <c r="AF50" s="88">
        <v>2.2348056238259599</v>
      </c>
      <c r="AG50" s="88">
        <v>2.2348056238259599</v>
      </c>
      <c r="AH50" s="88">
        <v>6.5989991661899099</v>
      </c>
      <c r="AI50" s="88">
        <v>1.68265938385097</v>
      </c>
      <c r="AJ50" s="88">
        <v>6.7154348977751396E-2</v>
      </c>
      <c r="AK50" s="88">
        <v>1.76092764791224</v>
      </c>
      <c r="AL50" s="88">
        <v>0.180194570825884</v>
      </c>
      <c r="AM50" s="88">
        <v>0</v>
      </c>
      <c r="AN50" s="88">
        <v>0.142581011019386</v>
      </c>
      <c r="AO50" s="88">
        <v>0.264432074666137</v>
      </c>
      <c r="AP50" s="88">
        <v>0</v>
      </c>
      <c r="AQ50" s="88">
        <v>53.777755725678801</v>
      </c>
      <c r="AR50" s="88">
        <v>742.38810801854004</v>
      </c>
      <c r="AS50" s="88">
        <v>75.888584489381998</v>
      </c>
      <c r="AT50" s="88">
        <v>824.87569167411198</v>
      </c>
      <c r="AU50" s="88">
        <v>0</v>
      </c>
      <c r="AV50" s="88">
        <v>2.1436727111179001</v>
      </c>
      <c r="AW50" s="88">
        <v>0</v>
      </c>
      <c r="AX50" s="88">
        <v>18.6986762740455</v>
      </c>
      <c r="AY50" s="88">
        <v>8.0097594073976E-3</v>
      </c>
      <c r="AZ50" s="88">
        <v>2.81646907080694E-3</v>
      </c>
      <c r="BA50" s="88">
        <v>10.5954179106797</v>
      </c>
      <c r="BB50" s="88">
        <v>3.5995832470774899E-3</v>
      </c>
      <c r="BC50" s="88">
        <v>0</v>
      </c>
      <c r="BD50" s="88">
        <v>5.2207817765946303E-4</v>
      </c>
      <c r="BE50" s="88">
        <v>14.9332012304936</v>
      </c>
      <c r="BF50" s="88">
        <v>13.738514554347001</v>
      </c>
      <c r="BG50" s="88">
        <v>1.19468667614654</v>
      </c>
      <c r="BH50" s="88">
        <v>0</v>
      </c>
      <c r="BI50" s="88">
        <v>0</v>
      </c>
      <c r="BJ50" s="88">
        <v>5.6205753578377003E-2</v>
      </c>
      <c r="BK50" s="88">
        <v>0</v>
      </c>
      <c r="BL50" s="88">
        <v>0.603136445047041</v>
      </c>
      <c r="BM50" s="88">
        <v>0</v>
      </c>
      <c r="BN50" s="88">
        <v>1.5676061700755601E-2</v>
      </c>
      <c r="BO50" s="88">
        <v>2.4125458577908501</v>
      </c>
      <c r="BP50" s="88">
        <v>4.5680941062240597E-2</v>
      </c>
      <c r="BQ50" s="88">
        <v>0</v>
      </c>
      <c r="BR50" s="88">
        <v>4.0529680241626502E-2</v>
      </c>
      <c r="BS50" s="88">
        <v>5.4955405733119497E-5</v>
      </c>
      <c r="BT50" s="88">
        <v>31.494897193405901</v>
      </c>
      <c r="BU50" s="88">
        <v>7.8099351548670501</v>
      </c>
      <c r="BV50" s="88">
        <v>0</v>
      </c>
      <c r="BW50" s="88">
        <v>0</v>
      </c>
      <c r="BX50" s="88">
        <v>2.61623116085251</v>
      </c>
      <c r="BY50" s="88">
        <v>0</v>
      </c>
      <c r="BZ50" s="88">
        <v>0.42705851515626803</v>
      </c>
      <c r="CA50" s="88">
        <v>52.297492198393897</v>
      </c>
      <c r="CB50" s="88">
        <v>3.63660237445113</v>
      </c>
      <c r="CD50" s="34">
        <f t="shared" si="0"/>
        <v>7.999992281015127E-3</v>
      </c>
      <c r="CE50" s="34">
        <f t="shared" si="8"/>
        <v>1.9247501148693554E-2</v>
      </c>
      <c r="CF50" s="79">
        <f t="shared" si="1"/>
        <v>2.1699916555296821E-7</v>
      </c>
      <c r="CG50" s="79" t="str">
        <f t="shared" si="2"/>
        <v/>
      </c>
      <c r="CH50" s="79">
        <f t="shared" si="3"/>
        <v>-2.6125855557226054E-7</v>
      </c>
      <c r="CI50" s="79">
        <f t="shared" si="14"/>
        <v>-2.3811909682339049E-5</v>
      </c>
      <c r="CJ50" s="79">
        <f t="shared" si="15"/>
        <v>-2.6446312116854898E-5</v>
      </c>
      <c r="CK50" s="79">
        <f t="shared" si="6"/>
        <v>-4.7212686513541854E-7</v>
      </c>
      <c r="CL50" s="79">
        <f t="shared" si="7"/>
        <v>-3.298552127624275E-7</v>
      </c>
      <c r="CM50" s="49">
        <f t="shared" si="9"/>
        <v>-4.9098125318975099E-4</v>
      </c>
      <c r="CN50" s="49">
        <f t="shared" si="10"/>
        <v>-5.5799208078469544E-4</v>
      </c>
      <c r="CO50" s="49">
        <f t="shared" si="11"/>
        <v>8.5624179077540012E-4</v>
      </c>
      <c r="CP50" s="49">
        <f t="shared" si="12"/>
        <v>-1.3387952571536235E-3</v>
      </c>
      <c r="CQ50" s="79" t="str">
        <f>IF(N50=0,"",(#REF!-N50)/N50)</f>
        <v/>
      </c>
      <c r="CR50" s="79" t="str">
        <f t="shared" si="13"/>
        <v/>
      </c>
    </row>
    <row r="51" spans="1:96" x14ac:dyDescent="0.25">
      <c r="A51" s="88" t="s">
        <v>50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28"/>
      <c r="O51" s="28"/>
      <c r="P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D51" s="34" t="e">
        <f t="shared" si="0"/>
        <v>#DIV/0!</v>
      </c>
      <c r="CE51" s="34" t="e">
        <f t="shared" si="8"/>
        <v>#DIV/0!</v>
      </c>
      <c r="CF51" s="79" t="str">
        <f t="shared" si="1"/>
        <v/>
      </c>
      <c r="CG51" s="79" t="str">
        <f t="shared" si="2"/>
        <v/>
      </c>
      <c r="CH51" s="79" t="str">
        <f t="shared" si="3"/>
        <v/>
      </c>
      <c r="CI51" s="79" t="str">
        <f t="shared" si="14"/>
        <v/>
      </c>
      <c r="CJ51" s="79" t="str">
        <f t="shared" si="15"/>
        <v/>
      </c>
      <c r="CK51" s="79" t="str">
        <f t="shared" si="6"/>
        <v/>
      </c>
      <c r="CL51" s="79" t="str">
        <f t="shared" si="7"/>
        <v/>
      </c>
      <c r="CM51" s="49"/>
      <c r="CN51" s="49"/>
      <c r="CO51" s="49"/>
      <c r="CP51" s="49"/>
      <c r="CQ51" s="79"/>
      <c r="CR51" s="79"/>
    </row>
    <row r="52" spans="1:96" x14ac:dyDescent="0.25">
      <c r="A52" s="40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28"/>
      <c r="O52" s="28"/>
      <c r="P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D52" s="34" t="e">
        <f t="shared" si="0"/>
        <v>#DIV/0!</v>
      </c>
      <c r="CE52" s="34" t="e">
        <f t="shared" si="8"/>
        <v>#DIV/0!</v>
      </c>
      <c r="CF52" s="79" t="str">
        <f t="shared" si="1"/>
        <v/>
      </c>
      <c r="CG52" s="79" t="str">
        <f t="shared" si="2"/>
        <v/>
      </c>
      <c r="CH52" s="79" t="str">
        <f t="shared" si="3"/>
        <v/>
      </c>
      <c r="CI52" s="79" t="str">
        <f t="shared" si="14"/>
        <v/>
      </c>
      <c r="CJ52" s="79" t="str">
        <f t="shared" si="15"/>
        <v/>
      </c>
      <c r="CK52" s="79" t="str">
        <f t="shared" si="6"/>
        <v/>
      </c>
      <c r="CL52" s="79" t="str">
        <f t="shared" si="7"/>
        <v/>
      </c>
      <c r="CM52" s="49"/>
      <c r="CN52" s="49"/>
      <c r="CO52" s="49"/>
      <c r="CP52" s="49"/>
      <c r="CQ52" s="79"/>
      <c r="CR52" s="79"/>
    </row>
    <row r="53" spans="1:96" x14ac:dyDescent="0.25">
      <c r="A53" s="40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28"/>
      <c r="P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D53" s="34" t="e">
        <f t="shared" si="0"/>
        <v>#DIV/0!</v>
      </c>
      <c r="CE53" s="34" t="e">
        <f t="shared" si="8"/>
        <v>#DIV/0!</v>
      </c>
      <c r="CF53" s="79" t="str">
        <f t="shared" si="1"/>
        <v/>
      </c>
      <c r="CG53" s="79" t="str">
        <f t="shared" si="2"/>
        <v/>
      </c>
      <c r="CH53" s="79" t="str">
        <f t="shared" si="3"/>
        <v/>
      </c>
      <c r="CI53" s="79" t="str">
        <f t="shared" si="14"/>
        <v/>
      </c>
      <c r="CJ53" s="79" t="str">
        <f t="shared" si="15"/>
        <v/>
      </c>
      <c r="CK53" s="79" t="str">
        <f t="shared" si="6"/>
        <v/>
      </c>
      <c r="CL53" s="79" t="str">
        <f t="shared" si="7"/>
        <v/>
      </c>
      <c r="CM53" s="49"/>
      <c r="CN53" s="49"/>
      <c r="CO53" s="49"/>
      <c r="CP53" s="49"/>
      <c r="CQ53" s="79"/>
      <c r="CR53" s="79"/>
    </row>
    <row r="54" spans="1:96" x14ac:dyDescent="0.25">
      <c r="A54" s="40" t="s">
        <v>229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28"/>
      <c r="P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D54" s="34" t="e">
        <f t="shared" si="0"/>
        <v>#DIV/0!</v>
      </c>
      <c r="CE54" s="34" t="e">
        <f t="shared" si="8"/>
        <v>#DIV/0!</v>
      </c>
      <c r="CF54" s="79" t="str">
        <f t="shared" si="1"/>
        <v/>
      </c>
      <c r="CG54" s="79" t="str">
        <f t="shared" si="2"/>
        <v/>
      </c>
      <c r="CH54" s="79" t="str">
        <f t="shared" si="3"/>
        <v/>
      </c>
      <c r="CI54" s="79" t="str">
        <f t="shared" si="14"/>
        <v/>
      </c>
      <c r="CJ54" s="79" t="str">
        <f t="shared" si="15"/>
        <v/>
      </c>
      <c r="CK54" s="79" t="str">
        <f t="shared" si="6"/>
        <v/>
      </c>
      <c r="CL54" s="79" t="str">
        <f t="shared" si="7"/>
        <v/>
      </c>
      <c r="CM54" s="49"/>
      <c r="CN54" s="49"/>
      <c r="CO54" s="49"/>
      <c r="CP54" s="49"/>
      <c r="CQ54" s="79"/>
      <c r="CR54" s="79"/>
    </row>
    <row r="55" spans="1:96" x14ac:dyDescent="0.25">
      <c r="A55" s="88" t="s">
        <v>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28"/>
      <c r="O55" s="28"/>
      <c r="P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D55" s="34" t="e">
        <f t="shared" si="0"/>
        <v>#DIV/0!</v>
      </c>
      <c r="CE55" s="34" t="e">
        <f t="shared" si="8"/>
        <v>#DIV/0!</v>
      </c>
      <c r="CF55" s="79" t="str">
        <f t="shared" si="1"/>
        <v/>
      </c>
      <c r="CG55" s="79" t="str">
        <f t="shared" si="2"/>
        <v/>
      </c>
      <c r="CH55" s="79" t="str">
        <f t="shared" si="3"/>
        <v/>
      </c>
      <c r="CI55" s="79" t="str">
        <f t="shared" si="14"/>
        <v/>
      </c>
      <c r="CJ55" s="79" t="str">
        <f t="shared" si="15"/>
        <v/>
      </c>
      <c r="CK55" s="79" t="str">
        <f t="shared" si="6"/>
        <v/>
      </c>
      <c r="CL55" s="79" t="str">
        <f t="shared" si="7"/>
        <v/>
      </c>
      <c r="CM55" s="49"/>
      <c r="CN55" s="49"/>
      <c r="CO55" s="49"/>
      <c r="CP55" s="49"/>
      <c r="CQ55" s="79"/>
      <c r="CR55" s="79"/>
    </row>
    <row r="56" spans="1:96" x14ac:dyDescent="0.25">
      <c r="A56" s="88" t="s">
        <v>11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28"/>
      <c r="O56" s="28"/>
      <c r="P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D56" s="34" t="e">
        <f t="shared" si="0"/>
        <v>#DIV/0!</v>
      </c>
      <c r="CE56" s="34" t="e">
        <f t="shared" si="8"/>
        <v>#DIV/0!</v>
      </c>
      <c r="CF56" s="79" t="str">
        <f t="shared" si="1"/>
        <v/>
      </c>
      <c r="CG56" s="79" t="str">
        <f t="shared" si="2"/>
        <v/>
      </c>
      <c r="CH56" s="79" t="str">
        <f t="shared" si="3"/>
        <v/>
      </c>
      <c r="CI56" s="79" t="str">
        <f t="shared" si="14"/>
        <v/>
      </c>
      <c r="CJ56" s="79" t="str">
        <f t="shared" si="15"/>
        <v/>
      </c>
      <c r="CK56" s="79" t="str">
        <f t="shared" si="6"/>
        <v/>
      </c>
      <c r="CL56" s="79" t="str">
        <f t="shared" si="7"/>
        <v/>
      </c>
      <c r="CM56" s="49"/>
      <c r="CN56" s="49"/>
      <c r="CO56" s="49"/>
      <c r="CP56" s="49"/>
      <c r="CQ56" s="79"/>
      <c r="CR56" s="79"/>
    </row>
    <row r="57" spans="1:96" x14ac:dyDescent="0.25">
      <c r="A57" s="87" t="s">
        <v>58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D57" s="34" t="e">
        <f t="shared" si="0"/>
        <v>#DIV/0!</v>
      </c>
      <c r="CE57" s="34" t="e">
        <f t="shared" si="8"/>
        <v>#DIV/0!</v>
      </c>
      <c r="CF57" s="79" t="str">
        <f t="shared" si="1"/>
        <v/>
      </c>
      <c r="CG57" s="79" t="str">
        <f t="shared" si="2"/>
        <v/>
      </c>
      <c r="CH57" s="79" t="str">
        <f t="shared" si="3"/>
        <v/>
      </c>
      <c r="CI57" s="79" t="str">
        <f t="shared" si="14"/>
        <v/>
      </c>
      <c r="CJ57" s="79" t="str">
        <f t="shared" si="15"/>
        <v/>
      </c>
      <c r="CK57" s="79" t="str">
        <f t="shared" si="6"/>
        <v/>
      </c>
      <c r="CL57" s="79" t="str">
        <f t="shared" si="7"/>
        <v/>
      </c>
      <c r="CM57" s="49"/>
      <c r="CN57" s="49"/>
      <c r="CO57" s="49"/>
      <c r="CP57" s="49"/>
      <c r="CQ57" s="79"/>
      <c r="CR57" s="79"/>
    </row>
    <row r="58" spans="1:96" x14ac:dyDescent="0.25">
      <c r="A58" s="87" t="s">
        <v>75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D58" s="34" t="e">
        <f t="shared" si="0"/>
        <v>#DIV/0!</v>
      </c>
      <c r="CE58" s="34" t="e">
        <f t="shared" si="8"/>
        <v>#DIV/0!</v>
      </c>
      <c r="CF58" s="79" t="str">
        <f t="shared" si="1"/>
        <v/>
      </c>
      <c r="CG58" s="79" t="str">
        <f t="shared" si="2"/>
        <v/>
      </c>
      <c r="CH58" s="79" t="str">
        <f t="shared" si="3"/>
        <v/>
      </c>
      <c r="CI58" s="79" t="str">
        <f t="shared" si="14"/>
        <v/>
      </c>
      <c r="CJ58" s="79" t="str">
        <f t="shared" si="15"/>
        <v/>
      </c>
      <c r="CK58" s="79" t="str">
        <f t="shared" si="6"/>
        <v/>
      </c>
      <c r="CL58" s="79" t="str">
        <f t="shared" si="7"/>
        <v/>
      </c>
      <c r="CM58" s="49"/>
      <c r="CN58" s="49"/>
      <c r="CO58" s="49"/>
      <c r="CP58" s="49"/>
      <c r="CQ58" s="79"/>
      <c r="CR58" s="79"/>
    </row>
    <row r="59" spans="1:96" x14ac:dyDescent="0.25">
      <c r="A59" s="87" t="s">
        <v>380</v>
      </c>
      <c r="B59" s="88">
        <v>38169.924658000004</v>
      </c>
      <c r="C59" s="88"/>
      <c r="D59" s="88">
        <v>226222.08577000001</v>
      </c>
      <c r="E59" s="88">
        <v>8609.6240051999994</v>
      </c>
      <c r="F59" s="88">
        <v>7920.8534858000003</v>
      </c>
      <c r="G59" s="88">
        <v>38578.100835999998</v>
      </c>
      <c r="H59" s="88">
        <v>20289.034402000001</v>
      </c>
      <c r="I59" s="88"/>
      <c r="J59" s="88"/>
      <c r="K59" s="88"/>
      <c r="L59" s="88"/>
      <c r="M59" s="88"/>
      <c r="N59" s="88"/>
      <c r="O59" s="88"/>
      <c r="P59" s="88"/>
      <c r="Q59" s="87" t="s">
        <v>69</v>
      </c>
      <c r="R59" s="87">
        <v>0</v>
      </c>
      <c r="S59" s="88">
        <v>535.99755341401101</v>
      </c>
      <c r="T59" s="88">
        <v>198.38721063415599</v>
      </c>
      <c r="U59" s="88">
        <v>198.38721063415599</v>
      </c>
      <c r="V59" s="88">
        <v>1576.1843057920901</v>
      </c>
      <c r="W59" s="88">
        <v>0</v>
      </c>
      <c r="X59" s="88">
        <v>96.094811159100303</v>
      </c>
      <c r="Y59" s="88">
        <v>493.29008427716502</v>
      </c>
      <c r="Z59" s="88">
        <v>38169.873874898702</v>
      </c>
      <c r="AA59" s="88">
        <v>4721.4694566275803</v>
      </c>
      <c r="AB59" s="88">
        <v>35.875556033734</v>
      </c>
      <c r="AC59" s="88">
        <v>824.28225799041002</v>
      </c>
      <c r="AD59" s="88">
        <v>0</v>
      </c>
      <c r="AE59" s="88">
        <v>0</v>
      </c>
      <c r="AF59" s="88">
        <v>866.99272522684896</v>
      </c>
      <c r="AG59" s="88">
        <v>866.99272522684896</v>
      </c>
      <c r="AH59" s="88">
        <v>1809.7673037583199</v>
      </c>
      <c r="AI59" s="88">
        <v>652.78661420063099</v>
      </c>
      <c r="AJ59" s="88">
        <v>26.052397071002702</v>
      </c>
      <c r="AK59" s="88">
        <v>683.15185485672805</v>
      </c>
      <c r="AL59" s="88">
        <v>69.906690161940503</v>
      </c>
      <c r="AM59" s="88">
        <v>0</v>
      </c>
      <c r="AN59" s="88">
        <v>55.314411863310397</v>
      </c>
      <c r="AO59" s="88">
        <v>152.45152993049899</v>
      </c>
      <c r="AP59" s="88">
        <v>0</v>
      </c>
      <c r="AQ59" s="88">
        <v>20862.957694847199</v>
      </c>
      <c r="AR59" s="88">
        <v>203598.23319190601</v>
      </c>
      <c r="AS59" s="88">
        <v>20812.318893941101</v>
      </c>
      <c r="AT59" s="88">
        <v>226220.31938960601</v>
      </c>
      <c r="AU59" s="88">
        <v>0</v>
      </c>
      <c r="AV59" s="88">
        <v>831.63560677314899</v>
      </c>
      <c r="AW59" s="88">
        <v>0</v>
      </c>
      <c r="AX59" s="88">
        <v>7254.1523644967601</v>
      </c>
      <c r="AY59" s="88">
        <v>71.5312422482735</v>
      </c>
      <c r="AZ59" s="88">
        <v>0.882972124759558</v>
      </c>
      <c r="BA59" s="88">
        <v>3577.91233926927</v>
      </c>
      <c r="BB59" s="88">
        <v>3.9476075850019501</v>
      </c>
      <c r="BC59" s="88">
        <v>0</v>
      </c>
      <c r="BD59" s="88">
        <v>0.16367294399708901</v>
      </c>
      <c r="BE59" s="88">
        <v>8609.3304023386609</v>
      </c>
      <c r="BF59" s="88">
        <v>7920.5643818466997</v>
      </c>
      <c r="BG59" s="88">
        <v>688.76602049196003</v>
      </c>
      <c r="BH59" s="88">
        <v>12.0453021919454</v>
      </c>
      <c r="BI59" s="88">
        <v>0</v>
      </c>
      <c r="BJ59" s="88">
        <v>919.58188750916304</v>
      </c>
      <c r="BK59" s="88">
        <v>0</v>
      </c>
      <c r="BL59" s="88">
        <v>573.57526502312101</v>
      </c>
      <c r="BM59" s="88">
        <v>0</v>
      </c>
      <c r="BN59" s="88">
        <v>4.9144971863511797</v>
      </c>
      <c r="BO59" s="88">
        <v>2293.9432227164202</v>
      </c>
      <c r="BP59" s="88">
        <v>17.721850075344701</v>
      </c>
      <c r="BQ59" s="88">
        <v>12.3018702767351</v>
      </c>
      <c r="BR59" s="88">
        <v>449.23471539983501</v>
      </c>
      <c r="BS59" s="88">
        <v>0.52978737181500901</v>
      </c>
      <c r="BT59" s="88">
        <v>38578.049928074099</v>
      </c>
      <c r="BU59" s="88">
        <v>3029.8586175518399</v>
      </c>
      <c r="BV59" s="88">
        <v>0</v>
      </c>
      <c r="BW59" s="88">
        <v>0</v>
      </c>
      <c r="BX59" s="88">
        <v>1014.96788629399</v>
      </c>
      <c r="BY59" s="88">
        <v>0</v>
      </c>
      <c r="BZ59" s="88">
        <v>165.67714585393199</v>
      </c>
      <c r="CA59" s="88">
        <v>20288.773941367999</v>
      </c>
      <c r="CB59" s="88">
        <v>1410.82119819628</v>
      </c>
      <c r="CD59" s="34">
        <f t="shared" si="0"/>
        <v>8.0000209912243284E-3</v>
      </c>
      <c r="CE59" s="34">
        <f t="shared" si="8"/>
        <v>1.9247558959296602E-2</v>
      </c>
      <c r="CF59" s="79">
        <f t="shared" si="1"/>
        <v>-1.3304480361683848E-6</v>
      </c>
      <c r="CG59" s="79" t="str">
        <f t="shared" si="2"/>
        <v/>
      </c>
      <c r="CH59" s="79">
        <f t="shared" si="3"/>
        <v>-7.8081695161714657E-6</v>
      </c>
      <c r="CI59" s="79">
        <f t="shared" si="14"/>
        <v>-3.4101705389362472E-5</v>
      </c>
      <c r="CJ59" s="79">
        <f t="shared" si="15"/>
        <v>-3.6499091141992395E-5</v>
      </c>
      <c r="CK59" s="79">
        <f t="shared" si="6"/>
        <v>-1.3196068441911606E-6</v>
      </c>
      <c r="CL59" s="79">
        <f t="shared" si="7"/>
        <v>-1.2837507534426966E-5</v>
      </c>
      <c r="CM59" s="49">
        <f t="shared" si="9"/>
        <v>-4.9305890639993015E-4</v>
      </c>
      <c r="CN59" s="49">
        <f t="shared" si="10"/>
        <v>-5.583919583312518E-4</v>
      </c>
      <c r="CO59" s="49">
        <f t="shared" si="11"/>
        <v>8.5798956639247814E-4</v>
      </c>
      <c r="CP59" s="49">
        <f t="shared" si="12"/>
        <v>-1.334955686644425E-3</v>
      </c>
      <c r="CQ59" s="79" t="str">
        <f>IF(N59=0,"",(#REF!-N59)/N59)</f>
        <v/>
      </c>
      <c r="CR59" s="79" t="str">
        <f t="shared" si="13"/>
        <v/>
      </c>
    </row>
    <row r="60" spans="1:96" x14ac:dyDescent="0.25">
      <c r="A60" s="88" t="s">
        <v>381</v>
      </c>
      <c r="B60" s="88">
        <v>172098.22855</v>
      </c>
      <c r="C60" s="88"/>
      <c r="D60" s="88">
        <v>2010305.8285000001</v>
      </c>
      <c r="E60" s="88">
        <v>88560.616408999995</v>
      </c>
      <c r="F60" s="88">
        <v>81481.061516999995</v>
      </c>
      <c r="G60" s="88">
        <v>240097.53242</v>
      </c>
      <c r="H60" s="88">
        <v>74813.603461000006</v>
      </c>
      <c r="I60" s="88">
        <v>13.735694627999999</v>
      </c>
      <c r="J60" s="88">
        <v>0.58867255330000001</v>
      </c>
      <c r="K60" s="88">
        <v>94.187611066000002</v>
      </c>
      <c r="L60" s="88"/>
      <c r="M60" s="88"/>
      <c r="N60" s="88"/>
      <c r="O60" s="88"/>
      <c r="P60" s="88"/>
      <c r="Q60" s="87" t="s">
        <v>70</v>
      </c>
      <c r="R60" s="87">
        <v>0</v>
      </c>
      <c r="S60" s="88">
        <v>388.75523099632301</v>
      </c>
      <c r="T60" s="88">
        <v>143.88301679260499</v>
      </c>
      <c r="U60" s="88">
        <v>143.88301679260499</v>
      </c>
      <c r="V60" s="88">
        <v>1143.174568809</v>
      </c>
      <c r="W60" s="88">
        <v>0</v>
      </c>
      <c r="X60" s="88">
        <v>69.696294003119505</v>
      </c>
      <c r="Y60" s="88">
        <v>357.77212746374698</v>
      </c>
      <c r="Z60" s="88">
        <v>30536.629713233699</v>
      </c>
      <c r="AA60" s="88">
        <v>3424.4364002192501</v>
      </c>
      <c r="AB60" s="88">
        <v>26.019906209428001</v>
      </c>
      <c r="AC60" s="88">
        <v>597.83258402023796</v>
      </c>
      <c r="AD60" s="88">
        <v>0</v>
      </c>
      <c r="AE60" s="88">
        <v>0</v>
      </c>
      <c r="AF60" s="88">
        <v>628.80607507685897</v>
      </c>
      <c r="AG60" s="88">
        <v>628.80607507685897</v>
      </c>
      <c r="AH60" s="88">
        <v>2730.9772774020698</v>
      </c>
      <c r="AI60" s="88">
        <v>473.44936838571999</v>
      </c>
      <c r="AJ60" s="88">
        <v>18.8954794227087</v>
      </c>
      <c r="AK60" s="88">
        <v>495.48088836601102</v>
      </c>
      <c r="AL60" s="88">
        <v>50.702512285807103</v>
      </c>
      <c r="AM60" s="88">
        <v>0</v>
      </c>
      <c r="AN60" s="88">
        <v>40.1182756609401</v>
      </c>
      <c r="AO60" s="88">
        <v>302.041351874204</v>
      </c>
      <c r="AP60" s="88">
        <v>0</v>
      </c>
      <c r="AQ60" s="88">
        <v>15131.622630444699</v>
      </c>
      <c r="AR60" s="88">
        <v>307236.85790880502</v>
      </c>
      <c r="AS60" s="88">
        <v>31406.6012630279</v>
      </c>
      <c r="AT60" s="88">
        <v>341374.43644923501</v>
      </c>
      <c r="AU60" s="88">
        <v>0</v>
      </c>
      <c r="AV60" s="88">
        <v>603.17429345172104</v>
      </c>
      <c r="AW60" s="88">
        <v>0</v>
      </c>
      <c r="AX60" s="88">
        <v>5261.32339197076</v>
      </c>
      <c r="AY60" s="88">
        <v>299.46281320789001</v>
      </c>
      <c r="AZ60" s="88">
        <v>3.0880605389198399E-3</v>
      </c>
      <c r="BA60" s="88">
        <v>1123.19958266505</v>
      </c>
      <c r="BB60" s="88">
        <v>12.2350549226453</v>
      </c>
      <c r="BC60" s="88">
        <v>0</v>
      </c>
      <c r="BD60" s="88">
        <v>5.7242128121606903E-4</v>
      </c>
      <c r="BE60" s="88">
        <v>17056.966693273302</v>
      </c>
      <c r="BF60" s="88">
        <v>15692.3786898341</v>
      </c>
      <c r="BG60" s="88">
        <v>1364.5880034392101</v>
      </c>
      <c r="BH60" s="88">
        <v>52.259618049240203</v>
      </c>
      <c r="BI60" s="88">
        <v>0</v>
      </c>
      <c r="BJ60" s="88">
        <v>3913.36166823746</v>
      </c>
      <c r="BK60" s="88">
        <v>0</v>
      </c>
      <c r="BL60" s="88">
        <v>1668.7936371302401</v>
      </c>
      <c r="BM60" s="88">
        <v>0</v>
      </c>
      <c r="BN60" s="88">
        <v>1.7187677265386801E-2</v>
      </c>
      <c r="BO60" s="88">
        <v>6673.5297166509499</v>
      </c>
      <c r="BP60" s="88">
        <v>12.853060578911601</v>
      </c>
      <c r="BQ60" s="88">
        <v>53.371633239085703</v>
      </c>
      <c r="BR60" s="88">
        <v>1893.9203115130799</v>
      </c>
      <c r="BS60" s="88">
        <v>2.2238060594035298</v>
      </c>
      <c r="BT60" s="88">
        <v>45498.381035841601</v>
      </c>
      <c r="BU60" s="88">
        <v>2197.5048539703298</v>
      </c>
      <c r="BV60" s="88">
        <v>0</v>
      </c>
      <c r="BW60" s="88">
        <v>0</v>
      </c>
      <c r="BX60" s="88">
        <v>736.13559045156205</v>
      </c>
      <c r="BY60" s="88">
        <v>0</v>
      </c>
      <c r="BZ60" s="88">
        <v>120.16440476198299</v>
      </c>
      <c r="CA60" s="88">
        <v>14715.2875036514</v>
      </c>
      <c r="CB60" s="88">
        <v>1023.24772214653</v>
      </c>
      <c r="CD60" s="34">
        <f t="shared" si="0"/>
        <v>7.9999466445349575E-3</v>
      </c>
      <c r="CE60" s="34">
        <f t="shared" si="8"/>
        <v>1.9247646124540291E-2</v>
      </c>
      <c r="CF60" s="79">
        <f t="shared" si="1"/>
        <v>-0.82256278887634315</v>
      </c>
      <c r="CG60" s="79" t="str">
        <f t="shared" si="2"/>
        <v/>
      </c>
      <c r="CH60" s="79">
        <f t="shared" si="3"/>
        <v>-0.83018780943198411</v>
      </c>
      <c r="CI60" s="79">
        <f t="shared" si="14"/>
        <v>-0.8073978322994162</v>
      </c>
      <c r="CJ60" s="79">
        <f t="shared" si="15"/>
        <v>-0.80741072345308007</v>
      </c>
      <c r="CK60" s="79">
        <f t="shared" si="6"/>
        <v>-0.81050042215239526</v>
      </c>
      <c r="CL60" s="79">
        <f t="shared" si="7"/>
        <v>-0.80330732884264267</v>
      </c>
      <c r="CM60" s="49">
        <f t="shared" si="9"/>
        <v>-5.3237731228789715E-4</v>
      </c>
      <c r="CN60" s="49">
        <f t="shared" si="10"/>
        <v>-5.6575684796249053E-4</v>
      </c>
      <c r="CO60" s="49">
        <f t="shared" si="11"/>
        <v>8.310889524302897E-4</v>
      </c>
      <c r="CP60" s="49">
        <f t="shared" si="12"/>
        <v>-1.3556265010125957E-3</v>
      </c>
      <c r="CQ60" s="79" t="str">
        <f>IF(N60=0,"",(#REF!-N60)/N60)</f>
        <v/>
      </c>
      <c r="CR60" s="79" t="str">
        <f t="shared" si="13"/>
        <v/>
      </c>
    </row>
    <row r="61" spans="1:96" x14ac:dyDescent="0.25">
      <c r="A61" s="41" t="s">
        <v>445</v>
      </c>
      <c r="B61" s="1">
        <f>SUM(B3:B60)+SUM(B67:B90)</f>
        <v>319949.19697411335</v>
      </c>
      <c r="C61" s="1">
        <f t="shared" ref="C61:O61" si="16">SUM(C3:C60)+SUM(C67:C90)</f>
        <v>21.289170827200003</v>
      </c>
      <c r="D61" s="1">
        <f t="shared" si="16"/>
        <v>2664016.5915008872</v>
      </c>
      <c r="E61" s="1">
        <f t="shared" si="16"/>
        <v>122090.75332376579</v>
      </c>
      <c r="F61" s="1">
        <f t="shared" si="16"/>
        <v>112458.64477006608</v>
      </c>
      <c r="G61" s="1">
        <f t="shared" si="16"/>
        <v>310604.92797138117</v>
      </c>
      <c r="H61" s="1">
        <f t="shared" si="16"/>
        <v>123014.98178907341</v>
      </c>
      <c r="I61" s="1">
        <f t="shared" si="16"/>
        <v>13.735694627999999</v>
      </c>
      <c r="J61" s="1">
        <f t="shared" si="16"/>
        <v>0.58867255330000001</v>
      </c>
      <c r="K61" s="1">
        <f t="shared" si="16"/>
        <v>94.187611066000002</v>
      </c>
      <c r="L61" s="1">
        <f t="shared" si="16"/>
        <v>0</v>
      </c>
      <c r="M61" s="1">
        <f t="shared" si="16"/>
        <v>0</v>
      </c>
      <c r="N61" s="1">
        <f t="shared" si="16"/>
        <v>0</v>
      </c>
      <c r="O61" s="1">
        <f t="shared" si="16"/>
        <v>0</v>
      </c>
      <c r="P61" s="88"/>
      <c r="Q61" s="88"/>
      <c r="R61" s="1">
        <f t="shared" ref="R61:CB61" si="17">SUM(R3:R60)+SUM(R67:R90)</f>
        <v>0</v>
      </c>
      <c r="S61" s="1">
        <f t="shared" si="17"/>
        <v>1366.6139937850489</v>
      </c>
      <c r="T61" s="1">
        <f t="shared" si="17"/>
        <v>505.81550685294764</v>
      </c>
      <c r="U61" s="1">
        <f t="shared" si="17"/>
        <v>505.81550685294764</v>
      </c>
      <c r="V61" s="1">
        <f t="shared" si="17"/>
        <v>4018.7216917323458</v>
      </c>
      <c r="W61" s="1">
        <f t="shared" si="17"/>
        <v>0</v>
      </c>
      <c r="X61" s="1">
        <f t="shared" si="17"/>
        <v>245.0090584810608</v>
      </c>
      <c r="Y61" s="1">
        <f t="shared" si="17"/>
        <v>1257.7154562008682</v>
      </c>
      <c r="Z61" s="1">
        <f t="shared" si="17"/>
        <v>96975.762138495091</v>
      </c>
      <c r="AA61" s="1">
        <f t="shared" si="17"/>
        <v>12038.159370613263</v>
      </c>
      <c r="AB61" s="1">
        <f t="shared" si="17"/>
        <v>91.470230080115414</v>
      </c>
      <c r="AC61" s="1">
        <f t="shared" si="17"/>
        <v>2101.630499563139</v>
      </c>
      <c r="AD61" s="1">
        <f t="shared" si="17"/>
        <v>0</v>
      </c>
      <c r="AE61" s="1">
        <f t="shared" si="17"/>
        <v>0</v>
      </c>
      <c r="AF61" s="1">
        <f t="shared" si="17"/>
        <v>2210.5227604566944</v>
      </c>
      <c r="AG61" s="1">
        <f t="shared" si="17"/>
        <v>2210.5227604566944</v>
      </c>
      <c r="AH61" s="1">
        <f t="shared" si="17"/>
        <v>5886.8055112377388</v>
      </c>
      <c r="AI61" s="1">
        <f t="shared" si="17"/>
        <v>1664.3751470444499</v>
      </c>
      <c r="AJ61" s="1">
        <f t="shared" si="17"/>
        <v>66.424802322377943</v>
      </c>
      <c r="AK61" s="1">
        <f t="shared" si="17"/>
        <v>1741.8039069699428</v>
      </c>
      <c r="AL61" s="1">
        <f t="shared" si="17"/>
        <v>178.23802884872205</v>
      </c>
      <c r="AM61" s="1">
        <f t="shared" si="17"/>
        <v>0</v>
      </c>
      <c r="AN61" s="1">
        <f t="shared" si="17"/>
        <v>141.03222591092182</v>
      </c>
      <c r="AO61" s="1">
        <f t="shared" si="17"/>
        <v>539.52672877832913</v>
      </c>
      <c r="AP61" s="1">
        <f t="shared" si="17"/>
        <v>0</v>
      </c>
      <c r="AQ61" s="1">
        <f t="shared" si="17"/>
        <v>53193.495680973676</v>
      </c>
      <c r="AR61" s="1">
        <f t="shared" si="17"/>
        <v>662266.90425222809</v>
      </c>
      <c r="AS61" s="1">
        <f t="shared" si="17"/>
        <v>67698.618269432278</v>
      </c>
      <c r="AT61" s="1">
        <f t="shared" si="17"/>
        <v>735852.32803289872</v>
      </c>
      <c r="AU61" s="1">
        <f t="shared" si="17"/>
        <v>0</v>
      </c>
      <c r="AV61" s="1">
        <f t="shared" si="17"/>
        <v>2120.3886999013071</v>
      </c>
      <c r="AW61" s="1">
        <f t="shared" si="17"/>
        <v>0</v>
      </c>
      <c r="AX61" s="1">
        <f t="shared" si="17"/>
        <v>18495.589009158917</v>
      </c>
      <c r="AY61" s="1">
        <f t="shared" si="17"/>
        <v>378.14086518087623</v>
      </c>
      <c r="AZ61" s="1">
        <f t="shared" si="17"/>
        <v>1.6648817414248451</v>
      </c>
      <c r="BA61" s="1">
        <f t="shared" si="17"/>
        <v>7649.3075443627067</v>
      </c>
      <c r="BB61" s="1">
        <f t="shared" si="17"/>
        <v>17.379478106139729</v>
      </c>
      <c r="BC61" s="1">
        <f t="shared" si="17"/>
        <v>0</v>
      </c>
      <c r="BD61" s="1">
        <f t="shared" si="17"/>
        <v>0.30861222444469327</v>
      </c>
      <c r="BE61" s="1">
        <f t="shared" si="17"/>
        <v>30076.344922191343</v>
      </c>
      <c r="BF61" s="1">
        <f t="shared" si="17"/>
        <v>27670.178030363113</v>
      </c>
      <c r="BG61" s="1">
        <f t="shared" si="17"/>
        <v>2406.1668918282357</v>
      </c>
      <c r="BH61" s="1">
        <f t="shared" si="17"/>
        <v>65.165623771777476</v>
      </c>
      <c r="BI61" s="1">
        <f t="shared" si="17"/>
        <v>0</v>
      </c>
      <c r="BJ61" s="1">
        <f t="shared" si="17"/>
        <v>4912.9363285772506</v>
      </c>
      <c r="BK61" s="1">
        <f t="shared" si="17"/>
        <v>0</v>
      </c>
      <c r="BL61" s="1">
        <f t="shared" si="17"/>
        <v>2436.6247860693975</v>
      </c>
      <c r="BM61" s="1">
        <f t="shared" si="17"/>
        <v>0</v>
      </c>
      <c r="BN61" s="1">
        <f t="shared" si="17"/>
        <v>9.2664902164235379</v>
      </c>
      <c r="BO61" s="1">
        <f t="shared" si="17"/>
        <v>9744.4706093291734</v>
      </c>
      <c r="BP61" s="1">
        <f t="shared" si="17"/>
        <v>45.184322818068551</v>
      </c>
      <c r="BQ61" s="1">
        <f t="shared" si="17"/>
        <v>66.552550618782149</v>
      </c>
      <c r="BR61" s="1">
        <f t="shared" si="17"/>
        <v>2385.5548449516773</v>
      </c>
      <c r="BS61" s="1">
        <f t="shared" si="17"/>
        <v>2.8054152130562069</v>
      </c>
      <c r="BT61" s="1">
        <f t="shared" si="17"/>
        <v>93248.010866985147</v>
      </c>
      <c r="BU61" s="1">
        <f t="shared" si="17"/>
        <v>7725.0935644606507</v>
      </c>
      <c r="BV61" s="1">
        <f t="shared" si="17"/>
        <v>0</v>
      </c>
      <c r="BW61" s="1">
        <f t="shared" si="17"/>
        <v>0</v>
      </c>
      <c r="BX61" s="1">
        <f t="shared" si="17"/>
        <v>2587.8136179450858</v>
      </c>
      <c r="BY61" s="1">
        <f t="shared" si="17"/>
        <v>0</v>
      </c>
      <c r="BZ61" s="1">
        <f t="shared" si="17"/>
        <v>422.42113321969873</v>
      </c>
      <c r="CA61" s="1">
        <f t="shared" si="17"/>
        <v>51729.56926235275</v>
      </c>
      <c r="CB61" s="1">
        <f t="shared" si="17"/>
        <v>3597.107817268472</v>
      </c>
      <c r="CF61" s="79"/>
      <c r="CG61" s="79"/>
      <c r="CH61" s="79"/>
      <c r="CI61" s="79"/>
      <c r="CJ61" s="79"/>
      <c r="CK61" s="79"/>
      <c r="CL61" s="79"/>
      <c r="CM61" s="49"/>
      <c r="CN61" s="49"/>
      <c r="CO61" s="49"/>
      <c r="CP61" s="49"/>
      <c r="CQ61" s="79"/>
      <c r="CR61" s="79"/>
    </row>
    <row r="62" spans="1:96" x14ac:dyDescent="0.25">
      <c r="A62" s="9" t="s">
        <v>56</v>
      </c>
      <c r="B62" s="1">
        <f>SUM(B3:B51)</f>
        <v>18597.750870211996</v>
      </c>
      <c r="C62" s="1">
        <f t="shared" ref="C62:O62" si="18">SUM(C3:C51)</f>
        <v>0</v>
      </c>
      <c r="D62" s="1">
        <f t="shared" si="18"/>
        <v>107789.62431507098</v>
      </c>
      <c r="E62" s="1">
        <f t="shared" si="18"/>
        <v>2940.6546254348004</v>
      </c>
      <c r="F62" s="1">
        <f t="shared" si="18"/>
        <v>2705.4014220435001</v>
      </c>
      <c r="G62" s="1">
        <f t="shared" si="18"/>
        <v>6021.3934369439003</v>
      </c>
      <c r="H62" s="1">
        <f t="shared" si="18"/>
        <v>11587.213822914196</v>
      </c>
      <c r="I62" s="1">
        <f t="shared" si="18"/>
        <v>0</v>
      </c>
      <c r="J62" s="1">
        <f t="shared" si="18"/>
        <v>0</v>
      </c>
      <c r="K62" s="1">
        <f t="shared" si="18"/>
        <v>0</v>
      </c>
      <c r="L62" s="1">
        <f t="shared" si="18"/>
        <v>0</v>
      </c>
      <c r="M62" s="1">
        <f t="shared" si="18"/>
        <v>0</v>
      </c>
      <c r="N62" s="1">
        <f t="shared" si="18"/>
        <v>0</v>
      </c>
      <c r="O62" s="1">
        <f t="shared" si="18"/>
        <v>0</v>
      </c>
      <c r="R62" s="1">
        <f t="shared" ref="R62:CB62" si="19">SUM(R3:R51)</f>
        <v>0</v>
      </c>
      <c r="S62" s="1">
        <f t="shared" si="19"/>
        <v>306.06582819528387</v>
      </c>
      <c r="T62" s="1">
        <f t="shared" si="19"/>
        <v>113.28354891859723</v>
      </c>
      <c r="U62" s="1">
        <f t="shared" si="19"/>
        <v>113.28354891859723</v>
      </c>
      <c r="V62" s="1">
        <f t="shared" si="19"/>
        <v>900.03511155108856</v>
      </c>
      <c r="W62" s="1">
        <f t="shared" si="19"/>
        <v>0</v>
      </c>
      <c r="X62" s="1">
        <f t="shared" si="19"/>
        <v>54.87220794608875</v>
      </c>
      <c r="Y62" s="1">
        <f t="shared" si="19"/>
        <v>281.67813400715562</v>
      </c>
      <c r="Z62" s="1">
        <f t="shared" si="19"/>
        <v>18595.195876536291</v>
      </c>
      <c r="AA62" s="1">
        <f t="shared" si="19"/>
        <v>2696.0615065919992</v>
      </c>
      <c r="AB62" s="1">
        <f t="shared" si="19"/>
        <v>20.485681154919721</v>
      </c>
      <c r="AC62" s="1">
        <f t="shared" si="19"/>
        <v>470.68279364403907</v>
      </c>
      <c r="AD62" s="1">
        <f t="shared" si="19"/>
        <v>0</v>
      </c>
      <c r="AE62" s="1">
        <f t="shared" si="19"/>
        <v>0</v>
      </c>
      <c r="AF62" s="1">
        <f t="shared" si="19"/>
        <v>495.07056562384702</v>
      </c>
      <c r="AG62" s="1">
        <f t="shared" si="19"/>
        <v>495.07056562384702</v>
      </c>
      <c r="AH62" s="1">
        <f t="shared" si="19"/>
        <v>862.22003515955578</v>
      </c>
      <c r="AI62" s="1">
        <f t="shared" si="19"/>
        <v>372.75502185185053</v>
      </c>
      <c r="AJ62" s="1">
        <f t="shared" si="19"/>
        <v>14.876508628762197</v>
      </c>
      <c r="AK62" s="1">
        <f t="shared" si="19"/>
        <v>390.09396712540445</v>
      </c>
      <c r="AL62" s="1">
        <f t="shared" si="19"/>
        <v>39.917994642662542</v>
      </c>
      <c r="AM62" s="1">
        <f t="shared" si="19"/>
        <v>0</v>
      </c>
      <c r="AN62" s="1">
        <f t="shared" si="19"/>
        <v>31.585620663926722</v>
      </c>
      <c r="AO62" s="1">
        <f t="shared" si="19"/>
        <v>52.064695026140321</v>
      </c>
      <c r="AP62" s="1">
        <f t="shared" si="19"/>
        <v>0</v>
      </c>
      <c r="AQ62" s="1">
        <f t="shared" si="19"/>
        <v>11913.24448213339</v>
      </c>
      <c r="AR62" s="1">
        <f t="shared" si="19"/>
        <v>96999.765819848384</v>
      </c>
      <c r="AS62" s="1">
        <f t="shared" si="19"/>
        <v>9915.531895033555</v>
      </c>
      <c r="AT62" s="1">
        <f t="shared" si="19"/>
        <v>107777.51775004157</v>
      </c>
      <c r="AU62" s="1">
        <f t="shared" si="19"/>
        <v>0</v>
      </c>
      <c r="AV62" s="1">
        <f t="shared" si="19"/>
        <v>474.88234362226405</v>
      </c>
      <c r="AW62" s="1">
        <f t="shared" si="19"/>
        <v>0</v>
      </c>
      <c r="AX62" s="1">
        <f t="shared" si="19"/>
        <v>4142.2704289586172</v>
      </c>
      <c r="AY62" s="1">
        <f t="shared" si="19"/>
        <v>1.9636842036888804</v>
      </c>
      <c r="AZ62" s="1">
        <f t="shared" si="19"/>
        <v>0.55026147638188383</v>
      </c>
      <c r="BA62" s="1">
        <f t="shared" si="19"/>
        <v>2071.536972516848</v>
      </c>
      <c r="BB62" s="1">
        <f t="shared" si="19"/>
        <v>0.71954954635316792</v>
      </c>
      <c r="BC62" s="1">
        <f t="shared" si="19"/>
        <v>0</v>
      </c>
      <c r="BD62" s="1">
        <f t="shared" si="19"/>
        <v>0.10199965444629248</v>
      </c>
      <c r="BE62" s="1">
        <f t="shared" si="19"/>
        <v>2940.2362046467983</v>
      </c>
      <c r="BF62" s="1">
        <f t="shared" si="19"/>
        <v>2705.0107776178011</v>
      </c>
      <c r="BG62" s="1">
        <f t="shared" si="19"/>
        <v>235.22542702899577</v>
      </c>
      <c r="BH62" s="1">
        <f t="shared" si="19"/>
        <v>6.9596891042069592E-2</v>
      </c>
      <c r="BI62" s="1">
        <f t="shared" si="19"/>
        <v>0</v>
      </c>
      <c r="BJ62" s="1">
        <f t="shared" si="19"/>
        <v>16.192542041758813</v>
      </c>
      <c r="BK62" s="1">
        <f t="shared" si="19"/>
        <v>0</v>
      </c>
      <c r="BL62" s="1">
        <f t="shared" si="19"/>
        <v>120.05803793610978</v>
      </c>
      <c r="BM62" s="1">
        <f t="shared" si="19"/>
        <v>0</v>
      </c>
      <c r="BN62" s="1">
        <f t="shared" si="19"/>
        <v>3.062673910653499</v>
      </c>
      <c r="BO62" s="1">
        <f t="shared" si="19"/>
        <v>480.23006704949881</v>
      </c>
      <c r="BP62" s="1">
        <f t="shared" si="19"/>
        <v>10.119558967511743</v>
      </c>
      <c r="BQ62" s="1">
        <f t="shared" si="19"/>
        <v>7.1079183297783732E-2</v>
      </c>
      <c r="BR62" s="1">
        <f t="shared" si="19"/>
        <v>10.440614888468158</v>
      </c>
      <c r="BS62" s="1">
        <f t="shared" si="19"/>
        <v>1.3698319255504651E-2</v>
      </c>
      <c r="BT62" s="1">
        <f t="shared" si="19"/>
        <v>6020.7806921583478</v>
      </c>
      <c r="BU62" s="1">
        <f t="shared" si="19"/>
        <v>1730.1130009798212</v>
      </c>
      <c r="BV62" s="1">
        <f t="shared" si="19"/>
        <v>0</v>
      </c>
      <c r="BW62" s="1">
        <f t="shared" si="19"/>
        <v>0</v>
      </c>
      <c r="BX62" s="1">
        <f t="shared" si="19"/>
        <v>579.56698643166806</v>
      </c>
      <c r="BY62" s="1">
        <f t="shared" si="19"/>
        <v>0</v>
      </c>
      <c r="BZ62" s="1">
        <f t="shared" si="19"/>
        <v>94.60510901117479</v>
      </c>
      <c r="CA62" s="1">
        <f t="shared" si="19"/>
        <v>11585.32556758276</v>
      </c>
      <c r="CB62" s="1">
        <f t="shared" si="19"/>
        <v>805.60700111155165</v>
      </c>
      <c r="CF62" s="79"/>
      <c r="CG62" s="79"/>
      <c r="CH62" s="79"/>
      <c r="CI62" s="79"/>
      <c r="CJ62" s="79"/>
      <c r="CK62" s="79"/>
      <c r="CL62" s="79"/>
      <c r="CM62" s="49"/>
      <c r="CN62" s="49"/>
      <c r="CO62" s="49"/>
      <c r="CP62" s="49"/>
      <c r="CQ62" s="79"/>
      <c r="CR62" s="79"/>
    </row>
    <row r="63" spans="1:96" x14ac:dyDescent="0.25">
      <c r="A63" s="87" t="s">
        <v>238</v>
      </c>
      <c r="B63" s="88">
        <f>+B3+B5+B8+B9+B11+B12+B14+B15+B16+B17+B18+B19+B20+B21+B22+B23+B24+B25+B26+B28+B30+B31+B33+B34+B35+B36+B37+B39+B40+B41+B42+B43+B44+B46+B47+B49+B50+B10</f>
        <v>13800.050867252001</v>
      </c>
      <c r="C63" s="88">
        <f t="shared" ref="C63:O63" si="20">+C3+C5+C8+C9+C11+C12+C14+C15+C16+C17+C18+C19+C20+C21+C22+C23+C24+C25+C26+C28+C30+C31+C33+C34+C35+C36+C37+C39+C40+C41+C42+C43+C44+C46+C47+C49+C50+C10</f>
        <v>0</v>
      </c>
      <c r="D63" s="88">
        <f t="shared" si="20"/>
        <v>76846.576784670993</v>
      </c>
      <c r="E63" s="88">
        <f t="shared" si="20"/>
        <v>2205.1305603177998</v>
      </c>
      <c r="F63" s="88">
        <f t="shared" si="20"/>
        <v>2028.7194890444998</v>
      </c>
      <c r="G63" s="88">
        <f t="shared" si="20"/>
        <v>4609.499421803901</v>
      </c>
      <c r="H63" s="88">
        <f t="shared" si="20"/>
        <v>8398.4735687341981</v>
      </c>
      <c r="I63" s="88">
        <f t="shared" si="20"/>
        <v>0</v>
      </c>
      <c r="J63" s="88">
        <f t="shared" si="20"/>
        <v>0</v>
      </c>
      <c r="K63" s="88">
        <f t="shared" si="20"/>
        <v>0</v>
      </c>
      <c r="L63" s="88">
        <f t="shared" si="20"/>
        <v>0</v>
      </c>
      <c r="M63" s="88">
        <f t="shared" si="20"/>
        <v>0</v>
      </c>
      <c r="N63" s="88">
        <f t="shared" si="20"/>
        <v>0</v>
      </c>
      <c r="O63" s="88">
        <f t="shared" si="20"/>
        <v>0</v>
      </c>
      <c r="R63" s="88">
        <f t="shared" ref="R63:CB63" si="21">+R3+R5+R8+R9+R11+R12+R14+R15+R16+R17+R18+R19+R20+R21+R22+R23+R24+R25+R26+R28+R30+R31+R33+R34+R35+R36+R37+R39+R40+R41+R42+R43+R44+R46+R47+R49+R50+R10</f>
        <v>0</v>
      </c>
      <c r="S63" s="88">
        <f t="shared" si="21"/>
        <v>221.82915460593162</v>
      </c>
      <c r="T63" s="88">
        <f t="shared" si="21"/>
        <v>82.105201719610704</v>
      </c>
      <c r="U63" s="88">
        <f t="shared" si="21"/>
        <v>82.105201719610704</v>
      </c>
      <c r="V63" s="88">
        <f t="shared" si="21"/>
        <v>652.32391903730115</v>
      </c>
      <c r="W63" s="88">
        <f t="shared" si="21"/>
        <v>0</v>
      </c>
      <c r="X63" s="88">
        <f t="shared" si="21"/>
        <v>39.770064410947199</v>
      </c>
      <c r="Y63" s="88">
        <f t="shared" si="21"/>
        <v>204.15354610037488</v>
      </c>
      <c r="Z63" s="88">
        <f t="shared" si="21"/>
        <v>13797.709486965483</v>
      </c>
      <c r="AA63" s="88">
        <f t="shared" si="21"/>
        <v>1954.0406782839339</v>
      </c>
      <c r="AB63" s="88">
        <f t="shared" si="21"/>
        <v>14.847528791657094</v>
      </c>
      <c r="AC63" s="88">
        <f t="shared" si="21"/>
        <v>341.13956091379151</v>
      </c>
      <c r="AD63" s="88">
        <f t="shared" si="21"/>
        <v>0</v>
      </c>
      <c r="AE63" s="88">
        <f t="shared" si="21"/>
        <v>0</v>
      </c>
      <c r="AF63" s="88">
        <f t="shared" si="21"/>
        <v>358.8152505100453</v>
      </c>
      <c r="AG63" s="88">
        <f t="shared" si="21"/>
        <v>358.8152505100453</v>
      </c>
      <c r="AH63" s="88">
        <f t="shared" si="21"/>
        <v>614.68641778408391</v>
      </c>
      <c r="AI63" s="88">
        <f t="shared" si="21"/>
        <v>270.16386055716771</v>
      </c>
      <c r="AJ63" s="88">
        <f t="shared" si="21"/>
        <v>10.782136290922116</v>
      </c>
      <c r="AK63" s="88">
        <f t="shared" si="21"/>
        <v>282.73076929276203</v>
      </c>
      <c r="AL63" s="88">
        <f t="shared" si="21"/>
        <v>28.931605656108307</v>
      </c>
      <c r="AM63" s="88">
        <f t="shared" si="21"/>
        <v>0</v>
      </c>
      <c r="AN63" s="88">
        <f t="shared" si="21"/>
        <v>22.892497934391489</v>
      </c>
      <c r="AO63" s="88">
        <f t="shared" si="21"/>
        <v>39.04120310783626</v>
      </c>
      <c r="AP63" s="88">
        <f t="shared" si="21"/>
        <v>0</v>
      </c>
      <c r="AQ63" s="88">
        <f t="shared" si="21"/>
        <v>8634.4334132182357</v>
      </c>
      <c r="AR63" s="88">
        <f t="shared" si="21"/>
        <v>69152.233674624586</v>
      </c>
      <c r="AS63" s="88">
        <f t="shared" si="21"/>
        <v>7068.8952475832466</v>
      </c>
      <c r="AT63" s="88">
        <f t="shared" si="21"/>
        <v>76835.81533999191</v>
      </c>
      <c r="AU63" s="88">
        <f t="shared" si="21"/>
        <v>0</v>
      </c>
      <c r="AV63" s="88">
        <f t="shared" si="21"/>
        <v>344.1833277856897</v>
      </c>
      <c r="AW63" s="88">
        <f t="shared" si="21"/>
        <v>0</v>
      </c>
      <c r="AX63" s="88">
        <f t="shared" si="21"/>
        <v>3002.2180589610039</v>
      </c>
      <c r="AY63" s="88">
        <f t="shared" si="21"/>
        <v>1.5682674029089967</v>
      </c>
      <c r="AZ63" s="88">
        <f t="shared" si="21"/>
        <v>0.41155833368232425</v>
      </c>
      <c r="BA63" s="88">
        <f t="shared" si="21"/>
        <v>1549.7390525988606</v>
      </c>
      <c r="BB63" s="88">
        <f t="shared" si="21"/>
        <v>0.54224116750453188</v>
      </c>
      <c r="BC63" s="88">
        <f t="shared" si="21"/>
        <v>0</v>
      </c>
      <c r="BD63" s="88">
        <f t="shared" si="21"/>
        <v>7.6288832487507979E-2</v>
      </c>
      <c r="BE63" s="88">
        <f t="shared" si="21"/>
        <v>2204.7635887251081</v>
      </c>
      <c r="BF63" s="88">
        <f t="shared" si="21"/>
        <v>2028.3776027197944</v>
      </c>
      <c r="BG63" s="88">
        <f t="shared" si="21"/>
        <v>176.38598600531282</v>
      </c>
      <c r="BH63" s="88">
        <f t="shared" si="21"/>
        <v>6.9429614687191596E-2</v>
      </c>
      <c r="BI63" s="88">
        <f t="shared" si="21"/>
        <v>0</v>
      </c>
      <c r="BJ63" s="88">
        <f t="shared" si="21"/>
        <v>13.412044911844857</v>
      </c>
      <c r="BK63" s="88">
        <f t="shared" si="21"/>
        <v>0</v>
      </c>
      <c r="BL63" s="88">
        <f t="shared" si="21"/>
        <v>90.349930781141509</v>
      </c>
      <c r="BM63" s="88">
        <f t="shared" si="21"/>
        <v>0</v>
      </c>
      <c r="BN63" s="88">
        <f t="shared" si="21"/>
        <v>2.2906725891104855</v>
      </c>
      <c r="BO63" s="88">
        <f t="shared" si="21"/>
        <v>361.39764198900951</v>
      </c>
      <c r="BP63" s="88">
        <f t="shared" si="21"/>
        <v>7.3344135972598137</v>
      </c>
      <c r="BQ63" s="88">
        <f t="shared" si="21"/>
        <v>7.0908343612383296E-2</v>
      </c>
      <c r="BR63" s="88">
        <f t="shared" si="21"/>
        <v>8.4385813553189184</v>
      </c>
      <c r="BS63" s="88">
        <f t="shared" si="21"/>
        <v>1.0984799626534822E-2</v>
      </c>
      <c r="BT63" s="88">
        <f t="shared" si="21"/>
        <v>4608.9471071356693</v>
      </c>
      <c r="BU63" s="88">
        <f t="shared" si="21"/>
        <v>1253.9443561533053</v>
      </c>
      <c r="BV63" s="88">
        <f t="shared" si="21"/>
        <v>0</v>
      </c>
      <c r="BW63" s="88">
        <f t="shared" si="21"/>
        <v>0</v>
      </c>
      <c r="BX63" s="88">
        <f t="shared" si="21"/>
        <v>420.05622707047678</v>
      </c>
      <c r="BY63" s="88">
        <f t="shared" si="21"/>
        <v>0</v>
      </c>
      <c r="BZ63" s="88">
        <f t="shared" si="21"/>
        <v>68.567512163793921</v>
      </c>
      <c r="CA63" s="88">
        <f t="shared" si="21"/>
        <v>8396.7657946144172</v>
      </c>
      <c r="CB63" s="88">
        <f t="shared" si="21"/>
        <v>583.88456417312898</v>
      </c>
      <c r="CF63" s="79"/>
      <c r="CG63" s="79"/>
      <c r="CH63" s="79"/>
      <c r="CI63" s="79"/>
      <c r="CJ63" s="79"/>
      <c r="CK63" s="79"/>
      <c r="CL63" s="79"/>
      <c r="CM63" s="49"/>
      <c r="CN63" s="49"/>
      <c r="CO63" s="49"/>
      <c r="CP63" s="49"/>
      <c r="CQ63" s="79"/>
      <c r="CR63" s="79"/>
    </row>
    <row r="64" spans="1:96" x14ac:dyDescent="0.25">
      <c r="A64" s="2" t="s">
        <v>333</v>
      </c>
      <c r="B64" s="1">
        <f>SUM(B67:B77)</f>
        <v>10376.044502824901</v>
      </c>
      <c r="C64" s="1">
        <f t="shared" ref="C64:O64" si="22">SUM(C67:C77)</f>
        <v>21.289170827200003</v>
      </c>
      <c r="D64" s="1">
        <f t="shared" si="22"/>
        <v>67610.394403575308</v>
      </c>
      <c r="E64" s="1">
        <f t="shared" si="22"/>
        <v>1947.4928810186</v>
      </c>
      <c r="F64" s="1">
        <f t="shared" si="22"/>
        <v>1791.6939710478</v>
      </c>
      <c r="G64" s="1">
        <f t="shared" si="22"/>
        <v>6645.0353267717001</v>
      </c>
      <c r="H64" s="1">
        <f t="shared" si="22"/>
        <v>5436.0888235591001</v>
      </c>
      <c r="I64" s="1">
        <f t="shared" si="22"/>
        <v>0</v>
      </c>
      <c r="J64" s="1">
        <f t="shared" si="22"/>
        <v>0</v>
      </c>
      <c r="K64" s="1">
        <f t="shared" si="22"/>
        <v>0</v>
      </c>
      <c r="L64" s="1">
        <f t="shared" si="22"/>
        <v>0</v>
      </c>
      <c r="M64" s="1">
        <f t="shared" si="22"/>
        <v>0</v>
      </c>
      <c r="N64" s="1">
        <f t="shared" si="22"/>
        <v>0</v>
      </c>
      <c r="O64" s="1">
        <f t="shared" si="22"/>
        <v>0</v>
      </c>
      <c r="R64" s="1">
        <f t="shared" ref="R64:CB64" si="23">SUM(R67:R77)</f>
        <v>0</v>
      </c>
      <c r="S64" s="1">
        <f t="shared" si="23"/>
        <v>135.79538117943102</v>
      </c>
      <c r="T64" s="1">
        <f t="shared" si="23"/>
        <v>50.261730507589434</v>
      </c>
      <c r="U64" s="1">
        <f t="shared" si="23"/>
        <v>50.261730507589434</v>
      </c>
      <c r="V64" s="1">
        <f t="shared" si="23"/>
        <v>399.32770558016716</v>
      </c>
      <c r="W64" s="1">
        <f t="shared" si="23"/>
        <v>0</v>
      </c>
      <c r="X64" s="1">
        <f t="shared" si="23"/>
        <v>24.345745372752251</v>
      </c>
      <c r="Y64" s="1">
        <f t="shared" si="23"/>
        <v>124.97511045280046</v>
      </c>
      <c r="Z64" s="1">
        <f t="shared" si="23"/>
        <v>9674.0626738263945</v>
      </c>
      <c r="AA64" s="1">
        <f t="shared" si="23"/>
        <v>1196.1920071744335</v>
      </c>
      <c r="AB64" s="1">
        <f t="shared" si="23"/>
        <v>9.0890866820336917</v>
      </c>
      <c r="AC64" s="1">
        <f t="shared" si="23"/>
        <v>208.83286390845205</v>
      </c>
      <c r="AD64" s="1">
        <f t="shared" si="23"/>
        <v>0</v>
      </c>
      <c r="AE64" s="1">
        <f t="shared" si="23"/>
        <v>0</v>
      </c>
      <c r="AF64" s="1">
        <f t="shared" si="23"/>
        <v>219.6533945291396</v>
      </c>
      <c r="AG64" s="1">
        <f t="shared" si="23"/>
        <v>219.6533945291396</v>
      </c>
      <c r="AH64" s="1">
        <f t="shared" si="23"/>
        <v>483.840894917794</v>
      </c>
      <c r="AI64" s="1">
        <f t="shared" si="23"/>
        <v>165.3841426062485</v>
      </c>
      <c r="AJ64" s="1">
        <f t="shared" si="23"/>
        <v>6.6004171999043439</v>
      </c>
      <c r="AK64" s="1">
        <f t="shared" si="23"/>
        <v>173.07719662179943</v>
      </c>
      <c r="AL64" s="1">
        <f t="shared" si="23"/>
        <v>17.710831758311905</v>
      </c>
      <c r="AM64" s="1">
        <f t="shared" si="23"/>
        <v>0</v>
      </c>
      <c r="AN64" s="1">
        <f t="shared" si="23"/>
        <v>14.013917722744617</v>
      </c>
      <c r="AO64" s="1">
        <f t="shared" si="23"/>
        <v>32.969151947485763</v>
      </c>
      <c r="AP64" s="1">
        <f t="shared" si="23"/>
        <v>0</v>
      </c>
      <c r="AQ64" s="1">
        <f t="shared" si="23"/>
        <v>5285.670873548388</v>
      </c>
      <c r="AR64" s="1">
        <f t="shared" si="23"/>
        <v>54432.047331668669</v>
      </c>
      <c r="AS64" s="1">
        <f t="shared" si="23"/>
        <v>5564.1662174297308</v>
      </c>
      <c r="AT64" s="1">
        <f t="shared" si="23"/>
        <v>60480.054444016161</v>
      </c>
      <c r="AU64" s="1">
        <f t="shared" si="23"/>
        <v>0</v>
      </c>
      <c r="AV64" s="1">
        <f t="shared" si="23"/>
        <v>210.69645605417304</v>
      </c>
      <c r="AW64" s="1">
        <f t="shared" si="23"/>
        <v>0</v>
      </c>
      <c r="AX64" s="1">
        <f t="shared" si="23"/>
        <v>1837.842823732778</v>
      </c>
      <c r="AY64" s="1">
        <f t="shared" si="23"/>
        <v>5.183125521023821</v>
      </c>
      <c r="AZ64" s="1">
        <f t="shared" si="23"/>
        <v>0.22856007974448334</v>
      </c>
      <c r="BA64" s="1">
        <f t="shared" si="23"/>
        <v>876.65864991153853</v>
      </c>
      <c r="BB64" s="1">
        <f t="shared" si="23"/>
        <v>0.47726605213930873</v>
      </c>
      <c r="BC64" s="1">
        <f t="shared" si="23"/>
        <v>0</v>
      </c>
      <c r="BD64" s="1">
        <f t="shared" si="23"/>
        <v>4.2367204720095669E-2</v>
      </c>
      <c r="BE64" s="1">
        <f t="shared" si="23"/>
        <v>1469.8116219325807</v>
      </c>
      <c r="BF64" s="1">
        <f t="shared" si="23"/>
        <v>1352.2241810645096</v>
      </c>
      <c r="BG64" s="1">
        <f t="shared" si="23"/>
        <v>117.58744086806976</v>
      </c>
      <c r="BH64" s="1">
        <f t="shared" si="23"/>
        <v>0.79110663954981619</v>
      </c>
      <c r="BI64" s="1">
        <f t="shared" si="23"/>
        <v>0</v>
      </c>
      <c r="BJ64" s="1">
        <f t="shared" si="23"/>
        <v>63.800230788868845</v>
      </c>
      <c r="BK64" s="1">
        <f t="shared" si="23"/>
        <v>0</v>
      </c>
      <c r="BL64" s="1">
        <f t="shared" si="23"/>
        <v>74.197845979926782</v>
      </c>
      <c r="BM64" s="1">
        <f t="shared" si="23"/>
        <v>0</v>
      </c>
      <c r="BN64" s="1">
        <f t="shared" si="23"/>
        <v>1.2721314421534733</v>
      </c>
      <c r="BO64" s="1">
        <f t="shared" si="23"/>
        <v>296.76760291230499</v>
      </c>
      <c r="BP64" s="1">
        <f t="shared" si="23"/>
        <v>4.4898531963005093</v>
      </c>
      <c r="BQ64" s="1">
        <f t="shared" si="23"/>
        <v>0.80796791966357395</v>
      </c>
      <c r="BR64" s="1">
        <f t="shared" si="23"/>
        <v>31.959203150294499</v>
      </c>
      <c r="BS64" s="1">
        <f t="shared" si="23"/>
        <v>3.8123462582163377E-2</v>
      </c>
      <c r="BT64" s="1">
        <f t="shared" si="23"/>
        <v>3150.7992109111055</v>
      </c>
      <c r="BU64" s="1">
        <f t="shared" si="23"/>
        <v>767.61709195866069</v>
      </c>
      <c r="BV64" s="1">
        <f t="shared" si="23"/>
        <v>0</v>
      </c>
      <c r="BW64" s="1">
        <f t="shared" si="23"/>
        <v>0</v>
      </c>
      <c r="BX64" s="1">
        <f t="shared" si="23"/>
        <v>257.14315476786567</v>
      </c>
      <c r="BY64" s="1">
        <f t="shared" si="23"/>
        <v>0</v>
      </c>
      <c r="BZ64" s="1">
        <f t="shared" si="23"/>
        <v>41.974473592608959</v>
      </c>
      <c r="CA64" s="1">
        <f t="shared" si="23"/>
        <v>5140.1822497505909</v>
      </c>
      <c r="CB64" s="1">
        <f t="shared" si="23"/>
        <v>357.43189581411048</v>
      </c>
      <c r="CM64" s="49"/>
      <c r="CN64" s="49"/>
      <c r="CO64" s="49"/>
      <c r="CP64" s="49"/>
    </row>
    <row r="65" spans="1:96" x14ac:dyDescent="0.25">
      <c r="A65" s="2" t="s">
        <v>446</v>
      </c>
      <c r="B65" s="1">
        <f>SUM(B78:B86)</f>
        <v>80707.248393076501</v>
      </c>
      <c r="C65" s="1">
        <f t="shared" ref="C65:O65" si="24">SUM(C78:C86)</f>
        <v>0</v>
      </c>
      <c r="D65" s="1">
        <f t="shared" si="24"/>
        <v>252088.65851224097</v>
      </c>
      <c r="E65" s="1">
        <f t="shared" si="24"/>
        <v>20032.365403112399</v>
      </c>
      <c r="F65" s="1">
        <f t="shared" si="24"/>
        <v>18559.634374174799</v>
      </c>
      <c r="G65" s="1">
        <f t="shared" si="24"/>
        <v>19262.865951665601</v>
      </c>
      <c r="H65" s="1">
        <f t="shared" si="24"/>
        <v>10889.0412796001</v>
      </c>
      <c r="I65" s="1">
        <f t="shared" si="24"/>
        <v>0</v>
      </c>
      <c r="J65" s="1">
        <f t="shared" si="24"/>
        <v>0</v>
      </c>
      <c r="K65" s="1">
        <f t="shared" si="24"/>
        <v>0</v>
      </c>
      <c r="L65" s="1">
        <f t="shared" si="24"/>
        <v>0</v>
      </c>
      <c r="M65" s="1">
        <f t="shared" si="24"/>
        <v>0</v>
      </c>
      <c r="N65" s="1">
        <f t="shared" si="24"/>
        <v>0</v>
      </c>
      <c r="O65" s="1">
        <f t="shared" si="24"/>
        <v>0</v>
      </c>
      <c r="R65" s="1">
        <f t="shared" ref="R65:CB65" si="25">SUM(R78:R86)</f>
        <v>0</v>
      </c>
      <c r="S65" s="1">
        <f t="shared" si="25"/>
        <v>0</v>
      </c>
      <c r="T65" s="1">
        <f t="shared" si="25"/>
        <v>0</v>
      </c>
      <c r="U65" s="1">
        <f t="shared" si="25"/>
        <v>0</v>
      </c>
      <c r="V65" s="1">
        <f t="shared" si="25"/>
        <v>0</v>
      </c>
      <c r="W65" s="1">
        <f t="shared" si="25"/>
        <v>0</v>
      </c>
      <c r="X65" s="1">
        <f t="shared" si="25"/>
        <v>0</v>
      </c>
      <c r="Y65" s="1">
        <f t="shared" si="25"/>
        <v>0</v>
      </c>
      <c r="Z65" s="1">
        <f t="shared" si="25"/>
        <v>0</v>
      </c>
      <c r="AA65" s="1">
        <f t="shared" si="25"/>
        <v>0</v>
      </c>
      <c r="AB65" s="1">
        <f t="shared" si="25"/>
        <v>0</v>
      </c>
      <c r="AC65" s="1">
        <f t="shared" si="25"/>
        <v>0</v>
      </c>
      <c r="AD65" s="1">
        <f t="shared" si="25"/>
        <v>0</v>
      </c>
      <c r="AE65" s="1">
        <f t="shared" si="25"/>
        <v>0</v>
      </c>
      <c r="AF65" s="1">
        <f t="shared" si="25"/>
        <v>0</v>
      </c>
      <c r="AG65" s="1">
        <f t="shared" si="25"/>
        <v>0</v>
      </c>
      <c r="AH65" s="1">
        <f t="shared" si="25"/>
        <v>0</v>
      </c>
      <c r="AI65" s="1">
        <f t="shared" si="25"/>
        <v>0</v>
      </c>
      <c r="AJ65" s="1">
        <f t="shared" si="25"/>
        <v>0</v>
      </c>
      <c r="AK65" s="1">
        <f t="shared" si="25"/>
        <v>0</v>
      </c>
      <c r="AL65" s="1">
        <f t="shared" si="25"/>
        <v>0</v>
      </c>
      <c r="AM65" s="1">
        <f t="shared" si="25"/>
        <v>0</v>
      </c>
      <c r="AN65" s="1">
        <f t="shared" si="25"/>
        <v>0</v>
      </c>
      <c r="AO65" s="1">
        <f t="shared" si="25"/>
        <v>0</v>
      </c>
      <c r="AP65" s="1">
        <f t="shared" si="25"/>
        <v>0</v>
      </c>
      <c r="AQ65" s="1">
        <f t="shared" si="25"/>
        <v>0</v>
      </c>
      <c r="AR65" s="1">
        <f t="shared" si="25"/>
        <v>0</v>
      </c>
      <c r="AS65" s="1">
        <f t="shared" si="25"/>
        <v>0</v>
      </c>
      <c r="AT65" s="1">
        <f t="shared" si="25"/>
        <v>0</v>
      </c>
      <c r="AU65" s="1">
        <f t="shared" si="25"/>
        <v>0</v>
      </c>
      <c r="AV65" s="1">
        <f t="shared" si="25"/>
        <v>0</v>
      </c>
      <c r="AW65" s="1">
        <f t="shared" si="25"/>
        <v>0</v>
      </c>
      <c r="AX65" s="1">
        <f t="shared" si="25"/>
        <v>0</v>
      </c>
      <c r="AY65" s="1">
        <f t="shared" si="25"/>
        <v>0</v>
      </c>
      <c r="AZ65" s="1">
        <f t="shared" si="25"/>
        <v>0</v>
      </c>
      <c r="BA65" s="1">
        <f t="shared" si="25"/>
        <v>0</v>
      </c>
      <c r="BB65" s="1">
        <f t="shared" si="25"/>
        <v>0</v>
      </c>
      <c r="BC65" s="1">
        <f t="shared" si="25"/>
        <v>0</v>
      </c>
      <c r="BD65" s="1">
        <f t="shared" si="25"/>
        <v>0</v>
      </c>
      <c r="BE65" s="1">
        <f t="shared" si="25"/>
        <v>0</v>
      </c>
      <c r="BF65" s="1">
        <f t="shared" si="25"/>
        <v>0</v>
      </c>
      <c r="BG65" s="1">
        <f t="shared" si="25"/>
        <v>0</v>
      </c>
      <c r="BH65" s="1">
        <f t="shared" si="25"/>
        <v>0</v>
      </c>
      <c r="BI65" s="1">
        <f t="shared" si="25"/>
        <v>0</v>
      </c>
      <c r="BJ65" s="1">
        <f t="shared" si="25"/>
        <v>0</v>
      </c>
      <c r="BK65" s="1">
        <f t="shared" si="25"/>
        <v>0</v>
      </c>
      <c r="BL65" s="1">
        <f t="shared" si="25"/>
        <v>0</v>
      </c>
      <c r="BM65" s="1">
        <f t="shared" si="25"/>
        <v>0</v>
      </c>
      <c r="BN65" s="1">
        <f t="shared" si="25"/>
        <v>0</v>
      </c>
      <c r="BO65" s="1">
        <f t="shared" si="25"/>
        <v>0</v>
      </c>
      <c r="BP65" s="1">
        <f t="shared" si="25"/>
        <v>0</v>
      </c>
      <c r="BQ65" s="1">
        <f t="shared" si="25"/>
        <v>0</v>
      </c>
      <c r="BR65" s="1">
        <f t="shared" si="25"/>
        <v>0</v>
      </c>
      <c r="BS65" s="1">
        <f t="shared" si="25"/>
        <v>0</v>
      </c>
      <c r="BT65" s="1">
        <f t="shared" si="25"/>
        <v>0</v>
      </c>
      <c r="BU65" s="1">
        <f t="shared" si="25"/>
        <v>0</v>
      </c>
      <c r="BV65" s="1">
        <f t="shared" si="25"/>
        <v>0</v>
      </c>
      <c r="BW65" s="1">
        <f t="shared" si="25"/>
        <v>0</v>
      </c>
      <c r="BX65" s="1">
        <f t="shared" si="25"/>
        <v>0</v>
      </c>
      <c r="BY65" s="1">
        <f t="shared" si="25"/>
        <v>0</v>
      </c>
      <c r="BZ65" s="1">
        <f t="shared" si="25"/>
        <v>0</v>
      </c>
      <c r="CA65" s="1">
        <f t="shared" si="25"/>
        <v>0</v>
      </c>
      <c r="CB65" s="1">
        <f t="shared" si="25"/>
        <v>0</v>
      </c>
      <c r="CM65" s="49"/>
      <c r="CN65" s="49"/>
      <c r="CO65" s="49"/>
      <c r="CP65" s="49"/>
    </row>
    <row r="66" spans="1:96" x14ac:dyDescent="0.25">
      <c r="A66" s="38"/>
      <c r="CM66" s="49"/>
      <c r="CN66" s="49"/>
      <c r="CO66" s="49"/>
      <c r="CP66" s="49"/>
    </row>
    <row r="67" spans="1:96" x14ac:dyDescent="0.25">
      <c r="A67" s="24" t="s">
        <v>121</v>
      </c>
      <c r="B67" s="88">
        <v>330.50384247</v>
      </c>
      <c r="C67" s="88">
        <v>3.4674204600000001E-2</v>
      </c>
      <c r="D67" s="88">
        <v>1954.5485163000001</v>
      </c>
      <c r="E67" s="88">
        <v>45.739243672999997</v>
      </c>
      <c r="F67" s="88">
        <v>42.080134667000003</v>
      </c>
      <c r="G67" s="88">
        <v>91.577763967999999</v>
      </c>
      <c r="H67" s="88">
        <v>181.69167854</v>
      </c>
      <c r="Q67" s="88" t="s">
        <v>121</v>
      </c>
      <c r="R67" s="88">
        <v>0</v>
      </c>
      <c r="S67" s="88">
        <v>4.7704856977033296</v>
      </c>
      <c r="T67" s="88">
        <v>1.7656901798449001</v>
      </c>
      <c r="U67" s="88">
        <v>1.7656901798449001</v>
      </c>
      <c r="V67" s="88">
        <v>14.0283873476744</v>
      </c>
      <c r="W67" s="88">
        <v>0</v>
      </c>
      <c r="X67" s="88">
        <v>0.85526490621714402</v>
      </c>
      <c r="Y67" s="88">
        <v>4.39037136286424</v>
      </c>
      <c r="Z67" s="88">
        <v>327.99181203392902</v>
      </c>
      <c r="AA67" s="88">
        <v>42.022063377701301</v>
      </c>
      <c r="AB67" s="88">
        <v>0.31929944568197199</v>
      </c>
      <c r="AC67" s="88">
        <v>7.3362868473685001</v>
      </c>
      <c r="AD67" s="88">
        <v>0</v>
      </c>
      <c r="AE67" s="88">
        <v>0</v>
      </c>
      <c r="AF67" s="88">
        <v>7.7164067902136804</v>
      </c>
      <c r="AG67" s="88">
        <v>7.7164067902136804</v>
      </c>
      <c r="AH67" s="88">
        <v>15.4934526915678</v>
      </c>
      <c r="AI67" s="88">
        <v>5.8099432983349502</v>
      </c>
      <c r="AJ67" s="88">
        <v>0.231872329864801</v>
      </c>
      <c r="AK67" s="88">
        <v>6.08019199557687</v>
      </c>
      <c r="AL67" s="88">
        <v>0.62218109823244405</v>
      </c>
      <c r="AM67" s="88">
        <v>0</v>
      </c>
      <c r="AN67" s="88">
        <v>0.492308105989682</v>
      </c>
      <c r="AO67" s="88">
        <v>0.79976692405628302</v>
      </c>
      <c r="AP67" s="88">
        <v>0</v>
      </c>
      <c r="AQ67" s="88">
        <v>185.68544960509701</v>
      </c>
      <c r="AR67" s="88">
        <v>1743.0122488797699</v>
      </c>
      <c r="AS67" s="88">
        <v>178.17458070845501</v>
      </c>
      <c r="AT67" s="88">
        <v>1936.6802822797899</v>
      </c>
      <c r="AU67" s="88">
        <v>0</v>
      </c>
      <c r="AV67" s="88">
        <v>7.4017396672122997</v>
      </c>
      <c r="AW67" s="88">
        <v>0</v>
      </c>
      <c r="AX67" s="88">
        <v>64.563397496651703</v>
      </c>
      <c r="AY67" s="88">
        <v>2.42252682749384E-2</v>
      </c>
      <c r="AZ67" s="88">
        <v>8.5183290067626701E-3</v>
      </c>
      <c r="BA67" s="88">
        <v>32.045532057959498</v>
      </c>
      <c r="BB67" s="88">
        <v>1.08868323440092E-2</v>
      </c>
      <c r="BC67" s="88">
        <v>0</v>
      </c>
      <c r="BD67" s="88">
        <v>1.5790069280246001E-3</v>
      </c>
      <c r="BE67" s="88">
        <v>45.164988053043103</v>
      </c>
      <c r="BF67" s="88">
        <v>41.551740479505199</v>
      </c>
      <c r="BG67" s="88">
        <v>3.6132475735379201</v>
      </c>
      <c r="BH67" s="88">
        <v>0</v>
      </c>
      <c r="BI67" s="88">
        <v>0</v>
      </c>
      <c r="BJ67" s="88">
        <v>0.16999263656255301</v>
      </c>
      <c r="BK67" s="88">
        <v>0</v>
      </c>
      <c r="BL67" s="88">
        <v>1.8241682787964899</v>
      </c>
      <c r="BM67" s="88">
        <v>0</v>
      </c>
      <c r="BN67" s="88">
        <v>4.7411751737517598E-2</v>
      </c>
      <c r="BO67" s="88">
        <v>7.2966792881275504</v>
      </c>
      <c r="BP67" s="88">
        <v>0.15772794354051201</v>
      </c>
      <c r="BQ67" s="88">
        <v>0</v>
      </c>
      <c r="BR67" s="88">
        <v>0.12258081868637601</v>
      </c>
      <c r="BS67" s="88">
        <v>1.6621108153243199E-4</v>
      </c>
      <c r="BT67" s="88">
        <v>90.221378880823593</v>
      </c>
      <c r="BU67" s="88">
        <v>26.9663939498007</v>
      </c>
      <c r="BV67" s="88">
        <v>0</v>
      </c>
      <c r="BW67" s="88">
        <v>0</v>
      </c>
      <c r="BX67" s="88">
        <v>9.0333936162304198</v>
      </c>
      <c r="BY67" s="88">
        <v>0</v>
      </c>
      <c r="BZ67" s="88">
        <v>1.4745593390102301</v>
      </c>
      <c r="CA67" s="88">
        <v>180.57444291958001</v>
      </c>
      <c r="CB67" s="88">
        <v>12.5565886200168</v>
      </c>
      <c r="CD67" s="34">
        <f t="shared" ref="CD67:CD86" si="26">AH67/AT67</f>
        <v>8.0000053872234748E-3</v>
      </c>
      <c r="CE67" s="34">
        <f t="shared" ref="CE67:CE86" si="27">AO67/BF67</f>
        <v>1.9247495166917414E-2</v>
      </c>
      <c r="CF67" s="79">
        <f t="shared" ref="CF67:CF86" si="28">IF(B67=0,"",(Z67-B67)/B67)</f>
        <v>-7.60060886825844E-3</v>
      </c>
      <c r="CG67" s="79">
        <f t="shared" ref="CG67:CG86" si="29">IF(C67=0,"",(AO67-C67)/C67)</f>
        <v>22.065184429819134</v>
      </c>
      <c r="CH67" s="79">
        <f t="shared" ref="CH67:CH86" si="30">IF(D67=0,"",(AT67-D67)/D67)</f>
        <v>-9.1418728525782863E-3</v>
      </c>
      <c r="CI67" s="79">
        <f t="shared" ref="CI67:CI86" si="31">IF(E67=0,"",(BE67-E67)/E67)</f>
        <v>-1.2554987224152079E-2</v>
      </c>
      <c r="CJ67" s="79">
        <f t="shared" ref="CJ67:CJ86" si="32">IF(F67=0,"",(BF67-F67)/F67)</f>
        <v>-1.2556855905434646E-2</v>
      </c>
      <c r="CK67" s="79">
        <f t="shared" ref="CK67:CK86" si="33">IF(G67=0,"",(BT67-G67)/G67)</f>
        <v>-1.4811292920958055E-2</v>
      </c>
      <c r="CL67" s="79">
        <f t="shared" ref="CL67:CL86" si="34">IF(H67=0,"",(CA67-H67)/H67)</f>
        <v>-6.149074241581334E-3</v>
      </c>
      <c r="CM67" s="49">
        <f t="shared" si="9"/>
        <v>-4.9225350289130022E-4</v>
      </c>
      <c r="CN67" s="49">
        <f t="shared" si="10"/>
        <v>-5.5785344152765371E-4</v>
      </c>
      <c r="CO67" s="49">
        <f t="shared" si="11"/>
        <v>8.5610130321056631E-4</v>
      </c>
      <c r="CP67" s="49">
        <f t="shared" si="12"/>
        <v>-1.3390785484942561E-3</v>
      </c>
      <c r="CQ67" s="79" t="str">
        <f>IF(N67=0,"",(#REF!-N67)/N67)</f>
        <v/>
      </c>
      <c r="CR67" s="79" t="str">
        <f t="shared" ref="CR67:CR86" si="35">IF(O67=0,"",(AN67-O67)/O67)</f>
        <v/>
      </c>
    </row>
    <row r="68" spans="1:96" x14ac:dyDescent="0.25">
      <c r="A68" s="78" t="s">
        <v>77</v>
      </c>
      <c r="B68" s="88">
        <v>26.875171198</v>
      </c>
      <c r="C68" s="88"/>
      <c r="D68" s="88">
        <v>123.7739772</v>
      </c>
      <c r="E68" s="88">
        <v>4.4240734893000004</v>
      </c>
      <c r="F68" s="88">
        <v>4.0701566984999999</v>
      </c>
      <c r="G68" s="88">
        <v>10.98477155</v>
      </c>
      <c r="H68" s="88">
        <v>13.647068668999999</v>
      </c>
      <c r="Q68" s="88" t="s">
        <v>77</v>
      </c>
      <c r="R68" s="88">
        <v>0</v>
      </c>
      <c r="S68" s="88">
        <v>0.36053396252721298</v>
      </c>
      <c r="T68" s="88">
        <v>0.13344342636616999</v>
      </c>
      <c r="U68" s="88">
        <v>0.13344342636616999</v>
      </c>
      <c r="V68" s="88">
        <v>1.0602056519287599</v>
      </c>
      <c r="W68" s="88">
        <v>0</v>
      </c>
      <c r="X68" s="88">
        <v>6.4637378585631594E-2</v>
      </c>
      <c r="Y68" s="88">
        <v>0.331805539042202</v>
      </c>
      <c r="Z68" s="88">
        <v>26.875163450894799</v>
      </c>
      <c r="AA68" s="88">
        <v>3.1758570690755401</v>
      </c>
      <c r="AB68" s="88">
        <v>2.4131296311718099E-2</v>
      </c>
      <c r="AC68" s="88">
        <v>0.55444655017245503</v>
      </c>
      <c r="AD68" s="88">
        <v>0</v>
      </c>
      <c r="AE68" s="88">
        <v>0</v>
      </c>
      <c r="AF68" s="88">
        <v>0.58317445556705505</v>
      </c>
      <c r="AG68" s="88">
        <v>0.58317445556705505</v>
      </c>
      <c r="AH68" s="88">
        <v>0.99019415885403705</v>
      </c>
      <c r="AI68" s="88">
        <v>0.439090978587168</v>
      </c>
      <c r="AJ68" s="88">
        <v>1.7523973810451E-2</v>
      </c>
      <c r="AK68" s="88">
        <v>0.45951596171895298</v>
      </c>
      <c r="AL68" s="88">
        <v>4.7021938879280398E-2</v>
      </c>
      <c r="AM68" s="88">
        <v>0</v>
      </c>
      <c r="AN68" s="88">
        <v>3.7206678919839899E-2</v>
      </c>
      <c r="AO68" s="88">
        <v>7.8338210486284504E-2</v>
      </c>
      <c r="AP68" s="88">
        <v>0</v>
      </c>
      <c r="AQ68" s="88">
        <v>14.0333422840986</v>
      </c>
      <c r="AR68" s="88">
        <v>111.396532548487</v>
      </c>
      <c r="AS68" s="88">
        <v>11.387222913738601</v>
      </c>
      <c r="AT68" s="88">
        <v>123.77394962108001</v>
      </c>
      <c r="AU68" s="88">
        <v>0</v>
      </c>
      <c r="AV68" s="88">
        <v>0.55939239130386798</v>
      </c>
      <c r="AW68" s="88">
        <v>0</v>
      </c>
      <c r="AX68" s="88">
        <v>4.8794322478017103</v>
      </c>
      <c r="AY68" s="88">
        <v>2.3728984606226902E-3</v>
      </c>
      <c r="AZ68" s="88">
        <v>8.3438245010664797E-4</v>
      </c>
      <c r="BA68" s="88">
        <v>3.1389037737616898</v>
      </c>
      <c r="BB68" s="88">
        <v>1.06638150983537E-3</v>
      </c>
      <c r="BC68" s="88">
        <v>0</v>
      </c>
      <c r="BD68" s="88">
        <v>1.5466604275864301E-4</v>
      </c>
      <c r="BE68" s="88">
        <v>4.4239664302756303</v>
      </c>
      <c r="BF68" s="88">
        <v>4.0700499150113796</v>
      </c>
      <c r="BG68" s="88">
        <v>0.353916515264251</v>
      </c>
      <c r="BH68" s="88">
        <v>0</v>
      </c>
      <c r="BI68" s="88">
        <v>0</v>
      </c>
      <c r="BJ68" s="88">
        <v>1.6650988717846898E-2</v>
      </c>
      <c r="BK68" s="88">
        <v>0</v>
      </c>
      <c r="BL68" s="88">
        <v>0.17868046241946201</v>
      </c>
      <c r="BM68" s="88">
        <v>0</v>
      </c>
      <c r="BN68" s="88">
        <v>4.6440450955427997E-3</v>
      </c>
      <c r="BO68" s="88">
        <v>0.71471910139607597</v>
      </c>
      <c r="BP68" s="88">
        <v>1.1920424625504101E-2</v>
      </c>
      <c r="BQ68" s="88">
        <v>0</v>
      </c>
      <c r="BR68" s="88">
        <v>1.20069345282384E-2</v>
      </c>
      <c r="BS68" s="88">
        <v>1.6280629199115901E-5</v>
      </c>
      <c r="BT68" s="88">
        <v>10.984752074163399</v>
      </c>
      <c r="BU68" s="88">
        <v>2.0380051143832398</v>
      </c>
      <c r="BV68" s="88">
        <v>0</v>
      </c>
      <c r="BW68" s="88">
        <v>0</v>
      </c>
      <c r="BX68" s="88">
        <v>0.68270796673986001</v>
      </c>
      <c r="BY68" s="88">
        <v>0</v>
      </c>
      <c r="BZ68" s="88">
        <v>0.11144101217612699</v>
      </c>
      <c r="CA68" s="88">
        <v>13.6470647552594</v>
      </c>
      <c r="CB68" s="88">
        <v>0.948974565970502</v>
      </c>
      <c r="CD68" s="34">
        <f t="shared" si="26"/>
        <v>8.000020698098468E-3</v>
      </c>
      <c r="CE68" s="34">
        <f t="shared" si="27"/>
        <v>1.9247481510571467E-2</v>
      </c>
      <c r="CF68" s="79">
        <f t="shared" si="28"/>
        <v>-2.8826254329060644E-7</v>
      </c>
      <c r="CG68" s="79" t="str">
        <f t="shared" si="29"/>
        <v/>
      </c>
      <c r="CH68" s="79">
        <f t="shared" si="30"/>
        <v>-2.2281678767526245E-7</v>
      </c>
      <c r="CI68" s="79">
        <f t="shared" si="31"/>
        <v>-2.4199196651924718E-5</v>
      </c>
      <c r="CJ68" s="79">
        <f t="shared" si="32"/>
        <v>-2.6235719292999002E-5</v>
      </c>
      <c r="CK68" s="79">
        <f t="shared" si="33"/>
        <v>-1.7729851287017057E-6</v>
      </c>
      <c r="CL68" s="79">
        <f t="shared" si="34"/>
        <v>-2.8678250942269144E-7</v>
      </c>
      <c r="CM68" s="49">
        <f t="shared" ref="CM68:CM86" si="36">(T68/0.009783-$CA68)/$CA68</f>
        <v>-4.9291073219642789E-4</v>
      </c>
      <c r="CN68" s="49">
        <f t="shared" ref="CN68:CN86" si="37">(X68/0.004739-$CA68)/$CA68</f>
        <v>-5.5759040515407008E-4</v>
      </c>
      <c r="CO68" s="49">
        <f t="shared" ref="CO68:CO86" si="38">(AF68/0.042696-$CA68)/$CA68</f>
        <v>8.5704502627835597E-4</v>
      </c>
      <c r="CP68" s="49">
        <f t="shared" ref="CP68:CP86" si="39">(AN68/0.00273-$CA68)/$CA68</f>
        <v>-1.3368910039718721E-3</v>
      </c>
      <c r="CQ68" s="79" t="str">
        <f>IF(N68=0,"",(#REF!-N68)/N68)</f>
        <v/>
      </c>
      <c r="CR68" s="79" t="str">
        <f t="shared" si="35"/>
        <v/>
      </c>
    </row>
    <row r="69" spans="1:96" x14ac:dyDescent="0.25">
      <c r="A69" s="78" t="s">
        <v>71</v>
      </c>
      <c r="B69" s="88">
        <v>1615.6914710000001</v>
      </c>
      <c r="C69" s="88"/>
      <c r="D69" s="88">
        <v>10585.205094999999</v>
      </c>
      <c r="E69" s="88">
        <v>243.23781829999999</v>
      </c>
      <c r="F69" s="88">
        <v>223.77886247999999</v>
      </c>
      <c r="G69" s="88">
        <v>604.23945830000002</v>
      </c>
      <c r="H69" s="88">
        <v>852.31704678999995</v>
      </c>
      <c r="Q69" s="88" t="s">
        <v>71</v>
      </c>
      <c r="R69" s="88">
        <v>0</v>
      </c>
      <c r="S69" s="88">
        <v>22.513055115285201</v>
      </c>
      <c r="T69" s="88">
        <v>8.3327040617933399</v>
      </c>
      <c r="U69" s="88">
        <v>8.3327040617933399</v>
      </c>
      <c r="V69" s="88">
        <v>66.203142346930306</v>
      </c>
      <c r="W69" s="88">
        <v>0</v>
      </c>
      <c r="X69" s="88">
        <v>4.0361917827014304</v>
      </c>
      <c r="Y69" s="88">
        <v>20.719170885541502</v>
      </c>
      <c r="Z69" s="88">
        <v>1615.5416255780201</v>
      </c>
      <c r="AA69" s="88">
        <v>198.31212219944101</v>
      </c>
      <c r="AB69" s="88">
        <v>1.5068497888721699</v>
      </c>
      <c r="AC69" s="88">
        <v>34.621602834041497</v>
      </c>
      <c r="AD69" s="88">
        <v>0</v>
      </c>
      <c r="AE69" s="88">
        <v>0</v>
      </c>
      <c r="AF69" s="88">
        <v>36.415484212150702</v>
      </c>
      <c r="AG69" s="88">
        <v>36.415484212150702</v>
      </c>
      <c r="AH69" s="88">
        <v>84.676655588441093</v>
      </c>
      <c r="AI69" s="88">
        <v>27.418345077134202</v>
      </c>
      <c r="AJ69" s="88">
        <v>1.0942582306718001</v>
      </c>
      <c r="AK69" s="88">
        <v>28.6937668561241</v>
      </c>
      <c r="AL69" s="88">
        <v>2.93621597998203</v>
      </c>
      <c r="AM69" s="88">
        <v>0</v>
      </c>
      <c r="AN69" s="88">
        <v>2.3233173378280001</v>
      </c>
      <c r="AO69" s="88">
        <v>4.3067320667779896</v>
      </c>
      <c r="AP69" s="88">
        <v>0</v>
      </c>
      <c r="AQ69" s="88">
        <v>876.29238964489002</v>
      </c>
      <c r="AR69" s="88">
        <v>9526.1177323258107</v>
      </c>
      <c r="AS69" s="88">
        <v>973.78207928922905</v>
      </c>
      <c r="AT69" s="88">
        <v>10584.5764672034</v>
      </c>
      <c r="AU69" s="88">
        <v>0</v>
      </c>
      <c r="AV69" s="88">
        <v>34.930604330979897</v>
      </c>
      <c r="AW69" s="88">
        <v>0</v>
      </c>
      <c r="AX69" s="88">
        <v>304.68982896873302</v>
      </c>
      <c r="AY69" s="88">
        <v>0.531026174374576</v>
      </c>
      <c r="AZ69" s="88">
        <v>4.1436316738041198E-2</v>
      </c>
      <c r="BA69" s="88">
        <v>157.415352767076</v>
      </c>
      <c r="BB69" s="88">
        <v>6.9834211324040801E-2</v>
      </c>
      <c r="BC69" s="88">
        <v>0</v>
      </c>
      <c r="BD69" s="88">
        <v>7.6808866989643799E-3</v>
      </c>
      <c r="BE69" s="88">
        <v>243.21274049614999</v>
      </c>
      <c r="BF69" s="88">
        <v>223.75528606293</v>
      </c>
      <c r="BG69" s="88">
        <v>19.457454433219201</v>
      </c>
      <c r="BH69" s="88">
        <v>7.2108461228966497E-2</v>
      </c>
      <c r="BI69" s="88">
        <v>0</v>
      </c>
      <c r="BJ69" s="88">
        <v>6.2264397008327901</v>
      </c>
      <c r="BK69" s="88">
        <v>0</v>
      </c>
      <c r="BL69" s="88">
        <v>11.1751832316451</v>
      </c>
      <c r="BM69" s="88">
        <v>0</v>
      </c>
      <c r="BN69" s="88">
        <v>0.230628703075998</v>
      </c>
      <c r="BO69" s="88">
        <v>44.6985626966936</v>
      </c>
      <c r="BP69" s="88">
        <v>0.74435662741337205</v>
      </c>
      <c r="BQ69" s="88">
        <v>7.3644334176601198E-2</v>
      </c>
      <c r="BR69" s="88">
        <v>3.20951167622921</v>
      </c>
      <c r="BS69" s="88">
        <v>3.87690283679734E-3</v>
      </c>
      <c r="BT69" s="88">
        <v>604.21858297921494</v>
      </c>
      <c r="BU69" s="88">
        <v>127.260565094264</v>
      </c>
      <c r="BV69" s="88">
        <v>0</v>
      </c>
      <c r="BW69" s="88">
        <v>0</v>
      </c>
      <c r="BX69" s="88">
        <v>42.630821603730197</v>
      </c>
      <c r="BY69" s="88">
        <v>0</v>
      </c>
      <c r="BZ69" s="88">
        <v>6.9587805519271102</v>
      </c>
      <c r="CA69" s="88">
        <v>852.17302457602295</v>
      </c>
      <c r="CB69" s="88">
        <v>59.257351354464603</v>
      </c>
      <c r="CD69" s="34">
        <f t="shared" si="26"/>
        <v>8.0000041428973587E-3</v>
      </c>
      <c r="CE69" s="34">
        <f t="shared" si="27"/>
        <v>1.9247509824490777E-2</v>
      </c>
      <c r="CF69" s="79">
        <f t="shared" si="28"/>
        <v>-9.2743834246550655E-5</v>
      </c>
      <c r="CG69" s="79" t="str">
        <f t="shared" si="29"/>
        <v/>
      </c>
      <c r="CH69" s="79">
        <f t="shared" si="30"/>
        <v>-5.938739882292057E-5</v>
      </c>
      <c r="CI69" s="79">
        <f t="shared" si="31"/>
        <v>-1.0309993744092022E-4</v>
      </c>
      <c r="CJ69" s="79">
        <f t="shared" si="32"/>
        <v>-1.0535587145589586E-4</v>
      </c>
      <c r="CK69" s="79">
        <f t="shared" si="33"/>
        <v>-3.4548092644946146E-5</v>
      </c>
      <c r="CL69" s="79">
        <f t="shared" si="34"/>
        <v>-1.6897727731647846E-4</v>
      </c>
      <c r="CM69" s="49">
        <f t="shared" si="36"/>
        <v>-4.9235118399379874E-4</v>
      </c>
      <c r="CN69" s="49">
        <f t="shared" si="37"/>
        <v>-5.5867521006914655E-4</v>
      </c>
      <c r="CO69" s="49">
        <f t="shared" si="38"/>
        <v>8.5489309744398562E-4</v>
      </c>
      <c r="CP69" s="49">
        <f t="shared" si="39"/>
        <v>-1.3389683370959857E-3</v>
      </c>
      <c r="CQ69" s="79" t="str">
        <f>IF(N69=0,"",(#REF!-N69)/N69)</f>
        <v/>
      </c>
      <c r="CR69" s="79" t="str">
        <f t="shared" si="35"/>
        <v/>
      </c>
    </row>
    <row r="70" spans="1:96" x14ac:dyDescent="0.25">
      <c r="A70" s="78" t="s">
        <v>122</v>
      </c>
      <c r="B70" s="88">
        <v>214.92360227</v>
      </c>
      <c r="C70" s="88"/>
      <c r="D70" s="88">
        <v>733.67517067999995</v>
      </c>
      <c r="E70" s="88">
        <v>31.613543505999999</v>
      </c>
      <c r="F70" s="88">
        <v>29.084456770999999</v>
      </c>
      <c r="G70" s="88">
        <v>63.659102525999998</v>
      </c>
      <c r="H70" s="88">
        <v>154.10045732</v>
      </c>
      <c r="Q70" s="88" t="s">
        <v>122</v>
      </c>
      <c r="R70" s="88">
        <v>0</v>
      </c>
      <c r="S70" s="88">
        <v>4.0637820313530302</v>
      </c>
      <c r="T70" s="88">
        <v>1.50411979369354</v>
      </c>
      <c r="U70" s="88">
        <v>1.50411979369354</v>
      </c>
      <c r="V70" s="88">
        <v>11.9501975604755</v>
      </c>
      <c r="W70" s="88">
        <v>0</v>
      </c>
      <c r="X70" s="88">
        <v>0.72856510147405396</v>
      </c>
      <c r="Y70" s="88">
        <v>3.7399749946791401</v>
      </c>
      <c r="Z70" s="88">
        <v>214.61703004348601</v>
      </c>
      <c r="AA70" s="88">
        <v>35.796937594569997</v>
      </c>
      <c r="AB70" s="88">
        <v>0.27199814452222998</v>
      </c>
      <c r="AC70" s="88">
        <v>6.2494845264538101</v>
      </c>
      <c r="AD70" s="88">
        <v>0</v>
      </c>
      <c r="AE70" s="88">
        <v>0</v>
      </c>
      <c r="AF70" s="88">
        <v>6.57329237675226</v>
      </c>
      <c r="AG70" s="88">
        <v>6.57329237675226</v>
      </c>
      <c r="AH70" s="88">
        <v>5.8624956409111597</v>
      </c>
      <c r="AI70" s="88">
        <v>4.9492470030368603</v>
      </c>
      <c r="AJ70" s="88">
        <v>0.19752245818372199</v>
      </c>
      <c r="AK70" s="88">
        <v>5.1794643428014204</v>
      </c>
      <c r="AL70" s="88">
        <v>0.53001063150515004</v>
      </c>
      <c r="AM70" s="88">
        <v>0</v>
      </c>
      <c r="AN70" s="88">
        <v>0.41937743352485901</v>
      </c>
      <c r="AO70" s="88">
        <v>0.55915856523200802</v>
      </c>
      <c r="AP70" s="88">
        <v>0</v>
      </c>
      <c r="AQ70" s="88">
        <v>158.177869673771</v>
      </c>
      <c r="AR70" s="88">
        <v>659.531082855205</v>
      </c>
      <c r="AS70" s="88">
        <v>67.418784195065001</v>
      </c>
      <c r="AT70" s="88">
        <v>732.81236269118199</v>
      </c>
      <c r="AU70" s="88">
        <v>0</v>
      </c>
      <c r="AV70" s="88">
        <v>6.3052375017223596</v>
      </c>
      <c r="AW70" s="88">
        <v>0</v>
      </c>
      <c r="AX70" s="88">
        <v>54.998901265232497</v>
      </c>
      <c r="AY70" s="88">
        <v>1.6937160446876799E-2</v>
      </c>
      <c r="AZ70" s="88">
        <v>5.9556045349074297E-3</v>
      </c>
      <c r="BA70" s="88">
        <v>22.4047008052381</v>
      </c>
      <c r="BB70" s="88">
        <v>7.6115612581777702E-3</v>
      </c>
      <c r="BC70" s="88">
        <v>0</v>
      </c>
      <c r="BD70" s="88">
        <v>1.1039676581954001E-3</v>
      </c>
      <c r="BE70" s="88">
        <v>31.5772236854224</v>
      </c>
      <c r="BF70" s="88">
        <v>29.050984505982701</v>
      </c>
      <c r="BG70" s="88">
        <v>2.5262391794396901</v>
      </c>
      <c r="BH70" s="88">
        <v>0</v>
      </c>
      <c r="BI70" s="88">
        <v>0</v>
      </c>
      <c r="BJ70" s="88">
        <v>0.118850698589593</v>
      </c>
      <c r="BK70" s="88">
        <v>0</v>
      </c>
      <c r="BL70" s="88">
        <v>1.2753711426004599</v>
      </c>
      <c r="BM70" s="88">
        <v>0</v>
      </c>
      <c r="BN70" s="88">
        <v>3.3148010934924997E-2</v>
      </c>
      <c r="BO70" s="88">
        <v>5.1014867970700601</v>
      </c>
      <c r="BP70" s="88">
        <v>0.13436217948047999</v>
      </c>
      <c r="BQ70" s="88">
        <v>0</v>
      </c>
      <c r="BR70" s="88">
        <v>8.5702551298797794E-2</v>
      </c>
      <c r="BS70" s="88">
        <v>1.1620635261826401E-4</v>
      </c>
      <c r="BT70" s="88">
        <v>63.608957202775599</v>
      </c>
      <c r="BU70" s="88">
        <v>22.9715393969404</v>
      </c>
      <c r="BV70" s="88">
        <v>0</v>
      </c>
      <c r="BW70" s="88">
        <v>0</v>
      </c>
      <c r="BX70" s="88">
        <v>7.6951948062456896</v>
      </c>
      <c r="BY70" s="88">
        <v>0</v>
      </c>
      <c r="BZ70" s="88">
        <v>1.2561191208849301</v>
      </c>
      <c r="CA70" s="88">
        <v>153.823926211301</v>
      </c>
      <c r="CB70" s="88">
        <v>10.6964341344543</v>
      </c>
      <c r="CD70" s="34">
        <f t="shared" si="26"/>
        <v>7.9999955505413636E-3</v>
      </c>
      <c r="CE70" s="34">
        <f t="shared" si="27"/>
        <v>1.9247491083025293E-2</v>
      </c>
      <c r="CF70" s="79">
        <f t="shared" si="28"/>
        <v>-1.4264241957421594E-3</v>
      </c>
      <c r="CG70" s="79" t="str">
        <f t="shared" si="29"/>
        <v/>
      </c>
      <c r="CH70" s="79">
        <f t="shared" si="30"/>
        <v>-1.1760081617840183E-3</v>
      </c>
      <c r="CI70" s="79">
        <f t="shared" si="31"/>
        <v>-1.1488690146584232E-3</v>
      </c>
      <c r="CJ70" s="79">
        <f t="shared" si="32"/>
        <v>-1.1508643699569994E-3</v>
      </c>
      <c r="CK70" s="79">
        <f t="shared" si="33"/>
        <v>-7.8771646527561843E-4</v>
      </c>
      <c r="CL70" s="79">
        <f t="shared" si="34"/>
        <v>-1.7944859704391945E-3</v>
      </c>
      <c r="CM70" s="49">
        <f t="shared" si="36"/>
        <v>-4.915252528903542E-4</v>
      </c>
      <c r="CN70" s="49">
        <f t="shared" si="37"/>
        <v>-5.5761410860486176E-4</v>
      </c>
      <c r="CO70" s="49">
        <f t="shared" si="38"/>
        <v>8.5662439772682549E-4</v>
      </c>
      <c r="CP70" s="49">
        <f t="shared" si="39"/>
        <v>-1.3380148206261757E-3</v>
      </c>
      <c r="CQ70" s="79" t="str">
        <f>IF(N70=0,"",(#REF!-N70)/N70)</f>
        <v/>
      </c>
      <c r="CR70" s="79" t="str">
        <f t="shared" si="35"/>
        <v/>
      </c>
    </row>
    <row r="71" spans="1:96" x14ac:dyDescent="0.25">
      <c r="A71" s="78" t="s">
        <v>123</v>
      </c>
      <c r="B71" s="88">
        <v>2981.6228163000001</v>
      </c>
      <c r="C71" s="88">
        <v>10.276011004000001</v>
      </c>
      <c r="D71" s="88">
        <v>19651.805783</v>
      </c>
      <c r="E71" s="88">
        <v>496.26770725</v>
      </c>
      <c r="F71" s="88">
        <v>456.56633575000001</v>
      </c>
      <c r="G71" s="88">
        <v>1050.4449732</v>
      </c>
      <c r="H71" s="88">
        <v>1461.7608385000001</v>
      </c>
      <c r="Q71" s="88" t="s">
        <v>123</v>
      </c>
      <c r="R71" s="88">
        <v>0</v>
      </c>
      <c r="S71" s="88">
        <v>38.372354866702999</v>
      </c>
      <c r="T71" s="88">
        <v>14.2027192638502</v>
      </c>
      <c r="U71" s="88">
        <v>14.2027192638502</v>
      </c>
      <c r="V71" s="88">
        <v>112.840334645083</v>
      </c>
      <c r="W71" s="88">
        <v>0</v>
      </c>
      <c r="X71" s="88">
        <v>6.8795117593500699</v>
      </c>
      <c r="Y71" s="88">
        <v>35.314891354905498</v>
      </c>
      <c r="Z71" s="88">
        <v>2959.1583815869999</v>
      </c>
      <c r="AA71" s="88">
        <v>338.01424701168997</v>
      </c>
      <c r="AB71" s="88">
        <v>2.5683480507944898</v>
      </c>
      <c r="AC71" s="88">
        <v>59.011115415268101</v>
      </c>
      <c r="AD71" s="88">
        <v>0</v>
      </c>
      <c r="AE71" s="88">
        <v>0</v>
      </c>
      <c r="AF71" s="88">
        <v>62.068746581568199</v>
      </c>
      <c r="AG71" s="88">
        <v>62.068746581568199</v>
      </c>
      <c r="AH71" s="88">
        <v>155.92809669472001</v>
      </c>
      <c r="AI71" s="88">
        <v>46.7335621400265</v>
      </c>
      <c r="AJ71" s="88">
        <v>1.8651149194585399</v>
      </c>
      <c r="AK71" s="88">
        <v>48.907457577680397</v>
      </c>
      <c r="AL71" s="88">
        <v>5.0046417568632604</v>
      </c>
      <c r="AM71" s="88">
        <v>0</v>
      </c>
      <c r="AN71" s="88">
        <v>3.9599921118322001</v>
      </c>
      <c r="AO71" s="88">
        <v>14.928435545120299</v>
      </c>
      <c r="AP71" s="88">
        <v>0</v>
      </c>
      <c r="AQ71" s="88">
        <v>1493.59823894795</v>
      </c>
      <c r="AR71" s="88">
        <v>17541.905254826699</v>
      </c>
      <c r="AS71" s="88">
        <v>1793.1694814177899</v>
      </c>
      <c r="AT71" s="88">
        <v>19491.002832939201</v>
      </c>
      <c r="AU71" s="88">
        <v>0</v>
      </c>
      <c r="AV71" s="88">
        <v>59.537655059331897</v>
      </c>
      <c r="AW71" s="88">
        <v>0</v>
      </c>
      <c r="AX71" s="88">
        <v>519.32929530911497</v>
      </c>
      <c r="AY71" s="88">
        <v>3.8884688349123899</v>
      </c>
      <c r="AZ71" s="88">
        <v>5.2476911545054197E-2</v>
      </c>
      <c r="BA71" s="88">
        <v>211.295593070873</v>
      </c>
      <c r="BB71" s="88">
        <v>0.21979683306051101</v>
      </c>
      <c r="BC71" s="88">
        <v>0</v>
      </c>
      <c r="BD71" s="88">
        <v>9.7274129312102803E-3</v>
      </c>
      <c r="BE71" s="88">
        <v>491.02432845902399</v>
      </c>
      <c r="BF71" s="88">
        <v>451.74129776517401</v>
      </c>
      <c r="BG71" s="88">
        <v>39.283030693849597</v>
      </c>
      <c r="BH71" s="88">
        <v>0.65255741662395195</v>
      </c>
      <c r="BI71" s="88">
        <v>0</v>
      </c>
      <c r="BJ71" s="88">
        <v>49.911663221944799</v>
      </c>
      <c r="BK71" s="88">
        <v>0</v>
      </c>
      <c r="BL71" s="88">
        <v>32.067806786928799</v>
      </c>
      <c r="BM71" s="88">
        <v>0</v>
      </c>
      <c r="BN71" s="88">
        <v>0.29207893649035199</v>
      </c>
      <c r="BO71" s="88">
        <v>128.25160535061701</v>
      </c>
      <c r="BP71" s="88">
        <v>1.2687252599987799</v>
      </c>
      <c r="BQ71" s="88">
        <v>0.66646869161196398</v>
      </c>
      <c r="BR71" s="88">
        <v>24.4042621956932</v>
      </c>
      <c r="BS71" s="88">
        <v>2.8792101941720698E-2</v>
      </c>
      <c r="BT71" s="88">
        <v>1037.9673279430301</v>
      </c>
      <c r="BU71" s="88">
        <v>216.909646585492</v>
      </c>
      <c r="BV71" s="88">
        <v>0</v>
      </c>
      <c r="BW71" s="88">
        <v>0</v>
      </c>
      <c r="BX71" s="88">
        <v>72.662505893505696</v>
      </c>
      <c r="BY71" s="88">
        <v>0</v>
      </c>
      <c r="BZ71" s="88">
        <v>11.860961972254801</v>
      </c>
      <c r="CA71" s="88">
        <v>1452.4875870963399</v>
      </c>
      <c r="CB71" s="88">
        <v>101.00164679034501</v>
      </c>
      <c r="CD71" s="34">
        <f t="shared" si="26"/>
        <v>8.0000037982245979E-3</v>
      </c>
      <c r="CE71" s="34">
        <f t="shared" si="27"/>
        <v>3.3046426392657285E-2</v>
      </c>
      <c r="CF71" s="79">
        <f t="shared" si="28"/>
        <v>-7.5342979635757805E-3</v>
      </c>
      <c r="CG71" s="79">
        <f t="shared" si="29"/>
        <v>0.45274616184327887</v>
      </c>
      <c r="CH71" s="79">
        <f t="shared" si="30"/>
        <v>-8.1826042775113988E-3</v>
      </c>
      <c r="CI71" s="79">
        <f t="shared" si="31"/>
        <v>-1.0565625597586191E-2</v>
      </c>
      <c r="CJ71" s="79">
        <f t="shared" si="32"/>
        <v>-1.0568098449264603E-2</v>
      </c>
      <c r="CK71" s="79">
        <f t="shared" si="33"/>
        <v>-1.1878437781427935E-2</v>
      </c>
      <c r="CL71" s="79">
        <f t="shared" si="34"/>
        <v>-6.3438909836824146E-3</v>
      </c>
      <c r="CM71" s="49">
        <f t="shared" si="36"/>
        <v>-4.9028533646958941E-4</v>
      </c>
      <c r="CN71" s="49">
        <f t="shared" si="37"/>
        <v>-5.5596798007997994E-4</v>
      </c>
      <c r="CO71" s="49">
        <f t="shared" si="38"/>
        <v>8.6005337845573068E-4</v>
      </c>
      <c r="CP71" s="49">
        <f t="shared" si="39"/>
        <v>-1.3363460059057121E-3</v>
      </c>
      <c r="CQ71" s="79" t="str">
        <f>IF(N71=0,"",(#REF!-N71)/N71)</f>
        <v/>
      </c>
      <c r="CR71" s="79" t="str">
        <f t="shared" si="35"/>
        <v/>
      </c>
    </row>
    <row r="72" spans="1:96" x14ac:dyDescent="0.25">
      <c r="A72" s="78" t="s">
        <v>72</v>
      </c>
      <c r="B72" s="88">
        <v>551.04172169000003</v>
      </c>
      <c r="C72" s="88">
        <v>0.99089002429999995</v>
      </c>
      <c r="D72" s="88">
        <v>2733.0409605999998</v>
      </c>
      <c r="E72" s="88">
        <v>87.295677882999996</v>
      </c>
      <c r="F72" s="88">
        <v>80.311917522000002</v>
      </c>
      <c r="G72" s="88">
        <v>177.77727282999999</v>
      </c>
      <c r="H72" s="88">
        <v>308.20411659000001</v>
      </c>
      <c r="Q72" s="88" t="s">
        <v>72</v>
      </c>
      <c r="R72" s="88">
        <v>0</v>
      </c>
      <c r="S72" s="88">
        <v>8.1441578889344495</v>
      </c>
      <c r="T72" s="88">
        <v>3.01437871394169</v>
      </c>
      <c r="U72" s="88">
        <v>3.01437871394169</v>
      </c>
      <c r="V72" s="88">
        <v>23.949159501645202</v>
      </c>
      <c r="W72" s="88">
        <v>0</v>
      </c>
      <c r="X72" s="88">
        <v>1.4601055695241201</v>
      </c>
      <c r="Y72" s="88">
        <v>7.4952216529373796</v>
      </c>
      <c r="Z72" s="88">
        <v>551.19878657605602</v>
      </c>
      <c r="AA72" s="88">
        <v>71.7400574847467</v>
      </c>
      <c r="AB72" s="88">
        <v>0.54510758765720302</v>
      </c>
      <c r="AC72" s="88">
        <v>12.524472762016501</v>
      </c>
      <c r="AD72" s="88">
        <v>0</v>
      </c>
      <c r="AE72" s="88">
        <v>0</v>
      </c>
      <c r="AF72" s="88">
        <v>13.1734305993375</v>
      </c>
      <c r="AG72" s="88">
        <v>13.1734305993375</v>
      </c>
      <c r="AH72" s="88">
        <v>21.8716746639329</v>
      </c>
      <c r="AI72" s="88">
        <v>9.9187172577699201</v>
      </c>
      <c r="AJ72" s="88">
        <v>0.39585158155084099</v>
      </c>
      <c r="AK72" s="88">
        <v>10.3800939120461</v>
      </c>
      <c r="AL72" s="88">
        <v>1.0621846667438199</v>
      </c>
      <c r="AM72" s="88">
        <v>0</v>
      </c>
      <c r="AN72" s="88">
        <v>0.84046657621124699</v>
      </c>
      <c r="AO72" s="88">
        <v>2.2550972183182001</v>
      </c>
      <c r="AP72" s="88">
        <v>0</v>
      </c>
      <c r="AQ72" s="88">
        <v>317.00124230449097</v>
      </c>
      <c r="AR72" s="88">
        <v>2460.5612941130998</v>
      </c>
      <c r="AS72" s="88">
        <v>251.52411184047301</v>
      </c>
      <c r="AT72" s="88">
        <v>2733.9570806175102</v>
      </c>
      <c r="AU72" s="88">
        <v>0</v>
      </c>
      <c r="AV72" s="88">
        <v>12.6362662477884</v>
      </c>
      <c r="AW72" s="88">
        <v>0</v>
      </c>
      <c r="AX72" s="88">
        <v>110.222423700788</v>
      </c>
      <c r="AY72" s="88">
        <v>0.32060311843780398</v>
      </c>
      <c r="AZ72" s="88">
        <v>1.34401354740212E-2</v>
      </c>
      <c r="BA72" s="88">
        <v>51.609377139172203</v>
      </c>
      <c r="BB72" s="88">
        <v>2.8711006024129598E-2</v>
      </c>
      <c r="BC72" s="88">
        <v>0</v>
      </c>
      <c r="BD72" s="88">
        <v>2.4913411266720702E-3</v>
      </c>
      <c r="BE72" s="88">
        <v>87.330392410478595</v>
      </c>
      <c r="BF72" s="88">
        <v>80.343690580091106</v>
      </c>
      <c r="BG72" s="88">
        <v>6.9867018303873998</v>
      </c>
      <c r="BH72" s="88">
        <v>4.9280918445521203E-2</v>
      </c>
      <c r="BI72" s="88">
        <v>0</v>
      </c>
      <c r="BJ72" s="88">
        <v>3.9583802642239401</v>
      </c>
      <c r="BK72" s="88">
        <v>0</v>
      </c>
      <c r="BL72" s="88">
        <v>4.4512073061172703</v>
      </c>
      <c r="BM72" s="88">
        <v>0</v>
      </c>
      <c r="BN72" s="88">
        <v>7.4805784928101707E-2</v>
      </c>
      <c r="BO72" s="88">
        <v>17.803349923113799</v>
      </c>
      <c r="BP72" s="88">
        <v>0.26927300159857098</v>
      </c>
      <c r="BQ72" s="88">
        <v>5.0329568941285298E-2</v>
      </c>
      <c r="BR72" s="88">
        <v>1.97935481737462</v>
      </c>
      <c r="BS72" s="88">
        <v>2.3592567116960698E-3</v>
      </c>
      <c r="BT72" s="88">
        <v>177.860168322888</v>
      </c>
      <c r="BU72" s="88">
        <v>46.036872501357401</v>
      </c>
      <c r="BV72" s="88">
        <v>0</v>
      </c>
      <c r="BW72" s="88">
        <v>0</v>
      </c>
      <c r="BX72" s="88">
        <v>15.421793020889799</v>
      </c>
      <c r="BY72" s="88">
        <v>0</v>
      </c>
      <c r="BZ72" s="88">
        <v>2.5173651121215599</v>
      </c>
      <c r="CA72" s="88">
        <v>308.27603873520798</v>
      </c>
      <c r="CB72" s="88">
        <v>21.436534496249301</v>
      </c>
      <c r="CD72" s="34">
        <f t="shared" si="26"/>
        <v>8.0000065908104219E-3</v>
      </c>
      <c r="CE72" s="34">
        <f t="shared" si="27"/>
        <v>2.8068130826902859E-2</v>
      </c>
      <c r="CF72" s="79">
        <f t="shared" si="28"/>
        <v>2.8503265700877627E-4</v>
      </c>
      <c r="CG72" s="79">
        <f t="shared" si="29"/>
        <v>1.275829974079395</v>
      </c>
      <c r="CH72" s="79">
        <f t="shared" si="30"/>
        <v>3.3520171512879373E-4</v>
      </c>
      <c r="CI72" s="79">
        <f t="shared" si="31"/>
        <v>3.9766605083387565E-4</v>
      </c>
      <c r="CJ72" s="79">
        <f t="shared" si="32"/>
        <v>3.9562071323226704E-4</v>
      </c>
      <c r="CK72" s="79">
        <f t="shared" si="33"/>
        <v>4.6628847190879522E-4</v>
      </c>
      <c r="CL72" s="79">
        <f t="shared" si="34"/>
        <v>2.3335880780476662E-4</v>
      </c>
      <c r="CM72" s="49">
        <f t="shared" si="36"/>
        <v>-4.9265244220370356E-4</v>
      </c>
      <c r="CN72" s="49">
        <f t="shared" si="37"/>
        <v>-5.5757875841990054E-4</v>
      </c>
      <c r="CO72" s="49">
        <f t="shared" si="38"/>
        <v>8.5676324052964305E-4</v>
      </c>
      <c r="CP72" s="49">
        <f t="shared" si="39"/>
        <v>-1.3391375064606521E-3</v>
      </c>
      <c r="CQ72" s="79" t="str">
        <f>IF(N72=0,"",(#REF!-N72)/N72)</f>
        <v/>
      </c>
      <c r="CR72" s="79" t="str">
        <f t="shared" si="35"/>
        <v/>
      </c>
    </row>
    <row r="73" spans="1:96" x14ac:dyDescent="0.25">
      <c r="A73" s="78" t="s">
        <v>124</v>
      </c>
      <c r="B73" s="88">
        <v>37.514193186999996</v>
      </c>
      <c r="C73" s="88">
        <v>0.52019964389999995</v>
      </c>
      <c r="D73" s="88">
        <v>388.56938381999998</v>
      </c>
      <c r="E73" s="88">
        <v>25.602679139999999</v>
      </c>
      <c r="F73" s="88">
        <v>23.554459177999998</v>
      </c>
      <c r="G73" s="88">
        <v>191.21367384000001</v>
      </c>
      <c r="H73" s="88">
        <v>15.332576406999999</v>
      </c>
      <c r="Q73" s="88" t="s">
        <v>124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0</v>
      </c>
      <c r="AA73" s="88">
        <v>0</v>
      </c>
      <c r="AB73" s="88">
        <v>0</v>
      </c>
      <c r="AC73" s="88">
        <v>0</v>
      </c>
      <c r="AD73" s="88">
        <v>0</v>
      </c>
      <c r="AE73" s="88">
        <v>0</v>
      </c>
      <c r="AF73" s="88">
        <v>0</v>
      </c>
      <c r="AG73" s="88">
        <v>0</v>
      </c>
      <c r="AH73" s="88">
        <v>0</v>
      </c>
      <c r="AI73" s="88">
        <v>0</v>
      </c>
      <c r="AJ73" s="88">
        <v>0</v>
      </c>
      <c r="AK73" s="88">
        <v>0</v>
      </c>
      <c r="AL73" s="88">
        <v>0</v>
      </c>
      <c r="AM73" s="88">
        <v>0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0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88">
        <v>0</v>
      </c>
      <c r="BY73" s="88">
        <v>0</v>
      </c>
      <c r="BZ73" s="88">
        <v>0</v>
      </c>
      <c r="CA73" s="88">
        <v>0</v>
      </c>
      <c r="CB73" s="88">
        <v>0</v>
      </c>
      <c r="CD73" s="34" t="e">
        <f t="shared" si="26"/>
        <v>#DIV/0!</v>
      </c>
      <c r="CE73" s="34" t="e">
        <f t="shared" si="27"/>
        <v>#DIV/0!</v>
      </c>
      <c r="CF73" s="79">
        <f t="shared" si="28"/>
        <v>-1</v>
      </c>
      <c r="CG73" s="79">
        <f t="shared" si="29"/>
        <v>-1</v>
      </c>
      <c r="CH73" s="79">
        <f t="shared" si="30"/>
        <v>-1</v>
      </c>
      <c r="CI73" s="79">
        <f t="shared" si="31"/>
        <v>-1</v>
      </c>
      <c r="CJ73" s="79">
        <f t="shared" si="32"/>
        <v>-1</v>
      </c>
      <c r="CK73" s="79">
        <f t="shared" si="33"/>
        <v>-1</v>
      </c>
      <c r="CL73" s="79">
        <f t="shared" si="34"/>
        <v>-1</v>
      </c>
      <c r="CM73" s="49" t="e">
        <f t="shared" si="36"/>
        <v>#DIV/0!</v>
      </c>
      <c r="CN73" s="49" t="e">
        <f t="shared" si="37"/>
        <v>#DIV/0!</v>
      </c>
      <c r="CO73" s="49" t="e">
        <f t="shared" si="38"/>
        <v>#DIV/0!</v>
      </c>
      <c r="CP73" s="49" t="e">
        <f t="shared" si="39"/>
        <v>#DIV/0!</v>
      </c>
      <c r="CQ73" s="79" t="str">
        <f>IF(N73=0,"",(#REF!-N73)/N73)</f>
        <v/>
      </c>
      <c r="CR73" s="79" t="str">
        <f t="shared" si="35"/>
        <v/>
      </c>
    </row>
    <row r="74" spans="1:96" x14ac:dyDescent="0.25">
      <c r="A74" s="78" t="s">
        <v>73</v>
      </c>
      <c r="B74" s="88">
        <v>3979.0142049999999</v>
      </c>
      <c r="C74" s="88"/>
      <c r="D74" s="88">
        <v>24878.693829</v>
      </c>
      <c r="E74" s="88">
        <v>567.12952373999997</v>
      </c>
      <c r="F74" s="88">
        <v>521.7596671</v>
      </c>
      <c r="G74" s="88">
        <v>1165.9949171999999</v>
      </c>
      <c r="H74" s="88">
        <v>2179.4535347999999</v>
      </c>
      <c r="Q74" s="88" t="s">
        <v>73</v>
      </c>
      <c r="R74" s="88">
        <v>0</v>
      </c>
      <c r="S74" s="88">
        <v>57.5710116169248</v>
      </c>
      <c r="T74" s="88">
        <v>21.3086750680996</v>
      </c>
      <c r="U74" s="88">
        <v>21.3086750680996</v>
      </c>
      <c r="V74" s="88">
        <v>169.29627852643</v>
      </c>
      <c r="W74" s="88">
        <v>0</v>
      </c>
      <c r="X74" s="88">
        <v>10.3214688748998</v>
      </c>
      <c r="Y74" s="88">
        <v>52.983674662830502</v>
      </c>
      <c r="Z74" s="88">
        <v>3978.67987455701</v>
      </c>
      <c r="AA74" s="88">
        <v>507.13072243720899</v>
      </c>
      <c r="AB74" s="88">
        <v>3.8533523681939101</v>
      </c>
      <c r="AC74" s="88">
        <v>88.535454973131195</v>
      </c>
      <c r="AD74" s="88">
        <v>0</v>
      </c>
      <c r="AE74" s="88">
        <v>0</v>
      </c>
      <c r="AF74" s="88">
        <v>93.122859513550196</v>
      </c>
      <c r="AG74" s="88">
        <v>93.122859513550196</v>
      </c>
      <c r="AH74" s="88">
        <v>199.01832547936701</v>
      </c>
      <c r="AI74" s="88">
        <v>70.115236851358901</v>
      </c>
      <c r="AJ74" s="88">
        <v>2.7982737063641898</v>
      </c>
      <c r="AK74" s="88">
        <v>73.376705975851607</v>
      </c>
      <c r="AL74" s="88">
        <v>7.5085756861059201</v>
      </c>
      <c r="AM74" s="88">
        <v>0</v>
      </c>
      <c r="AN74" s="88">
        <v>5.9412494784387899</v>
      </c>
      <c r="AO74" s="88">
        <v>10.0416234174947</v>
      </c>
      <c r="AP74" s="88">
        <v>0</v>
      </c>
      <c r="AQ74" s="88">
        <v>2240.88234108809</v>
      </c>
      <c r="AR74" s="88">
        <v>22389.523186119601</v>
      </c>
      <c r="AS74" s="88">
        <v>2288.7099570649798</v>
      </c>
      <c r="AT74" s="88">
        <v>24877.251468663999</v>
      </c>
      <c r="AU74" s="88">
        <v>0</v>
      </c>
      <c r="AV74" s="88">
        <v>89.325560855834297</v>
      </c>
      <c r="AW74" s="88">
        <v>0</v>
      </c>
      <c r="AX74" s="88">
        <v>779.15954474445596</v>
      </c>
      <c r="AY74" s="88">
        <v>0.39949206611661298</v>
      </c>
      <c r="AZ74" s="88">
        <v>0.10589839999559</v>
      </c>
      <c r="BA74" s="88">
        <v>398.74919029745797</v>
      </c>
      <c r="BB74" s="88">
        <v>0.139359226618605</v>
      </c>
      <c r="BC74" s="88">
        <v>0</v>
      </c>
      <c r="BD74" s="88">
        <v>1.9629923334270299E-2</v>
      </c>
      <c r="BE74" s="88">
        <v>567.07798239818703</v>
      </c>
      <c r="BF74" s="88">
        <v>521.71113175581502</v>
      </c>
      <c r="BG74" s="88">
        <v>45.366850642371702</v>
      </c>
      <c r="BH74" s="88">
        <v>1.71598432513765E-2</v>
      </c>
      <c r="BI74" s="88">
        <v>0</v>
      </c>
      <c r="BJ74" s="88">
        <v>3.3982532779973198</v>
      </c>
      <c r="BK74" s="88">
        <v>0</v>
      </c>
      <c r="BL74" s="88">
        <v>23.2254287714192</v>
      </c>
      <c r="BM74" s="88">
        <v>0</v>
      </c>
      <c r="BN74" s="88">
        <v>0.58941420989103599</v>
      </c>
      <c r="BO74" s="88">
        <v>92.901199755286896</v>
      </c>
      <c r="BP74" s="88">
        <v>1.90348775964329</v>
      </c>
      <c r="BQ74" s="88">
        <v>1.75253249337235E-2</v>
      </c>
      <c r="BR74" s="88">
        <v>2.1457841564840598</v>
      </c>
      <c r="BS74" s="88">
        <v>2.7965030285994601E-3</v>
      </c>
      <c r="BT74" s="88">
        <v>1165.9380435082101</v>
      </c>
      <c r="BU74" s="88">
        <v>325.43406931642301</v>
      </c>
      <c r="BV74" s="88">
        <v>0</v>
      </c>
      <c r="BW74" s="88">
        <v>0</v>
      </c>
      <c r="BX74" s="88">
        <v>109.016737860524</v>
      </c>
      <c r="BY74" s="88">
        <v>0</v>
      </c>
      <c r="BZ74" s="88">
        <v>17.795246484234202</v>
      </c>
      <c r="CA74" s="88">
        <v>2179.2001654568799</v>
      </c>
      <c r="CB74" s="88">
        <v>151.53436585260999</v>
      </c>
      <c r="CD74" s="34">
        <f t="shared" si="26"/>
        <v>8.0000126111220687E-3</v>
      </c>
      <c r="CE74" s="34">
        <f t="shared" si="27"/>
        <v>1.9247477782771645E-2</v>
      </c>
      <c r="CF74" s="79">
        <f t="shared" si="28"/>
        <v>-8.4023435395097937E-5</v>
      </c>
      <c r="CG74" s="79" t="str">
        <f t="shared" si="29"/>
        <v/>
      </c>
      <c r="CH74" s="79">
        <f t="shared" si="30"/>
        <v>-5.79757259731902E-5</v>
      </c>
      <c r="CI74" s="79">
        <f t="shared" si="31"/>
        <v>-9.0881076818290728E-5</v>
      </c>
      <c r="CJ74" s="79">
        <f t="shared" si="32"/>
        <v>-9.3022414811686849E-5</v>
      </c>
      <c r="CK74" s="79">
        <f t="shared" si="33"/>
        <v>-4.8776963733629272E-5</v>
      </c>
      <c r="CL74" s="79">
        <f t="shared" si="34"/>
        <v>-1.1625361085907952E-4</v>
      </c>
      <c r="CM74" s="49">
        <f t="shared" si="36"/>
        <v>-4.8970843573819536E-4</v>
      </c>
      <c r="CN74" s="49">
        <f t="shared" si="37"/>
        <v>-5.5781748177883574E-4</v>
      </c>
      <c r="CO74" s="49">
        <f t="shared" si="38"/>
        <v>8.569063506004785E-4</v>
      </c>
      <c r="CP74" s="49">
        <f t="shared" si="39"/>
        <v>-1.3391634550831107E-3</v>
      </c>
      <c r="CQ74" s="79" t="str">
        <f>IF(N74=0,"",(#REF!-N74)/N74)</f>
        <v/>
      </c>
      <c r="CR74" s="79" t="str">
        <f t="shared" si="35"/>
        <v/>
      </c>
    </row>
    <row r="75" spans="1:96" x14ac:dyDescent="0.25">
      <c r="A75" s="78" t="s">
        <v>86</v>
      </c>
      <c r="B75" s="88">
        <v>0.51901552490000002</v>
      </c>
      <c r="C75" s="88">
        <v>8.1436430000000008E-3</v>
      </c>
      <c r="D75" s="88">
        <v>6.0998707853000003</v>
      </c>
      <c r="E75" s="88">
        <v>0.38751821330000003</v>
      </c>
      <c r="F75" s="88">
        <v>0.35651669530000002</v>
      </c>
      <c r="G75" s="88">
        <v>3.0242712877</v>
      </c>
      <c r="H75" s="88">
        <v>0.22618587909999999</v>
      </c>
      <c r="Q75" s="88" t="s">
        <v>86</v>
      </c>
      <c r="R75" s="88">
        <v>0</v>
      </c>
      <c r="S75" s="88">
        <v>0</v>
      </c>
      <c r="T75" s="88">
        <v>0</v>
      </c>
      <c r="U75" s="88">
        <v>0</v>
      </c>
      <c r="V75" s="88">
        <v>0</v>
      </c>
      <c r="W75" s="88">
        <v>0</v>
      </c>
      <c r="X75" s="88">
        <v>0</v>
      </c>
      <c r="Y75" s="88">
        <v>0</v>
      </c>
      <c r="Z75" s="88">
        <v>0</v>
      </c>
      <c r="AA75" s="88">
        <v>0</v>
      </c>
      <c r="AB75" s="88">
        <v>0</v>
      </c>
      <c r="AC75" s="88">
        <v>0</v>
      </c>
      <c r="AD75" s="88">
        <v>0</v>
      </c>
      <c r="AE75" s="88">
        <v>0</v>
      </c>
      <c r="AF75" s="88">
        <v>0</v>
      </c>
      <c r="AG75" s="88">
        <v>0</v>
      </c>
      <c r="AH75" s="88">
        <v>0</v>
      </c>
      <c r="AI75" s="88">
        <v>0</v>
      </c>
      <c r="AJ75" s="88">
        <v>0</v>
      </c>
      <c r="AK75" s="88">
        <v>0</v>
      </c>
      <c r="AL75" s="88">
        <v>0</v>
      </c>
      <c r="AM75" s="88">
        <v>0</v>
      </c>
      <c r="AN75" s="88">
        <v>0</v>
      </c>
      <c r="AO75" s="88">
        <v>0</v>
      </c>
      <c r="AP75" s="88">
        <v>0</v>
      </c>
      <c r="AQ75" s="88">
        <v>0</v>
      </c>
      <c r="AR75" s="88">
        <v>0</v>
      </c>
      <c r="AS75" s="88">
        <v>0</v>
      </c>
      <c r="AT75" s="88">
        <v>0</v>
      </c>
      <c r="AU75" s="88">
        <v>0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  <c r="BF75" s="88">
        <v>0</v>
      </c>
      <c r="BG75" s="88">
        <v>0</v>
      </c>
      <c r="BH75" s="88">
        <v>0</v>
      </c>
      <c r="BI75" s="88">
        <v>0</v>
      </c>
      <c r="BJ75" s="88">
        <v>0</v>
      </c>
      <c r="BK75" s="88">
        <v>0</v>
      </c>
      <c r="BL75" s="88">
        <v>0</v>
      </c>
      <c r="BM75" s="88">
        <v>0</v>
      </c>
      <c r="BN75" s="88">
        <v>0</v>
      </c>
      <c r="BO75" s="88">
        <v>0</v>
      </c>
      <c r="BP75" s="88">
        <v>0</v>
      </c>
      <c r="BQ75" s="88">
        <v>0</v>
      </c>
      <c r="BR75" s="88">
        <v>0</v>
      </c>
      <c r="BS75" s="88">
        <v>0</v>
      </c>
      <c r="BT75" s="88">
        <v>0</v>
      </c>
      <c r="BU75" s="88">
        <v>0</v>
      </c>
      <c r="BV75" s="88">
        <v>0</v>
      </c>
      <c r="BW75" s="88">
        <v>0</v>
      </c>
      <c r="BX75" s="88">
        <v>0</v>
      </c>
      <c r="BY75" s="88">
        <v>0</v>
      </c>
      <c r="BZ75" s="88">
        <v>0</v>
      </c>
      <c r="CA75" s="88">
        <v>0</v>
      </c>
      <c r="CB75" s="88">
        <v>0</v>
      </c>
      <c r="CD75" s="34" t="e">
        <f t="shared" si="26"/>
        <v>#DIV/0!</v>
      </c>
      <c r="CE75" s="34" t="e">
        <f t="shared" si="27"/>
        <v>#DIV/0!</v>
      </c>
      <c r="CF75" s="79">
        <f t="shared" si="28"/>
        <v>-1</v>
      </c>
      <c r="CG75" s="79">
        <f t="shared" si="29"/>
        <v>-1</v>
      </c>
      <c r="CH75" s="79">
        <f t="shared" si="30"/>
        <v>-1</v>
      </c>
      <c r="CI75" s="79">
        <f t="shared" si="31"/>
        <v>-1</v>
      </c>
      <c r="CJ75" s="79">
        <f t="shared" si="32"/>
        <v>-1</v>
      </c>
      <c r="CK75" s="79">
        <f t="shared" si="33"/>
        <v>-1</v>
      </c>
      <c r="CL75" s="79">
        <f t="shared" si="34"/>
        <v>-1</v>
      </c>
      <c r="CM75" s="49" t="e">
        <f t="shared" si="36"/>
        <v>#DIV/0!</v>
      </c>
      <c r="CN75" s="49" t="e">
        <f t="shared" si="37"/>
        <v>#DIV/0!</v>
      </c>
      <c r="CO75" s="49" t="e">
        <f t="shared" si="38"/>
        <v>#DIV/0!</v>
      </c>
      <c r="CP75" s="49" t="e">
        <f t="shared" si="39"/>
        <v>#DIV/0!</v>
      </c>
      <c r="CQ75" s="79" t="str">
        <f>IF(N75=0,"",(#REF!-N75)/N75)</f>
        <v/>
      </c>
      <c r="CR75" s="79" t="str">
        <f t="shared" si="35"/>
        <v/>
      </c>
    </row>
    <row r="76" spans="1:96" x14ac:dyDescent="0.25">
      <c r="A76" s="78" t="s">
        <v>180</v>
      </c>
      <c r="B76" s="88">
        <v>62.122288695000002</v>
      </c>
      <c r="C76" s="88">
        <v>0.94360427449999995</v>
      </c>
      <c r="D76" s="88">
        <v>191.73031478999999</v>
      </c>
      <c r="E76" s="88">
        <v>45.651540904000001</v>
      </c>
      <c r="F76" s="88">
        <v>41.999421415999997</v>
      </c>
      <c r="G76" s="88">
        <v>354.29381867000001</v>
      </c>
      <c r="H76" s="88">
        <v>26.638729034000001</v>
      </c>
      <c r="Q76" s="88" t="s">
        <v>180</v>
      </c>
      <c r="R76" s="88">
        <v>0</v>
      </c>
      <c r="S76" s="88">
        <v>0</v>
      </c>
      <c r="T76" s="88">
        <v>0</v>
      </c>
      <c r="U76" s="88">
        <v>0</v>
      </c>
      <c r="V76" s="88">
        <v>0</v>
      </c>
      <c r="W76" s="88">
        <v>0</v>
      </c>
      <c r="X76" s="88">
        <v>0</v>
      </c>
      <c r="Y76" s="88">
        <v>0</v>
      </c>
      <c r="Z76" s="88">
        <v>0</v>
      </c>
      <c r="AA76" s="88">
        <v>0</v>
      </c>
      <c r="AB76" s="88">
        <v>0</v>
      </c>
      <c r="AC76" s="88">
        <v>0</v>
      </c>
      <c r="AD76" s="88">
        <v>0</v>
      </c>
      <c r="AE76" s="88">
        <v>0</v>
      </c>
      <c r="AF76" s="88">
        <v>0</v>
      </c>
      <c r="AG76" s="88">
        <v>0</v>
      </c>
      <c r="AH76" s="88">
        <v>0</v>
      </c>
      <c r="AI76" s="88">
        <v>0</v>
      </c>
      <c r="AJ76" s="88">
        <v>0</v>
      </c>
      <c r="AK76" s="88">
        <v>0</v>
      </c>
      <c r="AL76" s="88">
        <v>0</v>
      </c>
      <c r="AM76" s="88">
        <v>0</v>
      </c>
      <c r="AN76" s="88">
        <v>0</v>
      </c>
      <c r="AO76" s="88">
        <v>0</v>
      </c>
      <c r="AP76" s="88">
        <v>0</v>
      </c>
      <c r="AQ76" s="88">
        <v>0</v>
      </c>
      <c r="AR76" s="88">
        <v>0</v>
      </c>
      <c r="AS76" s="88">
        <v>0</v>
      </c>
      <c r="AT76" s="88">
        <v>0</v>
      </c>
      <c r="AU76" s="88">
        <v>0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0</v>
      </c>
      <c r="BG76" s="88">
        <v>0</v>
      </c>
      <c r="BH76" s="88">
        <v>0</v>
      </c>
      <c r="BI76" s="88">
        <v>0</v>
      </c>
      <c r="BJ76" s="88">
        <v>0</v>
      </c>
      <c r="BK76" s="88">
        <v>0</v>
      </c>
      <c r="BL76" s="88">
        <v>0</v>
      </c>
      <c r="BM76" s="88">
        <v>0</v>
      </c>
      <c r="BN76" s="88">
        <v>0</v>
      </c>
      <c r="BO76" s="88">
        <v>0</v>
      </c>
      <c r="BP76" s="88">
        <v>0</v>
      </c>
      <c r="BQ76" s="88">
        <v>0</v>
      </c>
      <c r="BR76" s="88">
        <v>0</v>
      </c>
      <c r="BS76" s="88">
        <v>0</v>
      </c>
      <c r="BT76" s="88">
        <v>0</v>
      </c>
      <c r="BU76" s="88">
        <v>0</v>
      </c>
      <c r="BV76" s="88">
        <v>0</v>
      </c>
      <c r="BW76" s="88">
        <v>0</v>
      </c>
      <c r="BX76" s="88">
        <v>0</v>
      </c>
      <c r="BY76" s="88">
        <v>0</v>
      </c>
      <c r="BZ76" s="88">
        <v>0</v>
      </c>
      <c r="CA76" s="88">
        <v>0</v>
      </c>
      <c r="CB76" s="88">
        <v>0</v>
      </c>
      <c r="CD76" s="34" t="e">
        <f t="shared" si="26"/>
        <v>#DIV/0!</v>
      </c>
      <c r="CE76" s="34" t="e">
        <f t="shared" si="27"/>
        <v>#DIV/0!</v>
      </c>
      <c r="CF76" s="79">
        <f t="shared" si="28"/>
        <v>-1</v>
      </c>
      <c r="CG76" s="79">
        <f t="shared" si="29"/>
        <v>-1</v>
      </c>
      <c r="CH76" s="79">
        <f t="shared" si="30"/>
        <v>-1</v>
      </c>
      <c r="CI76" s="79">
        <f t="shared" si="31"/>
        <v>-1</v>
      </c>
      <c r="CJ76" s="79">
        <f t="shared" si="32"/>
        <v>-1</v>
      </c>
      <c r="CK76" s="79">
        <f t="shared" si="33"/>
        <v>-1</v>
      </c>
      <c r="CL76" s="79">
        <f t="shared" si="34"/>
        <v>-1</v>
      </c>
      <c r="CM76" s="49" t="e">
        <f t="shared" si="36"/>
        <v>#DIV/0!</v>
      </c>
      <c r="CN76" s="49" t="e">
        <f t="shared" si="37"/>
        <v>#DIV/0!</v>
      </c>
      <c r="CO76" s="49" t="e">
        <f t="shared" si="38"/>
        <v>#DIV/0!</v>
      </c>
      <c r="CP76" s="49" t="e">
        <f t="shared" si="39"/>
        <v>#DIV/0!</v>
      </c>
      <c r="CQ76" s="79" t="str">
        <f>IF(N76=0,"",(#REF!-N76)/N76)</f>
        <v/>
      </c>
      <c r="CR76" s="79" t="str">
        <f t="shared" si="35"/>
        <v/>
      </c>
    </row>
    <row r="77" spans="1:96" x14ac:dyDescent="0.25">
      <c r="A77" s="12" t="s">
        <v>88</v>
      </c>
      <c r="B77" s="88">
        <v>576.21617548999996</v>
      </c>
      <c r="C77" s="88">
        <v>8.5156480328999997</v>
      </c>
      <c r="D77" s="88">
        <v>6363.2515024000004</v>
      </c>
      <c r="E77" s="88">
        <v>400.14355491999999</v>
      </c>
      <c r="F77" s="88">
        <v>368.13204277</v>
      </c>
      <c r="G77" s="88">
        <v>2931.8253033999999</v>
      </c>
      <c r="H77" s="88">
        <v>242.71659102999999</v>
      </c>
      <c r="Q77" s="88" t="s">
        <v>88</v>
      </c>
      <c r="R77" s="88">
        <v>0</v>
      </c>
      <c r="S77" s="88">
        <v>0</v>
      </c>
      <c r="T77" s="88">
        <v>0</v>
      </c>
      <c r="U77" s="88">
        <v>0</v>
      </c>
      <c r="V77" s="88">
        <v>0</v>
      </c>
      <c r="W77" s="88">
        <v>0</v>
      </c>
      <c r="X77" s="88">
        <v>0</v>
      </c>
      <c r="Y77" s="88">
        <v>0</v>
      </c>
      <c r="Z77" s="88">
        <v>0</v>
      </c>
      <c r="AA77" s="88">
        <v>0</v>
      </c>
      <c r="AB77" s="88">
        <v>0</v>
      </c>
      <c r="AC77" s="88">
        <v>0</v>
      </c>
      <c r="AD77" s="88">
        <v>0</v>
      </c>
      <c r="AE77" s="88">
        <v>0</v>
      </c>
      <c r="AF77" s="88">
        <v>0</v>
      </c>
      <c r="AG77" s="88">
        <v>0</v>
      </c>
      <c r="AH77" s="88">
        <v>0</v>
      </c>
      <c r="AI77" s="88">
        <v>0</v>
      </c>
      <c r="AJ77" s="88">
        <v>0</v>
      </c>
      <c r="AK77" s="88">
        <v>0</v>
      </c>
      <c r="AL77" s="88">
        <v>0</v>
      </c>
      <c r="AM77" s="88">
        <v>0</v>
      </c>
      <c r="AN77" s="88">
        <v>0</v>
      </c>
      <c r="AO77" s="88">
        <v>0</v>
      </c>
      <c r="AP77" s="88">
        <v>0</v>
      </c>
      <c r="AQ77" s="88">
        <v>0</v>
      </c>
      <c r="AR77" s="88">
        <v>0</v>
      </c>
      <c r="AS77" s="88">
        <v>0</v>
      </c>
      <c r="AT77" s="88">
        <v>0</v>
      </c>
      <c r="AU77" s="88">
        <v>0</v>
      </c>
      <c r="AV77" s="88">
        <v>0</v>
      </c>
      <c r="AW77" s="88">
        <v>0</v>
      </c>
      <c r="AX77" s="88">
        <v>0</v>
      </c>
      <c r="AY77" s="88">
        <v>0</v>
      </c>
      <c r="AZ77" s="88">
        <v>0</v>
      </c>
      <c r="BA77" s="88">
        <v>0</v>
      </c>
      <c r="BB77" s="88">
        <v>0</v>
      </c>
      <c r="BC77" s="88">
        <v>0</v>
      </c>
      <c r="BD77" s="88">
        <v>0</v>
      </c>
      <c r="BE77" s="88">
        <v>0</v>
      </c>
      <c r="BF77" s="88">
        <v>0</v>
      </c>
      <c r="BG77" s="88">
        <v>0</v>
      </c>
      <c r="BH77" s="88">
        <v>0</v>
      </c>
      <c r="BI77" s="88">
        <v>0</v>
      </c>
      <c r="BJ77" s="88">
        <v>0</v>
      </c>
      <c r="BK77" s="88">
        <v>0</v>
      </c>
      <c r="BL77" s="88">
        <v>0</v>
      </c>
      <c r="BM77" s="88">
        <v>0</v>
      </c>
      <c r="BN77" s="88">
        <v>0</v>
      </c>
      <c r="BO77" s="88">
        <v>0</v>
      </c>
      <c r="BP77" s="88">
        <v>0</v>
      </c>
      <c r="BQ77" s="88">
        <v>0</v>
      </c>
      <c r="BR77" s="88">
        <v>0</v>
      </c>
      <c r="BS77" s="88">
        <v>0</v>
      </c>
      <c r="BT77" s="88">
        <v>0</v>
      </c>
      <c r="BU77" s="88">
        <v>0</v>
      </c>
      <c r="BV77" s="88">
        <v>0</v>
      </c>
      <c r="BW77" s="88">
        <v>0</v>
      </c>
      <c r="BX77" s="88">
        <v>0</v>
      </c>
      <c r="BY77" s="88">
        <v>0</v>
      </c>
      <c r="BZ77" s="88">
        <v>0</v>
      </c>
      <c r="CA77" s="88">
        <v>0</v>
      </c>
      <c r="CB77" s="88">
        <v>0</v>
      </c>
      <c r="CD77" s="34" t="e">
        <f t="shared" si="26"/>
        <v>#DIV/0!</v>
      </c>
      <c r="CE77" s="34" t="e">
        <f t="shared" si="27"/>
        <v>#DIV/0!</v>
      </c>
      <c r="CF77" s="79">
        <f t="shared" si="28"/>
        <v>-1</v>
      </c>
      <c r="CG77" s="79">
        <f t="shared" si="29"/>
        <v>-1</v>
      </c>
      <c r="CH77" s="79">
        <f t="shared" si="30"/>
        <v>-1</v>
      </c>
      <c r="CI77" s="79">
        <f t="shared" si="31"/>
        <v>-1</v>
      </c>
      <c r="CJ77" s="79">
        <f t="shared" si="32"/>
        <v>-1</v>
      </c>
      <c r="CK77" s="79">
        <f t="shared" si="33"/>
        <v>-1</v>
      </c>
      <c r="CL77" s="79">
        <f t="shared" si="34"/>
        <v>-1</v>
      </c>
      <c r="CM77" s="49" t="e">
        <f t="shared" si="36"/>
        <v>#DIV/0!</v>
      </c>
      <c r="CN77" s="49" t="e">
        <f t="shared" si="37"/>
        <v>#DIV/0!</v>
      </c>
      <c r="CO77" s="49" t="e">
        <f t="shared" si="38"/>
        <v>#DIV/0!</v>
      </c>
      <c r="CP77" s="49" t="e">
        <f t="shared" si="39"/>
        <v>#DIV/0!</v>
      </c>
      <c r="CQ77" s="79" t="str">
        <f>IF(N77=0,"",(#REF!-N77)/N77)</f>
        <v/>
      </c>
      <c r="CR77" s="79" t="str">
        <f t="shared" si="35"/>
        <v/>
      </c>
    </row>
    <row r="78" spans="1:96" x14ac:dyDescent="0.25">
      <c r="A78" s="87">
        <v>204</v>
      </c>
      <c r="B78" s="88">
        <v>7092.8239629999998</v>
      </c>
      <c r="C78" s="88"/>
      <c r="D78" s="88">
        <v>91099.530843999994</v>
      </c>
      <c r="E78" s="88">
        <v>7151.8472675000003</v>
      </c>
      <c r="F78" s="88">
        <v>6598.5255874000004</v>
      </c>
      <c r="G78" s="88">
        <v>7390.7266111999998</v>
      </c>
      <c r="H78" s="88">
        <v>3027.2533702999999</v>
      </c>
      <c r="Q78" s="88" t="s">
        <v>183</v>
      </c>
      <c r="R78" s="88">
        <v>0</v>
      </c>
      <c r="S78" s="88">
        <v>0</v>
      </c>
      <c r="T78" s="88">
        <v>0</v>
      </c>
      <c r="U78" s="88">
        <v>0</v>
      </c>
      <c r="V78" s="88">
        <v>0</v>
      </c>
      <c r="W78" s="88">
        <v>0</v>
      </c>
      <c r="X78" s="88">
        <v>0</v>
      </c>
      <c r="Y78" s="88">
        <v>0</v>
      </c>
      <c r="Z78" s="88">
        <v>0</v>
      </c>
      <c r="AA78" s="88">
        <v>0</v>
      </c>
      <c r="AB78" s="88">
        <v>0</v>
      </c>
      <c r="AC78" s="88">
        <v>0</v>
      </c>
      <c r="AD78" s="88">
        <v>0</v>
      </c>
      <c r="AE78" s="88">
        <v>0</v>
      </c>
      <c r="AF78" s="88">
        <v>0</v>
      </c>
      <c r="AG78" s="88">
        <v>0</v>
      </c>
      <c r="AH78" s="88">
        <v>0</v>
      </c>
      <c r="AI78" s="88">
        <v>0</v>
      </c>
      <c r="AJ78" s="88">
        <v>0</v>
      </c>
      <c r="AK78" s="88">
        <v>0</v>
      </c>
      <c r="AL78" s="88">
        <v>0</v>
      </c>
      <c r="AM78" s="88">
        <v>0</v>
      </c>
      <c r="AN78" s="88">
        <v>0</v>
      </c>
      <c r="AO78" s="88">
        <v>0</v>
      </c>
      <c r="AP78" s="88">
        <v>0</v>
      </c>
      <c r="AQ78" s="88">
        <v>0</v>
      </c>
      <c r="AR78" s="88">
        <v>0</v>
      </c>
      <c r="AS78" s="88">
        <v>0</v>
      </c>
      <c r="AT78" s="88">
        <v>0</v>
      </c>
      <c r="AU78" s="88">
        <v>0</v>
      </c>
      <c r="AV78" s="88">
        <v>0</v>
      </c>
      <c r="AW78" s="88">
        <v>0</v>
      </c>
      <c r="AX78" s="88">
        <v>0</v>
      </c>
      <c r="AY78" s="88">
        <v>0</v>
      </c>
      <c r="AZ78" s="88">
        <v>0</v>
      </c>
      <c r="BA78" s="88">
        <v>0</v>
      </c>
      <c r="BB78" s="88">
        <v>0</v>
      </c>
      <c r="BC78" s="88">
        <v>0</v>
      </c>
      <c r="BD78" s="88">
        <v>0</v>
      </c>
      <c r="BE78" s="88">
        <v>0</v>
      </c>
      <c r="BF78" s="88">
        <v>0</v>
      </c>
      <c r="BG78" s="88">
        <v>0</v>
      </c>
      <c r="BH78" s="88">
        <v>0</v>
      </c>
      <c r="BI78" s="88">
        <v>0</v>
      </c>
      <c r="BJ78" s="88">
        <v>0</v>
      </c>
      <c r="BK78" s="88">
        <v>0</v>
      </c>
      <c r="BL78" s="88">
        <v>0</v>
      </c>
      <c r="BM78" s="88">
        <v>0</v>
      </c>
      <c r="BN78" s="88">
        <v>0</v>
      </c>
      <c r="BO78" s="88">
        <v>0</v>
      </c>
      <c r="BP78" s="88">
        <v>0</v>
      </c>
      <c r="BQ78" s="88">
        <v>0</v>
      </c>
      <c r="BR78" s="88">
        <v>0</v>
      </c>
      <c r="BS78" s="88">
        <v>0</v>
      </c>
      <c r="BT78" s="88">
        <v>0</v>
      </c>
      <c r="BU78" s="88">
        <v>0</v>
      </c>
      <c r="BV78" s="88">
        <v>0</v>
      </c>
      <c r="BW78" s="88">
        <v>0</v>
      </c>
      <c r="BX78" s="88">
        <v>0</v>
      </c>
      <c r="BY78" s="88">
        <v>0</v>
      </c>
      <c r="BZ78" s="88">
        <v>0</v>
      </c>
      <c r="CA78" s="88">
        <v>0</v>
      </c>
      <c r="CB78" s="88">
        <v>0</v>
      </c>
      <c r="CD78" s="34" t="e">
        <f t="shared" si="26"/>
        <v>#DIV/0!</v>
      </c>
      <c r="CE78" s="34" t="e">
        <f t="shared" si="27"/>
        <v>#DIV/0!</v>
      </c>
      <c r="CF78" s="79">
        <f t="shared" si="28"/>
        <v>-1</v>
      </c>
      <c r="CG78" s="79" t="str">
        <f t="shared" si="29"/>
        <v/>
      </c>
      <c r="CH78" s="79">
        <f t="shared" si="30"/>
        <v>-1</v>
      </c>
      <c r="CI78" s="79">
        <f t="shared" si="31"/>
        <v>-1</v>
      </c>
      <c r="CJ78" s="79">
        <f t="shared" si="32"/>
        <v>-1</v>
      </c>
      <c r="CK78" s="79">
        <f t="shared" si="33"/>
        <v>-1</v>
      </c>
      <c r="CL78" s="79">
        <f t="shared" si="34"/>
        <v>-1</v>
      </c>
      <c r="CM78" s="49" t="e">
        <f t="shared" si="36"/>
        <v>#DIV/0!</v>
      </c>
      <c r="CN78" s="49" t="e">
        <f t="shared" si="37"/>
        <v>#DIV/0!</v>
      </c>
      <c r="CO78" s="49" t="e">
        <f t="shared" si="38"/>
        <v>#DIV/0!</v>
      </c>
      <c r="CP78" s="49" t="e">
        <f t="shared" si="39"/>
        <v>#DIV/0!</v>
      </c>
      <c r="CQ78" s="79" t="str">
        <f>IF(N78=0,"",(#REF!-N78)/N78)</f>
        <v/>
      </c>
      <c r="CR78" s="79" t="str">
        <f t="shared" si="35"/>
        <v/>
      </c>
    </row>
    <row r="79" spans="1:96" x14ac:dyDescent="0.25">
      <c r="A79" s="87">
        <v>206</v>
      </c>
      <c r="B79" s="88">
        <v>17072.282799000001</v>
      </c>
      <c r="C79" s="88"/>
      <c r="D79" s="88">
        <v>36840.097317</v>
      </c>
      <c r="E79" s="88">
        <v>2946.7188225</v>
      </c>
      <c r="F79" s="88">
        <v>2736.4398053999998</v>
      </c>
      <c r="G79" s="88">
        <v>2714.9613267999998</v>
      </c>
      <c r="H79" s="88">
        <v>1806.3675225</v>
      </c>
      <c r="Q79" s="88" t="s">
        <v>185</v>
      </c>
      <c r="R79" s="88">
        <v>0</v>
      </c>
      <c r="S79" s="88">
        <v>0</v>
      </c>
      <c r="T79" s="88">
        <v>0</v>
      </c>
      <c r="U79" s="88">
        <v>0</v>
      </c>
      <c r="V79" s="88">
        <v>0</v>
      </c>
      <c r="W79" s="88">
        <v>0</v>
      </c>
      <c r="X79" s="88">
        <v>0</v>
      </c>
      <c r="Y79" s="88">
        <v>0</v>
      </c>
      <c r="Z79" s="88">
        <v>0</v>
      </c>
      <c r="AA79" s="88">
        <v>0</v>
      </c>
      <c r="AB79" s="88">
        <v>0</v>
      </c>
      <c r="AC79" s="88">
        <v>0</v>
      </c>
      <c r="AD79" s="88">
        <v>0</v>
      </c>
      <c r="AE79" s="88">
        <v>0</v>
      </c>
      <c r="AF79" s="88">
        <v>0</v>
      </c>
      <c r="AG79" s="88">
        <v>0</v>
      </c>
      <c r="AH79" s="88">
        <v>0</v>
      </c>
      <c r="AI79" s="88">
        <v>0</v>
      </c>
      <c r="AJ79" s="88">
        <v>0</v>
      </c>
      <c r="AK79" s="88">
        <v>0</v>
      </c>
      <c r="AL79" s="88">
        <v>0</v>
      </c>
      <c r="AM79" s="88">
        <v>0</v>
      </c>
      <c r="AN79" s="88">
        <v>0</v>
      </c>
      <c r="AO79" s="88">
        <v>0</v>
      </c>
      <c r="AP79" s="88">
        <v>0</v>
      </c>
      <c r="AQ79" s="88">
        <v>0</v>
      </c>
      <c r="AR79" s="88">
        <v>0</v>
      </c>
      <c r="AS79" s="88">
        <v>0</v>
      </c>
      <c r="AT79" s="88">
        <v>0</v>
      </c>
      <c r="AU79" s="88">
        <v>0</v>
      </c>
      <c r="AV79" s="88">
        <v>0</v>
      </c>
      <c r="AW79" s="88">
        <v>0</v>
      </c>
      <c r="AX79" s="88">
        <v>0</v>
      </c>
      <c r="AY79" s="88">
        <v>0</v>
      </c>
      <c r="AZ79" s="88">
        <v>0</v>
      </c>
      <c r="BA79" s="88">
        <v>0</v>
      </c>
      <c r="BB79" s="88">
        <v>0</v>
      </c>
      <c r="BC79" s="88">
        <v>0</v>
      </c>
      <c r="BD79" s="88">
        <v>0</v>
      </c>
      <c r="BE79" s="88">
        <v>0</v>
      </c>
      <c r="BF79" s="88">
        <v>0</v>
      </c>
      <c r="BG79" s="88">
        <v>0</v>
      </c>
      <c r="BH79" s="88">
        <v>0</v>
      </c>
      <c r="BI79" s="88">
        <v>0</v>
      </c>
      <c r="BJ79" s="88">
        <v>0</v>
      </c>
      <c r="BK79" s="88">
        <v>0</v>
      </c>
      <c r="BL79" s="88">
        <v>0</v>
      </c>
      <c r="BM79" s="88">
        <v>0</v>
      </c>
      <c r="BN79" s="88">
        <v>0</v>
      </c>
      <c r="BO79" s="88">
        <v>0</v>
      </c>
      <c r="BP79" s="88">
        <v>0</v>
      </c>
      <c r="BQ79" s="88">
        <v>0</v>
      </c>
      <c r="BR79" s="88">
        <v>0</v>
      </c>
      <c r="BS79" s="88">
        <v>0</v>
      </c>
      <c r="BT79" s="88">
        <v>0</v>
      </c>
      <c r="BU79" s="88">
        <v>0</v>
      </c>
      <c r="BV79" s="88">
        <v>0</v>
      </c>
      <c r="BW79" s="88">
        <v>0</v>
      </c>
      <c r="BX79" s="88">
        <v>0</v>
      </c>
      <c r="BY79" s="88">
        <v>0</v>
      </c>
      <c r="BZ79" s="88">
        <v>0</v>
      </c>
      <c r="CA79" s="88">
        <v>0</v>
      </c>
      <c r="CB79" s="88">
        <v>0</v>
      </c>
      <c r="CD79" s="34" t="e">
        <f t="shared" si="26"/>
        <v>#DIV/0!</v>
      </c>
      <c r="CE79" s="34" t="e">
        <f t="shared" si="27"/>
        <v>#DIV/0!</v>
      </c>
      <c r="CF79" s="79">
        <f t="shared" si="28"/>
        <v>-1</v>
      </c>
      <c r="CG79" s="79" t="str">
        <f t="shared" si="29"/>
        <v/>
      </c>
      <c r="CH79" s="79">
        <f t="shared" si="30"/>
        <v>-1</v>
      </c>
      <c r="CI79" s="79">
        <f t="shared" si="31"/>
        <v>-1</v>
      </c>
      <c r="CJ79" s="79">
        <f t="shared" si="32"/>
        <v>-1</v>
      </c>
      <c r="CK79" s="79">
        <f t="shared" si="33"/>
        <v>-1</v>
      </c>
      <c r="CL79" s="79">
        <f t="shared" si="34"/>
        <v>-1</v>
      </c>
      <c r="CM79" s="49" t="e">
        <f t="shared" si="36"/>
        <v>#DIV/0!</v>
      </c>
      <c r="CN79" s="49" t="e">
        <f t="shared" si="37"/>
        <v>#DIV/0!</v>
      </c>
      <c r="CO79" s="49" t="e">
        <f t="shared" si="38"/>
        <v>#DIV/0!</v>
      </c>
      <c r="CP79" s="49" t="e">
        <f t="shared" si="39"/>
        <v>#DIV/0!</v>
      </c>
      <c r="CQ79" s="79" t="str">
        <f>IF(N79=0,"",(#REF!-N79)/N79)</f>
        <v/>
      </c>
      <c r="CR79" s="79" t="str">
        <f t="shared" si="35"/>
        <v/>
      </c>
    </row>
    <row r="80" spans="1:96" x14ac:dyDescent="0.25">
      <c r="A80" s="87">
        <v>207</v>
      </c>
      <c r="B80" s="88">
        <v>9.0696753364999996</v>
      </c>
      <c r="C80" s="88"/>
      <c r="D80" s="88">
        <v>86.807012940999996</v>
      </c>
      <c r="E80" s="88">
        <v>7.0542861574</v>
      </c>
      <c r="F80" s="88">
        <v>6.5430095328000002</v>
      </c>
      <c r="G80" s="88">
        <v>6.6462357436000001</v>
      </c>
      <c r="H80" s="88">
        <v>3.2517706271</v>
      </c>
      <c r="Q80" s="88" t="s">
        <v>186</v>
      </c>
      <c r="R80" s="88">
        <v>0</v>
      </c>
      <c r="S80" s="88">
        <v>0</v>
      </c>
      <c r="T80" s="88">
        <v>0</v>
      </c>
      <c r="U80" s="88">
        <v>0</v>
      </c>
      <c r="V80" s="88">
        <v>0</v>
      </c>
      <c r="W80" s="88">
        <v>0</v>
      </c>
      <c r="X80" s="88">
        <v>0</v>
      </c>
      <c r="Y80" s="88">
        <v>0</v>
      </c>
      <c r="Z80" s="88">
        <v>0</v>
      </c>
      <c r="AA80" s="88">
        <v>0</v>
      </c>
      <c r="AB80" s="88">
        <v>0</v>
      </c>
      <c r="AC80" s="88">
        <v>0</v>
      </c>
      <c r="AD80" s="88">
        <v>0</v>
      </c>
      <c r="AE80" s="88">
        <v>0</v>
      </c>
      <c r="AF80" s="88">
        <v>0</v>
      </c>
      <c r="AG80" s="88">
        <v>0</v>
      </c>
      <c r="AH80" s="88">
        <v>0</v>
      </c>
      <c r="AI80" s="88">
        <v>0</v>
      </c>
      <c r="AJ80" s="88">
        <v>0</v>
      </c>
      <c r="AK80" s="88">
        <v>0</v>
      </c>
      <c r="AL80" s="88">
        <v>0</v>
      </c>
      <c r="AM80" s="88">
        <v>0</v>
      </c>
      <c r="AN80" s="88">
        <v>0</v>
      </c>
      <c r="AO80" s="88">
        <v>0</v>
      </c>
      <c r="AP80" s="88">
        <v>0</v>
      </c>
      <c r="AQ80" s="88">
        <v>0</v>
      </c>
      <c r="AR80" s="88">
        <v>0</v>
      </c>
      <c r="AS80" s="88">
        <v>0</v>
      </c>
      <c r="AT80" s="88">
        <v>0</v>
      </c>
      <c r="AU80" s="88">
        <v>0</v>
      </c>
      <c r="AV80" s="88">
        <v>0</v>
      </c>
      <c r="AW80" s="88">
        <v>0</v>
      </c>
      <c r="AX80" s="88">
        <v>0</v>
      </c>
      <c r="AY80" s="88">
        <v>0</v>
      </c>
      <c r="AZ80" s="88">
        <v>0</v>
      </c>
      <c r="BA80" s="88">
        <v>0</v>
      </c>
      <c r="BB80" s="88">
        <v>0</v>
      </c>
      <c r="BC80" s="88">
        <v>0</v>
      </c>
      <c r="BD80" s="88">
        <v>0</v>
      </c>
      <c r="BE80" s="88">
        <v>0</v>
      </c>
      <c r="BF80" s="88">
        <v>0</v>
      </c>
      <c r="BG80" s="88">
        <v>0</v>
      </c>
      <c r="BH80" s="88">
        <v>0</v>
      </c>
      <c r="BI80" s="88">
        <v>0</v>
      </c>
      <c r="BJ80" s="88">
        <v>0</v>
      </c>
      <c r="BK80" s="88">
        <v>0</v>
      </c>
      <c r="BL80" s="88">
        <v>0</v>
      </c>
      <c r="BM80" s="88">
        <v>0</v>
      </c>
      <c r="BN80" s="88">
        <v>0</v>
      </c>
      <c r="BO80" s="88">
        <v>0</v>
      </c>
      <c r="BP80" s="88">
        <v>0</v>
      </c>
      <c r="BQ80" s="88">
        <v>0</v>
      </c>
      <c r="BR80" s="88">
        <v>0</v>
      </c>
      <c r="BS80" s="88">
        <v>0</v>
      </c>
      <c r="BT80" s="88">
        <v>0</v>
      </c>
      <c r="BU80" s="88">
        <v>0</v>
      </c>
      <c r="BV80" s="88">
        <v>0</v>
      </c>
      <c r="BW80" s="88">
        <v>0</v>
      </c>
      <c r="BX80" s="88">
        <v>0</v>
      </c>
      <c r="BY80" s="88">
        <v>0</v>
      </c>
      <c r="BZ80" s="88">
        <v>0</v>
      </c>
      <c r="CA80" s="88">
        <v>0</v>
      </c>
      <c r="CB80" s="88">
        <v>0</v>
      </c>
      <c r="CD80" s="34" t="e">
        <f t="shared" si="26"/>
        <v>#DIV/0!</v>
      </c>
      <c r="CE80" s="34" t="e">
        <f t="shared" si="27"/>
        <v>#DIV/0!</v>
      </c>
      <c r="CF80" s="79">
        <f t="shared" si="28"/>
        <v>-1</v>
      </c>
      <c r="CG80" s="79" t="str">
        <f t="shared" si="29"/>
        <v/>
      </c>
      <c r="CH80" s="79">
        <f t="shared" si="30"/>
        <v>-1</v>
      </c>
      <c r="CI80" s="79">
        <f t="shared" si="31"/>
        <v>-1</v>
      </c>
      <c r="CJ80" s="79">
        <f t="shared" si="32"/>
        <v>-1</v>
      </c>
      <c r="CK80" s="79">
        <f t="shared" si="33"/>
        <v>-1</v>
      </c>
      <c r="CL80" s="79">
        <f t="shared" si="34"/>
        <v>-1</v>
      </c>
      <c r="CM80" s="49" t="e">
        <f t="shared" si="36"/>
        <v>#DIV/0!</v>
      </c>
      <c r="CN80" s="49" t="e">
        <f t="shared" si="37"/>
        <v>#DIV/0!</v>
      </c>
      <c r="CO80" s="49" t="e">
        <f t="shared" si="38"/>
        <v>#DIV/0!</v>
      </c>
      <c r="CP80" s="49" t="e">
        <f t="shared" si="39"/>
        <v>#DIV/0!</v>
      </c>
      <c r="CQ80" s="79" t="str">
        <f>IF(N80=0,"",(#REF!-N80)/N80)</f>
        <v/>
      </c>
      <c r="CR80" s="79" t="str">
        <f t="shared" si="35"/>
        <v/>
      </c>
    </row>
    <row r="81" spans="1:96" x14ac:dyDescent="0.25">
      <c r="A81" s="87">
        <v>212</v>
      </c>
      <c r="B81" s="88">
        <v>121.63945794</v>
      </c>
      <c r="C81" s="88"/>
      <c r="D81" s="88">
        <v>1164.2266792999999</v>
      </c>
      <c r="E81" s="88">
        <v>94.609731054999997</v>
      </c>
      <c r="F81" s="88">
        <v>87.752659641999998</v>
      </c>
      <c r="G81" s="88">
        <v>89.137095122000005</v>
      </c>
      <c r="H81" s="88">
        <v>43.611662133000003</v>
      </c>
      <c r="Q81" s="88" t="s">
        <v>191</v>
      </c>
      <c r="R81" s="88">
        <v>0</v>
      </c>
      <c r="S81" s="88">
        <v>0</v>
      </c>
      <c r="T81" s="88">
        <v>0</v>
      </c>
      <c r="U81" s="88">
        <v>0</v>
      </c>
      <c r="V81" s="88">
        <v>0</v>
      </c>
      <c r="W81" s="88">
        <v>0</v>
      </c>
      <c r="X81" s="88">
        <v>0</v>
      </c>
      <c r="Y81" s="88">
        <v>0</v>
      </c>
      <c r="Z81" s="88">
        <v>0</v>
      </c>
      <c r="AA81" s="88">
        <v>0</v>
      </c>
      <c r="AB81" s="88">
        <v>0</v>
      </c>
      <c r="AC81" s="88">
        <v>0</v>
      </c>
      <c r="AD81" s="88">
        <v>0</v>
      </c>
      <c r="AE81" s="88">
        <v>0</v>
      </c>
      <c r="AF81" s="88">
        <v>0</v>
      </c>
      <c r="AG81" s="88">
        <v>0</v>
      </c>
      <c r="AH81" s="88">
        <v>0</v>
      </c>
      <c r="AI81" s="88">
        <v>0</v>
      </c>
      <c r="AJ81" s="88">
        <v>0</v>
      </c>
      <c r="AK81" s="88">
        <v>0</v>
      </c>
      <c r="AL81" s="88">
        <v>0</v>
      </c>
      <c r="AM81" s="88">
        <v>0</v>
      </c>
      <c r="AN81" s="88">
        <v>0</v>
      </c>
      <c r="AO81" s="88">
        <v>0</v>
      </c>
      <c r="AP81" s="88">
        <v>0</v>
      </c>
      <c r="AQ81" s="88">
        <v>0</v>
      </c>
      <c r="AR81" s="88">
        <v>0</v>
      </c>
      <c r="AS81" s="88">
        <v>0</v>
      </c>
      <c r="AT81" s="88">
        <v>0</v>
      </c>
      <c r="AU81" s="88">
        <v>0</v>
      </c>
      <c r="AV81" s="88">
        <v>0</v>
      </c>
      <c r="AW81" s="88">
        <v>0</v>
      </c>
      <c r="AX81" s="88">
        <v>0</v>
      </c>
      <c r="AY81" s="88">
        <v>0</v>
      </c>
      <c r="AZ81" s="88">
        <v>0</v>
      </c>
      <c r="BA81" s="88">
        <v>0</v>
      </c>
      <c r="BB81" s="88">
        <v>0</v>
      </c>
      <c r="BC81" s="88">
        <v>0</v>
      </c>
      <c r="BD81" s="88">
        <v>0</v>
      </c>
      <c r="BE81" s="88">
        <v>0</v>
      </c>
      <c r="BF81" s="88">
        <v>0</v>
      </c>
      <c r="BG81" s="88">
        <v>0</v>
      </c>
      <c r="BH81" s="88">
        <v>0</v>
      </c>
      <c r="BI81" s="88">
        <v>0</v>
      </c>
      <c r="BJ81" s="88">
        <v>0</v>
      </c>
      <c r="BK81" s="88">
        <v>0</v>
      </c>
      <c r="BL81" s="88">
        <v>0</v>
      </c>
      <c r="BM81" s="88">
        <v>0</v>
      </c>
      <c r="BN81" s="88">
        <v>0</v>
      </c>
      <c r="BO81" s="88">
        <v>0</v>
      </c>
      <c r="BP81" s="88">
        <v>0</v>
      </c>
      <c r="BQ81" s="88">
        <v>0</v>
      </c>
      <c r="BR81" s="88">
        <v>0</v>
      </c>
      <c r="BS81" s="88">
        <v>0</v>
      </c>
      <c r="BT81" s="88">
        <v>0</v>
      </c>
      <c r="BU81" s="88">
        <v>0</v>
      </c>
      <c r="BV81" s="88">
        <v>0</v>
      </c>
      <c r="BW81" s="88">
        <v>0</v>
      </c>
      <c r="BX81" s="88">
        <v>0</v>
      </c>
      <c r="BY81" s="88">
        <v>0</v>
      </c>
      <c r="BZ81" s="88">
        <v>0</v>
      </c>
      <c r="CA81" s="88">
        <v>0</v>
      </c>
      <c r="CB81" s="88">
        <v>0</v>
      </c>
      <c r="CD81" s="34" t="e">
        <f t="shared" si="26"/>
        <v>#DIV/0!</v>
      </c>
      <c r="CE81" s="34" t="e">
        <f t="shared" si="27"/>
        <v>#DIV/0!</v>
      </c>
      <c r="CF81" s="79">
        <f t="shared" si="28"/>
        <v>-1</v>
      </c>
      <c r="CG81" s="79" t="str">
        <f t="shared" si="29"/>
        <v/>
      </c>
      <c r="CH81" s="79">
        <f t="shared" si="30"/>
        <v>-1</v>
      </c>
      <c r="CI81" s="79">
        <f t="shared" si="31"/>
        <v>-1</v>
      </c>
      <c r="CJ81" s="79">
        <f t="shared" si="32"/>
        <v>-1</v>
      </c>
      <c r="CK81" s="79">
        <f t="shared" si="33"/>
        <v>-1</v>
      </c>
      <c r="CL81" s="79">
        <f t="shared" si="34"/>
        <v>-1</v>
      </c>
      <c r="CM81" s="49" t="e">
        <f t="shared" si="36"/>
        <v>#DIV/0!</v>
      </c>
      <c r="CN81" s="49" t="e">
        <f t="shared" si="37"/>
        <v>#DIV/0!</v>
      </c>
      <c r="CO81" s="49" t="e">
        <f t="shared" si="38"/>
        <v>#DIV/0!</v>
      </c>
      <c r="CP81" s="49" t="e">
        <f t="shared" si="39"/>
        <v>#DIV/0!</v>
      </c>
      <c r="CQ81" s="79" t="str">
        <f>IF(N81=0,"",(#REF!-N81)/N81)</f>
        <v/>
      </c>
      <c r="CR81" s="79" t="str">
        <f t="shared" si="35"/>
        <v/>
      </c>
    </row>
    <row r="82" spans="1:96" x14ac:dyDescent="0.25">
      <c r="A82" s="87">
        <v>216</v>
      </c>
      <c r="B82" s="88">
        <v>7691.4391625999997</v>
      </c>
      <c r="C82" s="88"/>
      <c r="D82" s="88">
        <v>16597.274692999999</v>
      </c>
      <c r="E82" s="88">
        <v>1327.5616869</v>
      </c>
      <c r="F82" s="88">
        <v>1232.8263615000001</v>
      </c>
      <c r="G82" s="88">
        <v>1223.1498340999999</v>
      </c>
      <c r="H82" s="88">
        <v>813.80832707000002</v>
      </c>
      <c r="Q82" s="88" t="s">
        <v>195</v>
      </c>
      <c r="R82" s="88">
        <v>0</v>
      </c>
      <c r="S82" s="88">
        <v>0</v>
      </c>
      <c r="T82" s="88">
        <v>0</v>
      </c>
      <c r="U82" s="88">
        <v>0</v>
      </c>
      <c r="V82" s="88">
        <v>0</v>
      </c>
      <c r="W82" s="88">
        <v>0</v>
      </c>
      <c r="X82" s="88">
        <v>0</v>
      </c>
      <c r="Y82" s="88">
        <v>0</v>
      </c>
      <c r="Z82" s="88">
        <v>0</v>
      </c>
      <c r="AA82" s="88">
        <v>0</v>
      </c>
      <c r="AB82" s="88">
        <v>0</v>
      </c>
      <c r="AC82" s="88">
        <v>0</v>
      </c>
      <c r="AD82" s="88">
        <v>0</v>
      </c>
      <c r="AE82" s="88">
        <v>0</v>
      </c>
      <c r="AF82" s="88">
        <v>0</v>
      </c>
      <c r="AG82" s="88">
        <v>0</v>
      </c>
      <c r="AH82" s="88">
        <v>0</v>
      </c>
      <c r="AI82" s="88">
        <v>0</v>
      </c>
      <c r="AJ82" s="88">
        <v>0</v>
      </c>
      <c r="AK82" s="88">
        <v>0</v>
      </c>
      <c r="AL82" s="88">
        <v>0</v>
      </c>
      <c r="AM82" s="88">
        <v>0</v>
      </c>
      <c r="AN82" s="88">
        <v>0</v>
      </c>
      <c r="AO82" s="88">
        <v>0</v>
      </c>
      <c r="AP82" s="88">
        <v>0</v>
      </c>
      <c r="AQ82" s="88">
        <v>0</v>
      </c>
      <c r="AR82" s="88">
        <v>0</v>
      </c>
      <c r="AS82" s="88">
        <v>0</v>
      </c>
      <c r="AT82" s="88">
        <v>0</v>
      </c>
      <c r="AU82" s="88">
        <v>0</v>
      </c>
      <c r="AV82" s="88">
        <v>0</v>
      </c>
      <c r="AW82" s="88">
        <v>0</v>
      </c>
      <c r="AX82" s="88">
        <v>0</v>
      </c>
      <c r="AY82" s="88">
        <v>0</v>
      </c>
      <c r="AZ82" s="88">
        <v>0</v>
      </c>
      <c r="BA82" s="88">
        <v>0</v>
      </c>
      <c r="BB82" s="88">
        <v>0</v>
      </c>
      <c r="BC82" s="88">
        <v>0</v>
      </c>
      <c r="BD82" s="88">
        <v>0</v>
      </c>
      <c r="BE82" s="88">
        <v>0</v>
      </c>
      <c r="BF82" s="88">
        <v>0</v>
      </c>
      <c r="BG82" s="88">
        <v>0</v>
      </c>
      <c r="BH82" s="88">
        <v>0</v>
      </c>
      <c r="BI82" s="88">
        <v>0</v>
      </c>
      <c r="BJ82" s="88">
        <v>0</v>
      </c>
      <c r="BK82" s="88">
        <v>0</v>
      </c>
      <c r="BL82" s="88">
        <v>0</v>
      </c>
      <c r="BM82" s="88">
        <v>0</v>
      </c>
      <c r="BN82" s="88">
        <v>0</v>
      </c>
      <c r="BO82" s="88">
        <v>0</v>
      </c>
      <c r="BP82" s="88">
        <v>0</v>
      </c>
      <c r="BQ82" s="88">
        <v>0</v>
      </c>
      <c r="BR82" s="88">
        <v>0</v>
      </c>
      <c r="BS82" s="88">
        <v>0</v>
      </c>
      <c r="BT82" s="88">
        <v>0</v>
      </c>
      <c r="BU82" s="88">
        <v>0</v>
      </c>
      <c r="BV82" s="88">
        <v>0</v>
      </c>
      <c r="BW82" s="88">
        <v>0</v>
      </c>
      <c r="BX82" s="88">
        <v>0</v>
      </c>
      <c r="BY82" s="88">
        <v>0</v>
      </c>
      <c r="BZ82" s="88">
        <v>0</v>
      </c>
      <c r="CA82" s="88">
        <v>0</v>
      </c>
      <c r="CB82" s="88">
        <v>0</v>
      </c>
      <c r="CD82" s="34" t="e">
        <f t="shared" si="26"/>
        <v>#DIV/0!</v>
      </c>
      <c r="CE82" s="34" t="e">
        <f t="shared" si="27"/>
        <v>#DIV/0!</v>
      </c>
      <c r="CF82" s="79">
        <f t="shared" si="28"/>
        <v>-1</v>
      </c>
      <c r="CG82" s="79" t="str">
        <f t="shared" si="29"/>
        <v/>
      </c>
      <c r="CH82" s="79">
        <f t="shared" si="30"/>
        <v>-1</v>
      </c>
      <c r="CI82" s="79">
        <f t="shared" si="31"/>
        <v>-1</v>
      </c>
      <c r="CJ82" s="79">
        <f t="shared" si="32"/>
        <v>-1</v>
      </c>
      <c r="CK82" s="79">
        <f t="shared" si="33"/>
        <v>-1</v>
      </c>
      <c r="CL82" s="79">
        <f t="shared" si="34"/>
        <v>-1</v>
      </c>
      <c r="CM82" s="49" t="e">
        <f t="shared" si="36"/>
        <v>#DIV/0!</v>
      </c>
      <c r="CN82" s="49" t="e">
        <f t="shared" si="37"/>
        <v>#DIV/0!</v>
      </c>
      <c r="CO82" s="49" t="e">
        <f t="shared" si="38"/>
        <v>#DIV/0!</v>
      </c>
      <c r="CP82" s="49" t="e">
        <f t="shared" si="39"/>
        <v>#DIV/0!</v>
      </c>
      <c r="CQ82" s="79" t="str">
        <f>IF(N82=0,"",(#REF!-N82)/N82)</f>
        <v/>
      </c>
      <c r="CR82" s="79" t="str">
        <f t="shared" si="35"/>
        <v/>
      </c>
    </row>
    <row r="83" spans="1:96" x14ac:dyDescent="0.25">
      <c r="A83" s="87">
        <v>220</v>
      </c>
      <c r="B83" s="88">
        <v>12632.712556</v>
      </c>
      <c r="C83" s="88"/>
      <c r="D83" s="88">
        <v>27259.995949</v>
      </c>
      <c r="E83" s="88">
        <v>2180.4378655999999</v>
      </c>
      <c r="F83" s="88">
        <v>2024.8409597</v>
      </c>
      <c r="G83" s="88">
        <v>2008.9478627000001</v>
      </c>
      <c r="H83" s="88">
        <v>1336.6297847000001</v>
      </c>
      <c r="Q83" s="88" t="s">
        <v>199</v>
      </c>
      <c r="R83" s="88">
        <v>0</v>
      </c>
      <c r="S83" s="88">
        <v>0</v>
      </c>
      <c r="T83" s="88">
        <v>0</v>
      </c>
      <c r="U83" s="88">
        <v>0</v>
      </c>
      <c r="V83" s="88">
        <v>0</v>
      </c>
      <c r="W83" s="88">
        <v>0</v>
      </c>
      <c r="X83" s="88">
        <v>0</v>
      </c>
      <c r="Y83" s="88">
        <v>0</v>
      </c>
      <c r="Z83" s="88">
        <v>0</v>
      </c>
      <c r="AA83" s="88">
        <v>0</v>
      </c>
      <c r="AB83" s="88">
        <v>0</v>
      </c>
      <c r="AC83" s="88">
        <v>0</v>
      </c>
      <c r="AD83" s="88">
        <v>0</v>
      </c>
      <c r="AE83" s="88">
        <v>0</v>
      </c>
      <c r="AF83" s="88">
        <v>0</v>
      </c>
      <c r="AG83" s="88">
        <v>0</v>
      </c>
      <c r="AH83" s="88">
        <v>0</v>
      </c>
      <c r="AI83" s="88">
        <v>0</v>
      </c>
      <c r="AJ83" s="88">
        <v>0</v>
      </c>
      <c r="AK83" s="88">
        <v>0</v>
      </c>
      <c r="AL83" s="88">
        <v>0</v>
      </c>
      <c r="AM83" s="88">
        <v>0</v>
      </c>
      <c r="AN83" s="88">
        <v>0</v>
      </c>
      <c r="AO83" s="88">
        <v>0</v>
      </c>
      <c r="AP83" s="88">
        <v>0</v>
      </c>
      <c r="AQ83" s="88">
        <v>0</v>
      </c>
      <c r="AR83" s="88">
        <v>0</v>
      </c>
      <c r="AS83" s="88">
        <v>0</v>
      </c>
      <c r="AT83" s="88">
        <v>0</v>
      </c>
      <c r="AU83" s="88">
        <v>0</v>
      </c>
      <c r="AV83" s="88">
        <v>0</v>
      </c>
      <c r="AW83" s="88">
        <v>0</v>
      </c>
      <c r="AX83" s="88">
        <v>0</v>
      </c>
      <c r="AY83" s="88">
        <v>0</v>
      </c>
      <c r="AZ83" s="88">
        <v>0</v>
      </c>
      <c r="BA83" s="88">
        <v>0</v>
      </c>
      <c r="BB83" s="88">
        <v>0</v>
      </c>
      <c r="BC83" s="88">
        <v>0</v>
      </c>
      <c r="BD83" s="88">
        <v>0</v>
      </c>
      <c r="BE83" s="88">
        <v>0</v>
      </c>
      <c r="BF83" s="88">
        <v>0</v>
      </c>
      <c r="BG83" s="88">
        <v>0</v>
      </c>
      <c r="BH83" s="88">
        <v>0</v>
      </c>
      <c r="BI83" s="88">
        <v>0</v>
      </c>
      <c r="BJ83" s="88">
        <v>0</v>
      </c>
      <c r="BK83" s="88">
        <v>0</v>
      </c>
      <c r="BL83" s="88">
        <v>0</v>
      </c>
      <c r="BM83" s="88">
        <v>0</v>
      </c>
      <c r="BN83" s="88">
        <v>0</v>
      </c>
      <c r="BO83" s="88">
        <v>0</v>
      </c>
      <c r="BP83" s="88">
        <v>0</v>
      </c>
      <c r="BQ83" s="88">
        <v>0</v>
      </c>
      <c r="BR83" s="88">
        <v>0</v>
      </c>
      <c r="BS83" s="88">
        <v>0</v>
      </c>
      <c r="BT83" s="88">
        <v>0</v>
      </c>
      <c r="BU83" s="88">
        <v>0</v>
      </c>
      <c r="BV83" s="88">
        <v>0</v>
      </c>
      <c r="BW83" s="88">
        <v>0</v>
      </c>
      <c r="BX83" s="88">
        <v>0</v>
      </c>
      <c r="BY83" s="88">
        <v>0</v>
      </c>
      <c r="BZ83" s="88">
        <v>0</v>
      </c>
      <c r="CA83" s="88">
        <v>0</v>
      </c>
      <c r="CB83" s="88">
        <v>0</v>
      </c>
      <c r="CD83" s="34" t="e">
        <f t="shared" si="26"/>
        <v>#DIV/0!</v>
      </c>
      <c r="CE83" s="34" t="e">
        <f t="shared" si="27"/>
        <v>#DIV/0!</v>
      </c>
      <c r="CF83" s="79">
        <f t="shared" si="28"/>
        <v>-1</v>
      </c>
      <c r="CG83" s="79" t="str">
        <f t="shared" si="29"/>
        <v/>
      </c>
      <c r="CH83" s="79">
        <f t="shared" si="30"/>
        <v>-1</v>
      </c>
      <c r="CI83" s="79">
        <f t="shared" si="31"/>
        <v>-1</v>
      </c>
      <c r="CJ83" s="79">
        <f t="shared" si="32"/>
        <v>-1</v>
      </c>
      <c r="CK83" s="79">
        <f t="shared" si="33"/>
        <v>-1</v>
      </c>
      <c r="CL83" s="79">
        <f t="shared" si="34"/>
        <v>-1</v>
      </c>
      <c r="CM83" s="49" t="e">
        <f t="shared" si="36"/>
        <v>#DIV/0!</v>
      </c>
      <c r="CN83" s="49" t="e">
        <f t="shared" si="37"/>
        <v>#DIV/0!</v>
      </c>
      <c r="CO83" s="49" t="e">
        <f t="shared" si="38"/>
        <v>#DIV/0!</v>
      </c>
      <c r="CP83" s="49" t="e">
        <f t="shared" si="39"/>
        <v>#DIV/0!</v>
      </c>
      <c r="CQ83" s="79" t="str">
        <f>IF(N83=0,"",(#REF!-N83)/N83)</f>
        <v/>
      </c>
      <c r="CR83" s="79" t="str">
        <f t="shared" si="35"/>
        <v/>
      </c>
    </row>
    <row r="84" spans="1:96" x14ac:dyDescent="0.25">
      <c r="A84" s="87">
        <v>223</v>
      </c>
      <c r="B84" s="88">
        <v>8296.3297664000002</v>
      </c>
      <c r="C84" s="88"/>
      <c r="D84" s="88">
        <v>19070.733861000001</v>
      </c>
      <c r="E84" s="88">
        <v>1527.3320057000001</v>
      </c>
      <c r="F84" s="88">
        <v>1418.2040824000001</v>
      </c>
      <c r="G84" s="88">
        <v>1409.7582795000001</v>
      </c>
      <c r="H84" s="88">
        <v>917.63423948000002</v>
      </c>
      <c r="Q84" s="88" t="s">
        <v>202</v>
      </c>
      <c r="R84" s="88">
        <v>0</v>
      </c>
      <c r="S84" s="88">
        <v>0</v>
      </c>
      <c r="T84" s="88">
        <v>0</v>
      </c>
      <c r="U84" s="88">
        <v>0</v>
      </c>
      <c r="V84" s="88">
        <v>0</v>
      </c>
      <c r="W84" s="88">
        <v>0</v>
      </c>
      <c r="X84" s="88">
        <v>0</v>
      </c>
      <c r="Y84" s="88">
        <v>0</v>
      </c>
      <c r="Z84" s="88">
        <v>0</v>
      </c>
      <c r="AA84" s="88">
        <v>0</v>
      </c>
      <c r="AB84" s="88">
        <v>0</v>
      </c>
      <c r="AC84" s="88">
        <v>0</v>
      </c>
      <c r="AD84" s="88">
        <v>0</v>
      </c>
      <c r="AE84" s="88">
        <v>0</v>
      </c>
      <c r="AF84" s="88">
        <v>0</v>
      </c>
      <c r="AG84" s="88">
        <v>0</v>
      </c>
      <c r="AH84" s="88">
        <v>0</v>
      </c>
      <c r="AI84" s="88">
        <v>0</v>
      </c>
      <c r="AJ84" s="88">
        <v>0</v>
      </c>
      <c r="AK84" s="88">
        <v>0</v>
      </c>
      <c r="AL84" s="88">
        <v>0</v>
      </c>
      <c r="AM84" s="88">
        <v>0</v>
      </c>
      <c r="AN84" s="88">
        <v>0</v>
      </c>
      <c r="AO84" s="88">
        <v>0</v>
      </c>
      <c r="AP84" s="88">
        <v>0</v>
      </c>
      <c r="AQ84" s="88">
        <v>0</v>
      </c>
      <c r="AR84" s="88">
        <v>0</v>
      </c>
      <c r="AS84" s="88">
        <v>0</v>
      </c>
      <c r="AT84" s="88">
        <v>0</v>
      </c>
      <c r="AU84" s="88">
        <v>0</v>
      </c>
      <c r="AV84" s="88">
        <v>0</v>
      </c>
      <c r="AW84" s="88">
        <v>0</v>
      </c>
      <c r="AX84" s="88">
        <v>0</v>
      </c>
      <c r="AY84" s="88">
        <v>0</v>
      </c>
      <c r="AZ84" s="88">
        <v>0</v>
      </c>
      <c r="BA84" s="88">
        <v>0</v>
      </c>
      <c r="BB84" s="88">
        <v>0</v>
      </c>
      <c r="BC84" s="88">
        <v>0</v>
      </c>
      <c r="BD84" s="88">
        <v>0</v>
      </c>
      <c r="BE84" s="88">
        <v>0</v>
      </c>
      <c r="BF84" s="88">
        <v>0</v>
      </c>
      <c r="BG84" s="88">
        <v>0</v>
      </c>
      <c r="BH84" s="88">
        <v>0</v>
      </c>
      <c r="BI84" s="88">
        <v>0</v>
      </c>
      <c r="BJ84" s="88">
        <v>0</v>
      </c>
      <c r="BK84" s="88">
        <v>0</v>
      </c>
      <c r="BL84" s="88">
        <v>0</v>
      </c>
      <c r="BM84" s="88">
        <v>0</v>
      </c>
      <c r="BN84" s="88">
        <v>0</v>
      </c>
      <c r="BO84" s="88">
        <v>0</v>
      </c>
      <c r="BP84" s="88">
        <v>0</v>
      </c>
      <c r="BQ84" s="88">
        <v>0</v>
      </c>
      <c r="BR84" s="88">
        <v>0</v>
      </c>
      <c r="BS84" s="88">
        <v>0</v>
      </c>
      <c r="BT84" s="88">
        <v>0</v>
      </c>
      <c r="BU84" s="88">
        <v>0</v>
      </c>
      <c r="BV84" s="88">
        <v>0</v>
      </c>
      <c r="BW84" s="88">
        <v>0</v>
      </c>
      <c r="BX84" s="88">
        <v>0</v>
      </c>
      <c r="BY84" s="88">
        <v>0</v>
      </c>
      <c r="BZ84" s="88">
        <v>0</v>
      </c>
      <c r="CA84" s="88">
        <v>0</v>
      </c>
      <c r="CB84" s="88">
        <v>0</v>
      </c>
      <c r="CD84" s="34" t="e">
        <f t="shared" si="26"/>
        <v>#DIV/0!</v>
      </c>
      <c r="CE84" s="34" t="e">
        <f t="shared" si="27"/>
        <v>#DIV/0!</v>
      </c>
      <c r="CF84" s="79">
        <f t="shared" si="28"/>
        <v>-1</v>
      </c>
      <c r="CG84" s="79" t="str">
        <f t="shared" si="29"/>
        <v/>
      </c>
      <c r="CH84" s="79">
        <f t="shared" si="30"/>
        <v>-1</v>
      </c>
      <c r="CI84" s="79">
        <f t="shared" si="31"/>
        <v>-1</v>
      </c>
      <c r="CJ84" s="79">
        <f t="shared" si="32"/>
        <v>-1</v>
      </c>
      <c r="CK84" s="79">
        <f t="shared" si="33"/>
        <v>-1</v>
      </c>
      <c r="CL84" s="79">
        <f t="shared" si="34"/>
        <v>-1</v>
      </c>
      <c r="CM84" s="49" t="e">
        <f t="shared" si="36"/>
        <v>#DIV/0!</v>
      </c>
      <c r="CN84" s="49" t="e">
        <f t="shared" si="37"/>
        <v>#DIV/0!</v>
      </c>
      <c r="CO84" s="49" t="e">
        <f t="shared" si="38"/>
        <v>#DIV/0!</v>
      </c>
      <c r="CP84" s="49" t="e">
        <f t="shared" si="39"/>
        <v>#DIV/0!</v>
      </c>
      <c r="CQ84" s="79" t="str">
        <f>IF(N84=0,"",(#REF!-N84)/N84)</f>
        <v/>
      </c>
      <c r="CR84" s="79" t="str">
        <f t="shared" si="35"/>
        <v/>
      </c>
    </row>
    <row r="85" spans="1:96" x14ac:dyDescent="0.25">
      <c r="A85" s="87">
        <v>227</v>
      </c>
      <c r="B85" s="88">
        <v>8859.2177427999995</v>
      </c>
      <c r="C85" s="88"/>
      <c r="D85" s="88">
        <v>19117.406461999999</v>
      </c>
      <c r="E85" s="88">
        <v>1529.1391011000001</v>
      </c>
      <c r="F85" s="88">
        <v>1420.0191090000001</v>
      </c>
      <c r="G85" s="88">
        <v>1408.8737426</v>
      </c>
      <c r="H85" s="88">
        <v>937.37415028999999</v>
      </c>
      <c r="Q85" s="88" t="s">
        <v>206</v>
      </c>
      <c r="R85" s="88">
        <v>0</v>
      </c>
      <c r="S85" s="88">
        <v>0</v>
      </c>
      <c r="T85" s="88">
        <v>0</v>
      </c>
      <c r="U85" s="88">
        <v>0</v>
      </c>
      <c r="V85" s="88">
        <v>0</v>
      </c>
      <c r="W85" s="88">
        <v>0</v>
      </c>
      <c r="X85" s="88">
        <v>0</v>
      </c>
      <c r="Y85" s="88">
        <v>0</v>
      </c>
      <c r="Z85" s="88">
        <v>0</v>
      </c>
      <c r="AA85" s="88">
        <v>0</v>
      </c>
      <c r="AB85" s="88">
        <v>0</v>
      </c>
      <c r="AC85" s="88">
        <v>0</v>
      </c>
      <c r="AD85" s="88">
        <v>0</v>
      </c>
      <c r="AE85" s="88">
        <v>0</v>
      </c>
      <c r="AF85" s="88">
        <v>0</v>
      </c>
      <c r="AG85" s="88">
        <v>0</v>
      </c>
      <c r="AH85" s="88">
        <v>0</v>
      </c>
      <c r="AI85" s="88">
        <v>0</v>
      </c>
      <c r="AJ85" s="88">
        <v>0</v>
      </c>
      <c r="AK85" s="88">
        <v>0</v>
      </c>
      <c r="AL85" s="88">
        <v>0</v>
      </c>
      <c r="AM85" s="88">
        <v>0</v>
      </c>
      <c r="AN85" s="88">
        <v>0</v>
      </c>
      <c r="AO85" s="88">
        <v>0</v>
      </c>
      <c r="AP85" s="88">
        <v>0</v>
      </c>
      <c r="AQ85" s="88">
        <v>0</v>
      </c>
      <c r="AR85" s="88">
        <v>0</v>
      </c>
      <c r="AS85" s="88">
        <v>0</v>
      </c>
      <c r="AT85" s="88">
        <v>0</v>
      </c>
      <c r="AU85" s="88">
        <v>0</v>
      </c>
      <c r="AV85" s="88">
        <v>0</v>
      </c>
      <c r="AW85" s="88">
        <v>0</v>
      </c>
      <c r="AX85" s="88">
        <v>0</v>
      </c>
      <c r="AY85" s="88">
        <v>0</v>
      </c>
      <c r="AZ85" s="88">
        <v>0</v>
      </c>
      <c r="BA85" s="88">
        <v>0</v>
      </c>
      <c r="BB85" s="88">
        <v>0</v>
      </c>
      <c r="BC85" s="88">
        <v>0</v>
      </c>
      <c r="BD85" s="88">
        <v>0</v>
      </c>
      <c r="BE85" s="88">
        <v>0</v>
      </c>
      <c r="BF85" s="88">
        <v>0</v>
      </c>
      <c r="BG85" s="88">
        <v>0</v>
      </c>
      <c r="BH85" s="88">
        <v>0</v>
      </c>
      <c r="BI85" s="88">
        <v>0</v>
      </c>
      <c r="BJ85" s="88">
        <v>0</v>
      </c>
      <c r="BK85" s="88">
        <v>0</v>
      </c>
      <c r="BL85" s="88">
        <v>0</v>
      </c>
      <c r="BM85" s="88">
        <v>0</v>
      </c>
      <c r="BN85" s="88">
        <v>0</v>
      </c>
      <c r="BO85" s="88">
        <v>0</v>
      </c>
      <c r="BP85" s="88">
        <v>0</v>
      </c>
      <c r="BQ85" s="88">
        <v>0</v>
      </c>
      <c r="BR85" s="88">
        <v>0</v>
      </c>
      <c r="BS85" s="88">
        <v>0</v>
      </c>
      <c r="BT85" s="88">
        <v>0</v>
      </c>
      <c r="BU85" s="88">
        <v>0</v>
      </c>
      <c r="BV85" s="88">
        <v>0</v>
      </c>
      <c r="BW85" s="88">
        <v>0</v>
      </c>
      <c r="BX85" s="88">
        <v>0</v>
      </c>
      <c r="BY85" s="88">
        <v>0</v>
      </c>
      <c r="BZ85" s="88">
        <v>0</v>
      </c>
      <c r="CA85" s="88">
        <v>0</v>
      </c>
      <c r="CB85" s="88">
        <v>0</v>
      </c>
      <c r="CD85" s="34" t="e">
        <f t="shared" si="26"/>
        <v>#DIV/0!</v>
      </c>
      <c r="CE85" s="34" t="e">
        <f t="shared" si="27"/>
        <v>#DIV/0!</v>
      </c>
      <c r="CF85" s="79">
        <f t="shared" si="28"/>
        <v>-1</v>
      </c>
      <c r="CG85" s="79" t="str">
        <f t="shared" si="29"/>
        <v/>
      </c>
      <c r="CH85" s="79">
        <f t="shared" si="30"/>
        <v>-1</v>
      </c>
      <c r="CI85" s="79">
        <f t="shared" si="31"/>
        <v>-1</v>
      </c>
      <c r="CJ85" s="79">
        <f t="shared" si="32"/>
        <v>-1</v>
      </c>
      <c r="CK85" s="79">
        <f t="shared" si="33"/>
        <v>-1</v>
      </c>
      <c r="CL85" s="79">
        <f t="shared" si="34"/>
        <v>-1</v>
      </c>
      <c r="CM85" s="49" t="e">
        <f t="shared" si="36"/>
        <v>#DIV/0!</v>
      </c>
      <c r="CN85" s="49" t="e">
        <f t="shared" si="37"/>
        <v>#DIV/0!</v>
      </c>
      <c r="CO85" s="49" t="e">
        <f t="shared" si="38"/>
        <v>#DIV/0!</v>
      </c>
      <c r="CP85" s="49" t="e">
        <f t="shared" si="39"/>
        <v>#DIV/0!</v>
      </c>
      <c r="CQ85" s="79" t="str">
        <f>IF(N85=0,"",(#REF!-N85)/N85)</f>
        <v/>
      </c>
      <c r="CR85" s="79" t="str">
        <f t="shared" si="35"/>
        <v/>
      </c>
    </row>
    <row r="86" spans="1:96" x14ac:dyDescent="0.25">
      <c r="A86" s="87">
        <v>230</v>
      </c>
      <c r="B86" s="88">
        <v>18931.733270000001</v>
      </c>
      <c r="C86" s="88"/>
      <c r="D86" s="88">
        <v>40852.585694000001</v>
      </c>
      <c r="E86" s="88">
        <v>3267.6646366</v>
      </c>
      <c r="F86" s="88">
        <v>3034.4827995999999</v>
      </c>
      <c r="G86" s="88">
        <v>3010.6649639000002</v>
      </c>
      <c r="H86" s="88">
        <v>2003.1104525000001</v>
      </c>
      <c r="Q86" s="88" t="s">
        <v>209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0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</v>
      </c>
      <c r="AG86" s="88">
        <v>0</v>
      </c>
      <c r="AH86" s="88">
        <v>0</v>
      </c>
      <c r="AI86" s="88">
        <v>0</v>
      </c>
      <c r="AJ86" s="88">
        <v>0</v>
      </c>
      <c r="AK86" s="88">
        <v>0</v>
      </c>
      <c r="AL86" s="88">
        <v>0</v>
      </c>
      <c r="AM86" s="88">
        <v>0</v>
      </c>
      <c r="AN86" s="88">
        <v>0</v>
      </c>
      <c r="AO86" s="88">
        <v>0</v>
      </c>
      <c r="AP86" s="88">
        <v>0</v>
      </c>
      <c r="AQ86" s="88">
        <v>0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0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88">
        <v>0</v>
      </c>
      <c r="BQ86" s="88">
        <v>0</v>
      </c>
      <c r="BR86" s="88">
        <v>0</v>
      </c>
      <c r="BS86" s="88">
        <v>0</v>
      </c>
      <c r="BT86" s="88">
        <v>0</v>
      </c>
      <c r="BU86" s="88">
        <v>0</v>
      </c>
      <c r="BV86" s="88">
        <v>0</v>
      </c>
      <c r="BW86" s="88">
        <v>0</v>
      </c>
      <c r="BX86" s="88">
        <v>0</v>
      </c>
      <c r="BY86" s="88">
        <v>0</v>
      </c>
      <c r="BZ86" s="88">
        <v>0</v>
      </c>
      <c r="CA86" s="88">
        <v>0</v>
      </c>
      <c r="CB86" s="88">
        <v>0</v>
      </c>
      <c r="CD86" s="34" t="e">
        <f t="shared" si="26"/>
        <v>#DIV/0!</v>
      </c>
      <c r="CE86" s="34" t="e">
        <f t="shared" si="27"/>
        <v>#DIV/0!</v>
      </c>
      <c r="CF86" s="79">
        <f t="shared" si="28"/>
        <v>-1</v>
      </c>
      <c r="CG86" s="79" t="str">
        <f t="shared" si="29"/>
        <v/>
      </c>
      <c r="CH86" s="79">
        <f t="shared" si="30"/>
        <v>-1</v>
      </c>
      <c r="CI86" s="79">
        <f t="shared" si="31"/>
        <v>-1</v>
      </c>
      <c r="CJ86" s="79">
        <f t="shared" si="32"/>
        <v>-1</v>
      </c>
      <c r="CK86" s="79">
        <f t="shared" si="33"/>
        <v>-1</v>
      </c>
      <c r="CL86" s="79">
        <f t="shared" si="34"/>
        <v>-1</v>
      </c>
      <c r="CM86" s="49" t="e">
        <f t="shared" si="36"/>
        <v>#DIV/0!</v>
      </c>
      <c r="CN86" s="49" t="e">
        <f t="shared" si="37"/>
        <v>#DIV/0!</v>
      </c>
      <c r="CO86" s="49" t="e">
        <f t="shared" si="38"/>
        <v>#DIV/0!</v>
      </c>
      <c r="CP86" s="49" t="e">
        <f t="shared" si="39"/>
        <v>#DIV/0!</v>
      </c>
      <c r="CQ86" s="79" t="str">
        <f>IF(N86=0,"",(#REF!-N86)/N86)</f>
        <v/>
      </c>
      <c r="CR86" s="79" t="str">
        <f t="shared" si="35"/>
        <v/>
      </c>
    </row>
    <row r="87" spans="1:96" x14ac:dyDescent="0.25">
      <c r="A87" s="18"/>
    </row>
    <row r="88" spans="1:96" x14ac:dyDescent="0.25">
      <c r="A88" s="18"/>
    </row>
    <row r="89" spans="1:96" x14ac:dyDescent="0.25">
      <c r="A89" s="18"/>
    </row>
    <row r="90" spans="1:96" x14ac:dyDescent="0.25">
      <c r="A90" s="18"/>
    </row>
    <row r="91" spans="1:96" x14ac:dyDescent="0.25">
      <c r="A91" s="18"/>
    </row>
    <row r="92" spans="1:96" x14ac:dyDescent="0.25">
      <c r="A92" s="18"/>
    </row>
    <row r="93" spans="1:96" x14ac:dyDescent="0.25">
      <c r="A93" s="18"/>
    </row>
    <row r="94" spans="1:96" x14ac:dyDescent="0.25">
      <c r="A94" s="18"/>
    </row>
    <row r="95" spans="1:96" x14ac:dyDescent="0.25">
      <c r="A95" s="21"/>
    </row>
    <row r="96" spans="1:96" x14ac:dyDescent="0.25">
      <c r="A96" s="21"/>
    </row>
    <row r="97" spans="1:2" x14ac:dyDescent="0.25">
      <c r="A97" s="15"/>
      <c r="B97" s="13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Y6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8" sqref="G38"/>
    </sheetView>
  </sheetViews>
  <sheetFormatPr defaultRowHeight="15" x14ac:dyDescent="0.25"/>
  <cols>
    <col min="1" max="1" width="19.5703125" customWidth="1"/>
    <col min="2" max="2" width="10.28515625" bestFit="1" customWidth="1"/>
    <col min="3" max="3" width="7.85546875" bestFit="1" customWidth="1"/>
    <col min="4" max="4" width="9.42578125" bestFit="1" customWidth="1"/>
    <col min="5" max="7" width="7.85546875" bestFit="1" customWidth="1"/>
    <col min="8" max="8" width="9.42578125" bestFit="1" customWidth="1"/>
    <col min="9" max="9" width="9" bestFit="1" customWidth="1"/>
    <col min="10" max="10" width="9.140625" bestFit="1" customWidth="1"/>
    <col min="11" max="11" width="6.85546875" bestFit="1" customWidth="1"/>
    <col min="12" max="12" width="9.85546875" bestFit="1" customWidth="1"/>
    <col min="13" max="13" width="6.85546875" bestFit="1" customWidth="1"/>
    <col min="14" max="14" width="11.140625" bestFit="1" customWidth="1"/>
    <col min="15" max="17" width="9.140625" style="27" customWidth="1"/>
    <col min="19" max="19" width="15.42578125" bestFit="1" customWidth="1"/>
    <col min="20" max="20" width="6" style="87" bestFit="1" customWidth="1"/>
    <col min="21" max="21" width="5.42578125" style="27" bestFit="1" customWidth="1"/>
    <col min="22" max="22" width="9.85546875" style="25" bestFit="1" customWidth="1"/>
    <col min="23" max="23" width="5.7109375" style="25" bestFit="1" customWidth="1"/>
    <col min="24" max="24" width="14.5703125" style="25" bestFit="1" customWidth="1"/>
    <col min="25" max="25" width="5.7109375" style="25" bestFit="1" customWidth="1"/>
    <col min="26" max="26" width="5.42578125" style="88" bestFit="1" customWidth="1"/>
    <col min="27" max="27" width="6.7109375" style="25" bestFit="1" customWidth="1"/>
    <col min="28" max="28" width="13.42578125" style="25" bestFit="1" customWidth="1"/>
    <col min="29" max="29" width="9.28515625" style="25" bestFit="1" customWidth="1"/>
    <col min="30" max="30" width="4" style="25" bestFit="1" customWidth="1"/>
    <col min="31" max="31" width="9.28515625" style="25" bestFit="1" customWidth="1"/>
    <col min="32" max="33" width="6.7109375" style="25" bestFit="1" customWidth="1"/>
    <col min="34" max="34" width="5.7109375" style="25" bestFit="1" customWidth="1"/>
    <col min="35" max="35" width="6.7109375" style="25" bestFit="1" customWidth="1"/>
    <col min="36" max="36" width="5.7109375" style="88" bestFit="1" customWidth="1"/>
    <col min="37" max="37" width="6.42578125" style="25" bestFit="1" customWidth="1"/>
    <col min="38" max="38" width="15.42578125" style="25" bestFit="1" customWidth="1"/>
    <col min="39" max="39" width="5.7109375" style="25" bestFit="1" customWidth="1"/>
    <col min="40" max="40" width="6.5703125" style="25" bestFit="1" customWidth="1"/>
    <col min="41" max="41" width="6.7109375" style="25" bestFit="1" customWidth="1"/>
    <col min="42" max="42" width="5.140625" style="25" bestFit="1" customWidth="1"/>
    <col min="43" max="43" width="5.7109375" style="88" bestFit="1" customWidth="1"/>
    <col min="44" max="44" width="4.140625" style="25" bestFit="1" customWidth="1"/>
    <col min="45" max="45" width="6.5703125" style="25" bestFit="1" customWidth="1"/>
    <col min="46" max="46" width="6.140625" style="25" bestFit="1" customWidth="1"/>
    <col min="47" max="47" width="7.7109375" style="25" bestFit="1" customWidth="1"/>
    <col min="48" max="48" width="10" style="25" bestFit="1" customWidth="1"/>
    <col min="49" max="49" width="7.7109375" style="88" bestFit="1" customWidth="1"/>
    <col min="50" max="50" width="7.7109375" style="25" bestFit="1" customWidth="1"/>
    <col min="51" max="51" width="6.7109375" style="25" bestFit="1" customWidth="1"/>
    <col min="52" max="52" width="7.7109375" style="25" bestFit="1" customWidth="1"/>
    <col min="53" max="53" width="6" style="25" bestFit="1" customWidth="1"/>
    <col min="54" max="54" width="6.7109375" style="25" bestFit="1" customWidth="1"/>
    <col min="55" max="55" width="4.28515625" style="25" bestFit="1" customWidth="1"/>
    <col min="56" max="56" width="7.7109375" style="25" bestFit="1" customWidth="1"/>
    <col min="57" max="57" width="5.7109375" style="25" bestFit="1" customWidth="1"/>
    <col min="58" max="59" width="6.7109375" style="25" bestFit="1" customWidth="1"/>
    <col min="60" max="60" width="4.140625" style="25" bestFit="1" customWidth="1"/>
    <col min="61" max="61" width="5.85546875" style="25" bestFit="1" customWidth="1"/>
    <col min="62" max="62" width="6.7109375" style="25" bestFit="1" customWidth="1"/>
    <col min="63" max="64" width="7.7109375" style="25" bestFit="1" customWidth="1"/>
    <col min="65" max="65" width="6.7109375" style="25" bestFit="1" customWidth="1"/>
    <col min="66" max="66" width="5.140625" style="25" bestFit="1" customWidth="1"/>
    <col min="67" max="67" width="5.28515625" style="25" bestFit="1" customWidth="1"/>
    <col min="68" max="68" width="8.7109375" style="25" bestFit="1" customWidth="1"/>
    <col min="69" max="69" width="5.7109375" style="25" bestFit="1" customWidth="1"/>
    <col min="70" max="70" width="7.85546875" style="25" bestFit="1" customWidth="1"/>
    <col min="71" max="71" width="5.85546875" style="25" bestFit="1" customWidth="1"/>
    <col min="72" max="72" width="6" style="25" bestFit="1" customWidth="1"/>
    <col min="73" max="73" width="7.7109375" style="25" bestFit="1" customWidth="1"/>
    <col min="74" max="74" width="5.7109375" style="25" bestFit="1" customWidth="1"/>
    <col min="75" max="76" width="6.7109375" style="25" bestFit="1" customWidth="1"/>
    <col min="77" max="77" width="3.85546875" style="25" bestFit="1" customWidth="1"/>
    <col min="78" max="78" width="7.7109375" style="25" bestFit="1" customWidth="1"/>
    <col min="79" max="79" width="8" style="25" bestFit="1" customWidth="1"/>
    <col min="80" max="81" width="5.7109375" style="25" bestFit="1" customWidth="1"/>
    <col min="82" max="82" width="6.7109375" style="25" bestFit="1" customWidth="1"/>
    <col min="83" max="83" width="4.85546875" style="88" bestFit="1" customWidth="1"/>
    <col min="84" max="84" width="6.7109375" style="25" bestFit="1" customWidth="1"/>
    <col min="85" max="85" width="9.140625" style="25" bestFit="1" customWidth="1"/>
    <col min="86" max="86" width="7.140625" style="25" bestFit="1" customWidth="1"/>
    <col min="87" max="87" width="7.7109375" style="25" customWidth="1"/>
    <col min="88" max="100" width="9.140625" style="7"/>
  </cols>
  <sheetData>
    <row r="1" spans="1:103" x14ac:dyDescent="0.25">
      <c r="B1" s="27" t="s">
        <v>489</v>
      </c>
      <c r="S1" s="27" t="s">
        <v>490</v>
      </c>
      <c r="CJ1" s="7" t="s">
        <v>310</v>
      </c>
    </row>
    <row r="2" spans="1:103" x14ac:dyDescent="0.25">
      <c r="A2" s="27" t="s">
        <v>227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I2" s="27" t="s">
        <v>63</v>
      </c>
      <c r="J2" s="27" t="s">
        <v>64</v>
      </c>
      <c r="K2" s="27" t="s">
        <v>225</v>
      </c>
      <c r="L2" s="27" t="s">
        <v>65</v>
      </c>
      <c r="M2" s="27" t="s">
        <v>67</v>
      </c>
      <c r="N2" s="27" t="s">
        <v>68</v>
      </c>
      <c r="O2" s="27" t="s">
        <v>311</v>
      </c>
      <c r="P2" s="27" t="s">
        <v>314</v>
      </c>
      <c r="Q2" s="27" t="s">
        <v>321</v>
      </c>
      <c r="S2" s="27" t="s">
        <v>226</v>
      </c>
      <c r="T2" s="87" t="s">
        <v>458</v>
      </c>
      <c r="U2" s="27" t="s">
        <v>360</v>
      </c>
      <c r="V2" s="27" t="s">
        <v>178</v>
      </c>
      <c r="W2" s="27" t="s">
        <v>131</v>
      </c>
      <c r="X2" s="27" t="s">
        <v>132</v>
      </c>
      <c r="Y2" s="27" t="s">
        <v>133</v>
      </c>
      <c r="Z2" s="87" t="s">
        <v>335</v>
      </c>
      <c r="AA2" s="27" t="s">
        <v>361</v>
      </c>
      <c r="AB2" s="27" t="s">
        <v>179</v>
      </c>
      <c r="AC2" s="27" t="s">
        <v>134</v>
      </c>
      <c r="AD2" s="27" t="s">
        <v>135</v>
      </c>
      <c r="AE2" s="27" t="s">
        <v>59</v>
      </c>
      <c r="AF2" s="27" t="s">
        <v>136</v>
      </c>
      <c r="AG2" s="27" t="s">
        <v>137</v>
      </c>
      <c r="AH2" s="27" t="s">
        <v>362</v>
      </c>
      <c r="AI2" s="27" t="s">
        <v>138</v>
      </c>
      <c r="AJ2" s="87" t="s">
        <v>459</v>
      </c>
      <c r="AK2" s="27" t="s">
        <v>139</v>
      </c>
      <c r="AL2" s="27" t="s">
        <v>140</v>
      </c>
      <c r="AM2" s="27" t="s">
        <v>67</v>
      </c>
      <c r="AN2" s="27" t="s">
        <v>141</v>
      </c>
      <c r="AO2" s="27" t="s">
        <v>142</v>
      </c>
      <c r="AP2" s="27" t="s">
        <v>143</v>
      </c>
      <c r="AQ2" s="87" t="s">
        <v>460</v>
      </c>
      <c r="AR2" s="27" t="s">
        <v>363</v>
      </c>
      <c r="AS2" s="27" t="s">
        <v>144</v>
      </c>
      <c r="AT2" s="27" t="s">
        <v>368</v>
      </c>
      <c r="AU2" s="27" t="s">
        <v>57</v>
      </c>
      <c r="AV2" s="27" t="s">
        <v>128</v>
      </c>
      <c r="AW2" s="87" t="s">
        <v>461</v>
      </c>
      <c r="AX2" s="27" t="s">
        <v>145</v>
      </c>
      <c r="AY2" s="27" t="s">
        <v>146</v>
      </c>
      <c r="AZ2" s="27" t="s">
        <v>60</v>
      </c>
      <c r="BA2" s="27" t="s">
        <v>147</v>
      </c>
      <c r="BB2" s="27" t="s">
        <v>148</v>
      </c>
      <c r="BC2" s="27" t="s">
        <v>149</v>
      </c>
      <c r="BD2" s="27" t="s">
        <v>150</v>
      </c>
      <c r="BE2" s="27" t="s">
        <v>151</v>
      </c>
      <c r="BF2" s="27" t="s">
        <v>152</v>
      </c>
      <c r="BG2" s="27" t="s">
        <v>153</v>
      </c>
      <c r="BH2" s="27" t="s">
        <v>154</v>
      </c>
      <c r="BI2" s="27" t="s">
        <v>155</v>
      </c>
      <c r="BJ2" s="27" t="s">
        <v>156</v>
      </c>
      <c r="BK2" s="27" t="s">
        <v>54</v>
      </c>
      <c r="BL2" s="27" t="s">
        <v>53</v>
      </c>
      <c r="BM2" s="27" t="s">
        <v>157</v>
      </c>
      <c r="BN2" s="27" t="s">
        <v>158</v>
      </c>
      <c r="BO2" s="27" t="s">
        <v>159</v>
      </c>
      <c r="BP2" s="27" t="s">
        <v>160</v>
      </c>
      <c r="BQ2" s="27" t="s">
        <v>161</v>
      </c>
      <c r="BR2" s="27" t="s">
        <v>162</v>
      </c>
      <c r="BS2" s="27" t="s">
        <v>163</v>
      </c>
      <c r="BT2" s="27" t="s">
        <v>164</v>
      </c>
      <c r="BU2" s="27" t="s">
        <v>165</v>
      </c>
      <c r="BV2" s="27" t="s">
        <v>364</v>
      </c>
      <c r="BW2" s="27" t="s">
        <v>166</v>
      </c>
      <c r="BX2" s="27" t="s">
        <v>167</v>
      </c>
      <c r="BY2" s="27" t="s">
        <v>168</v>
      </c>
      <c r="BZ2" s="27" t="s">
        <v>61</v>
      </c>
      <c r="CA2" s="27" t="s">
        <v>369</v>
      </c>
      <c r="CB2" s="27" t="s">
        <v>169</v>
      </c>
      <c r="CC2" s="27" t="s">
        <v>170</v>
      </c>
      <c r="CD2" s="27" t="s">
        <v>171</v>
      </c>
      <c r="CE2" s="87" t="s">
        <v>172</v>
      </c>
      <c r="CF2" s="27" t="s">
        <v>173</v>
      </c>
      <c r="CG2" s="27" t="s">
        <v>174</v>
      </c>
      <c r="CH2" s="27" t="s">
        <v>370</v>
      </c>
      <c r="CI2" s="27"/>
      <c r="CJ2" s="7" t="s">
        <v>59</v>
      </c>
      <c r="CK2" s="7" t="s">
        <v>57</v>
      </c>
      <c r="CL2" s="7" t="s">
        <v>60</v>
      </c>
      <c r="CM2" s="7" t="s">
        <v>54</v>
      </c>
      <c r="CN2" s="7" t="s">
        <v>53</v>
      </c>
      <c r="CO2" s="7" t="s">
        <v>61</v>
      </c>
      <c r="CP2" s="7" t="s">
        <v>62</v>
      </c>
      <c r="CQ2" s="7" t="s">
        <v>63</v>
      </c>
      <c r="CR2" s="7" t="s">
        <v>64</v>
      </c>
      <c r="CS2" s="7" t="s">
        <v>225</v>
      </c>
      <c r="CT2" s="7" t="s">
        <v>65</v>
      </c>
      <c r="CU2" s="7" t="s">
        <v>67</v>
      </c>
      <c r="CV2" s="7" t="s">
        <v>68</v>
      </c>
      <c r="CW2" s="27" t="s">
        <v>311</v>
      </c>
      <c r="CX2" s="27" t="s">
        <v>314</v>
      </c>
      <c r="CY2" s="27" t="s">
        <v>321</v>
      </c>
    </row>
    <row r="3" spans="1:103" x14ac:dyDescent="0.25">
      <c r="A3" s="27" t="s">
        <v>0</v>
      </c>
      <c r="B3" s="25">
        <v>49537.136792999998</v>
      </c>
      <c r="C3" s="25">
        <v>525.71811246000004</v>
      </c>
      <c r="D3" s="25">
        <v>7560.1602847000004</v>
      </c>
      <c r="E3" s="25">
        <v>17004.81364</v>
      </c>
      <c r="F3" s="25">
        <v>10280.333069</v>
      </c>
      <c r="G3" s="25">
        <v>16345.980648999999</v>
      </c>
      <c r="H3" s="25">
        <v>13879.841813999999</v>
      </c>
      <c r="I3" s="25">
        <v>100.31633475</v>
      </c>
      <c r="J3" s="25">
        <v>232.93760605</v>
      </c>
      <c r="K3" s="25"/>
      <c r="L3" s="25">
        <v>107.73348507</v>
      </c>
      <c r="M3" s="25">
        <v>46.737579113999999</v>
      </c>
      <c r="N3" s="25">
        <v>95.092948543000006</v>
      </c>
      <c r="O3" s="25">
        <v>4.4577016197999999</v>
      </c>
      <c r="P3" s="25">
        <v>24.261435346999999</v>
      </c>
      <c r="Q3" s="25">
        <v>7.3916598911999998</v>
      </c>
      <c r="R3" s="25"/>
      <c r="S3" s="25" t="s">
        <v>0</v>
      </c>
      <c r="T3" s="88">
        <v>44.082107232867997</v>
      </c>
      <c r="U3" s="25">
        <v>3.6376360604563498</v>
      </c>
      <c r="V3" s="25">
        <v>4.4699185753789497</v>
      </c>
      <c r="W3" s="25">
        <v>100.89016442771801</v>
      </c>
      <c r="X3" s="25">
        <v>100.890118684513</v>
      </c>
      <c r="Y3" s="25">
        <v>55.914094649531201</v>
      </c>
      <c r="Z3" s="88">
        <v>10.089288622710701</v>
      </c>
      <c r="AA3" s="25">
        <v>233.56606147487</v>
      </c>
      <c r="AB3" s="25">
        <v>24.356434632066701</v>
      </c>
      <c r="AC3" s="25">
        <v>435.82294493848502</v>
      </c>
      <c r="AD3" s="25">
        <v>0</v>
      </c>
      <c r="AE3" s="25">
        <v>49764.957351808</v>
      </c>
      <c r="AF3" s="25">
        <v>635.82137599038003</v>
      </c>
      <c r="AG3" s="25">
        <v>16.083652536121701</v>
      </c>
      <c r="AH3" s="25">
        <v>66.917580641527394</v>
      </c>
      <c r="AI3" s="25">
        <v>409.015092209317</v>
      </c>
      <c r="AJ3" s="88">
        <v>1.12788796965888E-3</v>
      </c>
      <c r="AK3" s="25">
        <v>108.413388939393</v>
      </c>
      <c r="AL3" s="25">
        <v>108.413388939393</v>
      </c>
      <c r="AM3" s="25">
        <v>46.865683276575297</v>
      </c>
      <c r="AN3" s="25">
        <v>0</v>
      </c>
      <c r="AO3" s="25">
        <v>884.30717418097697</v>
      </c>
      <c r="AP3" s="25">
        <v>2.52172193909482</v>
      </c>
      <c r="AQ3" s="88">
        <v>54.2718867319021</v>
      </c>
      <c r="AR3" s="25">
        <v>2.1850886758552601</v>
      </c>
      <c r="AS3" s="25">
        <v>95.353860874769595</v>
      </c>
      <c r="AT3" s="25">
        <v>7.4140023371346997</v>
      </c>
      <c r="AU3" s="25">
        <v>528.49263789645897</v>
      </c>
      <c r="AV3" s="25">
        <v>0</v>
      </c>
      <c r="AW3" s="88">
        <v>13848.703672789999</v>
      </c>
      <c r="AX3" s="25">
        <v>6821.5002942949804</v>
      </c>
      <c r="AY3" s="25">
        <v>757.94478387759898</v>
      </c>
      <c r="AZ3" s="25">
        <v>7579.44507817258</v>
      </c>
      <c r="BA3" s="25">
        <v>5.3816509184810102E-4</v>
      </c>
      <c r="BB3" s="25">
        <v>468.35111607472498</v>
      </c>
      <c r="BC3" s="25">
        <v>76.418535359380897</v>
      </c>
      <c r="BD3" s="25">
        <v>9177.9128896608709</v>
      </c>
      <c r="BE3" s="25">
        <v>45.806079753302797</v>
      </c>
      <c r="BF3" s="25">
        <v>681.09479665117897</v>
      </c>
      <c r="BG3" s="25">
        <v>915.91101274822597</v>
      </c>
      <c r="BH3" s="25">
        <v>37.897565942999499</v>
      </c>
      <c r="BI3" s="25">
        <v>1.89002870417831E-2</v>
      </c>
      <c r="BJ3" s="25">
        <v>528.44031283586003</v>
      </c>
      <c r="BK3" s="25">
        <v>17045.025872770198</v>
      </c>
      <c r="BL3" s="25">
        <v>10316.796086894101</v>
      </c>
      <c r="BM3" s="25">
        <v>6728.2297858760903</v>
      </c>
      <c r="BN3" s="25">
        <v>7.3453705870357098</v>
      </c>
      <c r="BO3" s="25">
        <v>0.44811682457271601</v>
      </c>
      <c r="BP3" s="25">
        <v>932.20760418216798</v>
      </c>
      <c r="BQ3" s="25">
        <v>53.913815285746502</v>
      </c>
      <c r="BR3" s="25">
        <v>2468.1145394820201</v>
      </c>
      <c r="BS3" s="25">
        <v>136.814689286088</v>
      </c>
      <c r="BT3" s="25">
        <v>33.839879651890101</v>
      </c>
      <c r="BU3" s="25">
        <v>4027.6239610443299</v>
      </c>
      <c r="BV3" s="25">
        <v>64.581398480717397</v>
      </c>
      <c r="BW3" s="25">
        <v>113.36253128083</v>
      </c>
      <c r="BX3" s="25">
        <v>252.099107128094</v>
      </c>
      <c r="BY3" s="25">
        <v>5.4392685634131901</v>
      </c>
      <c r="BZ3" s="25">
        <v>16344.8255575654</v>
      </c>
      <c r="CA3" s="25">
        <v>7694.1742118965303</v>
      </c>
      <c r="CB3" s="25">
        <v>357.95491558832998</v>
      </c>
      <c r="CC3" s="25">
        <v>26.871882677494401</v>
      </c>
      <c r="CD3" s="25">
        <v>655.78257676099099</v>
      </c>
      <c r="CE3" s="88">
        <v>0</v>
      </c>
      <c r="CF3" s="25">
        <v>307.91171494548502</v>
      </c>
      <c r="CG3" s="25">
        <v>13922.93421419</v>
      </c>
      <c r="CH3" s="25">
        <v>441.74394082355298</v>
      </c>
      <c r="CI3" s="27"/>
      <c r="CJ3" s="54">
        <f t="shared" ref="CJ3:CJ34" si="0">IF(AE3=0,"",(AE3-B3)/B3)</f>
        <v>4.5989851969037241E-3</v>
      </c>
      <c r="CK3" s="54">
        <f t="shared" ref="CK3:CK34" si="1">IF(AU3=0,"",(AU3-C3)/C3)</f>
        <v>5.277591490002227E-3</v>
      </c>
      <c r="CL3" s="54">
        <f t="shared" ref="CL3:CL34" si="2">IF(AZ3=0,"",(AZ3-D3)/D3)</f>
        <v>2.5508445252949916E-3</v>
      </c>
      <c r="CM3" s="54">
        <f t="shared" ref="CM3:CM34" si="3">IF(BK3=0,"",(BK3-E3)/E3)</f>
        <v>2.3647558639283135E-3</v>
      </c>
      <c r="CN3" s="54">
        <f t="shared" ref="CN3:CN34" si="4">IF(BL3=0,"",(BL3-F3)/F3)</f>
        <v>3.5468712588752243E-3</v>
      </c>
      <c r="CO3" s="54">
        <f t="shared" ref="CO3:CO34" si="5">IF(BZ3=0,"",(BZ3-G3)/G3)</f>
        <v>-7.0665165914631699E-5</v>
      </c>
      <c r="CP3" s="54">
        <f t="shared" ref="CP3:CP34" si="6">IF(CG3=0,"",(CG3-H3)/H3)</f>
        <v>3.1046751661488541E-3</v>
      </c>
      <c r="CQ3" s="54">
        <f t="shared" ref="CQ3:CQ34" si="7">IF(X3=0,"",(X3-I3)/I3)</f>
        <v>5.7197458015480649E-3</v>
      </c>
      <c r="CR3" s="54">
        <f t="shared" ref="CR3:CR34" si="8">IF(AA3=0,"",AA3-J3)/J3</f>
        <v>2.6979560558165082E-3</v>
      </c>
      <c r="CS3" s="54" t="str">
        <f t="shared" ref="CS3:CS34" si="9">IF(AD3=0,"",(AD3-K3)/K3)</f>
        <v/>
      </c>
      <c r="CT3" s="54">
        <f t="shared" ref="CT3:CT34" si="10">IF(AL3=0,"",(AL3-L3)/L3)</f>
        <v>6.3109799980129938E-3</v>
      </c>
      <c r="CU3" s="54">
        <f t="shared" ref="CU3:CU34" si="11">IF(AM3=0,"",(AM3-M3)/M3)</f>
        <v>2.7409242199479848E-3</v>
      </c>
      <c r="CV3" s="54">
        <f t="shared" ref="CV3:CV34" si="12">IF(AS3=0,"",(AS3-N3)/N3)</f>
        <v>2.7437610860452728E-3</v>
      </c>
      <c r="CW3" s="54">
        <f t="shared" ref="CW3:CW34" si="13">IF(V3=0,"",(V3-O3)/O3)</f>
        <v>2.7406400474821102E-3</v>
      </c>
      <c r="CX3" s="54">
        <f t="shared" ref="CX3:CX34" si="14">IF(AB3=0,"",(AB3-P3)/P3)</f>
        <v>3.9156498248340138E-3</v>
      </c>
      <c r="CY3" s="54">
        <f t="shared" ref="CY3:CY34" si="15">IF(AT3=0,"",(AT3-Q3)/Q3)</f>
        <v>3.0226561102059488E-3</v>
      </c>
    </row>
    <row r="4" spans="1:103" x14ac:dyDescent="0.25">
      <c r="A4" s="27" t="s">
        <v>2</v>
      </c>
      <c r="B4" s="25">
        <v>12971.308671999999</v>
      </c>
      <c r="C4" s="25">
        <v>1609.3875155999999</v>
      </c>
      <c r="D4" s="25">
        <v>8119.3858663999999</v>
      </c>
      <c r="E4" s="25">
        <v>5587.6229992999997</v>
      </c>
      <c r="F4" s="25">
        <v>4878.0844614999996</v>
      </c>
      <c r="G4" s="25">
        <v>788.64465609000001</v>
      </c>
      <c r="H4" s="25">
        <v>10455.384119</v>
      </c>
      <c r="I4" s="25">
        <v>75.209709042</v>
      </c>
      <c r="J4" s="25">
        <v>128.6023927</v>
      </c>
      <c r="K4" s="25"/>
      <c r="L4" s="25">
        <v>85.809671292000004</v>
      </c>
      <c r="M4" s="25">
        <v>19.871026171</v>
      </c>
      <c r="N4" s="25">
        <v>136.96615305</v>
      </c>
      <c r="O4" s="25">
        <v>1.4052758289</v>
      </c>
      <c r="P4" s="25">
        <v>8.2251936595000004</v>
      </c>
      <c r="Q4" s="25">
        <v>9.1260772494999998</v>
      </c>
      <c r="R4" s="25"/>
      <c r="S4" s="25" t="s">
        <v>2</v>
      </c>
      <c r="T4" s="88">
        <v>71.880572866799696</v>
      </c>
      <c r="U4" s="25">
        <v>6.6631332864016901</v>
      </c>
      <c r="V4" s="25">
        <v>1.4088743658824401</v>
      </c>
      <c r="W4" s="25">
        <v>76.312646403255499</v>
      </c>
      <c r="X4" s="25">
        <v>76.287961840343499</v>
      </c>
      <c r="Y4" s="25">
        <v>103.25511785385</v>
      </c>
      <c r="Z4" s="88">
        <v>16.5295282135619</v>
      </c>
      <c r="AA4" s="25">
        <v>130.36535903334499</v>
      </c>
      <c r="AB4" s="25">
        <v>8.2975836276631494</v>
      </c>
      <c r="AC4" s="25">
        <v>1506.3492270141501</v>
      </c>
      <c r="AD4" s="25">
        <v>0</v>
      </c>
      <c r="AE4" s="25">
        <v>13070.1457859201</v>
      </c>
      <c r="AF4" s="25">
        <v>139.069793583435</v>
      </c>
      <c r="AG4" s="25">
        <v>33.733018138497997</v>
      </c>
      <c r="AH4" s="25">
        <v>22.667642856248499</v>
      </c>
      <c r="AI4" s="25">
        <v>601.89962745923401</v>
      </c>
      <c r="AJ4" s="88">
        <v>0.180406707311663</v>
      </c>
      <c r="AK4" s="25">
        <v>87.498130737966306</v>
      </c>
      <c r="AL4" s="25">
        <v>87.498130737966306</v>
      </c>
      <c r="AM4" s="25">
        <v>19.925378509604901</v>
      </c>
      <c r="AN4" s="25">
        <v>0</v>
      </c>
      <c r="AO4" s="25">
        <v>607.21417048134595</v>
      </c>
      <c r="AP4" s="25">
        <v>2.3599648971136999</v>
      </c>
      <c r="AQ4" s="88">
        <v>95.3871423519807</v>
      </c>
      <c r="AR4" s="25">
        <v>4.2393016595792501</v>
      </c>
      <c r="AS4" s="25">
        <v>137.969897208286</v>
      </c>
      <c r="AT4" s="25">
        <v>9.2299724787731101</v>
      </c>
      <c r="AU4" s="25">
        <v>1614.42011945633</v>
      </c>
      <c r="AV4" s="25">
        <v>0</v>
      </c>
      <c r="AW4" s="88">
        <v>10457.2610164409</v>
      </c>
      <c r="AX4" s="25">
        <v>7321.1979903106903</v>
      </c>
      <c r="AY4" s="25">
        <v>813.46651432287899</v>
      </c>
      <c r="AZ4" s="25">
        <v>8134.6645046335698</v>
      </c>
      <c r="BA4" s="25">
        <v>2.2797476397942999E-3</v>
      </c>
      <c r="BB4" s="25">
        <v>208.635374861522</v>
      </c>
      <c r="BC4" s="25">
        <v>6.2598311430413798</v>
      </c>
      <c r="BD4" s="25">
        <v>6617.52739649465</v>
      </c>
      <c r="BE4" s="25">
        <v>10.2748810242673</v>
      </c>
      <c r="BF4" s="25">
        <v>144.355693491404</v>
      </c>
      <c r="BG4" s="25">
        <v>285.05322784216997</v>
      </c>
      <c r="BH4" s="25">
        <v>5.3988914596250996</v>
      </c>
      <c r="BI4" s="25">
        <v>0.93650293622580205</v>
      </c>
      <c r="BJ4" s="25">
        <v>102.506686177571</v>
      </c>
      <c r="BK4" s="25">
        <v>5613.6369497245796</v>
      </c>
      <c r="BL4" s="25">
        <v>4900.4788695094103</v>
      </c>
      <c r="BM4" s="25">
        <v>713.15808021517</v>
      </c>
      <c r="BN4" s="25">
        <v>3.8360275015570098</v>
      </c>
      <c r="BO4" s="25">
        <v>0.313823020332126</v>
      </c>
      <c r="BP4" s="25">
        <v>299.43110974056998</v>
      </c>
      <c r="BQ4" s="25">
        <v>19.934514735142201</v>
      </c>
      <c r="BR4" s="25">
        <v>1207.4119885139201</v>
      </c>
      <c r="BS4" s="25">
        <v>23.7791000292112</v>
      </c>
      <c r="BT4" s="25">
        <v>20.344809111702599</v>
      </c>
      <c r="BU4" s="25">
        <v>2647.38819248554</v>
      </c>
      <c r="BV4" s="25">
        <v>36.217880890196398</v>
      </c>
      <c r="BW4" s="25">
        <v>20.363909158550801</v>
      </c>
      <c r="BX4" s="25">
        <v>102.37463128248299</v>
      </c>
      <c r="BY4" s="25">
        <v>0.51504985609329901</v>
      </c>
      <c r="BZ4" s="25">
        <v>789.02097268363002</v>
      </c>
      <c r="CA4" s="25">
        <v>5755.4735688092296</v>
      </c>
      <c r="CB4" s="25">
        <v>0.16515359805993199</v>
      </c>
      <c r="CC4" s="25">
        <v>43.759373638319197</v>
      </c>
      <c r="CD4" s="25">
        <v>533.81855394086006</v>
      </c>
      <c r="CE4" s="88">
        <v>0</v>
      </c>
      <c r="CF4" s="25">
        <v>312.03631736007497</v>
      </c>
      <c r="CG4" s="25">
        <v>10486.696045569501</v>
      </c>
      <c r="CH4" s="25">
        <v>456.47427690857398</v>
      </c>
      <c r="CI4" s="27"/>
      <c r="CJ4" s="54">
        <f t="shared" si="0"/>
        <v>7.6196717246773743E-3</v>
      </c>
      <c r="CK4" s="54">
        <f t="shared" si="1"/>
        <v>3.1270305054242028E-3</v>
      </c>
      <c r="CL4" s="54">
        <f t="shared" si="2"/>
        <v>1.8817480145630926E-3</v>
      </c>
      <c r="CM4" s="54">
        <f t="shared" si="3"/>
        <v>4.6556380822111365E-3</v>
      </c>
      <c r="CN4" s="54">
        <f t="shared" si="4"/>
        <v>4.5908200618823289E-3</v>
      </c>
      <c r="CO4" s="54">
        <f t="shared" si="5"/>
        <v>4.7716876127169643E-4</v>
      </c>
      <c r="CP4" s="54">
        <f t="shared" si="6"/>
        <v>2.9948136015968052E-3</v>
      </c>
      <c r="CQ4" s="54">
        <f t="shared" si="7"/>
        <v>1.4336617068168167E-2</v>
      </c>
      <c r="CR4" s="54">
        <f t="shared" si="8"/>
        <v>1.3708658885201218E-2</v>
      </c>
      <c r="CS4" s="54" t="str">
        <f t="shared" si="9"/>
        <v/>
      </c>
      <c r="CT4" s="54">
        <f t="shared" si="10"/>
        <v>1.9676796572506115E-2</v>
      </c>
      <c r="CU4" s="54">
        <f t="shared" si="11"/>
        <v>2.7352557506175857E-3</v>
      </c>
      <c r="CV4" s="54">
        <f t="shared" si="12"/>
        <v>7.3284102381088005E-3</v>
      </c>
      <c r="CW4" s="54">
        <f t="shared" si="13"/>
        <v>2.5607335644966343E-3</v>
      </c>
      <c r="CX4" s="54">
        <f t="shared" si="14"/>
        <v>8.8010047130670874E-3</v>
      </c>
      <c r="CY4" s="54">
        <f t="shared" si="15"/>
        <v>1.1384434564018463E-2</v>
      </c>
    </row>
    <row r="5" spans="1:103" x14ac:dyDescent="0.25">
      <c r="A5" s="27" t="s">
        <v>3</v>
      </c>
      <c r="B5" s="25">
        <v>43382.353759999998</v>
      </c>
      <c r="C5" s="25">
        <v>786.67195255000001</v>
      </c>
      <c r="D5" s="25">
        <v>10944.148995</v>
      </c>
      <c r="E5" s="25">
        <v>17428.525941</v>
      </c>
      <c r="F5" s="25">
        <v>15232.18842</v>
      </c>
      <c r="G5" s="25">
        <v>909.72892405000005</v>
      </c>
      <c r="H5" s="25">
        <v>14342.359034999999</v>
      </c>
      <c r="I5" s="25">
        <v>107.97664448</v>
      </c>
      <c r="J5" s="25">
        <v>178.00370864999999</v>
      </c>
      <c r="K5" s="25"/>
      <c r="L5" s="25">
        <v>102.27289238</v>
      </c>
      <c r="M5" s="25">
        <v>30.963946267000001</v>
      </c>
      <c r="N5" s="25">
        <v>58.644666352999998</v>
      </c>
      <c r="O5" s="25">
        <v>4.6925814281999996</v>
      </c>
      <c r="P5" s="25">
        <v>19.109264452000001</v>
      </c>
      <c r="Q5" s="25">
        <v>11.107406086999999</v>
      </c>
      <c r="R5" s="25"/>
      <c r="S5" s="25" t="s">
        <v>3</v>
      </c>
      <c r="T5" s="88">
        <v>27.168063878083</v>
      </c>
      <c r="U5" s="25">
        <v>23.1231225881914</v>
      </c>
      <c r="V5" s="25">
        <v>4.7002677218374602</v>
      </c>
      <c r="W5" s="25">
        <v>108.32729180801201</v>
      </c>
      <c r="X5" s="25">
        <v>108.32724854135</v>
      </c>
      <c r="Y5" s="25">
        <v>85.664813256138501</v>
      </c>
      <c r="Z5" s="88">
        <v>6.2181941234226299</v>
      </c>
      <c r="AA5" s="25">
        <v>178.45201773295301</v>
      </c>
      <c r="AB5" s="25">
        <v>19.170608523437998</v>
      </c>
      <c r="AC5" s="25">
        <v>602.68265166109404</v>
      </c>
      <c r="AD5" s="25">
        <v>0</v>
      </c>
      <c r="AE5" s="25">
        <v>43492.316047994602</v>
      </c>
      <c r="AF5" s="25">
        <v>382.13075113892</v>
      </c>
      <c r="AG5" s="25">
        <v>21.523948040216599</v>
      </c>
      <c r="AH5" s="25">
        <v>56.712087190598297</v>
      </c>
      <c r="AI5" s="25">
        <v>541.44981714180301</v>
      </c>
      <c r="AJ5" s="88">
        <v>9.3589613454256803E-4</v>
      </c>
      <c r="AK5" s="25">
        <v>102.709967640662</v>
      </c>
      <c r="AL5" s="25">
        <v>102.709967640662</v>
      </c>
      <c r="AM5" s="25">
        <v>31.048760162008801</v>
      </c>
      <c r="AN5" s="25">
        <v>0</v>
      </c>
      <c r="AO5" s="25">
        <v>947.10052192250703</v>
      </c>
      <c r="AP5" s="25">
        <v>4.1411878463854599</v>
      </c>
      <c r="AQ5" s="88">
        <v>123.421828383658</v>
      </c>
      <c r="AR5" s="25">
        <v>7.4595755770035801</v>
      </c>
      <c r="AS5" s="25">
        <v>58.806099932237899</v>
      </c>
      <c r="AT5" s="25">
        <v>11.120615250888999</v>
      </c>
      <c r="AU5" s="25">
        <v>789.22210352463799</v>
      </c>
      <c r="AV5" s="25">
        <v>0</v>
      </c>
      <c r="AW5" s="88">
        <v>14324.963614808399</v>
      </c>
      <c r="AX5" s="25">
        <v>9864.7207135259105</v>
      </c>
      <c r="AY5" s="25">
        <v>1096.08054733929</v>
      </c>
      <c r="AZ5" s="25">
        <v>10960.801260865201</v>
      </c>
      <c r="BA5" s="25">
        <v>7.2830126764901297E-3</v>
      </c>
      <c r="BB5" s="25">
        <v>380.94668420465501</v>
      </c>
      <c r="BC5" s="25">
        <v>8.77579830354337</v>
      </c>
      <c r="BD5" s="25">
        <v>9558.9938503745107</v>
      </c>
      <c r="BE5" s="25">
        <v>69.980645340255805</v>
      </c>
      <c r="BF5" s="25">
        <v>444.69914912614303</v>
      </c>
      <c r="BG5" s="25">
        <v>880.48342499049204</v>
      </c>
      <c r="BH5" s="25">
        <v>4.3493768346037402</v>
      </c>
      <c r="BI5" s="25">
        <v>1.56832987979298E-2</v>
      </c>
      <c r="BJ5" s="25">
        <v>1197.7471158583901</v>
      </c>
      <c r="BK5" s="25">
        <v>17446.893721762499</v>
      </c>
      <c r="BL5" s="25">
        <v>15248.2745974383</v>
      </c>
      <c r="BM5" s="25">
        <v>2198.6191243241401</v>
      </c>
      <c r="BN5" s="25">
        <v>18.458185602716</v>
      </c>
      <c r="BO5" s="25">
        <v>3.5724493922408299E-2</v>
      </c>
      <c r="BP5" s="25">
        <v>1879.36419164778</v>
      </c>
      <c r="BQ5" s="25">
        <v>45.5348817606111</v>
      </c>
      <c r="BR5" s="25">
        <v>2776.5708750695799</v>
      </c>
      <c r="BS5" s="25">
        <v>77.799571719109096</v>
      </c>
      <c r="BT5" s="25">
        <v>16.536086543538499</v>
      </c>
      <c r="BU5" s="25">
        <v>5696.09576922016</v>
      </c>
      <c r="BV5" s="25">
        <v>59.275977526407999</v>
      </c>
      <c r="BW5" s="25">
        <v>1378.1494238110199</v>
      </c>
      <c r="BX5" s="25">
        <v>753.09292264532496</v>
      </c>
      <c r="BY5" s="25">
        <v>0.58577117236285803</v>
      </c>
      <c r="BZ5" s="25">
        <v>910.48653229495596</v>
      </c>
      <c r="CA5" s="25">
        <v>7932.0384883943898</v>
      </c>
      <c r="CB5" s="25">
        <v>0.37894808656337903</v>
      </c>
      <c r="CC5" s="25">
        <v>16.561061786038898</v>
      </c>
      <c r="CD5" s="25">
        <v>768.23852450918798</v>
      </c>
      <c r="CE5" s="88">
        <v>0</v>
      </c>
      <c r="CF5" s="25">
        <v>353.28047352813297</v>
      </c>
      <c r="CG5" s="25">
        <v>14381.431890408199</v>
      </c>
      <c r="CH5" s="25">
        <v>591.77265284054999</v>
      </c>
      <c r="CI5" s="27"/>
      <c r="CJ5" s="54">
        <f t="shared" si="0"/>
        <v>2.5347238788134322E-3</v>
      </c>
      <c r="CK5" s="54">
        <f t="shared" si="1"/>
        <v>3.2416955585764166E-3</v>
      </c>
      <c r="CL5" s="54">
        <f t="shared" si="2"/>
        <v>1.5215679056278342E-3</v>
      </c>
      <c r="CM5" s="54">
        <f t="shared" si="3"/>
        <v>1.0538918107405434E-3</v>
      </c>
      <c r="CN5" s="54">
        <f t="shared" si="4"/>
        <v>1.0560647619863982E-3</v>
      </c>
      <c r="CO5" s="54">
        <f t="shared" si="5"/>
        <v>8.3278460751048825E-4</v>
      </c>
      <c r="CP5" s="54">
        <f t="shared" si="6"/>
        <v>2.7242976774496676E-3</v>
      </c>
      <c r="CQ5" s="54">
        <f t="shared" si="7"/>
        <v>3.2470360885768993E-3</v>
      </c>
      <c r="CR5" s="54">
        <f t="shared" si="8"/>
        <v>2.5185378796489305E-3</v>
      </c>
      <c r="CS5" s="54" t="str">
        <f t="shared" si="9"/>
        <v/>
      </c>
      <c r="CT5" s="54">
        <f t="shared" si="10"/>
        <v>4.2736178716646046E-3</v>
      </c>
      <c r="CU5" s="54">
        <f t="shared" si="11"/>
        <v>2.7391177557749115E-3</v>
      </c>
      <c r="CV5" s="54">
        <f t="shared" si="12"/>
        <v>2.7527410296135598E-3</v>
      </c>
      <c r="CW5" s="54">
        <f t="shared" si="13"/>
        <v>1.6379670241351554E-3</v>
      </c>
      <c r="CX5" s="54">
        <f t="shared" si="14"/>
        <v>3.2101743943146153E-3</v>
      </c>
      <c r="CY5" s="54">
        <f t="shared" si="15"/>
        <v>1.1892212984325684E-3</v>
      </c>
    </row>
    <row r="6" spans="1:103" x14ac:dyDescent="0.25">
      <c r="A6" s="27" t="s">
        <v>4</v>
      </c>
      <c r="B6" s="25">
        <v>76833.144673000003</v>
      </c>
      <c r="C6" s="25">
        <v>40114.074618999999</v>
      </c>
      <c r="D6" s="25">
        <v>42367.900829999999</v>
      </c>
      <c r="E6" s="25">
        <v>35437.249434999998</v>
      </c>
      <c r="F6" s="25">
        <v>24978.355404999998</v>
      </c>
      <c r="G6" s="25">
        <v>4070.8995909</v>
      </c>
      <c r="H6" s="25">
        <v>43409.916878999997</v>
      </c>
      <c r="I6" s="25">
        <v>757.73063047000005</v>
      </c>
      <c r="J6" s="25">
        <v>926.36603202000003</v>
      </c>
      <c r="K6" s="25">
        <v>32.049034493000001</v>
      </c>
      <c r="L6" s="25">
        <v>1069.3182822000001</v>
      </c>
      <c r="M6" s="25">
        <v>132.07531767</v>
      </c>
      <c r="N6" s="25">
        <v>10.467976305000001</v>
      </c>
      <c r="O6" s="25">
        <v>16.401989246999999</v>
      </c>
      <c r="P6" s="25">
        <v>429.78523976999998</v>
      </c>
      <c r="Q6" s="25">
        <v>160.24854403000001</v>
      </c>
      <c r="R6" s="25"/>
      <c r="S6" s="25" t="s">
        <v>4</v>
      </c>
      <c r="T6" s="88">
        <v>26.4789104869614</v>
      </c>
      <c r="U6" s="25">
        <v>181.57472614731699</v>
      </c>
      <c r="V6" s="25">
        <v>16.4467450098909</v>
      </c>
      <c r="W6" s="25">
        <v>901.52129258795503</v>
      </c>
      <c r="X6" s="25">
        <v>893.46715694151806</v>
      </c>
      <c r="Y6" s="25">
        <v>1203.94636585581</v>
      </c>
      <c r="Z6" s="88">
        <v>90.995225108652903</v>
      </c>
      <c r="AA6" s="25">
        <v>1179.1196273056701</v>
      </c>
      <c r="AB6" s="25">
        <v>431.15251698110501</v>
      </c>
      <c r="AC6" s="25">
        <v>821780.16650995798</v>
      </c>
      <c r="AD6" s="25">
        <v>32.246746755791897</v>
      </c>
      <c r="AE6" s="25">
        <v>77342.007031421294</v>
      </c>
      <c r="AF6" s="25">
        <v>934.68054125030801</v>
      </c>
      <c r="AG6" s="25">
        <v>17379.545387192698</v>
      </c>
      <c r="AH6" s="25">
        <v>149.372850645987</v>
      </c>
      <c r="AI6" s="25">
        <v>8284.8082721734409</v>
      </c>
      <c r="AJ6" s="88">
        <v>12.260597486068299</v>
      </c>
      <c r="AK6" s="25">
        <v>1116.55249007666</v>
      </c>
      <c r="AL6" s="25">
        <v>1116.55249007666</v>
      </c>
      <c r="AM6" s="25">
        <v>132.43735654474401</v>
      </c>
      <c r="AN6" s="25">
        <v>0</v>
      </c>
      <c r="AO6" s="25">
        <v>2058.5348691415102</v>
      </c>
      <c r="AP6" s="25">
        <v>21.9833940413425</v>
      </c>
      <c r="AQ6" s="88">
        <v>2958.1928222777501</v>
      </c>
      <c r="AR6" s="25">
        <v>115.39674256548</v>
      </c>
      <c r="AS6" s="25">
        <v>55.603738966076399</v>
      </c>
      <c r="AT6" s="25">
        <v>165.046315205551</v>
      </c>
      <c r="AU6" s="25">
        <v>40212.061704504602</v>
      </c>
      <c r="AV6" s="25">
        <v>0</v>
      </c>
      <c r="AW6" s="88">
        <v>61612.441841410502</v>
      </c>
      <c r="AX6" s="25">
        <v>38219.432582659501</v>
      </c>
      <c r="AY6" s="25">
        <v>4246.6042944978099</v>
      </c>
      <c r="AZ6" s="25">
        <v>42466.036877157298</v>
      </c>
      <c r="BA6" s="25">
        <v>9.7913500808165202E-2</v>
      </c>
      <c r="BB6" s="25">
        <v>1057.99612214426</v>
      </c>
      <c r="BC6" s="25">
        <v>26.124301212872702</v>
      </c>
      <c r="BD6" s="25">
        <v>14568.419999080599</v>
      </c>
      <c r="BE6" s="25">
        <v>58.3459960785286</v>
      </c>
      <c r="BF6" s="25">
        <v>681.13624831429104</v>
      </c>
      <c r="BG6" s="25">
        <v>1310.9276451440401</v>
      </c>
      <c r="BH6" s="25">
        <v>84.131919123883193</v>
      </c>
      <c r="BI6" s="25">
        <v>97.330105600952294</v>
      </c>
      <c r="BJ6" s="25">
        <v>374.00795735599598</v>
      </c>
      <c r="BK6" s="25">
        <v>35596.635842675903</v>
      </c>
      <c r="BL6" s="25">
        <v>25096.649142168299</v>
      </c>
      <c r="BM6" s="25">
        <v>10499.986700507599</v>
      </c>
      <c r="BN6" s="25">
        <v>11.7126613539685</v>
      </c>
      <c r="BO6" s="25">
        <v>6.1051719032170899</v>
      </c>
      <c r="BP6" s="25">
        <v>3937.7814599006801</v>
      </c>
      <c r="BQ6" s="25">
        <v>156.317645868152</v>
      </c>
      <c r="BR6" s="25">
        <v>5156.3863169695296</v>
      </c>
      <c r="BS6" s="25">
        <v>150.74811257316799</v>
      </c>
      <c r="BT6" s="25">
        <v>195.56820821475199</v>
      </c>
      <c r="BU6" s="25">
        <v>11855.2355932472</v>
      </c>
      <c r="BV6" s="25">
        <v>773.54786754761597</v>
      </c>
      <c r="BW6" s="25">
        <v>93.696926931111093</v>
      </c>
      <c r="BX6" s="25">
        <v>874.75562666159601</v>
      </c>
      <c r="BY6" s="25">
        <v>26.337245714347102</v>
      </c>
      <c r="BZ6" s="25">
        <v>4078.9796313545698</v>
      </c>
      <c r="CA6" s="25">
        <v>11835.461927849599</v>
      </c>
      <c r="CB6" s="25">
        <v>21.298793416466001</v>
      </c>
      <c r="CC6" s="25">
        <v>180.43008714755101</v>
      </c>
      <c r="CD6" s="25">
        <v>4904.5305442298704</v>
      </c>
      <c r="CE6" s="88">
        <v>0</v>
      </c>
      <c r="CF6" s="25">
        <v>1195.6997367674801</v>
      </c>
      <c r="CG6" s="25">
        <v>43542.285218340199</v>
      </c>
      <c r="CH6" s="25">
        <v>731.29526366651396</v>
      </c>
      <c r="CI6" s="27"/>
      <c r="CJ6" s="54">
        <f t="shared" si="0"/>
        <v>6.6229536821250361E-3</v>
      </c>
      <c r="CK6" s="54">
        <f t="shared" si="1"/>
        <v>2.4427108548626814E-3</v>
      </c>
      <c r="CL6" s="54">
        <f t="shared" si="2"/>
        <v>2.3162829697668287E-3</v>
      </c>
      <c r="CM6" s="54">
        <f t="shared" si="3"/>
        <v>4.4977082086536243E-3</v>
      </c>
      <c r="CN6" s="54">
        <f t="shared" si="4"/>
        <v>4.7358497086890236E-3</v>
      </c>
      <c r="CO6" s="54">
        <f t="shared" si="5"/>
        <v>1.9848292187387207E-3</v>
      </c>
      <c r="CP6" s="54">
        <f t="shared" si="6"/>
        <v>3.0492649803768013E-3</v>
      </c>
      <c r="CQ6" s="54">
        <f t="shared" si="7"/>
        <v>0.17913559385519925</v>
      </c>
      <c r="CR6" s="54">
        <f t="shared" si="8"/>
        <v>0.27284419608362015</v>
      </c>
      <c r="CS6" s="54">
        <f t="shared" si="9"/>
        <v>6.1690551968134732E-3</v>
      </c>
      <c r="CT6" s="54">
        <f t="shared" si="10"/>
        <v>4.4172262518023059E-2</v>
      </c>
      <c r="CU6" s="54">
        <f t="shared" si="11"/>
        <v>2.7411546769744123E-3</v>
      </c>
      <c r="CV6" s="54">
        <f t="shared" si="12"/>
        <v>4.3117945002910849</v>
      </c>
      <c r="CW6" s="54">
        <f t="shared" si="13"/>
        <v>2.7286789557606273E-3</v>
      </c>
      <c r="CX6" s="54">
        <f t="shared" si="14"/>
        <v>3.1813033221818722E-3</v>
      </c>
      <c r="CY6" s="54">
        <f t="shared" si="15"/>
        <v>2.9939561726394247E-2</v>
      </c>
    </row>
    <row r="7" spans="1:103" x14ac:dyDescent="0.25">
      <c r="A7" s="27" t="s">
        <v>5</v>
      </c>
      <c r="B7" s="25">
        <v>8708.8423156000008</v>
      </c>
      <c r="C7" s="25">
        <v>1453.8686348000001</v>
      </c>
      <c r="D7" s="25">
        <v>7313.6870484000001</v>
      </c>
      <c r="E7" s="25">
        <v>4106.4054776000003</v>
      </c>
      <c r="F7" s="25">
        <v>3738.0037845000002</v>
      </c>
      <c r="G7" s="25">
        <v>108.51253009</v>
      </c>
      <c r="H7" s="25">
        <v>3370.4473968000002</v>
      </c>
      <c r="I7" s="25">
        <v>67.526292006000006</v>
      </c>
      <c r="J7" s="25">
        <v>113.95206976999999</v>
      </c>
      <c r="K7" s="25"/>
      <c r="L7" s="25">
        <v>78.693234985000004</v>
      </c>
      <c r="M7" s="25">
        <v>20.359298929000001</v>
      </c>
      <c r="N7" s="25">
        <v>117.00790600000001</v>
      </c>
      <c r="O7" s="25">
        <v>1.5744365380000001</v>
      </c>
      <c r="P7" s="25">
        <v>9.2874923291000009</v>
      </c>
      <c r="Q7" s="25">
        <v>7.2527502215000004</v>
      </c>
      <c r="R7" s="25"/>
      <c r="S7" s="25" t="s">
        <v>5</v>
      </c>
      <c r="T7" s="88">
        <v>54.779066639427199</v>
      </c>
      <c r="U7" s="25">
        <v>4.3423262770631297</v>
      </c>
      <c r="V7" s="25">
        <v>1.57875078931598</v>
      </c>
      <c r="W7" s="25">
        <v>68.059138459909306</v>
      </c>
      <c r="X7" s="25">
        <v>68.058870051215095</v>
      </c>
      <c r="Y7" s="25">
        <v>80.718808436779696</v>
      </c>
      <c r="Z7" s="88">
        <v>12.537929075189201</v>
      </c>
      <c r="AA7" s="25">
        <v>114.25240779008</v>
      </c>
      <c r="AB7" s="25">
        <v>9.3461291366060006</v>
      </c>
      <c r="AC7" s="25">
        <v>623.64788016379703</v>
      </c>
      <c r="AD7" s="25">
        <v>0</v>
      </c>
      <c r="AE7" s="25">
        <v>8801.0742179378994</v>
      </c>
      <c r="AF7" s="25">
        <v>83.372877687835796</v>
      </c>
      <c r="AG7" s="25">
        <v>23.0163443213597</v>
      </c>
      <c r="AH7" s="25">
        <v>14.8148218833631</v>
      </c>
      <c r="AI7" s="25">
        <v>254.70711066013101</v>
      </c>
      <c r="AJ7" s="88">
        <v>2.0605416563071501E-3</v>
      </c>
      <c r="AK7" s="25">
        <v>79.369119649030495</v>
      </c>
      <c r="AL7" s="25">
        <v>79.369119649030495</v>
      </c>
      <c r="AM7" s="25">
        <v>20.415015179576301</v>
      </c>
      <c r="AN7" s="25">
        <v>0</v>
      </c>
      <c r="AO7" s="25">
        <v>116.055006002909</v>
      </c>
      <c r="AP7" s="25">
        <v>0.47015656617190599</v>
      </c>
      <c r="AQ7" s="88">
        <v>65.733446333727102</v>
      </c>
      <c r="AR7" s="25">
        <v>2.9538873549192202</v>
      </c>
      <c r="AS7" s="25">
        <v>117.329261224942</v>
      </c>
      <c r="AT7" s="25">
        <v>7.2752860491807398</v>
      </c>
      <c r="AU7" s="25">
        <v>1462.5298579323901</v>
      </c>
      <c r="AV7" s="25">
        <v>0</v>
      </c>
      <c r="AW7" s="88">
        <v>3018.6626717813901</v>
      </c>
      <c r="AX7" s="25">
        <v>6623.8526147191596</v>
      </c>
      <c r="AY7" s="25">
        <v>735.98251181093099</v>
      </c>
      <c r="AZ7" s="25">
        <v>7359.8351265300898</v>
      </c>
      <c r="BA7" s="25">
        <v>7.7886977411720704E-4</v>
      </c>
      <c r="BB7" s="25">
        <v>65.808228561748606</v>
      </c>
      <c r="BC7" s="25">
        <v>1.5657663824908901</v>
      </c>
      <c r="BD7" s="25">
        <v>1439.0762399748601</v>
      </c>
      <c r="BE7" s="25">
        <v>2.0158473602407398</v>
      </c>
      <c r="BF7" s="25">
        <v>121.767356140147</v>
      </c>
      <c r="BG7" s="25">
        <v>212.378392863638</v>
      </c>
      <c r="BH7" s="25">
        <v>2.0903796894789899</v>
      </c>
      <c r="BI7" s="25">
        <v>3.4526768564294999E-2</v>
      </c>
      <c r="BJ7" s="25">
        <v>83.734867662053404</v>
      </c>
      <c r="BK7" s="25">
        <v>4128.9680541136004</v>
      </c>
      <c r="BL7" s="25">
        <v>3757.3323402404599</v>
      </c>
      <c r="BM7" s="25">
        <v>371.63571387313499</v>
      </c>
      <c r="BN7" s="25">
        <v>3.0247058415868802</v>
      </c>
      <c r="BO7" s="25">
        <v>0.16560404882135399</v>
      </c>
      <c r="BP7" s="25">
        <v>87.913270633883897</v>
      </c>
      <c r="BQ7" s="25">
        <v>16.2786115059221</v>
      </c>
      <c r="BR7" s="25">
        <v>993.28061674300102</v>
      </c>
      <c r="BS7" s="25">
        <v>19.7606459954694</v>
      </c>
      <c r="BT7" s="25">
        <v>16.156358474842499</v>
      </c>
      <c r="BU7" s="25">
        <v>2165.7918033256701</v>
      </c>
      <c r="BV7" s="25">
        <v>9.8391299589053993</v>
      </c>
      <c r="BW7" s="25">
        <v>2.41870020227406</v>
      </c>
      <c r="BX7" s="25">
        <v>28.837527717058801</v>
      </c>
      <c r="BY7" s="25">
        <v>0.117358885321075</v>
      </c>
      <c r="BZ7" s="25">
        <v>109.050510314875</v>
      </c>
      <c r="CA7" s="25">
        <v>1439.9672107819999</v>
      </c>
      <c r="CB7" s="25">
        <v>0.39256882780645602</v>
      </c>
      <c r="CC7" s="25">
        <v>33.392383256239697</v>
      </c>
      <c r="CD7" s="25">
        <v>89.949855097833805</v>
      </c>
      <c r="CE7" s="88">
        <v>0</v>
      </c>
      <c r="CF7" s="25">
        <v>66.507846347260994</v>
      </c>
      <c r="CG7" s="25">
        <v>3383.6890111719099</v>
      </c>
      <c r="CH7" s="25">
        <v>93.204683445446605</v>
      </c>
      <c r="CI7" s="27"/>
      <c r="CJ7" s="54">
        <f t="shared" si="0"/>
        <v>1.0590604238256239E-2</v>
      </c>
      <c r="CK7" s="54">
        <f t="shared" si="1"/>
        <v>5.9573629453677909E-3</v>
      </c>
      <c r="CL7" s="54">
        <f t="shared" si="2"/>
        <v>6.3098240086968804E-3</v>
      </c>
      <c r="CM7" s="54">
        <f t="shared" si="3"/>
        <v>5.4944833472185184E-3</v>
      </c>
      <c r="CN7" s="54">
        <f t="shared" si="4"/>
        <v>5.1708229458213659E-3</v>
      </c>
      <c r="CO7" s="54">
        <f t="shared" si="5"/>
        <v>4.9577705397597892E-3</v>
      </c>
      <c r="CP7" s="54">
        <f t="shared" si="6"/>
        <v>3.9287408503932333E-3</v>
      </c>
      <c r="CQ7" s="54">
        <f t="shared" si="7"/>
        <v>7.8869730499605637E-3</v>
      </c>
      <c r="CR7" s="54">
        <f t="shared" si="8"/>
        <v>2.6356521710066807E-3</v>
      </c>
      <c r="CS7" s="54" t="str">
        <f t="shared" si="9"/>
        <v/>
      </c>
      <c r="CT7" s="54">
        <f t="shared" si="10"/>
        <v>8.5888534657308693E-3</v>
      </c>
      <c r="CU7" s="54">
        <f t="shared" si="11"/>
        <v>2.736648780029295E-3</v>
      </c>
      <c r="CV7" s="54">
        <f t="shared" si="12"/>
        <v>2.7464402699591615E-3</v>
      </c>
      <c r="CW7" s="54">
        <f t="shared" si="13"/>
        <v>2.7401874968300283E-3</v>
      </c>
      <c r="CX7" s="54">
        <f t="shared" si="14"/>
        <v>6.3135241923458927E-3</v>
      </c>
      <c r="CY7" s="54">
        <f t="shared" si="15"/>
        <v>3.1072113325968992E-3</v>
      </c>
    </row>
    <row r="8" spans="1:103" x14ac:dyDescent="0.25">
      <c r="A8" s="27" t="s">
        <v>6</v>
      </c>
      <c r="B8" s="25">
        <v>8657.9325786000009</v>
      </c>
      <c r="C8" s="25">
        <v>826.89898216999995</v>
      </c>
      <c r="D8" s="25">
        <v>11079.753016000001</v>
      </c>
      <c r="E8" s="25">
        <v>3195.0565018000002</v>
      </c>
      <c r="F8" s="25">
        <v>2835.4299418000001</v>
      </c>
      <c r="G8" s="25">
        <v>353.86663618</v>
      </c>
      <c r="H8" s="25">
        <v>4930.0762452999998</v>
      </c>
      <c r="I8" s="25">
        <v>28.482177421999999</v>
      </c>
      <c r="J8" s="25">
        <v>33.173960594</v>
      </c>
      <c r="K8" s="25"/>
      <c r="L8" s="25">
        <v>40.095838022000002</v>
      </c>
      <c r="M8" s="25">
        <v>2.6917004067999999</v>
      </c>
      <c r="N8" s="25">
        <v>71.258062230999997</v>
      </c>
      <c r="O8" s="25">
        <v>0.2142616846</v>
      </c>
      <c r="P8" s="25">
        <v>0.94006037490000005</v>
      </c>
      <c r="Q8" s="25">
        <v>4.7542978291000004</v>
      </c>
      <c r="R8" s="25"/>
      <c r="S8" s="25" t="s">
        <v>6</v>
      </c>
      <c r="T8" s="88">
        <v>33.096868977546301</v>
      </c>
      <c r="U8" s="25">
        <v>11.5785525378303</v>
      </c>
      <c r="V8" s="25">
        <v>0.214310945990068</v>
      </c>
      <c r="W8" s="25">
        <v>28.7692824062553</v>
      </c>
      <c r="X8" s="25">
        <v>28.769142263061202</v>
      </c>
      <c r="Y8" s="25">
        <v>48.748478686155501</v>
      </c>
      <c r="Z8" s="88">
        <v>7.5753453119579497</v>
      </c>
      <c r="AA8" s="25">
        <v>43.807821840716201</v>
      </c>
      <c r="AB8" s="25">
        <v>0.96274186959114205</v>
      </c>
      <c r="AC8" s="25">
        <v>52641.171928413598</v>
      </c>
      <c r="AD8" s="25">
        <v>0</v>
      </c>
      <c r="AE8" s="25">
        <v>8713.1096585591695</v>
      </c>
      <c r="AF8" s="25">
        <v>34.7701455654028</v>
      </c>
      <c r="AG8" s="25">
        <v>345.17356322234099</v>
      </c>
      <c r="AH8" s="25">
        <v>8.6765451857702693</v>
      </c>
      <c r="AI8" s="25">
        <v>169.955507560949</v>
      </c>
      <c r="AJ8" s="88">
        <v>1.1957988887051599E-3</v>
      </c>
      <c r="AK8" s="25">
        <v>40.521688661379898</v>
      </c>
      <c r="AL8" s="25">
        <v>40.521688661379898</v>
      </c>
      <c r="AM8" s="25">
        <v>2.6990561705054499</v>
      </c>
      <c r="AN8" s="25">
        <v>0</v>
      </c>
      <c r="AO8" s="25">
        <v>247.32584541405501</v>
      </c>
      <c r="AP8" s="25">
        <v>1.00635790821089</v>
      </c>
      <c r="AQ8" s="88">
        <v>47.042743822501798</v>
      </c>
      <c r="AR8" s="25">
        <v>4.4253143658834597</v>
      </c>
      <c r="AS8" s="25">
        <v>71.454073458833506</v>
      </c>
      <c r="AT8" s="25">
        <v>4.7676409450624204</v>
      </c>
      <c r="AU8" s="25">
        <v>831.30814952848698</v>
      </c>
      <c r="AV8" s="25">
        <v>0</v>
      </c>
      <c r="AW8" s="88">
        <v>5211.5343197914399</v>
      </c>
      <c r="AX8" s="25">
        <v>10005.365825713599</v>
      </c>
      <c r="AY8" s="25">
        <v>1111.7077027728601</v>
      </c>
      <c r="AZ8" s="25">
        <v>11117.0735284864</v>
      </c>
      <c r="BA8" s="25">
        <v>1.14845435676185E-3</v>
      </c>
      <c r="BB8" s="25">
        <v>72.589564613171504</v>
      </c>
      <c r="BC8" s="25">
        <v>0.77368170770019395</v>
      </c>
      <c r="BD8" s="25">
        <v>3069.6425280642802</v>
      </c>
      <c r="BE8" s="25">
        <v>7.8032834537608098</v>
      </c>
      <c r="BF8" s="25">
        <v>19.618958977496298</v>
      </c>
      <c r="BG8" s="25">
        <v>130.75557829990501</v>
      </c>
      <c r="BH8" s="25">
        <v>1.6344019224303701</v>
      </c>
      <c r="BI8" s="25">
        <v>2.0038548917806102E-2</v>
      </c>
      <c r="BJ8" s="25">
        <v>99.035822020866703</v>
      </c>
      <c r="BK8" s="25">
        <v>3208.5124764642201</v>
      </c>
      <c r="BL8" s="25">
        <v>2846.8584109759299</v>
      </c>
      <c r="BM8" s="25">
        <v>361.654065488296</v>
      </c>
      <c r="BN8" s="25">
        <v>2.61521017212586</v>
      </c>
      <c r="BO8" s="25">
        <v>8.1365007027232594E-2</v>
      </c>
      <c r="BP8" s="25">
        <v>348.83854340625101</v>
      </c>
      <c r="BQ8" s="25">
        <v>6.3070566863429098</v>
      </c>
      <c r="BR8" s="25">
        <v>550.58677667730296</v>
      </c>
      <c r="BS8" s="25">
        <v>1.26682072565132</v>
      </c>
      <c r="BT8" s="25">
        <v>6.5757641495395101</v>
      </c>
      <c r="BU8" s="25">
        <v>1370.15820124891</v>
      </c>
      <c r="BV8" s="25">
        <v>41.472737060440799</v>
      </c>
      <c r="BW8" s="25">
        <v>147.90884516388601</v>
      </c>
      <c r="BX8" s="25">
        <v>152.82386745812499</v>
      </c>
      <c r="BY8" s="25">
        <v>5.4195349680605402E-2</v>
      </c>
      <c r="BZ8" s="25">
        <v>355.23029256436098</v>
      </c>
      <c r="CA8" s="25">
        <v>2850.4129155371702</v>
      </c>
      <c r="CB8" s="25">
        <v>3.65706621119176</v>
      </c>
      <c r="CC8" s="25">
        <v>20.175687548287499</v>
      </c>
      <c r="CD8" s="25">
        <v>447.97632407691901</v>
      </c>
      <c r="CE8" s="88">
        <v>0</v>
      </c>
      <c r="CF8" s="25">
        <v>149.07861454918199</v>
      </c>
      <c r="CG8" s="25">
        <v>4945.5307000226003</v>
      </c>
      <c r="CH8" s="25">
        <v>145.84667596242201</v>
      </c>
      <c r="CI8" s="27"/>
      <c r="CJ8" s="54">
        <f t="shared" si="0"/>
        <v>6.3730087360059839E-3</v>
      </c>
      <c r="CK8" s="54">
        <f t="shared" si="1"/>
        <v>5.3321717084669918E-3</v>
      </c>
      <c r="CL8" s="54">
        <f t="shared" si="2"/>
        <v>3.3683523840744626E-3</v>
      </c>
      <c r="CM8" s="54">
        <f t="shared" si="3"/>
        <v>4.2114981868518345E-3</v>
      </c>
      <c r="CN8" s="54">
        <f t="shared" si="4"/>
        <v>4.0305947988525529E-3</v>
      </c>
      <c r="CO8" s="54">
        <f t="shared" si="5"/>
        <v>3.8535884566052543E-3</v>
      </c>
      <c r="CP8" s="54">
        <f t="shared" si="6"/>
        <v>3.1347293537972681E-3</v>
      </c>
      <c r="CQ8" s="54">
        <f t="shared" si="7"/>
        <v>1.0075242380856279E-2</v>
      </c>
      <c r="CR8" s="54">
        <f t="shared" si="8"/>
        <v>0.32054843788050713</v>
      </c>
      <c r="CS8" s="54" t="str">
        <f t="shared" si="9"/>
        <v/>
      </c>
      <c r="CT8" s="54">
        <f t="shared" si="10"/>
        <v>1.0620819027307455E-2</v>
      </c>
      <c r="CU8" s="54">
        <f t="shared" si="11"/>
        <v>2.7327572143122773E-3</v>
      </c>
      <c r="CV8" s="54">
        <f t="shared" si="12"/>
        <v>2.7507235209132093E-3</v>
      </c>
      <c r="CW8" s="54">
        <f t="shared" si="13"/>
        <v>2.299122690086446E-4</v>
      </c>
      <c r="CX8" s="54">
        <f t="shared" si="14"/>
        <v>2.4127699982625872E-2</v>
      </c>
      <c r="CY8" s="54">
        <f t="shared" si="15"/>
        <v>2.8065376722404192E-3</v>
      </c>
    </row>
    <row r="9" spans="1:103" x14ac:dyDescent="0.25">
      <c r="A9" s="27" t="s">
        <v>7</v>
      </c>
      <c r="B9" s="25">
        <v>3423.3739983999999</v>
      </c>
      <c r="C9" s="25">
        <v>91.169486164999995</v>
      </c>
      <c r="D9" s="25">
        <v>3152.6037311999999</v>
      </c>
      <c r="E9" s="25">
        <v>506.09392862999999</v>
      </c>
      <c r="F9" s="25">
        <v>481.61522531000003</v>
      </c>
      <c r="G9" s="25">
        <v>55.117886134000003</v>
      </c>
      <c r="H9" s="25">
        <v>1403.1348971</v>
      </c>
      <c r="I9" s="25">
        <v>7.0173504244</v>
      </c>
      <c r="J9" s="25">
        <v>10.335038318000001</v>
      </c>
      <c r="K9" s="25"/>
      <c r="L9" s="25">
        <v>10.217628929</v>
      </c>
      <c r="M9" s="25">
        <v>1.2495742889000001</v>
      </c>
      <c r="N9" s="25">
        <v>24.076339138000002</v>
      </c>
      <c r="O9" s="25">
        <v>5.22030302E-2</v>
      </c>
      <c r="P9" s="25">
        <v>0.67858903420000005</v>
      </c>
      <c r="Q9" s="25">
        <v>1.2953324912999999</v>
      </c>
      <c r="R9" s="25"/>
      <c r="S9" s="25" t="s">
        <v>7</v>
      </c>
      <c r="T9" s="88">
        <v>19.304652480220501</v>
      </c>
      <c r="U9" s="25">
        <v>2.20138655388967</v>
      </c>
      <c r="V9" s="25">
        <v>5.2346004441806503E-2</v>
      </c>
      <c r="W9" s="25">
        <v>8.2184861931156199</v>
      </c>
      <c r="X9" s="25">
        <v>8.2145407203068803</v>
      </c>
      <c r="Y9" s="25">
        <v>11.3646202895219</v>
      </c>
      <c r="Z9" s="88">
        <v>2.5785596180744799</v>
      </c>
      <c r="AA9" s="25">
        <v>11.6103715656043</v>
      </c>
      <c r="AB9" s="25">
        <v>0.68599434530280001</v>
      </c>
      <c r="AC9" s="25">
        <v>271.96292596835201</v>
      </c>
      <c r="AD9" s="25">
        <v>0</v>
      </c>
      <c r="AE9" s="25">
        <v>3438.0173825625402</v>
      </c>
      <c r="AF9" s="25">
        <v>13.664949543114099</v>
      </c>
      <c r="AG9" s="25">
        <v>8.3521906430331203</v>
      </c>
      <c r="AH9" s="25">
        <v>2.4523966405330802</v>
      </c>
      <c r="AI9" s="25">
        <v>79.152575442821401</v>
      </c>
      <c r="AJ9" s="88">
        <v>6.20756419693888</v>
      </c>
      <c r="AK9" s="25">
        <v>15.110802243401199</v>
      </c>
      <c r="AL9" s="25">
        <v>15.110802243401199</v>
      </c>
      <c r="AM9" s="25">
        <v>1.25299610721076</v>
      </c>
      <c r="AN9" s="25">
        <v>0</v>
      </c>
      <c r="AO9" s="25">
        <v>62.9966057425993</v>
      </c>
      <c r="AP9" s="25">
        <v>0.46586648830503102</v>
      </c>
      <c r="AQ9" s="88">
        <v>13.6758242112349</v>
      </c>
      <c r="AR9" s="25">
        <v>2.31734559269167</v>
      </c>
      <c r="AS9" s="25">
        <v>28.5032441653047</v>
      </c>
      <c r="AT9" s="25">
        <v>1.3114200387736199</v>
      </c>
      <c r="AU9" s="25">
        <v>91.303566306761994</v>
      </c>
      <c r="AV9" s="25">
        <v>0</v>
      </c>
      <c r="AW9" s="88">
        <v>1389.76019103049</v>
      </c>
      <c r="AX9" s="25">
        <v>2842.2422052833799</v>
      </c>
      <c r="AY9" s="25">
        <v>315.80471877290699</v>
      </c>
      <c r="AZ9" s="25">
        <v>3158.0469240562802</v>
      </c>
      <c r="BA9" s="25">
        <v>2.98490578999873E-4</v>
      </c>
      <c r="BB9" s="25">
        <v>24.295088529351801</v>
      </c>
      <c r="BC9" s="25">
        <v>0.28632627303141001</v>
      </c>
      <c r="BD9" s="25">
        <v>859.35071248863198</v>
      </c>
      <c r="BE9" s="25">
        <v>0.41368383516041302</v>
      </c>
      <c r="BF9" s="25">
        <v>8.7637951465246804</v>
      </c>
      <c r="BG9" s="25">
        <v>24.5469626371688</v>
      </c>
      <c r="BH9" s="25">
        <v>0.45682322789728502</v>
      </c>
      <c r="BI9" s="25">
        <v>0.116912144711387</v>
      </c>
      <c r="BJ9" s="25">
        <v>5.7205245898025296</v>
      </c>
      <c r="BK9" s="25">
        <v>509.24563703687699</v>
      </c>
      <c r="BL9" s="25">
        <v>484.33077601073597</v>
      </c>
      <c r="BM9" s="25">
        <v>24.9148610261412</v>
      </c>
      <c r="BN9" s="25">
        <v>0.28422846497682303</v>
      </c>
      <c r="BO9" s="25">
        <v>3.4382866780204697E-2</v>
      </c>
      <c r="BP9" s="25">
        <v>30.949843526954201</v>
      </c>
      <c r="BQ9" s="25">
        <v>2.5151465467352301</v>
      </c>
      <c r="BR9" s="25">
        <v>124.35905950825899</v>
      </c>
      <c r="BS9" s="25">
        <v>1.4378814244062601</v>
      </c>
      <c r="BT9" s="25">
        <v>2.13866071418729</v>
      </c>
      <c r="BU9" s="25">
        <v>269.86382766469899</v>
      </c>
      <c r="BV9" s="25">
        <v>34.729152358030497</v>
      </c>
      <c r="BW9" s="25">
        <v>0.87692232565573802</v>
      </c>
      <c r="BX9" s="25">
        <v>11.546844359199</v>
      </c>
      <c r="BY9" s="25">
        <v>1.8950754586991601E-2</v>
      </c>
      <c r="BZ9" s="25">
        <v>55.2563810027724</v>
      </c>
      <c r="CA9" s="25">
        <v>739.33782157780399</v>
      </c>
      <c r="CB9" s="25">
        <v>2.8750373703268699E-2</v>
      </c>
      <c r="CC9" s="25">
        <v>7.2943488814290598</v>
      </c>
      <c r="CD9" s="25">
        <v>62.963414376670698</v>
      </c>
      <c r="CE9" s="88">
        <v>0</v>
      </c>
      <c r="CF9" s="25">
        <v>37.963348784867499</v>
      </c>
      <c r="CG9" s="25">
        <v>1407.53728324432</v>
      </c>
      <c r="CH9" s="25">
        <v>51.393836538688298</v>
      </c>
      <c r="CI9" s="27"/>
      <c r="CJ9" s="54">
        <f t="shared" si="0"/>
        <v>4.2774713394984802E-3</v>
      </c>
      <c r="CK9" s="54">
        <f t="shared" si="1"/>
        <v>1.4706690516971673E-3</v>
      </c>
      <c r="CL9" s="54">
        <f t="shared" si="2"/>
        <v>1.7265705811394391E-3</v>
      </c>
      <c r="CM9" s="54">
        <f t="shared" si="3"/>
        <v>6.2275167287793587E-3</v>
      </c>
      <c r="CN9" s="54">
        <f t="shared" si="4"/>
        <v>5.6384237001395349E-3</v>
      </c>
      <c r="CO9" s="54">
        <f t="shared" si="5"/>
        <v>2.5127028354406684E-3</v>
      </c>
      <c r="CP9" s="54">
        <f t="shared" si="6"/>
        <v>3.1375359228958074E-3</v>
      </c>
      <c r="CQ9" s="54">
        <f t="shared" si="7"/>
        <v>0.1706043197934273</v>
      </c>
      <c r="CR9" s="54">
        <f t="shared" si="8"/>
        <v>0.12339898589278743</v>
      </c>
      <c r="CS9" s="54" t="str">
        <f t="shared" si="9"/>
        <v/>
      </c>
      <c r="CT9" s="54">
        <f t="shared" si="10"/>
        <v>0.47889518677990339</v>
      </c>
      <c r="CU9" s="54">
        <f t="shared" si="11"/>
        <v>2.7383872580894445E-3</v>
      </c>
      <c r="CV9" s="54">
        <f t="shared" si="12"/>
        <v>0.18386952442938703</v>
      </c>
      <c r="CW9" s="54">
        <f t="shared" si="13"/>
        <v>2.7388111620865732E-3</v>
      </c>
      <c r="CX9" s="54">
        <f t="shared" si="14"/>
        <v>1.0912806911962858E-2</v>
      </c>
      <c r="CY9" s="54">
        <f t="shared" si="15"/>
        <v>1.2419627842017953E-2</v>
      </c>
    </row>
    <row r="10" spans="1:103" x14ac:dyDescent="0.25">
      <c r="A10" s="27" t="s">
        <v>8</v>
      </c>
      <c r="B10" s="25">
        <v>1275.3672984</v>
      </c>
      <c r="C10" s="25">
        <v>181.71450485</v>
      </c>
      <c r="D10" s="25">
        <v>1928.8473902999999</v>
      </c>
      <c r="E10" s="25">
        <v>517.49194602</v>
      </c>
      <c r="F10" s="25">
        <v>478.40964009999999</v>
      </c>
      <c r="G10" s="25">
        <v>47.015573406000001</v>
      </c>
      <c r="H10" s="25">
        <v>300.46368587000001</v>
      </c>
      <c r="I10" s="25">
        <v>6.4898594094000002</v>
      </c>
      <c r="J10" s="25">
        <v>7.8504263008999997</v>
      </c>
      <c r="K10" s="25"/>
      <c r="L10" s="25">
        <v>8.4863912997999993</v>
      </c>
      <c r="M10" s="25">
        <v>0.41904450440000002</v>
      </c>
      <c r="N10" s="25">
        <v>0.22784589690000001</v>
      </c>
      <c r="O10" s="25">
        <v>1.8378144799999999E-2</v>
      </c>
      <c r="P10" s="25">
        <v>8.6712924100000005E-2</v>
      </c>
      <c r="Q10" s="25">
        <v>0.3831392166</v>
      </c>
      <c r="R10" s="25"/>
      <c r="S10" s="25" t="s">
        <v>8</v>
      </c>
      <c r="T10" s="88">
        <v>3.2368245453793702E-4</v>
      </c>
      <c r="U10" s="25">
        <v>3.7968756121298297E-2</v>
      </c>
      <c r="V10" s="25">
        <v>1.8405492677259799E-2</v>
      </c>
      <c r="W10" s="25">
        <v>6.5378557938590296</v>
      </c>
      <c r="X10" s="25">
        <v>6.5378247156732101</v>
      </c>
      <c r="Y10" s="25">
        <v>12.533773066684301</v>
      </c>
      <c r="Z10" s="88">
        <v>1.55105694393094E-4</v>
      </c>
      <c r="AA10" s="25">
        <v>7.8719948992102102</v>
      </c>
      <c r="AB10" s="25">
        <v>8.9839278014958404E-2</v>
      </c>
      <c r="AC10" s="25">
        <v>151.335710100585</v>
      </c>
      <c r="AD10" s="25">
        <v>0</v>
      </c>
      <c r="AE10" s="25">
        <v>1283.86733290343</v>
      </c>
      <c r="AF10" s="25">
        <v>7.7814040592933003</v>
      </c>
      <c r="AG10" s="25">
        <v>3.47959236310124</v>
      </c>
      <c r="AH10" s="25">
        <v>1.7684564254699899</v>
      </c>
      <c r="AI10" s="25">
        <v>6.4577777529875098</v>
      </c>
      <c r="AJ10" s="88">
        <v>1.8624299839613699E-4</v>
      </c>
      <c r="AK10" s="25">
        <v>8.5492753415234706</v>
      </c>
      <c r="AL10" s="25">
        <v>8.5492753415234706</v>
      </c>
      <c r="AM10" s="25">
        <v>0.42019542624712702</v>
      </c>
      <c r="AN10" s="25">
        <v>0</v>
      </c>
      <c r="AO10" s="25">
        <v>8.0872503287642505</v>
      </c>
      <c r="AP10" s="25">
        <v>4.2948088179147498E-2</v>
      </c>
      <c r="AQ10" s="88">
        <v>5.9774763101539197</v>
      </c>
      <c r="AR10" s="25">
        <v>0.26373544368568702</v>
      </c>
      <c r="AS10" s="25">
        <v>0.22851431058053001</v>
      </c>
      <c r="AT10" s="25">
        <v>0.38440213224805297</v>
      </c>
      <c r="AU10" s="25">
        <v>182.816238694422</v>
      </c>
      <c r="AV10" s="25">
        <v>0</v>
      </c>
      <c r="AW10" s="88">
        <v>264.62370045800998</v>
      </c>
      <c r="AX10" s="25">
        <v>1741.29951663662</v>
      </c>
      <c r="AY10" s="25">
        <v>193.47770829544001</v>
      </c>
      <c r="AZ10" s="25">
        <v>1934.7772249320601</v>
      </c>
      <c r="BA10" s="25">
        <v>1.2275317037869799E-4</v>
      </c>
      <c r="BB10" s="25">
        <v>5.21845719065018</v>
      </c>
      <c r="BC10" s="25">
        <v>0.221475840098766</v>
      </c>
      <c r="BD10" s="25">
        <v>146.88893305114101</v>
      </c>
      <c r="BE10" s="25">
        <v>0.30262905581551602</v>
      </c>
      <c r="BF10" s="25">
        <v>3.9097088245506701</v>
      </c>
      <c r="BG10" s="25">
        <v>19.209487370271699</v>
      </c>
      <c r="BH10" s="25">
        <v>0.40515860601751602</v>
      </c>
      <c r="BI10" s="25">
        <v>3.11960449081499E-3</v>
      </c>
      <c r="BJ10" s="25">
        <v>1.26004806075938</v>
      </c>
      <c r="BK10" s="25">
        <v>519.84143703257803</v>
      </c>
      <c r="BL10" s="25">
        <v>480.45821332407297</v>
      </c>
      <c r="BM10" s="25">
        <v>39.383223708504801</v>
      </c>
      <c r="BN10" s="25">
        <v>0.35472731581761202</v>
      </c>
      <c r="BO10" s="25">
        <v>2.7931970876943501E-2</v>
      </c>
      <c r="BP10" s="25">
        <v>23.496189200659099</v>
      </c>
      <c r="BQ10" s="25">
        <v>1.4870337362279999</v>
      </c>
      <c r="BR10" s="25">
        <v>119.355744087479</v>
      </c>
      <c r="BS10" s="25">
        <v>0.134689870313111</v>
      </c>
      <c r="BT10" s="25">
        <v>2.0956633983145601</v>
      </c>
      <c r="BU10" s="25">
        <v>298.37046721451401</v>
      </c>
      <c r="BV10" s="25">
        <v>5.9023399005936099</v>
      </c>
      <c r="BW10" s="25">
        <v>0.84889851573824504</v>
      </c>
      <c r="BX10" s="25">
        <v>8.9591115373380408</v>
      </c>
      <c r="BY10" s="25">
        <v>1.6129114789155401E-2</v>
      </c>
      <c r="BZ10" s="25">
        <v>47.186277198146001</v>
      </c>
      <c r="CA10" s="25">
        <v>105.02044051297101</v>
      </c>
      <c r="CB10" s="25">
        <v>0.31027680307765099</v>
      </c>
      <c r="CC10" s="25">
        <v>1.3773737425552701E-4</v>
      </c>
      <c r="CD10" s="25">
        <v>10.817626940304301</v>
      </c>
      <c r="CE10" s="88">
        <v>0</v>
      </c>
      <c r="CF10" s="25">
        <v>10.6786021124688</v>
      </c>
      <c r="CG10" s="25">
        <v>301.52811510331298</v>
      </c>
      <c r="CH10" s="25">
        <v>8.4056873239746999</v>
      </c>
      <c r="CI10" s="27"/>
      <c r="CJ10" s="54">
        <f t="shared" si="0"/>
        <v>6.6647737589741038E-3</v>
      </c>
      <c r="CK10" s="54">
        <f t="shared" si="1"/>
        <v>6.0629934045796138E-3</v>
      </c>
      <c r="CL10" s="54">
        <f t="shared" si="2"/>
        <v>3.0742891645450009E-3</v>
      </c>
      <c r="CM10" s="54">
        <f t="shared" si="3"/>
        <v>4.5401499108301581E-3</v>
      </c>
      <c r="CN10" s="54">
        <f t="shared" si="4"/>
        <v>4.2820483793862872E-3</v>
      </c>
      <c r="CO10" s="54">
        <f t="shared" si="5"/>
        <v>3.6307925178727099E-3</v>
      </c>
      <c r="CP10" s="54">
        <f t="shared" si="6"/>
        <v>3.5426218986527348E-3</v>
      </c>
      <c r="CQ10" s="54">
        <f t="shared" si="7"/>
        <v>7.3908082205504082E-3</v>
      </c>
      <c r="CR10" s="54">
        <f t="shared" si="8"/>
        <v>2.747442939211826E-3</v>
      </c>
      <c r="CS10" s="54" t="str">
        <f t="shared" si="9"/>
        <v/>
      </c>
      <c r="CT10" s="54">
        <f t="shared" si="10"/>
        <v>7.4099861180043965E-3</v>
      </c>
      <c r="CU10" s="54">
        <f t="shared" si="11"/>
        <v>2.7465384584268197E-3</v>
      </c>
      <c r="CV10" s="54">
        <f t="shared" si="12"/>
        <v>2.9336217576187568E-3</v>
      </c>
      <c r="CW10" s="54">
        <f t="shared" si="13"/>
        <v>1.4880651750986318E-3</v>
      </c>
      <c r="CX10" s="54">
        <f t="shared" si="14"/>
        <v>3.6054070917421625E-2</v>
      </c>
      <c r="CY10" s="54">
        <f t="shared" si="15"/>
        <v>3.2962317438036326E-3</v>
      </c>
    </row>
    <row r="11" spans="1:103" x14ac:dyDescent="0.25">
      <c r="A11" s="27" t="s">
        <v>9</v>
      </c>
      <c r="B11" s="25">
        <v>92695.541859000004</v>
      </c>
      <c r="C11" s="25">
        <v>925.22679557000004</v>
      </c>
      <c r="D11" s="25">
        <v>8444.7882752000005</v>
      </c>
      <c r="E11" s="25">
        <v>24134.852127999999</v>
      </c>
      <c r="F11" s="25">
        <v>20182.155475</v>
      </c>
      <c r="G11" s="25">
        <v>5389.3914458999998</v>
      </c>
      <c r="H11" s="25">
        <v>41854.827370999999</v>
      </c>
      <c r="I11" s="25">
        <v>242.87970634000001</v>
      </c>
      <c r="J11" s="25">
        <v>421.79382171999998</v>
      </c>
      <c r="K11" s="25"/>
      <c r="L11" s="25">
        <v>223.74860527999999</v>
      </c>
      <c r="M11" s="25">
        <v>61.460643619999999</v>
      </c>
      <c r="N11" s="25">
        <v>455.59419494000002</v>
      </c>
      <c r="O11" s="25">
        <v>5.0402742164000003</v>
      </c>
      <c r="P11" s="25">
        <v>23.111044590999999</v>
      </c>
      <c r="Q11" s="25">
        <v>27.906565207</v>
      </c>
      <c r="R11" s="25"/>
      <c r="S11" s="25" t="s">
        <v>9</v>
      </c>
      <c r="T11" s="88">
        <v>211.96081733004999</v>
      </c>
      <c r="U11" s="25">
        <v>18.1332360719801</v>
      </c>
      <c r="V11" s="25">
        <v>5.0538725139891802</v>
      </c>
      <c r="W11" s="25">
        <v>244.681905948251</v>
      </c>
      <c r="X11" s="25">
        <v>244.680678991186</v>
      </c>
      <c r="Y11" s="25">
        <v>269.55159756892402</v>
      </c>
      <c r="Z11" s="88">
        <v>48.514605096496801</v>
      </c>
      <c r="AA11" s="25">
        <v>422.91679952412102</v>
      </c>
      <c r="AB11" s="25">
        <v>23.283077591881501</v>
      </c>
      <c r="AC11" s="25">
        <v>2324.7897186108298</v>
      </c>
      <c r="AD11" s="25">
        <v>0</v>
      </c>
      <c r="AE11" s="25">
        <v>93119.014749582493</v>
      </c>
      <c r="AF11" s="25">
        <v>1199.00664744101</v>
      </c>
      <c r="AG11" s="25">
        <v>75.9297854042197</v>
      </c>
      <c r="AH11" s="25">
        <v>139.915502410296</v>
      </c>
      <c r="AI11" s="25">
        <v>1960.8715435491599</v>
      </c>
      <c r="AJ11" s="88">
        <v>1.06417596678681E-2</v>
      </c>
      <c r="AK11" s="25">
        <v>225.802443371338</v>
      </c>
      <c r="AL11" s="25">
        <v>225.802443371338</v>
      </c>
      <c r="AM11" s="25">
        <v>61.628883160766499</v>
      </c>
      <c r="AN11" s="25">
        <v>0</v>
      </c>
      <c r="AO11" s="25">
        <v>2650.57820155027</v>
      </c>
      <c r="AP11" s="25">
        <v>8.5612105901162394</v>
      </c>
      <c r="AQ11" s="88">
        <v>258.53809974373797</v>
      </c>
      <c r="AR11" s="25">
        <v>10.7915354650493</v>
      </c>
      <c r="AS11" s="25">
        <v>456.84321173098601</v>
      </c>
      <c r="AT11" s="25">
        <v>27.990307644143702</v>
      </c>
      <c r="AU11" s="25">
        <v>927.74916284462302</v>
      </c>
      <c r="AV11" s="25">
        <v>0</v>
      </c>
      <c r="AW11" s="88">
        <v>42087.496204963703</v>
      </c>
      <c r="AX11" s="25">
        <v>7622.0165689247497</v>
      </c>
      <c r="AY11" s="25">
        <v>846.89057585167302</v>
      </c>
      <c r="AZ11" s="25">
        <v>8468.90714477642</v>
      </c>
      <c r="BA11" s="25">
        <v>2.9110718795704702E-3</v>
      </c>
      <c r="BB11" s="25">
        <v>1125.5509519810701</v>
      </c>
      <c r="BC11" s="25">
        <v>30.6662458329888</v>
      </c>
      <c r="BD11" s="25">
        <v>27534.488403545001</v>
      </c>
      <c r="BE11" s="25">
        <v>24.234048286733099</v>
      </c>
      <c r="BF11" s="25">
        <v>1039.3047339847899</v>
      </c>
      <c r="BG11" s="25">
        <v>1504.7051395250101</v>
      </c>
      <c r="BH11" s="25">
        <v>18.985137708405599</v>
      </c>
      <c r="BI11" s="25">
        <v>1.1032112554771001</v>
      </c>
      <c r="BJ11" s="25">
        <v>813.75391325914802</v>
      </c>
      <c r="BK11" s="25">
        <v>24227.446796736702</v>
      </c>
      <c r="BL11" s="25">
        <v>20262.4624913304</v>
      </c>
      <c r="BM11" s="25">
        <v>3964.9843054062799</v>
      </c>
      <c r="BN11" s="25">
        <v>16.215035232064</v>
      </c>
      <c r="BO11" s="25">
        <v>0.61720350700242999</v>
      </c>
      <c r="BP11" s="25">
        <v>880.70364119777003</v>
      </c>
      <c r="BQ11" s="25">
        <v>98.174536990801201</v>
      </c>
      <c r="BR11" s="25">
        <v>5224.72133666231</v>
      </c>
      <c r="BS11" s="25">
        <v>193.68298390074699</v>
      </c>
      <c r="BT11" s="25">
        <v>74.2317354563843</v>
      </c>
      <c r="BU11" s="25">
        <v>9953.2209681597506</v>
      </c>
      <c r="BV11" s="25">
        <v>146.129129212251</v>
      </c>
      <c r="BW11" s="25">
        <v>102.270841079823</v>
      </c>
      <c r="BX11" s="25">
        <v>283.80624696175499</v>
      </c>
      <c r="BY11" s="25">
        <v>2.0655323294587098</v>
      </c>
      <c r="BZ11" s="25">
        <v>5390.9525762617304</v>
      </c>
      <c r="CA11" s="25">
        <v>23689.291882974201</v>
      </c>
      <c r="CB11" s="25">
        <v>95.039173635117805</v>
      </c>
      <c r="CC11" s="25">
        <v>129.20445732887799</v>
      </c>
      <c r="CD11" s="25">
        <v>2138.96152106827</v>
      </c>
      <c r="CE11" s="88">
        <v>0</v>
      </c>
      <c r="CF11" s="25">
        <v>1065.57411253175</v>
      </c>
      <c r="CG11" s="25">
        <v>41975.344080314302</v>
      </c>
      <c r="CH11" s="25">
        <v>1607.44430654453</v>
      </c>
      <c r="CI11" s="27"/>
      <c r="CJ11" s="54">
        <f t="shared" si="0"/>
        <v>4.5684278023492963E-3</v>
      </c>
      <c r="CK11" s="54">
        <f t="shared" si="1"/>
        <v>2.7262151147157783E-3</v>
      </c>
      <c r="CL11" s="54">
        <f t="shared" si="2"/>
        <v>2.8560656336701633E-3</v>
      </c>
      <c r="CM11" s="54">
        <f t="shared" si="3"/>
        <v>3.8365542181747888E-3</v>
      </c>
      <c r="CN11" s="54">
        <f t="shared" si="4"/>
        <v>3.9791099830678552E-3</v>
      </c>
      <c r="CO11" s="54">
        <f t="shared" si="5"/>
        <v>2.8966728013759023E-4</v>
      </c>
      <c r="CP11" s="54">
        <f t="shared" si="6"/>
        <v>2.8793980738720062E-3</v>
      </c>
      <c r="CQ11" s="54">
        <f t="shared" si="7"/>
        <v>7.4150808164468842E-3</v>
      </c>
      <c r="CR11" s="54">
        <f t="shared" si="8"/>
        <v>2.6623856166070239E-3</v>
      </c>
      <c r="CS11" s="54" t="str">
        <f t="shared" si="9"/>
        <v/>
      </c>
      <c r="CT11" s="54">
        <f t="shared" si="10"/>
        <v>9.1792218716529022E-3</v>
      </c>
      <c r="CU11" s="54">
        <f t="shared" si="11"/>
        <v>2.7373540343426008E-3</v>
      </c>
      <c r="CV11" s="54">
        <f t="shared" si="12"/>
        <v>2.7415116453590486E-3</v>
      </c>
      <c r="CW11" s="54">
        <f t="shared" si="13"/>
        <v>2.69792812957159E-3</v>
      </c>
      <c r="CX11" s="54">
        <f t="shared" si="14"/>
        <v>7.4437570402376228E-3</v>
      </c>
      <c r="CY11" s="54">
        <f t="shared" si="15"/>
        <v>3.0008149165808469E-3</v>
      </c>
    </row>
    <row r="12" spans="1:103" x14ac:dyDescent="0.25">
      <c r="A12" s="27" t="s">
        <v>10</v>
      </c>
      <c r="B12" s="25">
        <v>198316.87565</v>
      </c>
      <c r="C12" s="25">
        <v>1643.6222875000001</v>
      </c>
      <c r="D12" s="25">
        <v>18621.166577</v>
      </c>
      <c r="E12" s="25">
        <v>27515.31695</v>
      </c>
      <c r="F12" s="25">
        <v>26447.611572000002</v>
      </c>
      <c r="G12" s="25">
        <v>2979.5768779999999</v>
      </c>
      <c r="H12" s="25">
        <v>39209.438638</v>
      </c>
      <c r="I12" s="25">
        <v>156.44703265000001</v>
      </c>
      <c r="J12" s="25">
        <v>342.39966886000002</v>
      </c>
      <c r="K12" s="25"/>
      <c r="L12" s="25">
        <v>175.1345484</v>
      </c>
      <c r="M12" s="25">
        <v>60.510716760000001</v>
      </c>
      <c r="N12" s="25">
        <v>205.22981128000001</v>
      </c>
      <c r="O12" s="25">
        <v>5.5571074112999996</v>
      </c>
      <c r="P12" s="25">
        <v>30.6312651</v>
      </c>
      <c r="Q12" s="25">
        <v>14.274646632</v>
      </c>
      <c r="R12" s="25"/>
      <c r="S12" s="25" t="s">
        <v>10</v>
      </c>
      <c r="T12" s="88">
        <v>97.366584831129998</v>
      </c>
      <c r="U12" s="25">
        <v>11.667396477444999</v>
      </c>
      <c r="V12" s="25">
        <v>5.5721872071201801</v>
      </c>
      <c r="W12" s="25">
        <v>159.87422799530799</v>
      </c>
      <c r="X12" s="25">
        <v>159.72043688867899</v>
      </c>
      <c r="Y12" s="25">
        <v>136.339759729056</v>
      </c>
      <c r="Z12" s="88">
        <v>22.768953571586199</v>
      </c>
      <c r="AA12" s="25">
        <v>350.84203646607801</v>
      </c>
      <c r="AB12" s="25">
        <v>30.7745890959146</v>
      </c>
      <c r="AC12" s="25">
        <v>1316.12010075434</v>
      </c>
      <c r="AD12" s="25">
        <v>0</v>
      </c>
      <c r="AE12" s="25">
        <v>199512.65475553399</v>
      </c>
      <c r="AF12" s="25">
        <v>2567.5482258799698</v>
      </c>
      <c r="AG12" s="25">
        <v>41.470171899369397</v>
      </c>
      <c r="AH12" s="25">
        <v>263.88663059951699</v>
      </c>
      <c r="AI12" s="25">
        <v>4837.0374370322397</v>
      </c>
      <c r="AJ12" s="88">
        <v>1.1142496715583901</v>
      </c>
      <c r="AK12" s="25">
        <v>180.51820207064401</v>
      </c>
      <c r="AL12" s="25">
        <v>180.51820207064401</v>
      </c>
      <c r="AM12" s="25">
        <v>60.676353423837398</v>
      </c>
      <c r="AN12" s="25">
        <v>0</v>
      </c>
      <c r="AO12" s="25">
        <v>2183.66597025192</v>
      </c>
      <c r="AP12" s="25">
        <v>6.33606941126701</v>
      </c>
      <c r="AQ12" s="88">
        <v>155.323191733626</v>
      </c>
      <c r="AR12" s="25">
        <v>7.5017903512560196</v>
      </c>
      <c r="AS12" s="25">
        <v>209.76336115020001</v>
      </c>
      <c r="AT12" s="25">
        <v>14.794464885135699</v>
      </c>
      <c r="AU12" s="25">
        <v>1652.7663935360399</v>
      </c>
      <c r="AV12" s="25">
        <v>0</v>
      </c>
      <c r="AW12" s="88">
        <v>39070.880318126903</v>
      </c>
      <c r="AX12" s="25">
        <v>16831.0753204252</v>
      </c>
      <c r="AY12" s="25">
        <v>1870.1198662940801</v>
      </c>
      <c r="AZ12" s="25">
        <v>18701.195186719298</v>
      </c>
      <c r="BA12" s="25">
        <v>9.16971015302568E-3</v>
      </c>
      <c r="BB12" s="25">
        <v>1596.4237207771801</v>
      </c>
      <c r="BC12" s="25">
        <v>8.4280310070161999</v>
      </c>
      <c r="BD12" s="25">
        <v>22882.6913419435</v>
      </c>
      <c r="BE12" s="25">
        <v>9.6012725833209203</v>
      </c>
      <c r="BF12" s="25">
        <v>1991.8590779168501</v>
      </c>
      <c r="BG12" s="25">
        <v>2531.9108285520501</v>
      </c>
      <c r="BH12" s="25">
        <v>5.4291460993071903</v>
      </c>
      <c r="BI12" s="25">
        <v>13.432460424279499</v>
      </c>
      <c r="BJ12" s="25">
        <v>1533.04427740758</v>
      </c>
      <c r="BK12" s="25">
        <v>27665.9520368132</v>
      </c>
      <c r="BL12" s="25">
        <v>26591.1455397922</v>
      </c>
      <c r="BM12" s="25">
        <v>1074.806497021</v>
      </c>
      <c r="BN12" s="25">
        <v>20.834837451016</v>
      </c>
      <c r="BO12" s="25">
        <v>0.25113561405997598</v>
      </c>
      <c r="BP12" s="25">
        <v>1129.1790287758199</v>
      </c>
      <c r="BQ12" s="25">
        <v>155.641936440747</v>
      </c>
      <c r="BR12" s="25">
        <v>7008.6922503127698</v>
      </c>
      <c r="BS12" s="25">
        <v>389.37155301289101</v>
      </c>
      <c r="BT12" s="25">
        <v>95.956873162585296</v>
      </c>
      <c r="BU12" s="25">
        <v>11229.668057893299</v>
      </c>
      <c r="BV12" s="25">
        <v>285.32326331445699</v>
      </c>
      <c r="BW12" s="25">
        <v>8.1694320432987695</v>
      </c>
      <c r="BX12" s="25">
        <v>459.30846280527101</v>
      </c>
      <c r="BY12" s="25">
        <v>0.36687828998495298</v>
      </c>
      <c r="BZ12" s="25">
        <v>2979.81189834311</v>
      </c>
      <c r="CA12" s="25">
        <v>18186.625926591601</v>
      </c>
      <c r="CB12" s="25">
        <v>36.454205674591101</v>
      </c>
      <c r="CC12" s="25">
        <v>58.996602137331799</v>
      </c>
      <c r="CD12" s="25">
        <v>1320.4040636898201</v>
      </c>
      <c r="CE12" s="88">
        <v>0</v>
      </c>
      <c r="CF12" s="25">
        <v>676.04552036012399</v>
      </c>
      <c r="CG12" s="25">
        <v>39360.390073799703</v>
      </c>
      <c r="CH12" s="25">
        <v>1062.9872263284501</v>
      </c>
      <c r="CI12" s="27"/>
      <c r="CJ12" s="54">
        <f t="shared" si="0"/>
        <v>6.0296386861416916E-3</v>
      </c>
      <c r="CK12" s="54">
        <f t="shared" si="1"/>
        <v>5.5633864943193823E-3</v>
      </c>
      <c r="CL12" s="54">
        <f t="shared" si="2"/>
        <v>4.2977226688979851E-3</v>
      </c>
      <c r="CM12" s="54">
        <f t="shared" si="3"/>
        <v>5.4745902831840523E-3</v>
      </c>
      <c r="CN12" s="54">
        <f t="shared" si="4"/>
        <v>5.4271051055573317E-3</v>
      </c>
      <c r="CO12" s="54">
        <f t="shared" si="5"/>
        <v>7.8877086490176577E-5</v>
      </c>
      <c r="CP12" s="54">
        <f t="shared" si="6"/>
        <v>3.8498749546852203E-3</v>
      </c>
      <c r="CQ12" s="54">
        <f t="shared" si="7"/>
        <v>2.0923402529482094E-2</v>
      </c>
      <c r="CR12" s="54">
        <f t="shared" si="8"/>
        <v>2.4656471293288251E-2</v>
      </c>
      <c r="CS12" s="54" t="str">
        <f t="shared" si="9"/>
        <v/>
      </c>
      <c r="CT12" s="54">
        <f t="shared" si="10"/>
        <v>3.0740100795806254E-2</v>
      </c>
      <c r="CU12" s="54">
        <f t="shared" si="11"/>
        <v>2.7373112186780306E-3</v>
      </c>
      <c r="CV12" s="54">
        <f t="shared" si="12"/>
        <v>2.2090113721416296E-2</v>
      </c>
      <c r="CW12" s="54">
        <f t="shared" si="13"/>
        <v>2.7136052453326253E-3</v>
      </c>
      <c r="CX12" s="54">
        <f t="shared" si="14"/>
        <v>4.6790100064982073E-3</v>
      </c>
      <c r="CY12" s="54">
        <f t="shared" si="15"/>
        <v>3.6415490101898859E-2</v>
      </c>
    </row>
    <row r="13" spans="1:103" x14ac:dyDescent="0.25">
      <c r="A13" s="27" t="s">
        <v>12</v>
      </c>
      <c r="B13" s="25">
        <v>12026.614089000001</v>
      </c>
      <c r="C13" s="25">
        <v>955.2547108</v>
      </c>
      <c r="D13" s="25">
        <v>4641.0346485999999</v>
      </c>
      <c r="E13" s="25">
        <v>4596.5777355999999</v>
      </c>
      <c r="F13" s="25">
        <v>3909.5606655000001</v>
      </c>
      <c r="G13" s="25">
        <v>468.62800698000001</v>
      </c>
      <c r="H13" s="25">
        <v>12239.985658</v>
      </c>
      <c r="I13" s="25">
        <v>23.997100257</v>
      </c>
      <c r="J13" s="25">
        <v>206.37717359000001</v>
      </c>
      <c r="K13" s="25">
        <v>4.2863649819000003</v>
      </c>
      <c r="L13" s="25">
        <v>23.912984065</v>
      </c>
      <c r="M13" s="25">
        <v>120.63402649</v>
      </c>
      <c r="N13" s="25">
        <v>29.824760111</v>
      </c>
      <c r="O13" s="25">
        <v>4.0608786916000001</v>
      </c>
      <c r="P13" s="25">
        <v>2.6415261453999999</v>
      </c>
      <c r="Q13" s="25">
        <v>4.3217357782999999</v>
      </c>
      <c r="R13" s="25"/>
      <c r="S13" s="25" t="s">
        <v>12</v>
      </c>
      <c r="T13" s="88">
        <v>13.889139672412799</v>
      </c>
      <c r="U13" s="25">
        <v>11.4864200765471</v>
      </c>
      <c r="V13" s="25">
        <v>4.07074921115154</v>
      </c>
      <c r="W13" s="25">
        <v>24.070274749389998</v>
      </c>
      <c r="X13" s="25">
        <v>24.063296686633201</v>
      </c>
      <c r="Y13" s="25">
        <v>33.736403741761599</v>
      </c>
      <c r="Z13" s="88">
        <v>3.2009206507074799</v>
      </c>
      <c r="AA13" s="25">
        <v>206.73680616434299</v>
      </c>
      <c r="AB13" s="25">
        <v>2.6478545276462002</v>
      </c>
      <c r="AC13" s="25">
        <v>51038.3259224793</v>
      </c>
      <c r="AD13" s="25">
        <v>4.2858288207477004</v>
      </c>
      <c r="AE13" s="25">
        <v>12069.518862459099</v>
      </c>
      <c r="AF13" s="25">
        <v>101.86081704</v>
      </c>
      <c r="AG13" s="25">
        <v>333.29847294771702</v>
      </c>
      <c r="AH13" s="25">
        <v>16.231044560180798</v>
      </c>
      <c r="AI13" s="25">
        <v>577.12197075666097</v>
      </c>
      <c r="AJ13" s="88">
        <v>5.0980299664693501E-2</v>
      </c>
      <c r="AK13" s="25">
        <v>24.046435564874201</v>
      </c>
      <c r="AL13" s="25">
        <v>24.046435564874201</v>
      </c>
      <c r="AM13" s="25">
        <v>120.669182855843</v>
      </c>
      <c r="AN13" s="25">
        <v>0</v>
      </c>
      <c r="AO13" s="25">
        <v>837.18313082499105</v>
      </c>
      <c r="AP13" s="25">
        <v>3.21290292192805</v>
      </c>
      <c r="AQ13" s="88">
        <v>49.452128186432098</v>
      </c>
      <c r="AR13" s="25">
        <v>4.4337164338431503</v>
      </c>
      <c r="AS13" s="25">
        <v>29.950811934945001</v>
      </c>
      <c r="AT13" s="25">
        <v>4.3318952831438002</v>
      </c>
      <c r="AU13" s="25">
        <v>958.594994993304</v>
      </c>
      <c r="AV13" s="25">
        <v>0</v>
      </c>
      <c r="AW13" s="88">
        <v>12599.298423585</v>
      </c>
      <c r="AX13" s="25">
        <v>4186.9370100387396</v>
      </c>
      <c r="AY13" s="25">
        <v>465.215018060484</v>
      </c>
      <c r="AZ13" s="25">
        <v>4652.1520280992199</v>
      </c>
      <c r="BA13" s="25">
        <v>2.24449438858062E-3</v>
      </c>
      <c r="BB13" s="25">
        <v>245.608741905454</v>
      </c>
      <c r="BC13" s="25">
        <v>0.76668238507029896</v>
      </c>
      <c r="BD13" s="25">
        <v>8202.7061037021103</v>
      </c>
      <c r="BE13" s="25">
        <v>16.559678507140202</v>
      </c>
      <c r="BF13" s="25">
        <v>92.172492633806698</v>
      </c>
      <c r="BG13" s="25">
        <v>203.451802190292</v>
      </c>
      <c r="BH13" s="25">
        <v>0.81310378941450701</v>
      </c>
      <c r="BI13" s="25">
        <v>0.235272240391981</v>
      </c>
      <c r="BJ13" s="25">
        <v>274.07940455364701</v>
      </c>
      <c r="BK13" s="25">
        <v>4604.5107285651302</v>
      </c>
      <c r="BL13" s="25">
        <v>3915.9967969855702</v>
      </c>
      <c r="BM13" s="25">
        <v>688.51393157955602</v>
      </c>
      <c r="BN13" s="25">
        <v>4.65163715570693</v>
      </c>
      <c r="BO13" s="25">
        <v>5.2256720635812999E-2</v>
      </c>
      <c r="BP13" s="25">
        <v>498.32151819088699</v>
      </c>
      <c r="BQ13" s="25">
        <v>10.990406342697399</v>
      </c>
      <c r="BR13" s="25">
        <v>717.67846729167695</v>
      </c>
      <c r="BS13" s="25">
        <v>14.9531057072151</v>
      </c>
      <c r="BT13" s="25">
        <v>6.0675135143327896</v>
      </c>
      <c r="BU13" s="25">
        <v>1558.53327755639</v>
      </c>
      <c r="BV13" s="25">
        <v>27.387569345648298</v>
      </c>
      <c r="BW13" s="25">
        <v>332.907115674311</v>
      </c>
      <c r="BX13" s="25">
        <v>183.72447751009901</v>
      </c>
      <c r="BY13" s="25">
        <v>3.8585021853315499E-2</v>
      </c>
      <c r="BZ13" s="25">
        <v>469.62755024035903</v>
      </c>
      <c r="CA13" s="25">
        <v>6859.72419201912</v>
      </c>
      <c r="CB13" s="25">
        <v>2.0000813806841999</v>
      </c>
      <c r="CC13" s="25">
        <v>8.4505102028411798</v>
      </c>
      <c r="CD13" s="25">
        <v>910.58985515541599</v>
      </c>
      <c r="CE13" s="88">
        <v>0</v>
      </c>
      <c r="CF13" s="25">
        <v>362.61278992463502</v>
      </c>
      <c r="CG13" s="25">
        <v>12270.0950015707</v>
      </c>
      <c r="CH13" s="25">
        <v>618.95359323503999</v>
      </c>
      <c r="CI13" s="27"/>
      <c r="CJ13" s="54">
        <f t="shared" si="0"/>
        <v>3.5674856731572452E-3</v>
      </c>
      <c r="CK13" s="54">
        <f t="shared" si="1"/>
        <v>3.4967471560612383E-3</v>
      </c>
      <c r="CL13" s="54">
        <f t="shared" si="2"/>
        <v>2.3954528119228139E-3</v>
      </c>
      <c r="CM13" s="54">
        <f t="shared" si="3"/>
        <v>1.725847667861711E-3</v>
      </c>
      <c r="CN13" s="54">
        <f t="shared" si="4"/>
        <v>1.64625440970026E-3</v>
      </c>
      <c r="CO13" s="54">
        <f t="shared" si="5"/>
        <v>2.1329140501021682E-3</v>
      </c>
      <c r="CP13" s="54">
        <f t="shared" si="6"/>
        <v>2.4599165727797563E-3</v>
      </c>
      <c r="CQ13" s="54">
        <f t="shared" si="7"/>
        <v>2.7585178594189512E-3</v>
      </c>
      <c r="CR13" s="54">
        <f t="shared" si="8"/>
        <v>1.7425986027769088E-3</v>
      </c>
      <c r="CS13" s="54">
        <f t="shared" si="9"/>
        <v>-1.2508527728363365E-4</v>
      </c>
      <c r="CT13" s="54">
        <f t="shared" si="10"/>
        <v>5.580712951234159E-3</v>
      </c>
      <c r="CU13" s="54">
        <f t="shared" si="11"/>
        <v>2.9142992956404694E-4</v>
      </c>
      <c r="CV13" s="54">
        <f t="shared" si="12"/>
        <v>4.2264153500604657E-3</v>
      </c>
      <c r="CW13" s="54">
        <f t="shared" si="13"/>
        <v>2.4306363969840276E-3</v>
      </c>
      <c r="CX13" s="54">
        <f t="shared" si="14"/>
        <v>2.3957295509721586E-3</v>
      </c>
      <c r="CY13" s="54">
        <f t="shared" si="15"/>
        <v>2.35079268260974E-3</v>
      </c>
    </row>
    <row r="14" spans="1:103" x14ac:dyDescent="0.25">
      <c r="A14" s="27" t="s">
        <v>13</v>
      </c>
      <c r="B14" s="25">
        <v>60190.710175</v>
      </c>
      <c r="C14" s="25">
        <v>5621.2897948999998</v>
      </c>
      <c r="D14" s="25">
        <v>47388.656522999998</v>
      </c>
      <c r="E14" s="25">
        <v>14315.119425999999</v>
      </c>
      <c r="F14" s="25">
        <v>12733.525448</v>
      </c>
      <c r="G14" s="25">
        <v>5753.2069462999998</v>
      </c>
      <c r="H14" s="25">
        <v>23566.508135</v>
      </c>
      <c r="I14" s="25">
        <v>185.02019902000001</v>
      </c>
      <c r="J14" s="25">
        <v>463.97561727999999</v>
      </c>
      <c r="K14" s="25"/>
      <c r="L14" s="25">
        <v>255.09795263999999</v>
      </c>
      <c r="M14" s="25">
        <v>229.44433515</v>
      </c>
      <c r="N14" s="25">
        <v>251.19133368999999</v>
      </c>
      <c r="O14" s="25">
        <v>50.659152818000003</v>
      </c>
      <c r="P14" s="25">
        <v>43.887087084000001</v>
      </c>
      <c r="Q14" s="25">
        <v>20.874561779</v>
      </c>
      <c r="R14" s="25"/>
      <c r="S14" s="25" t="s">
        <v>13</v>
      </c>
      <c r="T14" s="88">
        <v>116.669747328943</v>
      </c>
      <c r="U14" s="25">
        <v>11.946829162146701</v>
      </c>
      <c r="V14" s="25">
        <v>50.797791993900397</v>
      </c>
      <c r="W14" s="25">
        <v>186.333264962351</v>
      </c>
      <c r="X14" s="25">
        <v>186.26129905272299</v>
      </c>
      <c r="Y14" s="25">
        <v>119.443374467517</v>
      </c>
      <c r="Z14" s="88">
        <v>26.928140786894101</v>
      </c>
      <c r="AA14" s="25">
        <v>962.06100495936596</v>
      </c>
      <c r="AB14" s="25">
        <v>44.078649832395897</v>
      </c>
      <c r="AC14" s="25">
        <v>8065.0651514778201</v>
      </c>
      <c r="AD14" s="25">
        <v>0</v>
      </c>
      <c r="AE14" s="25">
        <v>60586.727829494397</v>
      </c>
      <c r="AF14" s="25">
        <v>821.703570696361</v>
      </c>
      <c r="AG14" s="25">
        <v>263.56575200057398</v>
      </c>
      <c r="AH14" s="25">
        <v>54.1884150844865</v>
      </c>
      <c r="AI14" s="25">
        <v>1057.6783881142801</v>
      </c>
      <c r="AJ14" s="88">
        <v>0.52101785183121296</v>
      </c>
      <c r="AK14" s="25">
        <v>256.56337288525401</v>
      </c>
      <c r="AL14" s="25">
        <v>256.56337288525401</v>
      </c>
      <c r="AM14" s="25">
        <v>230.11348476619301</v>
      </c>
      <c r="AN14" s="25">
        <v>0</v>
      </c>
      <c r="AO14" s="25">
        <v>1150.3896870702999</v>
      </c>
      <c r="AP14" s="25">
        <v>4.4691815816658496</v>
      </c>
      <c r="AQ14" s="88">
        <v>141.80424515891801</v>
      </c>
      <c r="AR14" s="25">
        <v>6.4505756953706204</v>
      </c>
      <c r="AS14" s="25">
        <v>252.00319469776301</v>
      </c>
      <c r="AT14" s="25">
        <v>20.985128208528501</v>
      </c>
      <c r="AU14" s="25">
        <v>5652.4699693032799</v>
      </c>
      <c r="AV14" s="25">
        <v>0</v>
      </c>
      <c r="AW14" s="88">
        <v>22630.088221476301</v>
      </c>
      <c r="AX14" s="25">
        <v>42805.806515429598</v>
      </c>
      <c r="AY14" s="25">
        <v>4756.1995574155198</v>
      </c>
      <c r="AZ14" s="25">
        <v>47562.006072845099</v>
      </c>
      <c r="BA14" s="25">
        <v>4.86256239274061E-3</v>
      </c>
      <c r="BB14" s="25">
        <v>423.71808460666699</v>
      </c>
      <c r="BC14" s="25">
        <v>53.208407468156999</v>
      </c>
      <c r="BD14" s="25">
        <v>13604.007374213799</v>
      </c>
      <c r="BE14" s="25">
        <v>63.437024538545003</v>
      </c>
      <c r="BF14" s="25">
        <v>776.22255140902803</v>
      </c>
      <c r="BG14" s="25">
        <v>841.88346864200798</v>
      </c>
      <c r="BH14" s="25">
        <v>74.681667523162204</v>
      </c>
      <c r="BI14" s="25">
        <v>1.25921840374344</v>
      </c>
      <c r="BJ14" s="25">
        <v>396.38819292647003</v>
      </c>
      <c r="BK14" s="25">
        <v>14375.723736256899</v>
      </c>
      <c r="BL14" s="25">
        <v>12784.6322323189</v>
      </c>
      <c r="BM14" s="25">
        <v>1591.091503938</v>
      </c>
      <c r="BN14" s="25">
        <v>7.1935022459586504</v>
      </c>
      <c r="BO14" s="25">
        <v>1.4054271536676599</v>
      </c>
      <c r="BP14" s="25">
        <v>1108.1339421396899</v>
      </c>
      <c r="BQ14" s="25">
        <v>61.746143476799098</v>
      </c>
      <c r="BR14" s="25">
        <v>2793.08657594647</v>
      </c>
      <c r="BS14" s="25">
        <v>314.28822124483997</v>
      </c>
      <c r="BT14" s="25">
        <v>109.026733124996</v>
      </c>
      <c r="BU14" s="25">
        <v>5577.4740599767401</v>
      </c>
      <c r="BV14" s="25">
        <v>339.08216597423899</v>
      </c>
      <c r="BW14" s="25">
        <v>171.67208046870201</v>
      </c>
      <c r="BX14" s="25">
        <v>428.93067127432602</v>
      </c>
      <c r="BY14" s="25">
        <v>4.5943443556716703</v>
      </c>
      <c r="BZ14" s="25">
        <v>5766.3757672889096</v>
      </c>
      <c r="CA14" s="25">
        <v>11547.8323647135</v>
      </c>
      <c r="CB14" s="25">
        <v>67.122458545213902</v>
      </c>
      <c r="CC14" s="25">
        <v>70.953808065893597</v>
      </c>
      <c r="CD14" s="25">
        <v>1087.7290434219401</v>
      </c>
      <c r="CE14" s="88">
        <v>0</v>
      </c>
      <c r="CF14" s="25">
        <v>611.91142970861301</v>
      </c>
      <c r="CG14" s="25">
        <v>23629.170069280201</v>
      </c>
      <c r="CH14" s="25">
        <v>872.64537812500305</v>
      </c>
      <c r="CI14" s="27"/>
      <c r="CJ14" s="54">
        <f t="shared" si="0"/>
        <v>6.5793816577841531E-3</v>
      </c>
      <c r="CK14" s="54">
        <f t="shared" si="1"/>
        <v>5.5468007416320571E-3</v>
      </c>
      <c r="CL14" s="54">
        <f t="shared" si="2"/>
        <v>3.6580389182581333E-3</v>
      </c>
      <c r="CM14" s="54">
        <f t="shared" si="3"/>
        <v>4.2335874716369366E-3</v>
      </c>
      <c r="CN14" s="54">
        <f t="shared" si="4"/>
        <v>4.0135612503861993E-3</v>
      </c>
      <c r="CO14" s="54">
        <f t="shared" si="5"/>
        <v>2.2889531198558668E-3</v>
      </c>
      <c r="CP14" s="54">
        <f t="shared" si="6"/>
        <v>2.6589401332282065E-3</v>
      </c>
      <c r="CQ14" s="54">
        <f t="shared" si="7"/>
        <v>6.707916429107421E-3</v>
      </c>
      <c r="CR14" s="54">
        <f t="shared" si="8"/>
        <v>1.0735162994110128</v>
      </c>
      <c r="CS14" s="54" t="str">
        <f t="shared" si="9"/>
        <v/>
      </c>
      <c r="CT14" s="54">
        <f t="shared" si="10"/>
        <v>5.7445394213808433E-3</v>
      </c>
      <c r="CU14" s="54">
        <f t="shared" si="11"/>
        <v>2.9163919682547472E-3</v>
      </c>
      <c r="CV14" s="54">
        <f t="shared" si="12"/>
        <v>3.2320422676880519E-3</v>
      </c>
      <c r="CW14" s="54">
        <f t="shared" si="13"/>
        <v>2.7367053767850123E-3</v>
      </c>
      <c r="CX14" s="54">
        <f t="shared" si="14"/>
        <v>4.3649000451828597E-3</v>
      </c>
      <c r="CY14" s="54">
        <f t="shared" si="15"/>
        <v>5.2967066182788613E-3</v>
      </c>
    </row>
    <row r="15" spans="1:103" x14ac:dyDescent="0.25">
      <c r="A15" s="27" t="s">
        <v>14</v>
      </c>
      <c r="B15" s="25">
        <v>39382.035127000003</v>
      </c>
      <c r="C15" s="25">
        <v>1780.1279565</v>
      </c>
      <c r="D15" s="25">
        <v>12709.986315</v>
      </c>
      <c r="E15" s="25">
        <v>9418.0937895000006</v>
      </c>
      <c r="F15" s="25">
        <v>8495.0430746999991</v>
      </c>
      <c r="G15" s="25">
        <v>764.10018210999999</v>
      </c>
      <c r="H15" s="25">
        <v>17647.025566</v>
      </c>
      <c r="I15" s="25">
        <v>108.4436359</v>
      </c>
      <c r="J15" s="25">
        <v>239.45905067000001</v>
      </c>
      <c r="K15" s="25"/>
      <c r="L15" s="25">
        <v>122.4247301</v>
      </c>
      <c r="M15" s="25">
        <v>44.768063314000003</v>
      </c>
      <c r="N15" s="25">
        <v>134.72486523000001</v>
      </c>
      <c r="O15" s="25">
        <v>4.2896682036999998</v>
      </c>
      <c r="P15" s="25">
        <v>22.929409836000001</v>
      </c>
      <c r="Q15" s="25">
        <v>9.8869097476000007</v>
      </c>
      <c r="R15" s="25"/>
      <c r="S15" s="25" t="s">
        <v>14</v>
      </c>
      <c r="T15" s="88">
        <v>62.179979322625499</v>
      </c>
      <c r="U15" s="25">
        <v>7.43754054354104</v>
      </c>
      <c r="V15" s="25">
        <v>4.3009245319327301</v>
      </c>
      <c r="W15" s="25">
        <v>109.165711432544</v>
      </c>
      <c r="X15" s="25">
        <v>109.16549912968701</v>
      </c>
      <c r="Y15" s="25">
        <v>80.111196635625504</v>
      </c>
      <c r="Z15" s="88">
        <v>14.231485641600001</v>
      </c>
      <c r="AA15" s="25">
        <v>240.353911413162</v>
      </c>
      <c r="AB15" s="25">
        <v>23.033159409223401</v>
      </c>
      <c r="AC15" s="25">
        <v>864.72053807224097</v>
      </c>
      <c r="AD15" s="25">
        <v>0</v>
      </c>
      <c r="AE15" s="25">
        <v>39566.868553602602</v>
      </c>
      <c r="AF15" s="25">
        <v>416.10659321108801</v>
      </c>
      <c r="AG15" s="25">
        <v>22.738264988946501</v>
      </c>
      <c r="AH15" s="25">
        <v>48.707092825771198</v>
      </c>
      <c r="AI15" s="25">
        <v>805.11929295824802</v>
      </c>
      <c r="AJ15" s="88">
        <v>1.9701059185535498E-3</v>
      </c>
      <c r="AK15" s="25">
        <v>123.80702317140999</v>
      </c>
      <c r="AL15" s="25">
        <v>123.80702317140999</v>
      </c>
      <c r="AM15" s="25">
        <v>44.8906985798574</v>
      </c>
      <c r="AN15" s="25">
        <v>0</v>
      </c>
      <c r="AO15" s="25">
        <v>1117.0970629268299</v>
      </c>
      <c r="AP15" s="25">
        <v>3.7658426140520298</v>
      </c>
      <c r="AQ15" s="88">
        <v>87.223926856145098</v>
      </c>
      <c r="AR15" s="25">
        <v>3.6434627675770601</v>
      </c>
      <c r="AS15" s="25">
        <v>135.095529752277</v>
      </c>
      <c r="AT15" s="25">
        <v>9.9155710969579491</v>
      </c>
      <c r="AU15" s="25">
        <v>1790.4857850757001</v>
      </c>
      <c r="AV15" s="25">
        <v>0</v>
      </c>
      <c r="AW15" s="88">
        <v>17318.511927225401</v>
      </c>
      <c r="AX15" s="25">
        <v>11492.174948637799</v>
      </c>
      <c r="AY15" s="25">
        <v>1276.9087902820199</v>
      </c>
      <c r="AZ15" s="25">
        <v>12769.0837389198</v>
      </c>
      <c r="BA15" s="25">
        <v>1.4576970682592799E-3</v>
      </c>
      <c r="BB15" s="25">
        <v>442.24779901546998</v>
      </c>
      <c r="BC15" s="25">
        <v>2.7230761840197899</v>
      </c>
      <c r="BD15" s="25">
        <v>11354.426922234101</v>
      </c>
      <c r="BE15" s="25">
        <v>10.116085350838</v>
      </c>
      <c r="BF15" s="25">
        <v>495.74866460534503</v>
      </c>
      <c r="BG15" s="25">
        <v>689.35921504433998</v>
      </c>
      <c r="BH15" s="25">
        <v>2.3508215052056598</v>
      </c>
      <c r="BI15" s="25">
        <v>3.3014286479604499E-2</v>
      </c>
      <c r="BJ15" s="25">
        <v>466.71349735720901</v>
      </c>
      <c r="BK15" s="25">
        <v>9454.5039225613691</v>
      </c>
      <c r="BL15" s="25">
        <v>8526.5708156427208</v>
      </c>
      <c r="BM15" s="25">
        <v>927.93310691865497</v>
      </c>
      <c r="BN15" s="25">
        <v>7.51575356955858</v>
      </c>
      <c r="BO15" s="25">
        <v>0.13231861391336899</v>
      </c>
      <c r="BP15" s="25">
        <v>357.183148200201</v>
      </c>
      <c r="BQ15" s="25">
        <v>43.484073028103403</v>
      </c>
      <c r="BR15" s="25">
        <v>2149.7350119325101</v>
      </c>
      <c r="BS15" s="25">
        <v>94.327885866719498</v>
      </c>
      <c r="BT15" s="25">
        <v>28.788122621075001</v>
      </c>
      <c r="BU15" s="25">
        <v>3860.97758439568</v>
      </c>
      <c r="BV15" s="25">
        <v>63.256958860291498</v>
      </c>
      <c r="BW15" s="25">
        <v>147.867994089408</v>
      </c>
      <c r="BX15" s="25">
        <v>169.36234475878601</v>
      </c>
      <c r="BY15" s="25">
        <v>0.15220423331514499</v>
      </c>
      <c r="BZ15" s="25">
        <v>766.538584725276</v>
      </c>
      <c r="CA15" s="25">
        <v>9534.52275435923</v>
      </c>
      <c r="CB15" s="25">
        <v>2.8883248683917802</v>
      </c>
      <c r="CC15" s="25">
        <v>37.903280636531598</v>
      </c>
      <c r="CD15" s="25">
        <v>914.29643531322904</v>
      </c>
      <c r="CE15" s="88">
        <v>0</v>
      </c>
      <c r="CF15" s="25">
        <v>476.44653493457201</v>
      </c>
      <c r="CG15" s="25">
        <v>17699.725156280099</v>
      </c>
      <c r="CH15" s="25">
        <v>752.19789663228596</v>
      </c>
      <c r="CI15" s="27"/>
      <c r="CJ15" s="54">
        <f t="shared" si="0"/>
        <v>4.693343703710203E-3</v>
      </c>
      <c r="CK15" s="54">
        <f t="shared" si="1"/>
        <v>5.8185865447926127E-3</v>
      </c>
      <c r="CL15" s="54">
        <f t="shared" si="2"/>
        <v>4.6496843076892285E-3</v>
      </c>
      <c r="CM15" s="54">
        <f t="shared" si="3"/>
        <v>3.8659769030927708E-3</v>
      </c>
      <c r="CN15" s="54">
        <f t="shared" si="4"/>
        <v>3.711310309493059E-3</v>
      </c>
      <c r="CO15" s="54">
        <f t="shared" si="5"/>
        <v>3.191208001734217E-3</v>
      </c>
      <c r="CP15" s="54">
        <f t="shared" si="6"/>
        <v>2.9863157438630231E-3</v>
      </c>
      <c r="CQ15" s="54">
        <f t="shared" si="7"/>
        <v>6.6565753139507435E-3</v>
      </c>
      <c r="CR15" s="54">
        <f t="shared" si="8"/>
        <v>3.7370094830752416E-3</v>
      </c>
      <c r="CS15" s="54" t="str">
        <f t="shared" si="9"/>
        <v/>
      </c>
      <c r="CT15" s="54">
        <f t="shared" si="10"/>
        <v>1.1290962784078783E-2</v>
      </c>
      <c r="CU15" s="54">
        <f t="shared" si="11"/>
        <v>2.7393471322903172E-3</v>
      </c>
      <c r="CV15" s="54">
        <f t="shared" si="12"/>
        <v>2.7512703140894165E-3</v>
      </c>
      <c r="CW15" s="54">
        <f t="shared" si="13"/>
        <v>2.624055684078609E-3</v>
      </c>
      <c r="CX15" s="54">
        <f t="shared" si="14"/>
        <v>4.5247380532450242E-3</v>
      </c>
      <c r="CY15" s="54">
        <f t="shared" si="15"/>
        <v>2.898918882606954E-3</v>
      </c>
    </row>
    <row r="16" spans="1:103" x14ac:dyDescent="0.25">
      <c r="A16" s="27" t="s">
        <v>15</v>
      </c>
      <c r="B16" s="25">
        <v>22228.701692999999</v>
      </c>
      <c r="C16" s="25">
        <v>1034.1866580000001</v>
      </c>
      <c r="D16" s="25">
        <v>9442.2066885999993</v>
      </c>
      <c r="E16" s="25">
        <v>4522.5282177999998</v>
      </c>
      <c r="F16" s="25">
        <v>4087.0510358000001</v>
      </c>
      <c r="G16" s="25">
        <v>422.24552763000003</v>
      </c>
      <c r="H16" s="25">
        <v>8798.0703479999993</v>
      </c>
      <c r="I16" s="25">
        <v>60.133209223999998</v>
      </c>
      <c r="J16" s="25">
        <v>137.12322201999999</v>
      </c>
      <c r="K16" s="25"/>
      <c r="L16" s="25">
        <v>69.451762626999994</v>
      </c>
      <c r="M16" s="25">
        <v>26.975419654</v>
      </c>
      <c r="N16" s="25">
        <v>62.988881194000001</v>
      </c>
      <c r="O16" s="25">
        <v>2.5820086921000001</v>
      </c>
      <c r="P16" s="25">
        <v>13.838179015</v>
      </c>
      <c r="Q16" s="25">
        <v>4.9263379603999997</v>
      </c>
      <c r="R16" s="25"/>
      <c r="S16" s="25" t="s">
        <v>15</v>
      </c>
      <c r="T16" s="88">
        <v>29.180103952483702</v>
      </c>
      <c r="U16" s="25">
        <v>3.2677947539423502</v>
      </c>
      <c r="V16" s="25">
        <v>2.5888834827851599</v>
      </c>
      <c r="W16" s="25">
        <v>60.504114097605203</v>
      </c>
      <c r="X16" s="25">
        <v>60.503996233585497</v>
      </c>
      <c r="Y16" s="25">
        <v>37.936200541179602</v>
      </c>
      <c r="Z16" s="88">
        <v>6.6785816821626396</v>
      </c>
      <c r="AA16" s="25">
        <v>139.05269238937601</v>
      </c>
      <c r="AB16" s="25">
        <v>13.895925002303599</v>
      </c>
      <c r="AC16" s="25">
        <v>592.045012188182</v>
      </c>
      <c r="AD16" s="25">
        <v>0</v>
      </c>
      <c r="AE16" s="25">
        <v>22314.805736426399</v>
      </c>
      <c r="AF16" s="25">
        <v>170.447917743739</v>
      </c>
      <c r="AG16" s="25">
        <v>10.8776876417907</v>
      </c>
      <c r="AH16" s="25">
        <v>20.368988558011502</v>
      </c>
      <c r="AI16" s="25">
        <v>378.61048740944801</v>
      </c>
      <c r="AJ16" s="88">
        <v>9.9149366181153806E-4</v>
      </c>
      <c r="AK16" s="25">
        <v>73.025249190094598</v>
      </c>
      <c r="AL16" s="25">
        <v>73.025249190094598</v>
      </c>
      <c r="AM16" s="25">
        <v>27.049272270229299</v>
      </c>
      <c r="AN16" s="25">
        <v>0</v>
      </c>
      <c r="AO16" s="25">
        <v>550.56853205183097</v>
      </c>
      <c r="AP16" s="25">
        <v>1.87229162959731</v>
      </c>
      <c r="AQ16" s="88">
        <v>40.575889180374503</v>
      </c>
      <c r="AR16" s="25">
        <v>1.66915969779482</v>
      </c>
      <c r="AS16" s="25">
        <v>63.161977631129297</v>
      </c>
      <c r="AT16" s="25">
        <v>4.9407423341373002</v>
      </c>
      <c r="AU16" s="25">
        <v>1039.23362739242</v>
      </c>
      <c r="AV16" s="25">
        <v>0</v>
      </c>
      <c r="AW16" s="88">
        <v>8600.1158016281097</v>
      </c>
      <c r="AX16" s="25">
        <v>8529.2148914058307</v>
      </c>
      <c r="AY16" s="25">
        <v>947.69044230228599</v>
      </c>
      <c r="AZ16" s="25">
        <v>9476.9053337081205</v>
      </c>
      <c r="BA16" s="25">
        <v>6.2916452780314904E-4</v>
      </c>
      <c r="BB16" s="25">
        <v>202.02267640652099</v>
      </c>
      <c r="BC16" s="25">
        <v>1.2977892958988499</v>
      </c>
      <c r="BD16" s="25">
        <v>5703.0853178693396</v>
      </c>
      <c r="BE16" s="25">
        <v>4.2257997773331697</v>
      </c>
      <c r="BF16" s="25">
        <v>241.78599811504799</v>
      </c>
      <c r="BG16" s="25">
        <v>337.44820240634402</v>
      </c>
      <c r="BH16" s="25">
        <v>1.1277925710852801</v>
      </c>
      <c r="BI16" s="25">
        <v>1.6615186031514999E-2</v>
      </c>
      <c r="BJ16" s="25">
        <v>218.377290409343</v>
      </c>
      <c r="BK16" s="25">
        <v>4540.30632228784</v>
      </c>
      <c r="BL16" s="25">
        <v>4102.4583855384399</v>
      </c>
      <c r="BM16" s="25">
        <v>437.84793674939499</v>
      </c>
      <c r="BN16" s="25">
        <v>3.5095736933480999</v>
      </c>
      <c r="BO16" s="25">
        <v>6.5207331311694899E-2</v>
      </c>
      <c r="BP16" s="25">
        <v>175.13264693529899</v>
      </c>
      <c r="BQ16" s="25">
        <v>21.122439392185701</v>
      </c>
      <c r="BR16" s="25">
        <v>1038.57406747245</v>
      </c>
      <c r="BS16" s="25">
        <v>45.942625219773198</v>
      </c>
      <c r="BT16" s="25">
        <v>14.039861285184299</v>
      </c>
      <c r="BU16" s="25">
        <v>1856.2854682341499</v>
      </c>
      <c r="BV16" s="25">
        <v>40.924902386511199</v>
      </c>
      <c r="BW16" s="25">
        <v>57.586442685890901</v>
      </c>
      <c r="BX16" s="25">
        <v>85.844014583574506</v>
      </c>
      <c r="BY16" s="25">
        <v>7.6550944184482703E-2</v>
      </c>
      <c r="BZ16" s="25">
        <v>423.56259178006599</v>
      </c>
      <c r="CA16" s="25">
        <v>4823.1028358891099</v>
      </c>
      <c r="CB16" s="25">
        <v>1.9235385908982101</v>
      </c>
      <c r="CC16" s="25">
        <v>17.7874650651274</v>
      </c>
      <c r="CD16" s="25">
        <v>465.79363186963798</v>
      </c>
      <c r="CE16" s="88">
        <v>0</v>
      </c>
      <c r="CF16" s="25">
        <v>228.33414875067299</v>
      </c>
      <c r="CG16" s="25">
        <v>8824.0702811444098</v>
      </c>
      <c r="CH16" s="25">
        <v>365.26308074287402</v>
      </c>
      <c r="CI16" s="27"/>
      <c r="CJ16" s="54">
        <f t="shared" si="0"/>
        <v>3.8735525185222336E-3</v>
      </c>
      <c r="CK16" s="54">
        <f t="shared" si="1"/>
        <v>4.8801339230000931E-3</v>
      </c>
      <c r="CL16" s="54">
        <f t="shared" si="2"/>
        <v>3.6748449014587193E-3</v>
      </c>
      <c r="CM16" s="54">
        <f t="shared" si="3"/>
        <v>3.9310101853799895E-3</v>
      </c>
      <c r="CN16" s="54">
        <f t="shared" si="4"/>
        <v>3.769796267157182E-3</v>
      </c>
      <c r="CO16" s="54">
        <f t="shared" si="5"/>
        <v>3.1191902906786031E-3</v>
      </c>
      <c r="CP16" s="54">
        <f t="shared" si="6"/>
        <v>2.9551858664463746E-3</v>
      </c>
      <c r="CQ16" s="54">
        <f t="shared" si="7"/>
        <v>6.166093816884005E-3</v>
      </c>
      <c r="CR16" s="54">
        <f t="shared" si="8"/>
        <v>1.4071069370690536E-2</v>
      </c>
      <c r="CS16" s="54" t="str">
        <f t="shared" si="9"/>
        <v/>
      </c>
      <c r="CT16" s="54">
        <f t="shared" si="10"/>
        <v>5.1452784320053811E-2</v>
      </c>
      <c r="CU16" s="54">
        <f t="shared" si="11"/>
        <v>2.7377745064421297E-3</v>
      </c>
      <c r="CV16" s="54">
        <f t="shared" si="12"/>
        <v>2.7480474942263911E-3</v>
      </c>
      <c r="CW16" s="54">
        <f t="shared" si="13"/>
        <v>2.6625745707960537E-3</v>
      </c>
      <c r="CX16" s="54">
        <f t="shared" si="14"/>
        <v>4.1729469781396295E-3</v>
      </c>
      <c r="CY16" s="54">
        <f t="shared" si="15"/>
        <v>2.9239515950974146E-3</v>
      </c>
    </row>
    <row r="17" spans="1:103" x14ac:dyDescent="0.25">
      <c r="A17" s="27" t="s">
        <v>16</v>
      </c>
      <c r="B17" s="25">
        <v>14818.177610000001</v>
      </c>
      <c r="C17" s="25">
        <v>963.34543628999995</v>
      </c>
      <c r="D17" s="25">
        <v>7112.2762924999997</v>
      </c>
      <c r="E17" s="25">
        <v>3726.0258345000002</v>
      </c>
      <c r="F17" s="25">
        <v>3193.3109023000002</v>
      </c>
      <c r="G17" s="25">
        <v>1890.8418098</v>
      </c>
      <c r="H17" s="25">
        <v>10035.499748</v>
      </c>
      <c r="I17" s="25">
        <v>45.915742958000003</v>
      </c>
      <c r="J17" s="25">
        <v>115.55960018</v>
      </c>
      <c r="K17" s="25"/>
      <c r="L17" s="25">
        <v>53.304696675000002</v>
      </c>
      <c r="M17" s="25">
        <v>18.837200206999999</v>
      </c>
      <c r="N17" s="25">
        <v>42.711060576999998</v>
      </c>
      <c r="O17" s="25">
        <v>1.7211292466000001</v>
      </c>
      <c r="P17" s="25">
        <v>9.3986869532000004</v>
      </c>
      <c r="Q17" s="25">
        <v>3.7489842026</v>
      </c>
      <c r="R17" s="25"/>
      <c r="S17" s="25" t="s">
        <v>16</v>
      </c>
      <c r="T17" s="88">
        <v>19.654644934798402</v>
      </c>
      <c r="U17" s="25">
        <v>2.5451431511117799</v>
      </c>
      <c r="V17" s="25">
        <v>1.7257698694300101</v>
      </c>
      <c r="W17" s="25">
        <v>46.236259953073002</v>
      </c>
      <c r="X17" s="25">
        <v>46.236189182216798</v>
      </c>
      <c r="Y17" s="25">
        <v>36.500396908381397</v>
      </c>
      <c r="Z17" s="88">
        <v>4.49866641204411</v>
      </c>
      <c r="AA17" s="25">
        <v>118.220910265166</v>
      </c>
      <c r="AB17" s="25">
        <v>9.4430767870109804</v>
      </c>
      <c r="AC17" s="25">
        <v>459.65967689139001</v>
      </c>
      <c r="AD17" s="25">
        <v>0</v>
      </c>
      <c r="AE17" s="25">
        <v>14892.665477890399</v>
      </c>
      <c r="AF17" s="25">
        <v>140.03298814412199</v>
      </c>
      <c r="AG17" s="25">
        <v>10.7204372162343</v>
      </c>
      <c r="AH17" s="25">
        <v>17.116442792638399</v>
      </c>
      <c r="AI17" s="25">
        <v>385.05114207971701</v>
      </c>
      <c r="AJ17" s="88">
        <v>9.8580925811273196E-4</v>
      </c>
      <c r="AK17" s="25">
        <v>58.407278340317802</v>
      </c>
      <c r="AL17" s="25">
        <v>58.407278340317802</v>
      </c>
      <c r="AM17" s="25">
        <v>18.888762600519101</v>
      </c>
      <c r="AN17" s="25">
        <v>0</v>
      </c>
      <c r="AO17" s="25">
        <v>673.61789632963496</v>
      </c>
      <c r="AP17" s="25">
        <v>2.2963329786599198</v>
      </c>
      <c r="AQ17" s="88">
        <v>34.648562185307597</v>
      </c>
      <c r="AR17" s="25">
        <v>1.28492933199876</v>
      </c>
      <c r="AS17" s="25">
        <v>42.827979769279501</v>
      </c>
      <c r="AT17" s="25">
        <v>3.7605206276598802</v>
      </c>
      <c r="AU17" s="25">
        <v>967.946602526167</v>
      </c>
      <c r="AV17" s="25">
        <v>0</v>
      </c>
      <c r="AW17" s="88">
        <v>9880.9050904721698</v>
      </c>
      <c r="AX17" s="25">
        <v>6425.5293460275398</v>
      </c>
      <c r="AY17" s="25">
        <v>713.94818819821705</v>
      </c>
      <c r="AZ17" s="25">
        <v>7139.4775342257599</v>
      </c>
      <c r="BA17" s="25">
        <v>4.4658847355882203E-4</v>
      </c>
      <c r="BB17" s="25">
        <v>215.32389085488001</v>
      </c>
      <c r="BC17" s="25">
        <v>3.71672243092643</v>
      </c>
      <c r="BD17" s="25">
        <v>6794.09452121099</v>
      </c>
      <c r="BE17" s="25">
        <v>3.8008649402271799</v>
      </c>
      <c r="BF17" s="25">
        <v>180.065598968236</v>
      </c>
      <c r="BG17" s="25">
        <v>252.42363911440299</v>
      </c>
      <c r="BH17" s="25">
        <v>2.32055731025094</v>
      </c>
      <c r="BI17" s="25">
        <v>1.6519718646141601E-2</v>
      </c>
      <c r="BJ17" s="25">
        <v>147.949961143537</v>
      </c>
      <c r="BK17" s="25">
        <v>3741.31049728476</v>
      </c>
      <c r="BL17" s="25">
        <v>3206.5628424403799</v>
      </c>
      <c r="BM17" s="25">
        <v>534.74765484438001</v>
      </c>
      <c r="BN17" s="25">
        <v>2.6192986157178502</v>
      </c>
      <c r="BO17" s="25">
        <v>7.89243209023517E-2</v>
      </c>
      <c r="BP17" s="25">
        <v>132.080805260228</v>
      </c>
      <c r="BQ17" s="25">
        <v>16.377028518989999</v>
      </c>
      <c r="BR17" s="25">
        <v>822.87772361756299</v>
      </c>
      <c r="BS17" s="25">
        <v>34.0733220732265</v>
      </c>
      <c r="BT17" s="25">
        <v>11.737462007198101</v>
      </c>
      <c r="BU17" s="25">
        <v>1511.52495863577</v>
      </c>
      <c r="BV17" s="25">
        <v>28.725099103442801</v>
      </c>
      <c r="BW17" s="25">
        <v>24.9305733295854</v>
      </c>
      <c r="BX17" s="25">
        <v>59.701034729410203</v>
      </c>
      <c r="BY17" s="25">
        <v>0.26784770555068599</v>
      </c>
      <c r="BZ17" s="25">
        <v>1890.96786512122</v>
      </c>
      <c r="CA17" s="25">
        <v>5740.7098453196004</v>
      </c>
      <c r="CB17" s="25">
        <v>36.599599853689597</v>
      </c>
      <c r="CC17" s="25">
        <v>11.980807851904601</v>
      </c>
      <c r="CD17" s="25">
        <v>584.17277024513305</v>
      </c>
      <c r="CE17" s="88">
        <v>0</v>
      </c>
      <c r="CF17" s="25">
        <v>272.90744790674398</v>
      </c>
      <c r="CG17" s="25">
        <v>10064.803304618101</v>
      </c>
      <c r="CH17" s="25">
        <v>437.25870600874299</v>
      </c>
      <c r="CI17" s="27"/>
      <c r="CJ17" s="54">
        <f t="shared" si="0"/>
        <v>5.0267900581871059E-3</v>
      </c>
      <c r="CK17" s="54">
        <f t="shared" si="1"/>
        <v>4.7762371241274427E-3</v>
      </c>
      <c r="CL17" s="54">
        <f t="shared" si="2"/>
        <v>3.8245479516092851E-3</v>
      </c>
      <c r="CM17" s="54">
        <f t="shared" si="3"/>
        <v>4.1021354825927746E-3</v>
      </c>
      <c r="CN17" s="54">
        <f t="shared" si="4"/>
        <v>4.1499060209999961E-3</v>
      </c>
      <c r="CO17" s="54">
        <f t="shared" si="5"/>
        <v>6.6666243874413829E-5</v>
      </c>
      <c r="CP17" s="54">
        <f t="shared" si="6"/>
        <v>2.9199897717042548E-3</v>
      </c>
      <c r="CQ17" s="54">
        <f t="shared" si="7"/>
        <v>6.9790055343308529E-3</v>
      </c>
      <c r="CR17" s="54">
        <f t="shared" si="8"/>
        <v>2.3029761967163581E-2</v>
      </c>
      <c r="CS17" s="54" t="str">
        <f t="shared" si="9"/>
        <v/>
      </c>
      <c r="CT17" s="54">
        <f t="shared" si="10"/>
        <v>9.5724804446939468E-2</v>
      </c>
      <c r="CU17" s="54">
        <f t="shared" si="11"/>
        <v>2.7372641874847969E-3</v>
      </c>
      <c r="CV17" s="54">
        <f t="shared" si="12"/>
        <v>2.7374453057357443E-3</v>
      </c>
      <c r="CW17" s="54">
        <f t="shared" si="13"/>
        <v>2.6962663258307262E-3</v>
      </c>
      <c r="CX17" s="54">
        <f t="shared" si="14"/>
        <v>4.7229824795756714E-3</v>
      </c>
      <c r="CY17" s="54">
        <f t="shared" si="15"/>
        <v>3.0772135694462029E-3</v>
      </c>
    </row>
    <row r="18" spans="1:103" x14ac:dyDescent="0.25">
      <c r="A18" s="27" t="s">
        <v>17</v>
      </c>
      <c r="B18" s="25">
        <v>30465.260007000001</v>
      </c>
      <c r="C18" s="25">
        <v>712.11510197999996</v>
      </c>
      <c r="D18" s="25">
        <v>6101.6241282999999</v>
      </c>
      <c r="E18" s="25">
        <v>8270.0500608999992</v>
      </c>
      <c r="F18" s="25">
        <v>7447.5326901999997</v>
      </c>
      <c r="G18" s="25">
        <v>514.74898622000001</v>
      </c>
      <c r="H18" s="25">
        <v>13855.277226</v>
      </c>
      <c r="I18" s="25">
        <v>96.886943481000003</v>
      </c>
      <c r="J18" s="25">
        <v>219.08521110000001</v>
      </c>
      <c r="K18" s="25"/>
      <c r="L18" s="25">
        <v>103.54138111</v>
      </c>
      <c r="M18" s="25">
        <v>42.982582014999998</v>
      </c>
      <c r="N18" s="25">
        <v>87.082538818000003</v>
      </c>
      <c r="O18" s="25">
        <v>4.3242465868000002</v>
      </c>
      <c r="P18" s="25">
        <v>22.760642140000002</v>
      </c>
      <c r="Q18" s="25">
        <v>7.3933847360999998</v>
      </c>
      <c r="R18" s="25"/>
      <c r="S18" s="25" t="s">
        <v>17</v>
      </c>
      <c r="T18" s="88">
        <v>40.319478399319699</v>
      </c>
      <c r="U18" s="25">
        <v>5.6647060503574203</v>
      </c>
      <c r="V18" s="25">
        <v>4.33549183582228</v>
      </c>
      <c r="W18" s="25">
        <v>97.419186479117201</v>
      </c>
      <c r="X18" s="25">
        <v>97.419128838794407</v>
      </c>
      <c r="Y18" s="25">
        <v>56.624210071165201</v>
      </c>
      <c r="Z18" s="88">
        <v>9.2281101437285393</v>
      </c>
      <c r="AA18" s="25">
        <v>219.68002985786001</v>
      </c>
      <c r="AB18" s="25">
        <v>22.8488911603594</v>
      </c>
      <c r="AC18" s="25">
        <v>453.78731699412498</v>
      </c>
      <c r="AD18" s="25">
        <v>0</v>
      </c>
      <c r="AE18" s="25">
        <v>30616.198448607502</v>
      </c>
      <c r="AF18" s="25">
        <v>351.33188422036</v>
      </c>
      <c r="AG18" s="25">
        <v>15.849296100133399</v>
      </c>
      <c r="AH18" s="25">
        <v>40.4307507478837</v>
      </c>
      <c r="AI18" s="25">
        <v>545.92186595512703</v>
      </c>
      <c r="AJ18" s="88">
        <v>9.8314559329519199E-4</v>
      </c>
      <c r="AK18" s="25">
        <v>104.194724063835</v>
      </c>
      <c r="AL18" s="25">
        <v>104.194724063835</v>
      </c>
      <c r="AM18" s="25">
        <v>43.100378669933903</v>
      </c>
      <c r="AN18" s="25">
        <v>0</v>
      </c>
      <c r="AO18" s="25">
        <v>904.464007244556</v>
      </c>
      <c r="AP18" s="25">
        <v>3.02606141372874</v>
      </c>
      <c r="AQ18" s="88">
        <v>62.145066898464101</v>
      </c>
      <c r="AR18" s="25">
        <v>2.6731394816737901</v>
      </c>
      <c r="AS18" s="25">
        <v>87.323460119536506</v>
      </c>
      <c r="AT18" s="25">
        <v>7.4136617034229602</v>
      </c>
      <c r="AU18" s="25">
        <v>716.05398476253299</v>
      </c>
      <c r="AV18" s="25">
        <v>0</v>
      </c>
      <c r="AW18" s="88">
        <v>13765.4957456307</v>
      </c>
      <c r="AX18" s="25">
        <v>5514.2036593043304</v>
      </c>
      <c r="AY18" s="25">
        <v>612.68943706322295</v>
      </c>
      <c r="AZ18" s="25">
        <v>6126.8930963675502</v>
      </c>
      <c r="BA18" s="25">
        <v>1.2586920211914801E-3</v>
      </c>
      <c r="BB18" s="25">
        <v>358.98365866938298</v>
      </c>
      <c r="BC18" s="25">
        <v>2.17039749279364</v>
      </c>
      <c r="BD18" s="25">
        <v>9180.9514751182996</v>
      </c>
      <c r="BE18" s="25">
        <v>9.5904927518642804</v>
      </c>
      <c r="BF18" s="25">
        <v>450.700186488974</v>
      </c>
      <c r="BG18" s="25">
        <v>622.84533156963505</v>
      </c>
      <c r="BH18" s="25">
        <v>1.67283398744467</v>
      </c>
      <c r="BI18" s="25">
        <v>1.6475101572446599E-2</v>
      </c>
      <c r="BJ18" s="25">
        <v>438.81928109481498</v>
      </c>
      <c r="BK18" s="25">
        <v>8300.4988376993297</v>
      </c>
      <c r="BL18" s="25">
        <v>7474.1519333193</v>
      </c>
      <c r="BM18" s="25">
        <v>826.34690438003304</v>
      </c>
      <c r="BN18" s="25">
        <v>6.6772635795345003</v>
      </c>
      <c r="BO18" s="25">
        <v>8.8395566198735606E-2</v>
      </c>
      <c r="BP18" s="25">
        <v>353.62690203211002</v>
      </c>
      <c r="BQ18" s="25">
        <v>38.091651010543501</v>
      </c>
      <c r="BR18" s="25">
        <v>1859.43759134024</v>
      </c>
      <c r="BS18" s="25">
        <v>86.087117765395206</v>
      </c>
      <c r="BT18" s="25">
        <v>23.439295395095801</v>
      </c>
      <c r="BU18" s="25">
        <v>3259.3992842694702</v>
      </c>
      <c r="BV18" s="25">
        <v>41.419064652717999</v>
      </c>
      <c r="BW18" s="25">
        <v>153.35552973527999</v>
      </c>
      <c r="BX18" s="25">
        <v>168.02712680434499</v>
      </c>
      <c r="BY18" s="25">
        <v>0.106777333983696</v>
      </c>
      <c r="BZ18" s="25">
        <v>516.47083483258598</v>
      </c>
      <c r="CA18" s="25">
        <v>7731.5446736248196</v>
      </c>
      <c r="CB18" s="25">
        <v>1.62025984596129</v>
      </c>
      <c r="CC18" s="25">
        <v>24.5779545890056</v>
      </c>
      <c r="CD18" s="25">
        <v>734.46857750253901</v>
      </c>
      <c r="CE18" s="88">
        <v>0</v>
      </c>
      <c r="CF18" s="25">
        <v>355.13332816987003</v>
      </c>
      <c r="CG18" s="25">
        <v>13897.029763058201</v>
      </c>
      <c r="CH18" s="25">
        <v>561.67294380074202</v>
      </c>
      <c r="CI18" s="27"/>
      <c r="CJ18" s="54">
        <f t="shared" si="0"/>
        <v>4.9544445566136559E-3</v>
      </c>
      <c r="CK18" s="54">
        <f t="shared" si="1"/>
        <v>5.5312445580513094E-3</v>
      </c>
      <c r="CL18" s="54">
        <f t="shared" si="2"/>
        <v>4.1413511445829755E-3</v>
      </c>
      <c r="CM18" s="54">
        <f t="shared" si="3"/>
        <v>3.6818128759932667E-3</v>
      </c>
      <c r="CN18" s="54">
        <f t="shared" si="4"/>
        <v>3.5742364923524073E-3</v>
      </c>
      <c r="CO18" s="54">
        <f t="shared" si="5"/>
        <v>3.3450257478507533E-3</v>
      </c>
      <c r="CP18" s="54">
        <f t="shared" si="6"/>
        <v>3.013475398373865E-3</v>
      </c>
      <c r="CQ18" s="54">
        <f t="shared" si="7"/>
        <v>5.4928490741249164E-3</v>
      </c>
      <c r="CR18" s="54">
        <f t="shared" si="8"/>
        <v>2.7150109990240097E-3</v>
      </c>
      <c r="CS18" s="54" t="str">
        <f t="shared" si="9"/>
        <v/>
      </c>
      <c r="CT18" s="54">
        <f t="shared" si="10"/>
        <v>6.3099694714415372E-3</v>
      </c>
      <c r="CU18" s="54">
        <f t="shared" si="11"/>
        <v>2.7405672114531455E-3</v>
      </c>
      <c r="CV18" s="54">
        <f t="shared" si="12"/>
        <v>2.7665856416981731E-3</v>
      </c>
      <c r="CW18" s="54">
        <f t="shared" si="13"/>
        <v>2.6005105852674073E-3</v>
      </c>
      <c r="CX18" s="54">
        <f t="shared" si="14"/>
        <v>3.8772640866888497E-3</v>
      </c>
      <c r="CY18" s="54">
        <f t="shared" si="15"/>
        <v>2.7425824634761849E-3</v>
      </c>
    </row>
    <row r="19" spans="1:103" x14ac:dyDescent="0.25">
      <c r="A19" s="27" t="s">
        <v>18</v>
      </c>
      <c r="B19" s="25">
        <v>51800.493122</v>
      </c>
      <c r="C19" s="25">
        <v>755.40131407000001</v>
      </c>
      <c r="D19" s="25">
        <v>9937.6062022999995</v>
      </c>
      <c r="E19" s="25">
        <v>22146.654988999999</v>
      </c>
      <c r="F19" s="25">
        <v>19148.445858999999</v>
      </c>
      <c r="G19" s="25">
        <v>2659.8074501000001</v>
      </c>
      <c r="H19" s="25">
        <v>30851.727160999999</v>
      </c>
      <c r="I19" s="25">
        <v>132.39611070000001</v>
      </c>
      <c r="J19" s="25">
        <v>228.86876032000001</v>
      </c>
      <c r="K19" s="25"/>
      <c r="L19" s="25">
        <v>120.37849977</v>
      </c>
      <c r="M19" s="25">
        <v>29.636616897</v>
      </c>
      <c r="N19" s="25">
        <v>91.543531677000004</v>
      </c>
      <c r="O19" s="25">
        <v>4.9469941651999996</v>
      </c>
      <c r="P19" s="25">
        <v>19.33263664</v>
      </c>
      <c r="Q19" s="25">
        <v>14.20726275</v>
      </c>
      <c r="R19" s="25"/>
      <c r="S19" s="25" t="s">
        <v>18</v>
      </c>
      <c r="T19" s="88">
        <v>42.360171438417602</v>
      </c>
      <c r="U19" s="25">
        <v>29.225753777080499</v>
      </c>
      <c r="V19" s="25">
        <v>4.9542223983653004</v>
      </c>
      <c r="W19" s="25">
        <v>132.86665858662701</v>
      </c>
      <c r="X19" s="25">
        <v>132.86664197922201</v>
      </c>
      <c r="Y19" s="25">
        <v>129.29014430479901</v>
      </c>
      <c r="Z19" s="88">
        <v>9.6950797220964802</v>
      </c>
      <c r="AA19" s="25">
        <v>229.62111632217</v>
      </c>
      <c r="AB19" s="25">
        <v>19.400497496374602</v>
      </c>
      <c r="AC19" s="25">
        <v>590.42515172248</v>
      </c>
      <c r="AD19" s="25">
        <v>0</v>
      </c>
      <c r="AE19" s="25">
        <v>51942.857108968899</v>
      </c>
      <c r="AF19" s="25">
        <v>484.51454836009202</v>
      </c>
      <c r="AG19" s="25">
        <v>31.4799592395876</v>
      </c>
      <c r="AH19" s="25">
        <v>72.877289779184807</v>
      </c>
      <c r="AI19" s="25">
        <v>608.89073228722202</v>
      </c>
      <c r="AJ19" s="88">
        <v>9.7566393537756901E-4</v>
      </c>
      <c r="AK19" s="25">
        <v>121.29627194529</v>
      </c>
      <c r="AL19" s="25">
        <v>121.29627194529</v>
      </c>
      <c r="AM19" s="25">
        <v>29.7177044360742</v>
      </c>
      <c r="AN19" s="25">
        <v>0</v>
      </c>
      <c r="AO19" s="25">
        <v>2186.5074369731401</v>
      </c>
      <c r="AP19" s="25">
        <v>8.5259302662775394</v>
      </c>
      <c r="AQ19" s="88">
        <v>172.15286594500299</v>
      </c>
      <c r="AR19" s="25">
        <v>9.9598379293903605</v>
      </c>
      <c r="AS19" s="25">
        <v>91.794993794318103</v>
      </c>
      <c r="AT19" s="25">
        <v>14.225305173168801</v>
      </c>
      <c r="AU19" s="25">
        <v>758.46376740025403</v>
      </c>
      <c r="AV19" s="25">
        <v>0</v>
      </c>
      <c r="AW19" s="88">
        <v>30896.569611269999</v>
      </c>
      <c r="AX19" s="25">
        <v>8958.8547423292894</v>
      </c>
      <c r="AY19" s="25">
        <v>995.42880384486</v>
      </c>
      <c r="AZ19" s="25">
        <v>9954.2835461741506</v>
      </c>
      <c r="BA19" s="25">
        <v>9.2124239573156408E-3</v>
      </c>
      <c r="BB19" s="25">
        <v>678.98725826771795</v>
      </c>
      <c r="BC19" s="25">
        <v>7.7478661269752003</v>
      </c>
      <c r="BD19" s="25">
        <v>22221.350134978999</v>
      </c>
      <c r="BE19" s="25">
        <v>84.660945982351905</v>
      </c>
      <c r="BF19" s="25">
        <v>524.229869761955</v>
      </c>
      <c r="BG19" s="25">
        <v>1061.3511756697901</v>
      </c>
      <c r="BH19" s="25">
        <v>4.4421173470681303</v>
      </c>
      <c r="BI19" s="25">
        <v>1.63493636468857E-2</v>
      </c>
      <c r="BJ19" s="25">
        <v>1450.7178453126901</v>
      </c>
      <c r="BK19" s="25">
        <v>22171.856008690502</v>
      </c>
      <c r="BL19" s="25">
        <v>19170.521844655599</v>
      </c>
      <c r="BM19" s="25">
        <v>3001.3341640348899</v>
      </c>
      <c r="BN19" s="25">
        <v>23.052127790913602</v>
      </c>
      <c r="BO19" s="25">
        <v>0.12645455654579801</v>
      </c>
      <c r="BP19" s="25">
        <v>2283.9788279127101</v>
      </c>
      <c r="BQ19" s="25">
        <v>56.621939984677802</v>
      </c>
      <c r="BR19" s="25">
        <v>3538.8703459602998</v>
      </c>
      <c r="BS19" s="25">
        <v>88.548092131152899</v>
      </c>
      <c r="BT19" s="25">
        <v>24.705976666280801</v>
      </c>
      <c r="BU19" s="25">
        <v>7422.7012687599499</v>
      </c>
      <c r="BV19" s="25">
        <v>55.1936802826608</v>
      </c>
      <c r="BW19" s="25">
        <v>1692.1034546757201</v>
      </c>
      <c r="BX19" s="25">
        <v>906.14241108483895</v>
      </c>
      <c r="BY19" s="25">
        <v>0.50477556804841295</v>
      </c>
      <c r="BZ19" s="25">
        <v>2660.3721296449999</v>
      </c>
      <c r="CA19" s="25">
        <v>19279.389090193501</v>
      </c>
      <c r="CB19" s="25">
        <v>36.097169769738201</v>
      </c>
      <c r="CC19" s="25">
        <v>25.821868042123398</v>
      </c>
      <c r="CD19" s="25">
        <v>1944.12450300553</v>
      </c>
      <c r="CE19" s="88">
        <v>0</v>
      </c>
      <c r="CF19" s="25">
        <v>777.92337755988001</v>
      </c>
      <c r="CG19" s="25">
        <v>30936.868787513002</v>
      </c>
      <c r="CH19" s="25">
        <v>1098.8095374680499</v>
      </c>
      <c r="CI19" s="27"/>
      <c r="CJ19" s="54">
        <f t="shared" si="0"/>
        <v>2.748313353573784E-3</v>
      </c>
      <c r="CK19" s="54">
        <f t="shared" si="1"/>
        <v>4.054074666290864E-3</v>
      </c>
      <c r="CL19" s="54">
        <f t="shared" si="2"/>
        <v>1.6782053479127848E-3</v>
      </c>
      <c r="CM19" s="54">
        <f t="shared" si="3"/>
        <v>1.1379153963892103E-3</v>
      </c>
      <c r="CN19" s="54">
        <f t="shared" si="4"/>
        <v>1.1528865485040747E-3</v>
      </c>
      <c r="CO19" s="54">
        <f t="shared" si="5"/>
        <v>2.1230091109735499E-4</v>
      </c>
      <c r="CP19" s="54">
        <f t="shared" si="6"/>
        <v>2.7597037296709695E-3</v>
      </c>
      <c r="CQ19" s="54">
        <f t="shared" si="7"/>
        <v>3.5539660246379223E-3</v>
      </c>
      <c r="CR19" s="54">
        <f t="shared" si="8"/>
        <v>3.2872813271591075E-3</v>
      </c>
      <c r="CS19" s="54" t="str">
        <f t="shared" si="9"/>
        <v/>
      </c>
      <c r="CT19" s="54">
        <f t="shared" si="10"/>
        <v>7.6240539385648547E-3</v>
      </c>
      <c r="CU19" s="54">
        <f t="shared" si="11"/>
        <v>2.7360592255187095E-3</v>
      </c>
      <c r="CV19" s="54">
        <f t="shared" si="12"/>
        <v>2.7469130009682313E-3</v>
      </c>
      <c r="CW19" s="54">
        <f t="shared" si="13"/>
        <v>1.4611363838163392E-3</v>
      </c>
      <c r="CX19" s="54">
        <f t="shared" si="14"/>
        <v>3.5101707872683134E-3</v>
      </c>
      <c r="CY19" s="54">
        <f t="shared" si="15"/>
        <v>1.2699436539104468E-3</v>
      </c>
    </row>
    <row r="20" spans="1:103" x14ac:dyDescent="0.25">
      <c r="A20" s="27" t="s">
        <v>19</v>
      </c>
      <c r="B20" s="25">
        <v>26331.441246999999</v>
      </c>
      <c r="C20" s="25">
        <v>303.64131551000003</v>
      </c>
      <c r="D20" s="25">
        <v>8561.7809644000008</v>
      </c>
      <c r="E20" s="25">
        <v>10546.47969</v>
      </c>
      <c r="F20" s="25">
        <v>9275.1774461000005</v>
      </c>
      <c r="G20" s="25">
        <v>581.96026945999995</v>
      </c>
      <c r="H20" s="25">
        <v>2721.5180386000002</v>
      </c>
      <c r="I20" s="25">
        <v>66.686876484999999</v>
      </c>
      <c r="J20" s="25">
        <v>86.993451664999995</v>
      </c>
      <c r="K20" s="25"/>
      <c r="L20" s="25">
        <v>65.827931040999999</v>
      </c>
      <c r="M20" s="25">
        <v>20.065203795999999</v>
      </c>
      <c r="N20" s="25">
        <v>11.908786274000001</v>
      </c>
      <c r="O20" s="25">
        <v>2.8723764436999999</v>
      </c>
      <c r="P20" s="25">
        <v>11.891842691000001</v>
      </c>
      <c r="Q20" s="25">
        <v>5.4934751437999996</v>
      </c>
      <c r="R20" s="25"/>
      <c r="S20" s="25" t="s">
        <v>19</v>
      </c>
      <c r="T20" s="88">
        <v>5.4723060548509199</v>
      </c>
      <c r="U20" s="25">
        <v>16.9452755267253</v>
      </c>
      <c r="V20" s="25">
        <v>2.8772462808437802</v>
      </c>
      <c r="W20" s="25">
        <v>66.880276029507797</v>
      </c>
      <c r="X20" s="25">
        <v>66.880250729922096</v>
      </c>
      <c r="Y20" s="25">
        <v>51.102912441177899</v>
      </c>
      <c r="Z20" s="88">
        <v>1.2527269866098001</v>
      </c>
      <c r="AA20" s="25">
        <v>87.2130661832567</v>
      </c>
      <c r="AB20" s="25">
        <v>11.927495846053001</v>
      </c>
      <c r="AC20" s="25">
        <v>371.903188812954</v>
      </c>
      <c r="AD20" s="25">
        <v>0</v>
      </c>
      <c r="AE20" s="25">
        <v>26393.796192397302</v>
      </c>
      <c r="AF20" s="25">
        <v>226.169823149754</v>
      </c>
      <c r="AG20" s="25">
        <v>11.9072530357214</v>
      </c>
      <c r="AH20" s="25">
        <v>33.138619137806501</v>
      </c>
      <c r="AI20" s="25">
        <v>76.344431213291301</v>
      </c>
      <c r="AJ20" s="88">
        <v>7.4248194512144695E-4</v>
      </c>
      <c r="AK20" s="25">
        <v>66.075501103261203</v>
      </c>
      <c r="AL20" s="25">
        <v>66.075501103261203</v>
      </c>
      <c r="AM20" s="25">
        <v>20.120132602721501</v>
      </c>
      <c r="AN20" s="25">
        <v>0</v>
      </c>
      <c r="AO20" s="25">
        <v>132.15418009643</v>
      </c>
      <c r="AP20" s="25">
        <v>0.93281677714655697</v>
      </c>
      <c r="AQ20" s="88">
        <v>63.118440649983803</v>
      </c>
      <c r="AR20" s="25">
        <v>4.1362005483754603</v>
      </c>
      <c r="AS20" s="25">
        <v>11.941584678398501</v>
      </c>
      <c r="AT20" s="25">
        <v>5.4986964376001497</v>
      </c>
      <c r="AU20" s="25">
        <v>304.51430379690999</v>
      </c>
      <c r="AV20" s="25">
        <v>0</v>
      </c>
      <c r="AW20" s="88">
        <v>2732.9867611347099</v>
      </c>
      <c r="AX20" s="25">
        <v>7720.8388701312297</v>
      </c>
      <c r="AY20" s="25">
        <v>857.86989921570603</v>
      </c>
      <c r="AZ20" s="25">
        <v>8578.7087693469402</v>
      </c>
      <c r="BA20" s="25">
        <v>4.2319571844993001E-3</v>
      </c>
      <c r="BB20" s="25">
        <v>126.458836205404</v>
      </c>
      <c r="BC20" s="25">
        <v>1.0942256000705399</v>
      </c>
      <c r="BD20" s="25">
        <v>1526.5889687957799</v>
      </c>
      <c r="BE20" s="25">
        <v>38.319658614284798</v>
      </c>
      <c r="BF20" s="25">
        <v>272.67623913534698</v>
      </c>
      <c r="BG20" s="25">
        <v>559.35744605565606</v>
      </c>
      <c r="BH20" s="25">
        <v>1.0298697531374501</v>
      </c>
      <c r="BI20" s="25">
        <v>1.24421078390846E-2</v>
      </c>
      <c r="BJ20" s="25">
        <v>702.09407849556499</v>
      </c>
      <c r="BK20" s="25">
        <v>10558.5741960097</v>
      </c>
      <c r="BL20" s="25">
        <v>9285.8462998253908</v>
      </c>
      <c r="BM20" s="25">
        <v>1272.7278961843399</v>
      </c>
      <c r="BN20" s="25">
        <v>10.8345242150167</v>
      </c>
      <c r="BO20" s="25">
        <v>3.18388770757893E-2</v>
      </c>
      <c r="BP20" s="25">
        <v>1148.7585489178</v>
      </c>
      <c r="BQ20" s="25">
        <v>27.696076654706602</v>
      </c>
      <c r="BR20" s="25">
        <v>1700.37885943881</v>
      </c>
      <c r="BS20" s="25">
        <v>47.455466966495202</v>
      </c>
      <c r="BT20" s="25">
        <v>11.6821839536588</v>
      </c>
      <c r="BU20" s="25">
        <v>3490.93293749345</v>
      </c>
      <c r="BV20" s="25">
        <v>37.935025443427698</v>
      </c>
      <c r="BW20" s="25">
        <v>791.96670976702706</v>
      </c>
      <c r="BX20" s="25">
        <v>481.47491250406398</v>
      </c>
      <c r="BY20" s="25">
        <v>5.0281275373821099E-2</v>
      </c>
      <c r="BZ20" s="25">
        <v>582.53103144342003</v>
      </c>
      <c r="CA20" s="25">
        <v>1132.99874551823</v>
      </c>
      <c r="CB20" s="25">
        <v>1.19371468410522</v>
      </c>
      <c r="CC20" s="25">
        <v>3.33558571203459</v>
      </c>
      <c r="CD20" s="25">
        <v>70.447259478977202</v>
      </c>
      <c r="CE20" s="88">
        <v>0</v>
      </c>
      <c r="CF20" s="25">
        <v>39.359215540865399</v>
      </c>
      <c r="CG20" s="25">
        <v>2728.9831816002202</v>
      </c>
      <c r="CH20" s="25">
        <v>63.249556990602798</v>
      </c>
      <c r="CI20" s="27"/>
      <c r="CJ20" s="54">
        <f t="shared" si="0"/>
        <v>2.36807946866209E-3</v>
      </c>
      <c r="CK20" s="54">
        <f t="shared" si="1"/>
        <v>2.8750642363792804E-3</v>
      </c>
      <c r="CL20" s="54">
        <f t="shared" si="2"/>
        <v>1.9771359507239753E-3</v>
      </c>
      <c r="CM20" s="54">
        <f t="shared" si="3"/>
        <v>1.1467813303777505E-3</v>
      </c>
      <c r="CN20" s="54">
        <f t="shared" si="4"/>
        <v>1.1502587187565206E-3</v>
      </c>
      <c r="CO20" s="54">
        <f t="shared" si="5"/>
        <v>9.8075764510469629E-4</v>
      </c>
      <c r="CP20" s="54">
        <f t="shared" si="6"/>
        <v>2.7430069888716244E-3</v>
      </c>
      <c r="CQ20" s="54">
        <f t="shared" si="7"/>
        <v>2.8997346271810052E-3</v>
      </c>
      <c r="CR20" s="54">
        <f t="shared" si="8"/>
        <v>2.5244948217759064E-3</v>
      </c>
      <c r="CS20" s="54" t="str">
        <f t="shared" si="9"/>
        <v/>
      </c>
      <c r="CT20" s="54">
        <f t="shared" si="10"/>
        <v>3.7608665249863056E-3</v>
      </c>
      <c r="CU20" s="54">
        <f t="shared" si="11"/>
        <v>2.7375155159127971E-3</v>
      </c>
      <c r="CV20" s="54">
        <f t="shared" si="12"/>
        <v>2.7541349423750791E-3</v>
      </c>
      <c r="CW20" s="54">
        <f t="shared" si="13"/>
        <v>1.6954035236089445E-3</v>
      </c>
      <c r="CX20" s="54">
        <f t="shared" si="14"/>
        <v>2.9981186246251621E-3</v>
      </c>
      <c r="CY20" s="54">
        <f t="shared" si="15"/>
        <v>9.5045370434467913E-4</v>
      </c>
    </row>
    <row r="21" spans="1:103" x14ac:dyDescent="0.25">
      <c r="A21" s="27" t="s">
        <v>20</v>
      </c>
      <c r="B21" s="25">
        <v>32155.361810999999</v>
      </c>
      <c r="C21" s="25">
        <v>1233.0025882</v>
      </c>
      <c r="D21" s="25">
        <v>13095.295332</v>
      </c>
      <c r="E21" s="25">
        <v>7346.5712915000004</v>
      </c>
      <c r="F21" s="25">
        <v>6699.3611572</v>
      </c>
      <c r="G21" s="25">
        <v>4124.7824117999999</v>
      </c>
      <c r="H21" s="25">
        <v>9114.6669156999997</v>
      </c>
      <c r="I21" s="25">
        <v>56.788146105000003</v>
      </c>
      <c r="J21" s="25">
        <v>53.756468196</v>
      </c>
      <c r="K21" s="25"/>
      <c r="L21" s="25">
        <v>68.435722760000004</v>
      </c>
      <c r="M21" s="25">
        <v>8.9810359822999999</v>
      </c>
      <c r="N21" s="25">
        <v>0.90296253810000005</v>
      </c>
      <c r="O21" s="25">
        <v>0.86952258250000003</v>
      </c>
      <c r="P21" s="25">
        <v>6.1245020170000002</v>
      </c>
      <c r="Q21" s="25">
        <v>2.2980289701999999</v>
      </c>
      <c r="R21" s="25"/>
      <c r="S21" s="25" t="s">
        <v>20</v>
      </c>
      <c r="T21" s="88">
        <v>44.177880123192999</v>
      </c>
      <c r="U21" s="25">
        <v>13.448177164957499</v>
      </c>
      <c r="V21" s="25">
        <v>0.87086430733864595</v>
      </c>
      <c r="W21" s="25">
        <v>63.436285731626498</v>
      </c>
      <c r="X21" s="25">
        <v>63.409811099203303</v>
      </c>
      <c r="Y21" s="25">
        <v>86.777234106384</v>
      </c>
      <c r="Z21" s="88">
        <v>0.16000894704965299</v>
      </c>
      <c r="AA21" s="25">
        <v>75.703669995560702</v>
      </c>
      <c r="AB21" s="25">
        <v>6.1728598824445298</v>
      </c>
      <c r="AC21" s="25">
        <v>17940.884129824401</v>
      </c>
      <c r="AD21" s="25">
        <v>0</v>
      </c>
      <c r="AE21" s="25">
        <v>32292.9247494171</v>
      </c>
      <c r="AF21" s="25">
        <v>350.71920900104101</v>
      </c>
      <c r="AG21" s="25">
        <v>143.20714498643801</v>
      </c>
      <c r="AH21" s="25">
        <v>46.408229088665401</v>
      </c>
      <c r="AI21" s="25">
        <v>1261.9030380660499</v>
      </c>
      <c r="AJ21" s="88">
        <v>33.669911002876397</v>
      </c>
      <c r="AK21" s="25">
        <v>95.160417052054399</v>
      </c>
      <c r="AL21" s="25">
        <v>95.160417052054399</v>
      </c>
      <c r="AM21" s="25">
        <v>9.0101662818939996</v>
      </c>
      <c r="AN21" s="25">
        <v>0</v>
      </c>
      <c r="AO21" s="25">
        <v>485.038762787667</v>
      </c>
      <c r="AP21" s="25">
        <v>3.0975676862156001</v>
      </c>
      <c r="AQ21" s="88">
        <v>60.471067512524101</v>
      </c>
      <c r="AR21" s="25">
        <v>13.4800768999994</v>
      </c>
      <c r="AS21" s="25">
        <v>24.664454295269302</v>
      </c>
      <c r="AT21" s="25">
        <v>2.38502951529787</v>
      </c>
      <c r="AU21" s="25">
        <v>1239.8345477724999</v>
      </c>
      <c r="AV21" s="25">
        <v>0</v>
      </c>
      <c r="AW21" s="88">
        <v>9052.6147936749403</v>
      </c>
      <c r="AX21" s="25">
        <v>11827.014236037799</v>
      </c>
      <c r="AY21" s="25">
        <v>1314.11290387076</v>
      </c>
      <c r="AZ21" s="25">
        <v>13141.1271399086</v>
      </c>
      <c r="BA21" s="25">
        <v>3.5129358911456798E-3</v>
      </c>
      <c r="BB21" s="25">
        <v>274.00609273852598</v>
      </c>
      <c r="BC21" s="25">
        <v>2.9007769253239402</v>
      </c>
      <c r="BD21" s="25">
        <v>4919.0860901304504</v>
      </c>
      <c r="BE21" s="25">
        <v>17.451410308812399</v>
      </c>
      <c r="BF21" s="25">
        <v>227.84620568020799</v>
      </c>
      <c r="BG21" s="25">
        <v>413.23710114254499</v>
      </c>
      <c r="BH21" s="25">
        <v>3.3503656949795202</v>
      </c>
      <c r="BI21" s="25">
        <v>0.39851240794325199</v>
      </c>
      <c r="BJ21" s="25">
        <v>352.13804582306699</v>
      </c>
      <c r="BK21" s="25">
        <v>7370.9714367991</v>
      </c>
      <c r="BL21" s="25">
        <v>6720.6386735810202</v>
      </c>
      <c r="BM21" s="25">
        <v>650.33276321808603</v>
      </c>
      <c r="BN21" s="25">
        <v>6.3917554710450402</v>
      </c>
      <c r="BO21" s="25">
        <v>0.17650018210177601</v>
      </c>
      <c r="BP21" s="25">
        <v>568.37368486030903</v>
      </c>
      <c r="BQ21" s="25">
        <v>27.760331927886799</v>
      </c>
      <c r="BR21" s="25">
        <v>1487.1098660140899</v>
      </c>
      <c r="BS21" s="25">
        <v>43.160258022343797</v>
      </c>
      <c r="BT21" s="25">
        <v>17.3967208893445</v>
      </c>
      <c r="BU21" s="25">
        <v>3018.6989748507699</v>
      </c>
      <c r="BV21" s="25">
        <v>70.649775539763098</v>
      </c>
      <c r="BW21" s="25">
        <v>303.93661105507601</v>
      </c>
      <c r="BX21" s="25">
        <v>230.06998682738299</v>
      </c>
      <c r="BY21" s="25">
        <v>0.24156549777608699</v>
      </c>
      <c r="BZ21" s="25">
        <v>4143.6653024024799</v>
      </c>
      <c r="CA21" s="25">
        <v>3773.07641466001</v>
      </c>
      <c r="CB21" s="25">
        <v>59.379248072884799</v>
      </c>
      <c r="CC21" s="25">
        <v>2.68070173929158</v>
      </c>
      <c r="CD21" s="25">
        <v>433.96274198948299</v>
      </c>
      <c r="CE21" s="88">
        <v>0</v>
      </c>
      <c r="CF21" s="25">
        <v>210.20689934727699</v>
      </c>
      <c r="CG21" s="25">
        <v>9131.0350081846591</v>
      </c>
      <c r="CH21" s="25">
        <v>357.47250038157603</v>
      </c>
      <c r="CI21" s="27"/>
      <c r="CJ21" s="54">
        <f t="shared" si="0"/>
        <v>4.2780715460661338E-3</v>
      </c>
      <c r="CK21" s="54">
        <f t="shared" si="1"/>
        <v>5.5409125965206587E-3</v>
      </c>
      <c r="CL21" s="54">
        <f t="shared" si="2"/>
        <v>3.4998682157709308E-3</v>
      </c>
      <c r="CM21" s="54">
        <f t="shared" si="3"/>
        <v>3.3212970147490028E-3</v>
      </c>
      <c r="CN21" s="54">
        <f t="shared" si="4"/>
        <v>3.1760515490574211E-3</v>
      </c>
      <c r="CO21" s="54">
        <f t="shared" si="5"/>
        <v>4.5779119277808969E-3</v>
      </c>
      <c r="CP21" s="54">
        <f t="shared" si="6"/>
        <v>1.7957971076776721E-3</v>
      </c>
      <c r="CQ21" s="54">
        <f t="shared" si="7"/>
        <v>0.11660294354318225</v>
      </c>
      <c r="CR21" s="54">
        <f t="shared" si="8"/>
        <v>0.40827090275982425</v>
      </c>
      <c r="CS21" s="54" t="str">
        <f t="shared" si="9"/>
        <v/>
      </c>
      <c r="CT21" s="54">
        <f t="shared" si="10"/>
        <v>0.39050795716407211</v>
      </c>
      <c r="CU21" s="54">
        <f t="shared" si="11"/>
        <v>3.2435344487440278E-3</v>
      </c>
      <c r="CV21" s="54">
        <f t="shared" si="12"/>
        <v>26.315036066909123</v>
      </c>
      <c r="CW21" s="54">
        <f t="shared" si="13"/>
        <v>1.5430592208292866E-3</v>
      </c>
      <c r="CX21" s="54">
        <f t="shared" si="14"/>
        <v>7.8958036604936891E-3</v>
      </c>
      <c r="CY21" s="54">
        <f t="shared" si="15"/>
        <v>3.7858767764054078E-2</v>
      </c>
    </row>
    <row r="22" spans="1:103" x14ac:dyDescent="0.25">
      <c r="A22" s="27" t="s">
        <v>129</v>
      </c>
      <c r="B22" s="25">
        <v>35972.192601000002</v>
      </c>
      <c r="C22" s="25">
        <v>10407.738022</v>
      </c>
      <c r="D22" s="25">
        <v>22220.011611999998</v>
      </c>
      <c r="E22" s="25">
        <v>9652.7056407</v>
      </c>
      <c r="F22" s="25">
        <v>8710.9850996000005</v>
      </c>
      <c r="G22" s="25">
        <v>637.11173865000001</v>
      </c>
      <c r="H22" s="25">
        <v>14579.337684</v>
      </c>
      <c r="I22" s="25">
        <v>268.88329659999999</v>
      </c>
      <c r="J22" s="25">
        <v>128.01441299999999</v>
      </c>
      <c r="K22" s="25"/>
      <c r="L22" s="25">
        <v>262.13688224999999</v>
      </c>
      <c r="M22" s="25">
        <v>16.320888321999998</v>
      </c>
      <c r="N22" s="25">
        <v>1.6707464891999999</v>
      </c>
      <c r="O22" s="25">
        <v>1.6025544526</v>
      </c>
      <c r="P22" s="25">
        <v>11.320663952</v>
      </c>
      <c r="Q22" s="25">
        <v>7.9882185900999998</v>
      </c>
      <c r="R22" s="25"/>
      <c r="S22" s="25" t="s">
        <v>129</v>
      </c>
      <c r="T22" s="88">
        <v>60.269157953453501</v>
      </c>
      <c r="U22" s="25">
        <v>24.7153443093517</v>
      </c>
      <c r="V22" s="25">
        <v>1.6059788471185501</v>
      </c>
      <c r="W22" s="25">
        <v>275.97617814799901</v>
      </c>
      <c r="X22" s="25">
        <v>275.86437082966899</v>
      </c>
      <c r="Y22" s="25">
        <v>391.18832374444003</v>
      </c>
      <c r="Z22" s="88">
        <v>14.151013064915601</v>
      </c>
      <c r="AA22" s="25">
        <v>162.78723996500401</v>
      </c>
      <c r="AB22" s="25">
        <v>11.5053182661999</v>
      </c>
      <c r="AC22" s="25">
        <v>122064.724597566</v>
      </c>
      <c r="AD22" s="25">
        <v>0</v>
      </c>
      <c r="AE22" s="25">
        <v>36131.090655599401</v>
      </c>
      <c r="AF22" s="25">
        <v>369.72953496798198</v>
      </c>
      <c r="AG22" s="25">
        <v>817.89670546354796</v>
      </c>
      <c r="AH22" s="25">
        <v>54.487804544802302</v>
      </c>
      <c r="AI22" s="25">
        <v>1102.4135260175001</v>
      </c>
      <c r="AJ22" s="88">
        <v>0.80863794634336095</v>
      </c>
      <c r="AK22" s="25">
        <v>272.71333355493698</v>
      </c>
      <c r="AL22" s="25">
        <v>272.71333355493698</v>
      </c>
      <c r="AM22" s="25">
        <v>16.365610126199201</v>
      </c>
      <c r="AN22" s="25">
        <v>0</v>
      </c>
      <c r="AO22" s="25">
        <v>669.10646844759299</v>
      </c>
      <c r="AP22" s="25">
        <v>3.2257817154212201</v>
      </c>
      <c r="AQ22" s="88">
        <v>245.33196235536801</v>
      </c>
      <c r="AR22" s="25">
        <v>19.353493638999701</v>
      </c>
      <c r="AS22" s="25">
        <v>132.00157655184799</v>
      </c>
      <c r="AT22" s="25">
        <v>13.530102678956601</v>
      </c>
      <c r="AU22" s="25">
        <v>10436.1158284142</v>
      </c>
      <c r="AV22" s="25">
        <v>0</v>
      </c>
      <c r="AW22" s="88">
        <v>15300.2710436129</v>
      </c>
      <c r="AX22" s="25">
        <v>20061.411883507699</v>
      </c>
      <c r="AY22" s="25">
        <v>2229.04568699438</v>
      </c>
      <c r="AZ22" s="25">
        <v>22290.457570502102</v>
      </c>
      <c r="BA22" s="25">
        <v>1.17824518146541E-2</v>
      </c>
      <c r="BB22" s="25">
        <v>335.01500268704802</v>
      </c>
      <c r="BC22" s="25">
        <v>2.3677161361794998</v>
      </c>
      <c r="BD22" s="25">
        <v>8025.74340975214</v>
      </c>
      <c r="BE22" s="25">
        <v>15.909583054173</v>
      </c>
      <c r="BF22" s="25">
        <v>284.41311397344498</v>
      </c>
      <c r="BG22" s="25">
        <v>586.63057182382795</v>
      </c>
      <c r="BH22" s="25">
        <v>3.7517219222099101</v>
      </c>
      <c r="BI22" s="25">
        <v>1.77325344863506</v>
      </c>
      <c r="BJ22" s="25">
        <v>379.57524694522101</v>
      </c>
      <c r="BK22" s="25">
        <v>9686.3639517258307</v>
      </c>
      <c r="BL22" s="25">
        <v>8740.1439130347098</v>
      </c>
      <c r="BM22" s="25">
        <v>946.22003869111495</v>
      </c>
      <c r="BN22" s="25">
        <v>7.3296173680120296</v>
      </c>
      <c r="BO22" s="25">
        <v>0.170019667763466</v>
      </c>
      <c r="BP22" s="25">
        <v>925.08972535921498</v>
      </c>
      <c r="BQ22" s="25">
        <v>30.532364446061099</v>
      </c>
      <c r="BR22" s="25">
        <v>1872.0612419737899</v>
      </c>
      <c r="BS22" s="25">
        <v>51.059673848222801</v>
      </c>
      <c r="BT22" s="25">
        <v>23.2877967558987</v>
      </c>
      <c r="BU22" s="25">
        <v>3880.0905002838399</v>
      </c>
      <c r="BV22" s="25">
        <v>110.286073158899</v>
      </c>
      <c r="BW22" s="25">
        <v>283.784871663442</v>
      </c>
      <c r="BX22" s="25">
        <v>392.17978030941799</v>
      </c>
      <c r="BY22" s="25">
        <v>0.137114055347035</v>
      </c>
      <c r="BZ22" s="25">
        <v>639.01819604160005</v>
      </c>
      <c r="CA22" s="25">
        <v>6815.6216001391604</v>
      </c>
      <c r="CB22" s="25">
        <v>3.1336467641770902</v>
      </c>
      <c r="CC22" s="25">
        <v>36.493058367631001</v>
      </c>
      <c r="CD22" s="25">
        <v>1037.9283902939701</v>
      </c>
      <c r="CE22" s="88">
        <v>0</v>
      </c>
      <c r="CF22" s="25">
        <v>387.70593956116898</v>
      </c>
      <c r="CG22" s="25">
        <v>14633.9214780888</v>
      </c>
      <c r="CH22" s="25">
        <v>429.508936595264</v>
      </c>
      <c r="CI22" s="27"/>
      <c r="CJ22" s="54">
        <f t="shared" si="0"/>
        <v>4.4172468540319369E-3</v>
      </c>
      <c r="CK22" s="54">
        <f t="shared" si="1"/>
        <v>2.7266065262418534E-3</v>
      </c>
      <c r="CL22" s="54">
        <f t="shared" si="2"/>
        <v>3.1703835142938707E-3</v>
      </c>
      <c r="CM22" s="54">
        <f t="shared" si="3"/>
        <v>3.4869302223319272E-3</v>
      </c>
      <c r="CN22" s="54">
        <f t="shared" si="4"/>
        <v>3.347361188351512E-3</v>
      </c>
      <c r="CO22" s="54">
        <f t="shared" si="5"/>
        <v>2.9923438479405621E-3</v>
      </c>
      <c r="CP22" s="54">
        <f t="shared" si="6"/>
        <v>3.7439145228594425E-3</v>
      </c>
      <c r="CQ22" s="54">
        <f t="shared" si="7"/>
        <v>2.5963212731857702E-2</v>
      </c>
      <c r="CR22" s="54">
        <f t="shared" si="8"/>
        <v>0.27163212446245422</v>
      </c>
      <c r="CS22" s="54" t="str">
        <f t="shared" si="9"/>
        <v/>
      </c>
      <c r="CT22" s="54">
        <f t="shared" si="10"/>
        <v>4.0347055378686589E-2</v>
      </c>
      <c r="CU22" s="54">
        <f t="shared" si="11"/>
        <v>2.7401574789847004E-3</v>
      </c>
      <c r="CV22" s="54">
        <f t="shared" si="12"/>
        <v>78.007543876422574</v>
      </c>
      <c r="CW22" s="54">
        <f t="shared" si="13"/>
        <v>2.1368350466933425E-3</v>
      </c>
      <c r="CX22" s="54">
        <f t="shared" si="14"/>
        <v>1.6311261864395986E-2</v>
      </c>
      <c r="CY22" s="54">
        <f t="shared" si="15"/>
        <v>0.69375719083661491</v>
      </c>
    </row>
    <row r="23" spans="1:103" x14ac:dyDescent="0.25">
      <c r="A23" s="27" t="s">
        <v>22</v>
      </c>
      <c r="B23" s="25">
        <v>76145.096921999997</v>
      </c>
      <c r="C23" s="25">
        <v>4205.3254416999998</v>
      </c>
      <c r="D23" s="25">
        <v>38850.577503</v>
      </c>
      <c r="E23" s="25">
        <v>22790.192902999999</v>
      </c>
      <c r="F23" s="25">
        <v>19050.543995</v>
      </c>
      <c r="G23" s="25">
        <v>6702.8915790999999</v>
      </c>
      <c r="H23" s="25">
        <v>20914.495563</v>
      </c>
      <c r="I23" s="25">
        <v>185.90296382</v>
      </c>
      <c r="J23" s="25">
        <v>339.39572200999999</v>
      </c>
      <c r="K23" s="25"/>
      <c r="L23" s="25">
        <v>211.26767522</v>
      </c>
      <c r="M23" s="25">
        <v>219.69625837999999</v>
      </c>
      <c r="N23" s="25">
        <v>172.05100053000001</v>
      </c>
      <c r="O23" s="25">
        <v>7.1285429473999997</v>
      </c>
      <c r="P23" s="25">
        <v>34.365267355999997</v>
      </c>
      <c r="Q23" s="25">
        <v>17.571088224</v>
      </c>
      <c r="R23" s="25"/>
      <c r="S23" s="25" t="s">
        <v>22</v>
      </c>
      <c r="T23" s="88">
        <v>79.364271768997995</v>
      </c>
      <c r="U23" s="25">
        <v>23.0260345356009</v>
      </c>
      <c r="V23" s="25">
        <v>7.1441627359553497</v>
      </c>
      <c r="W23" s="25">
        <v>186.95152329510299</v>
      </c>
      <c r="X23" s="25">
        <v>186.951145656297</v>
      </c>
      <c r="Y23" s="25">
        <v>155.77912924491099</v>
      </c>
      <c r="Z23" s="88">
        <v>18.165309575065098</v>
      </c>
      <c r="AA23" s="25">
        <v>340.28593408365498</v>
      </c>
      <c r="AB23" s="25">
        <v>34.513825043320701</v>
      </c>
      <c r="AC23" s="25">
        <v>2240.5681858192702</v>
      </c>
      <c r="AD23" s="25">
        <v>0</v>
      </c>
      <c r="AE23" s="25">
        <v>76434.517150085099</v>
      </c>
      <c r="AF23" s="25">
        <v>624.01262578354101</v>
      </c>
      <c r="AG23" s="25">
        <v>42.781940767957401</v>
      </c>
      <c r="AH23" s="25">
        <v>84.364606588652194</v>
      </c>
      <c r="AI23" s="25">
        <v>906.04242892417903</v>
      </c>
      <c r="AJ23" s="88">
        <v>4.03510032371566E-3</v>
      </c>
      <c r="AK23" s="25">
        <v>212.618583568894</v>
      </c>
      <c r="AL23" s="25">
        <v>212.618583568894</v>
      </c>
      <c r="AM23" s="25">
        <v>219.84656431860901</v>
      </c>
      <c r="AN23" s="25">
        <v>0</v>
      </c>
      <c r="AO23" s="25">
        <v>1190.37144465251</v>
      </c>
      <c r="AP23" s="25">
        <v>4.6481934481136697</v>
      </c>
      <c r="AQ23" s="88">
        <v>172.38836011382699</v>
      </c>
      <c r="AR23" s="25">
        <v>9.0028647186163795</v>
      </c>
      <c r="AS23" s="25">
        <v>172.52390867548701</v>
      </c>
      <c r="AT23" s="25">
        <v>17.486583239661702</v>
      </c>
      <c r="AU23" s="25">
        <v>4228.9291288155</v>
      </c>
      <c r="AV23" s="25">
        <v>0</v>
      </c>
      <c r="AW23" s="88">
        <v>20021.181617641301</v>
      </c>
      <c r="AX23" s="25">
        <v>35087.390182816001</v>
      </c>
      <c r="AY23" s="25">
        <v>3898.5997037583202</v>
      </c>
      <c r="AZ23" s="25">
        <v>38985.989886574403</v>
      </c>
      <c r="BA23" s="25">
        <v>6.4913190527236403E-3</v>
      </c>
      <c r="BB23" s="25">
        <v>549.09533447113802</v>
      </c>
      <c r="BC23" s="25">
        <v>23.014812600296501</v>
      </c>
      <c r="BD23" s="25">
        <v>12694.911165330101</v>
      </c>
      <c r="BE23" s="25">
        <v>65.770635395206</v>
      </c>
      <c r="BF23" s="25">
        <v>747.85969124269002</v>
      </c>
      <c r="BG23" s="25">
        <v>1249.1639364627899</v>
      </c>
      <c r="BH23" s="25">
        <v>13.356163276950101</v>
      </c>
      <c r="BI23" s="25">
        <v>0.29197418008454701</v>
      </c>
      <c r="BJ23" s="25">
        <v>1223.4881764910101</v>
      </c>
      <c r="BK23" s="25">
        <v>22841.626451406799</v>
      </c>
      <c r="BL23" s="25">
        <v>19095.234137711199</v>
      </c>
      <c r="BM23" s="25">
        <v>3746.3923136956601</v>
      </c>
      <c r="BN23" s="25">
        <v>19.769124758456101</v>
      </c>
      <c r="BO23" s="25">
        <v>0.29750002633420902</v>
      </c>
      <c r="BP23" s="25">
        <v>1781.50236617668</v>
      </c>
      <c r="BQ23" s="25">
        <v>72.960642498498004</v>
      </c>
      <c r="BR23" s="25">
        <v>4025.6250159559499</v>
      </c>
      <c r="BS23" s="25">
        <v>138.20094751346201</v>
      </c>
      <c r="BT23" s="25">
        <v>44.401766788472003</v>
      </c>
      <c r="BU23" s="25">
        <v>7896.3401010819198</v>
      </c>
      <c r="BV23" s="25">
        <v>158.832852402333</v>
      </c>
      <c r="BW23" s="25">
        <v>1086.0261353748101</v>
      </c>
      <c r="BX23" s="25">
        <v>705.55809817181705</v>
      </c>
      <c r="BY23" s="25">
        <v>1.6070497157690999</v>
      </c>
      <c r="BZ23" s="25">
        <v>6705.9117858959198</v>
      </c>
      <c r="CA23" s="25">
        <v>10566.2492888589</v>
      </c>
      <c r="CB23" s="25">
        <v>109.08814990216899</v>
      </c>
      <c r="CC23" s="25">
        <v>48.3782878087504</v>
      </c>
      <c r="CD23" s="25">
        <v>974.51527481488097</v>
      </c>
      <c r="CE23" s="88">
        <v>0</v>
      </c>
      <c r="CF23" s="25">
        <v>515.03649497511503</v>
      </c>
      <c r="CG23" s="25">
        <v>20977.372764099899</v>
      </c>
      <c r="CH23" s="25">
        <v>791.900560306437</v>
      </c>
      <c r="CI23" s="27"/>
      <c r="CJ23" s="54">
        <f t="shared" si="0"/>
        <v>3.8009043232497667E-3</v>
      </c>
      <c r="CK23" s="54">
        <f t="shared" si="1"/>
        <v>5.6128086738415194E-3</v>
      </c>
      <c r="CL23" s="54">
        <f t="shared" si="2"/>
        <v>3.4854664274667903E-3</v>
      </c>
      <c r="CM23" s="54">
        <f t="shared" si="3"/>
        <v>2.256828128911063E-3</v>
      </c>
      <c r="CN23" s="54">
        <f t="shared" si="4"/>
        <v>2.3458722608093617E-3</v>
      </c>
      <c r="CO23" s="54">
        <f t="shared" si="5"/>
        <v>4.5058267171395902E-4</v>
      </c>
      <c r="CP23" s="54">
        <f t="shared" si="6"/>
        <v>3.0063933844589005E-3</v>
      </c>
      <c r="CQ23" s="54">
        <f t="shared" si="7"/>
        <v>5.6383277316218779E-3</v>
      </c>
      <c r="CR23" s="54">
        <f t="shared" si="8"/>
        <v>2.6229325118858273E-3</v>
      </c>
      <c r="CS23" s="54" t="str">
        <f t="shared" si="9"/>
        <v/>
      </c>
      <c r="CT23" s="54">
        <f t="shared" si="10"/>
        <v>6.394297411978664E-3</v>
      </c>
      <c r="CU23" s="54">
        <f t="shared" si="11"/>
        <v>6.8415338393722019E-4</v>
      </c>
      <c r="CV23" s="54">
        <f t="shared" si="12"/>
        <v>2.7486509466972697E-3</v>
      </c>
      <c r="CW23" s="54">
        <f t="shared" si="13"/>
        <v>2.1911614576225532E-3</v>
      </c>
      <c r="CX23" s="54">
        <f t="shared" si="14"/>
        <v>4.3229021262005786E-3</v>
      </c>
      <c r="CY23" s="54">
        <f t="shared" si="15"/>
        <v>-4.8093199044368295E-3</v>
      </c>
    </row>
    <row r="24" spans="1:103" x14ac:dyDescent="0.25">
      <c r="A24" s="27" t="s">
        <v>23</v>
      </c>
      <c r="B24" s="25">
        <v>32060.398705</v>
      </c>
      <c r="C24" s="25">
        <v>1624.8462671</v>
      </c>
      <c r="D24" s="25">
        <v>20048.018957</v>
      </c>
      <c r="E24" s="25">
        <v>7295.6224929</v>
      </c>
      <c r="F24" s="25">
        <v>6143.6405551999997</v>
      </c>
      <c r="G24" s="25">
        <v>2633.1737379000001</v>
      </c>
      <c r="H24" s="25">
        <v>13472.130287</v>
      </c>
      <c r="I24" s="25">
        <v>81.767635132999999</v>
      </c>
      <c r="J24" s="25">
        <v>146.13008959999999</v>
      </c>
      <c r="K24" s="25"/>
      <c r="L24" s="25">
        <v>103.24736537</v>
      </c>
      <c r="M24" s="25">
        <v>55.105583043999999</v>
      </c>
      <c r="N24" s="25"/>
      <c r="O24" s="25">
        <v>15.013390254000001</v>
      </c>
      <c r="P24" s="25">
        <v>10.363525183</v>
      </c>
      <c r="Q24" s="25">
        <v>3.6811281639</v>
      </c>
      <c r="R24" s="25"/>
      <c r="S24" s="25" t="s">
        <v>23</v>
      </c>
      <c r="T24" s="88">
        <v>2.0381563145049801</v>
      </c>
      <c r="U24" s="25">
        <v>6.2687230935389398</v>
      </c>
      <c r="V24" s="25">
        <v>15.0538618813996</v>
      </c>
      <c r="W24" s="25">
        <v>84.563857469575098</v>
      </c>
      <c r="X24" s="25">
        <v>84.402069134789599</v>
      </c>
      <c r="Y24" s="25">
        <v>74.275902908546698</v>
      </c>
      <c r="Z24" s="88">
        <v>0.97717154686206298</v>
      </c>
      <c r="AA24" s="25">
        <v>153.75966614760901</v>
      </c>
      <c r="AB24" s="25">
        <v>10.4258282635955</v>
      </c>
      <c r="AC24" s="25">
        <v>1278.3150484596099</v>
      </c>
      <c r="AD24" s="25">
        <v>0</v>
      </c>
      <c r="AE24" s="25">
        <v>32201.7854387804</v>
      </c>
      <c r="AF24" s="25">
        <v>396.790788338894</v>
      </c>
      <c r="AG24" s="25">
        <v>24.263011083877</v>
      </c>
      <c r="AH24" s="25">
        <v>48.017317143799602</v>
      </c>
      <c r="AI24" s="25">
        <v>383.776587989657</v>
      </c>
      <c r="AJ24" s="88">
        <v>1.1725934938884599</v>
      </c>
      <c r="AK24" s="25">
        <v>108.442458675578</v>
      </c>
      <c r="AL24" s="25">
        <v>108.442458675578</v>
      </c>
      <c r="AM24" s="25">
        <v>55.256550255425303</v>
      </c>
      <c r="AN24" s="25">
        <v>0</v>
      </c>
      <c r="AO24" s="25">
        <v>855.20343768529006</v>
      </c>
      <c r="AP24" s="25">
        <v>3.9376392121377402</v>
      </c>
      <c r="AQ24" s="88">
        <v>77.026112359158404</v>
      </c>
      <c r="AR24" s="25">
        <v>4.63492612055534</v>
      </c>
      <c r="AS24" s="25">
        <v>3.7126342953271299</v>
      </c>
      <c r="AT24" s="25">
        <v>4.1332343749355998</v>
      </c>
      <c r="AU24" s="25">
        <v>1634.19853108605</v>
      </c>
      <c r="AV24" s="25">
        <v>0</v>
      </c>
      <c r="AW24" s="88">
        <v>13090.851843119101</v>
      </c>
      <c r="AX24" s="25">
        <v>18099.4442489018</v>
      </c>
      <c r="AY24" s="25">
        <v>2011.04914752118</v>
      </c>
      <c r="AZ24" s="25">
        <v>20110.493396423</v>
      </c>
      <c r="BA24" s="25">
        <v>9.6680775660930203E-3</v>
      </c>
      <c r="BB24" s="25">
        <v>368.60322447262598</v>
      </c>
      <c r="BC24" s="25">
        <v>8.64260498553217</v>
      </c>
      <c r="BD24" s="25">
        <v>8967.2778702028809</v>
      </c>
      <c r="BE24" s="25">
        <v>13.1197600006613</v>
      </c>
      <c r="BF24" s="25">
        <v>271.32590146441999</v>
      </c>
      <c r="BG24" s="25">
        <v>440.45323237266899</v>
      </c>
      <c r="BH24" s="25">
        <v>5.70578173834443</v>
      </c>
      <c r="BI24" s="25">
        <v>0.37427899072405302</v>
      </c>
      <c r="BJ24" s="25">
        <v>291.16443490578001</v>
      </c>
      <c r="BK24" s="25">
        <v>7321.5965314446303</v>
      </c>
      <c r="BL24" s="25">
        <v>6166.0452555747697</v>
      </c>
      <c r="BM24" s="25">
        <v>1155.5512758698601</v>
      </c>
      <c r="BN24" s="25">
        <v>5.2741906014759996</v>
      </c>
      <c r="BO24" s="25">
        <v>0.150275537624629</v>
      </c>
      <c r="BP24" s="25">
        <v>456.46327409513998</v>
      </c>
      <c r="BQ24" s="25">
        <v>26.463855352546599</v>
      </c>
      <c r="BR24" s="25">
        <v>1436.9180048501601</v>
      </c>
      <c r="BS24" s="25">
        <v>51.341043519237999</v>
      </c>
      <c r="BT24" s="25">
        <v>19.775907603189999</v>
      </c>
      <c r="BU24" s="25">
        <v>2795.8977553641198</v>
      </c>
      <c r="BV24" s="25">
        <v>104.75409554699399</v>
      </c>
      <c r="BW24" s="25">
        <v>156.44697862398499</v>
      </c>
      <c r="BX24" s="25">
        <v>185.930705655406</v>
      </c>
      <c r="BY24" s="25">
        <v>0.59726991374416405</v>
      </c>
      <c r="BZ24" s="25">
        <v>2639.0110332423901</v>
      </c>
      <c r="CA24" s="25">
        <v>7310.8784387297901</v>
      </c>
      <c r="CB24" s="25">
        <v>26.919504756273501</v>
      </c>
      <c r="CC24" s="25">
        <v>0.86694021631928597</v>
      </c>
      <c r="CD24" s="25">
        <v>709.479996514856</v>
      </c>
      <c r="CE24" s="88">
        <v>0</v>
      </c>
      <c r="CF24" s="25">
        <v>313.284737681443</v>
      </c>
      <c r="CG24" s="25">
        <v>13511.7315699664</v>
      </c>
      <c r="CH24" s="25">
        <v>513.71268613447103</v>
      </c>
      <c r="CI24" s="27"/>
      <c r="CJ24" s="54">
        <f t="shared" si="0"/>
        <v>4.410011711998776E-3</v>
      </c>
      <c r="CK24" s="54">
        <f t="shared" si="1"/>
        <v>5.7557839011698137E-3</v>
      </c>
      <c r="CL24" s="54">
        <f t="shared" si="2"/>
        <v>3.1162400413227097E-3</v>
      </c>
      <c r="CM24" s="54">
        <f t="shared" si="3"/>
        <v>3.5602223895093055E-3</v>
      </c>
      <c r="CN24" s="54">
        <f t="shared" si="4"/>
        <v>3.6468117191209458E-3</v>
      </c>
      <c r="CO24" s="54">
        <f t="shared" si="5"/>
        <v>2.2168287866357606E-3</v>
      </c>
      <c r="CP24" s="54">
        <f t="shared" si="6"/>
        <v>2.9394967330900186E-3</v>
      </c>
      <c r="CQ24" s="54">
        <f t="shared" si="7"/>
        <v>3.2218542183646795E-2</v>
      </c>
      <c r="CR24" s="54">
        <f t="shared" si="8"/>
        <v>5.2210852456830492E-2</v>
      </c>
      <c r="CS24" s="54" t="str">
        <f t="shared" si="9"/>
        <v/>
      </c>
      <c r="CT24" s="54">
        <f t="shared" si="10"/>
        <v>5.0316957599457618E-2</v>
      </c>
      <c r="CU24" s="54">
        <f t="shared" si="11"/>
        <v>2.7395992036734497E-3</v>
      </c>
      <c r="CV24" s="54" t="e">
        <f t="shared" si="12"/>
        <v>#DIV/0!</v>
      </c>
      <c r="CW24" s="54">
        <f t="shared" si="13"/>
        <v>2.695702084265496E-3</v>
      </c>
      <c r="CX24" s="54">
        <f t="shared" si="14"/>
        <v>6.0117652531688787E-3</v>
      </c>
      <c r="CY24" s="54">
        <f t="shared" si="15"/>
        <v>0.12281729700946145</v>
      </c>
    </row>
    <row r="25" spans="1:103" x14ac:dyDescent="0.25">
      <c r="A25" s="27" t="s">
        <v>24</v>
      </c>
      <c r="B25" s="25">
        <v>52061.068936999996</v>
      </c>
      <c r="C25" s="25">
        <v>528.66076719</v>
      </c>
      <c r="D25" s="25">
        <v>10208.100581000001</v>
      </c>
      <c r="E25" s="25">
        <v>20133.374491999999</v>
      </c>
      <c r="F25" s="25">
        <v>17581.495918000001</v>
      </c>
      <c r="G25" s="25">
        <v>1045.5817176999999</v>
      </c>
      <c r="H25" s="25">
        <v>24952.517164000001</v>
      </c>
      <c r="I25" s="25">
        <v>163.82465522999999</v>
      </c>
      <c r="J25" s="25">
        <v>222.3212078</v>
      </c>
      <c r="K25" s="25"/>
      <c r="L25" s="25">
        <v>115.15016903</v>
      </c>
      <c r="M25" s="25">
        <v>35.131602665000003</v>
      </c>
      <c r="N25" s="25">
        <v>58.2840189</v>
      </c>
      <c r="O25" s="25">
        <v>6.4391197575000003</v>
      </c>
      <c r="P25" s="25">
        <v>22.02748231</v>
      </c>
      <c r="Q25" s="25">
        <v>11.792229993999999</v>
      </c>
      <c r="R25" s="25"/>
      <c r="S25" s="25" t="s">
        <v>24</v>
      </c>
      <c r="T25" s="88">
        <v>27.018872683244801</v>
      </c>
      <c r="U25" s="25">
        <v>24.910668932943601</v>
      </c>
      <c r="V25" s="25">
        <v>6.45111719274405</v>
      </c>
      <c r="W25" s="25">
        <v>164.297587556818</v>
      </c>
      <c r="X25" s="25">
        <v>164.297578330482</v>
      </c>
      <c r="Y25" s="25">
        <v>98.470509129019902</v>
      </c>
      <c r="Z25" s="88">
        <v>6.1838654309104504</v>
      </c>
      <c r="AA25" s="25">
        <v>222.890335264393</v>
      </c>
      <c r="AB25" s="25">
        <v>22.094338448649999</v>
      </c>
      <c r="AC25" s="25">
        <v>396.64376475013398</v>
      </c>
      <c r="AD25" s="25">
        <v>0</v>
      </c>
      <c r="AE25" s="25">
        <v>52224.059743051301</v>
      </c>
      <c r="AF25" s="25">
        <v>493.560084699941</v>
      </c>
      <c r="AG25" s="25">
        <v>22.998651759678101</v>
      </c>
      <c r="AH25" s="25">
        <v>69.182721773193293</v>
      </c>
      <c r="AI25" s="25">
        <v>792.92526436548803</v>
      </c>
      <c r="AJ25" s="88">
        <v>5.3350188898791304E-4</v>
      </c>
      <c r="AK25" s="25">
        <v>115.59084292248799</v>
      </c>
      <c r="AL25" s="25">
        <v>115.59084292248799</v>
      </c>
      <c r="AM25" s="25">
        <v>35.227840958521099</v>
      </c>
      <c r="AN25" s="25">
        <v>0</v>
      </c>
      <c r="AO25" s="25">
        <v>1747.62908540282</v>
      </c>
      <c r="AP25" s="25">
        <v>6.85974266026449</v>
      </c>
      <c r="AQ25" s="88">
        <v>140.96615139526801</v>
      </c>
      <c r="AR25" s="25">
        <v>8.2198785389683398</v>
      </c>
      <c r="AS25" s="25">
        <v>58.443965520787302</v>
      </c>
      <c r="AT25" s="25">
        <v>11.805611556662001</v>
      </c>
      <c r="AU25" s="25">
        <v>530.61580734359495</v>
      </c>
      <c r="AV25" s="25">
        <v>0</v>
      </c>
      <c r="AW25" s="88">
        <v>24988.554951966798</v>
      </c>
      <c r="AX25" s="25">
        <v>9205.1699834983992</v>
      </c>
      <c r="AY25" s="25">
        <v>1022.79672199606</v>
      </c>
      <c r="AZ25" s="25">
        <v>10227.9667054944</v>
      </c>
      <c r="BA25" s="25">
        <v>7.9766502446463206E-3</v>
      </c>
      <c r="BB25" s="25">
        <v>597.61683857763296</v>
      </c>
      <c r="BC25" s="25">
        <v>2.1327517913104801</v>
      </c>
      <c r="BD25" s="25">
        <v>17484.827626263599</v>
      </c>
      <c r="BE25" s="25">
        <v>72.037619712847899</v>
      </c>
      <c r="BF25" s="25">
        <v>561.45979215926195</v>
      </c>
      <c r="BG25" s="25">
        <v>1041.3870633883901</v>
      </c>
      <c r="BH25" s="25">
        <v>1.32088873008261</v>
      </c>
      <c r="BI25" s="25">
        <v>0.933833192215477</v>
      </c>
      <c r="BJ25" s="25">
        <v>1358.4486530751699</v>
      </c>
      <c r="BK25" s="25">
        <v>20160.242025683401</v>
      </c>
      <c r="BL25" s="25">
        <v>17604.8868092722</v>
      </c>
      <c r="BM25" s="25">
        <v>2555.3552164112002</v>
      </c>
      <c r="BN25" s="25">
        <v>20.853685682302899</v>
      </c>
      <c r="BO25" s="25">
        <v>6.15187218648897E-2</v>
      </c>
      <c r="BP25" s="25">
        <v>2084.7861589642698</v>
      </c>
      <c r="BQ25" s="25">
        <v>55.819451628940001</v>
      </c>
      <c r="BR25" s="25">
        <v>3306.4832829026</v>
      </c>
      <c r="BS25" s="25">
        <v>98.2904869238359</v>
      </c>
      <c r="BT25" s="25">
        <v>24.146035781014799</v>
      </c>
      <c r="BU25" s="25">
        <v>6678.49018160573</v>
      </c>
      <c r="BV25" s="25">
        <v>53.687291020206899</v>
      </c>
      <c r="BW25" s="25">
        <v>1485.5752060913701</v>
      </c>
      <c r="BX25" s="25">
        <v>812.56724675782698</v>
      </c>
      <c r="BY25" s="25">
        <v>9.2952163197142695E-2</v>
      </c>
      <c r="BZ25" s="25">
        <v>1047.0021605736399</v>
      </c>
      <c r="CA25" s="25">
        <v>14860.7561907934</v>
      </c>
      <c r="CB25" s="25">
        <v>0</v>
      </c>
      <c r="CC25" s="25">
        <v>16.469985759166399</v>
      </c>
      <c r="CD25" s="25">
        <v>1489.57209480847</v>
      </c>
      <c r="CE25" s="88">
        <v>0</v>
      </c>
      <c r="CF25" s="25">
        <v>616.35723298440701</v>
      </c>
      <c r="CG25" s="25">
        <v>25023.211532708301</v>
      </c>
      <c r="CH25" s="25">
        <v>962.29572714185599</v>
      </c>
      <c r="CI25" s="27"/>
      <c r="CJ25" s="54">
        <f t="shared" si="0"/>
        <v>3.1307618029999037E-3</v>
      </c>
      <c r="CK25" s="54">
        <f t="shared" si="1"/>
        <v>3.6980995657888709E-3</v>
      </c>
      <c r="CL25" s="54">
        <f t="shared" si="2"/>
        <v>1.9461137100643176E-3</v>
      </c>
      <c r="CM25" s="54">
        <f t="shared" si="3"/>
        <v>1.3344774217594754E-3</v>
      </c>
      <c r="CN25" s="54">
        <f t="shared" si="4"/>
        <v>1.3304266816256669E-3</v>
      </c>
      <c r="CO25" s="54">
        <f t="shared" si="5"/>
        <v>1.3585192334508369E-3</v>
      </c>
      <c r="CP25" s="54">
        <f t="shared" si="6"/>
        <v>2.8331557992190832E-3</v>
      </c>
      <c r="CQ25" s="54">
        <f t="shared" si="7"/>
        <v>2.8867638989873092E-3</v>
      </c>
      <c r="CR25" s="54">
        <f t="shared" si="8"/>
        <v>2.5599333056205435E-3</v>
      </c>
      <c r="CS25" s="54" t="str">
        <f t="shared" si="9"/>
        <v/>
      </c>
      <c r="CT25" s="54">
        <f t="shared" si="10"/>
        <v>3.8269495928675941E-3</v>
      </c>
      <c r="CU25" s="54">
        <f t="shared" si="11"/>
        <v>2.7393653070366354E-3</v>
      </c>
      <c r="CV25" s="54">
        <f t="shared" si="12"/>
        <v>2.744262043112167E-3</v>
      </c>
      <c r="CW25" s="54">
        <f t="shared" si="13"/>
        <v>1.8632104535834494E-3</v>
      </c>
      <c r="CX25" s="54">
        <f t="shared" si="14"/>
        <v>3.0351239287863718E-3</v>
      </c>
      <c r="CY25" s="54">
        <f t="shared" si="15"/>
        <v>1.1347779570793624E-3</v>
      </c>
    </row>
    <row r="26" spans="1:103" x14ac:dyDescent="0.25">
      <c r="A26" s="27" t="s">
        <v>25</v>
      </c>
      <c r="B26" s="25">
        <v>47896.015846000002</v>
      </c>
      <c r="C26" s="25">
        <v>1391.7896292</v>
      </c>
      <c r="D26" s="25">
        <v>14019.352338000001</v>
      </c>
      <c r="E26" s="25">
        <v>10529.978478999999</v>
      </c>
      <c r="F26" s="25">
        <v>9508.1480499999998</v>
      </c>
      <c r="G26" s="25">
        <v>597.03703909000001</v>
      </c>
      <c r="H26" s="25">
        <v>15861.783960000001</v>
      </c>
      <c r="I26" s="25">
        <v>107.93094277</v>
      </c>
      <c r="J26" s="25">
        <v>234.73506531999999</v>
      </c>
      <c r="K26" s="25"/>
      <c r="L26" s="25">
        <v>121.84050641</v>
      </c>
      <c r="M26" s="25">
        <v>44.502575155999999</v>
      </c>
      <c r="N26" s="25">
        <v>124.03513791</v>
      </c>
      <c r="O26" s="25">
        <v>4.2689338628</v>
      </c>
      <c r="P26" s="25">
        <v>22.706071612999999</v>
      </c>
      <c r="Q26" s="25">
        <v>9.5117727779999992</v>
      </c>
      <c r="R26" s="25"/>
      <c r="S26" s="25" t="s">
        <v>25</v>
      </c>
      <c r="T26" s="88">
        <v>57.5226284241364</v>
      </c>
      <c r="U26" s="25">
        <v>7.14589966117006</v>
      </c>
      <c r="V26" s="25">
        <v>4.28013118027555</v>
      </c>
      <c r="W26" s="25">
        <v>108.62595110992299</v>
      </c>
      <c r="X26" s="25">
        <v>108.62578460854201</v>
      </c>
      <c r="Y26" s="25">
        <v>79.267101780766794</v>
      </c>
      <c r="Z26" s="88">
        <v>13.165627164174101</v>
      </c>
      <c r="AA26" s="25">
        <v>235.62366653224501</v>
      </c>
      <c r="AB26" s="25">
        <v>22.806726406118699</v>
      </c>
      <c r="AC26" s="25">
        <v>1046.2722466308201</v>
      </c>
      <c r="AD26" s="25">
        <v>0</v>
      </c>
      <c r="AE26" s="25">
        <v>48092.632865754997</v>
      </c>
      <c r="AF26" s="25">
        <v>518.20781421161598</v>
      </c>
      <c r="AG26" s="25">
        <v>22.390443248992</v>
      </c>
      <c r="AH26" s="25">
        <v>58.726613317932198</v>
      </c>
      <c r="AI26" s="25">
        <v>717.86237722191299</v>
      </c>
      <c r="AJ26" s="88">
        <v>2.01405128167958E-3</v>
      </c>
      <c r="AK26" s="25">
        <v>123.204131021922</v>
      </c>
      <c r="AL26" s="25">
        <v>123.204131021922</v>
      </c>
      <c r="AM26" s="25">
        <v>44.624386526576103</v>
      </c>
      <c r="AN26" s="25">
        <v>0</v>
      </c>
      <c r="AO26" s="25">
        <v>974.38421196798902</v>
      </c>
      <c r="AP26" s="25">
        <v>3.17384302721003</v>
      </c>
      <c r="AQ26" s="88">
        <v>83.146078063394398</v>
      </c>
      <c r="AR26" s="25">
        <v>3.5664560852915299</v>
      </c>
      <c r="AS26" s="25">
        <v>124.375110967726</v>
      </c>
      <c r="AT26" s="25">
        <v>9.5392417783930998</v>
      </c>
      <c r="AU26" s="25">
        <v>1399.4920323454401</v>
      </c>
      <c r="AV26" s="25">
        <v>0</v>
      </c>
      <c r="AW26" s="88">
        <v>15609.9043228227</v>
      </c>
      <c r="AX26" s="25">
        <v>12661.1298824032</v>
      </c>
      <c r="AY26" s="25">
        <v>1406.79240956188</v>
      </c>
      <c r="AZ26" s="25">
        <v>14067.9222919651</v>
      </c>
      <c r="BA26" s="25">
        <v>1.51026757784763E-3</v>
      </c>
      <c r="BB26" s="25">
        <v>451.71171951438799</v>
      </c>
      <c r="BC26" s="25">
        <v>3.0315442890920701</v>
      </c>
      <c r="BD26" s="25">
        <v>10116.654954354701</v>
      </c>
      <c r="BE26" s="25">
        <v>11.0093206455133</v>
      </c>
      <c r="BF26" s="25">
        <v>572.617130221509</v>
      </c>
      <c r="BG26" s="25">
        <v>791.21055865121104</v>
      </c>
      <c r="BH26" s="25">
        <v>2.6363995577528199</v>
      </c>
      <c r="BI26" s="25">
        <v>3.3751410241571397E-2</v>
      </c>
      <c r="BJ26" s="25">
        <v>534.44475681365896</v>
      </c>
      <c r="BK26" s="25">
        <v>10568.638825760399</v>
      </c>
      <c r="BL26" s="25">
        <v>9541.7914590601704</v>
      </c>
      <c r="BM26" s="25">
        <v>1026.84736670028</v>
      </c>
      <c r="BN26" s="25">
        <v>8.3345732900125107</v>
      </c>
      <c r="BO26" s="25">
        <v>0.13086410427189499</v>
      </c>
      <c r="BP26" s="25">
        <v>418.498206584103</v>
      </c>
      <c r="BQ26" s="25">
        <v>48.998907772945898</v>
      </c>
      <c r="BR26" s="25">
        <v>2401.1641898840899</v>
      </c>
      <c r="BS26" s="25">
        <v>109.88751077784499</v>
      </c>
      <c r="BT26" s="25">
        <v>31.692298448497201</v>
      </c>
      <c r="BU26" s="25">
        <v>4243.7457004910702</v>
      </c>
      <c r="BV26" s="25">
        <v>88.571391939744998</v>
      </c>
      <c r="BW26" s="25">
        <v>161.34715937873699</v>
      </c>
      <c r="BX26" s="25">
        <v>202.85603201111101</v>
      </c>
      <c r="BY26" s="25">
        <v>0.15255472848426699</v>
      </c>
      <c r="BZ26" s="25">
        <v>598.64774564835204</v>
      </c>
      <c r="CA26" s="25">
        <v>8394.4176796018291</v>
      </c>
      <c r="CB26" s="25">
        <v>0.58603808125531198</v>
      </c>
      <c r="CC26" s="25">
        <v>35.064416429544501</v>
      </c>
      <c r="CD26" s="25">
        <v>757.33900477903501</v>
      </c>
      <c r="CE26" s="88">
        <v>0</v>
      </c>
      <c r="CF26" s="25">
        <v>388.84807451688698</v>
      </c>
      <c r="CG26" s="25">
        <v>15908.461648616299</v>
      </c>
      <c r="CH26" s="25">
        <v>637.87294060770398</v>
      </c>
      <c r="CI26" s="27"/>
      <c r="CJ26" s="54">
        <f t="shared" si="0"/>
        <v>4.105080898318912E-3</v>
      </c>
      <c r="CK26" s="54">
        <f t="shared" si="1"/>
        <v>5.5341719638099095E-3</v>
      </c>
      <c r="CL26" s="54">
        <f t="shared" si="2"/>
        <v>3.4644934226703756E-3</v>
      </c>
      <c r="CM26" s="54">
        <f t="shared" si="3"/>
        <v>3.6714554391065997E-3</v>
      </c>
      <c r="CN26" s="54">
        <f t="shared" si="4"/>
        <v>3.538376651609942E-3</v>
      </c>
      <c r="CO26" s="54">
        <f t="shared" si="5"/>
        <v>2.6978335562012428E-3</v>
      </c>
      <c r="CP26" s="54">
        <f t="shared" si="6"/>
        <v>2.9427767225937451E-3</v>
      </c>
      <c r="CQ26" s="54">
        <f t="shared" si="7"/>
        <v>6.43783720135482E-3</v>
      </c>
      <c r="CR26" s="54">
        <f t="shared" si="8"/>
        <v>3.785549513165599E-3</v>
      </c>
      <c r="CS26" s="54" t="str">
        <f t="shared" si="9"/>
        <v/>
      </c>
      <c r="CT26" s="54">
        <f t="shared" si="10"/>
        <v>1.1191882339468617E-2</v>
      </c>
      <c r="CU26" s="54">
        <f t="shared" si="11"/>
        <v>2.7371757735165825E-3</v>
      </c>
      <c r="CV26" s="54">
        <f t="shared" si="12"/>
        <v>2.740941506209986E-3</v>
      </c>
      <c r="CW26" s="54">
        <f t="shared" si="13"/>
        <v>2.6229775010394832E-3</v>
      </c>
      <c r="CX26" s="54">
        <f t="shared" si="14"/>
        <v>4.4329461667456287E-3</v>
      </c>
      <c r="CY26" s="54">
        <f t="shared" si="15"/>
        <v>2.8878949312828748E-3</v>
      </c>
    </row>
    <row r="27" spans="1:103" x14ac:dyDescent="0.25">
      <c r="A27" s="27" t="s">
        <v>26</v>
      </c>
      <c r="B27" s="25">
        <v>8535.7576231999992</v>
      </c>
      <c r="C27" s="25">
        <v>297.96105752</v>
      </c>
      <c r="D27" s="25">
        <v>4883.9422707000003</v>
      </c>
      <c r="E27" s="25">
        <v>3575.0626710000001</v>
      </c>
      <c r="F27" s="25">
        <v>2222.6874429</v>
      </c>
      <c r="G27" s="25">
        <v>2755.8753197000001</v>
      </c>
      <c r="H27" s="25">
        <v>7137.7347673000004</v>
      </c>
      <c r="I27" s="25">
        <v>25.296586386000001</v>
      </c>
      <c r="J27" s="25">
        <v>69.956146562000001</v>
      </c>
      <c r="K27" s="25"/>
      <c r="L27" s="25">
        <v>28.484356775999998</v>
      </c>
      <c r="M27" s="25">
        <v>11.084348166</v>
      </c>
      <c r="N27" s="25">
        <v>20.439657484000001</v>
      </c>
      <c r="O27" s="25">
        <v>1.0672328769999999</v>
      </c>
      <c r="P27" s="25">
        <v>5.5410304484999999</v>
      </c>
      <c r="Q27" s="25">
        <v>2.1018029995999998</v>
      </c>
      <c r="R27" s="25"/>
      <c r="S27" s="25" t="s">
        <v>26</v>
      </c>
      <c r="T27" s="88">
        <v>9.5001277964489397</v>
      </c>
      <c r="U27" s="25">
        <v>1.5704295501335199</v>
      </c>
      <c r="V27" s="25">
        <v>1.0699407816339199</v>
      </c>
      <c r="W27" s="25">
        <v>25.433499446202902</v>
      </c>
      <c r="X27" s="25">
        <v>25.433450677730999</v>
      </c>
      <c r="Y27" s="25">
        <v>17.237495227214399</v>
      </c>
      <c r="Z27" s="88">
        <v>2.1744659471987799</v>
      </c>
      <c r="AA27" s="25">
        <v>70.137190699783702</v>
      </c>
      <c r="AB27" s="25">
        <v>5.5628247397920303</v>
      </c>
      <c r="AC27" s="25">
        <v>241.48395407779401</v>
      </c>
      <c r="AD27" s="25">
        <v>0</v>
      </c>
      <c r="AE27" s="25">
        <v>8568.3467041893291</v>
      </c>
      <c r="AF27" s="25">
        <v>77.168671454950498</v>
      </c>
      <c r="AG27" s="25">
        <v>5.67880807160524</v>
      </c>
      <c r="AH27" s="25">
        <v>10.142313505245401</v>
      </c>
      <c r="AI27" s="25">
        <v>156.494205400227</v>
      </c>
      <c r="AJ27" s="88">
        <v>5.4773304515947599E-4</v>
      </c>
      <c r="AK27" s="25">
        <v>28.6524033216578</v>
      </c>
      <c r="AL27" s="25">
        <v>28.6524033216578</v>
      </c>
      <c r="AM27" s="25">
        <v>11.114679448562301</v>
      </c>
      <c r="AN27" s="25">
        <v>0</v>
      </c>
      <c r="AO27" s="25">
        <v>498.18922610202901</v>
      </c>
      <c r="AP27" s="25">
        <v>1.7005225415635401</v>
      </c>
      <c r="AQ27" s="88">
        <v>18.469271056215799</v>
      </c>
      <c r="AR27" s="25">
        <v>0.74825529382747802</v>
      </c>
      <c r="AS27" s="25">
        <v>20.495760432145801</v>
      </c>
      <c r="AT27" s="25">
        <v>2.1070843548757501</v>
      </c>
      <c r="AU27" s="25">
        <v>299.38404107971297</v>
      </c>
      <c r="AV27" s="25">
        <v>0</v>
      </c>
      <c r="AW27" s="88">
        <v>7090.92181275042</v>
      </c>
      <c r="AX27" s="25">
        <v>4405.2112368656799</v>
      </c>
      <c r="AY27" s="25">
        <v>489.46724725144202</v>
      </c>
      <c r="AZ27" s="25">
        <v>4894.6784841171202</v>
      </c>
      <c r="BA27" s="25">
        <v>3.8230171824995998E-4</v>
      </c>
      <c r="BB27" s="25">
        <v>141.55153074520601</v>
      </c>
      <c r="BC27" s="25">
        <v>16.439499586853799</v>
      </c>
      <c r="BD27" s="25">
        <v>5152.9252303801304</v>
      </c>
      <c r="BE27" s="25">
        <v>12.0072201635829</v>
      </c>
      <c r="BF27" s="25">
        <v>103.642321433886</v>
      </c>
      <c r="BG27" s="25">
        <v>164.88128013580399</v>
      </c>
      <c r="BH27" s="25">
        <v>8.3466272362307592</v>
      </c>
      <c r="BI27" s="25">
        <v>9.1788120835331194E-3</v>
      </c>
      <c r="BJ27" s="25">
        <v>107.952979414342</v>
      </c>
      <c r="BK27" s="25">
        <v>3581.7244251142802</v>
      </c>
      <c r="BL27" s="25">
        <v>2228.6803639360201</v>
      </c>
      <c r="BM27" s="25">
        <v>1353.0440611782501</v>
      </c>
      <c r="BN27" s="25">
        <v>1.73109630780932</v>
      </c>
      <c r="BO27" s="25">
        <v>0.105244901762595</v>
      </c>
      <c r="BP27" s="25">
        <v>271.24553063597801</v>
      </c>
      <c r="BQ27" s="25">
        <v>9.2131879903216998</v>
      </c>
      <c r="BR27" s="25">
        <v>476.09716655367902</v>
      </c>
      <c r="BS27" s="25">
        <v>20.505102285641801</v>
      </c>
      <c r="BT27" s="25">
        <v>6.2597191622436403</v>
      </c>
      <c r="BU27" s="25">
        <v>877.03703578652596</v>
      </c>
      <c r="BV27" s="25">
        <v>18.898599843762799</v>
      </c>
      <c r="BW27" s="25">
        <v>70.441859558193599</v>
      </c>
      <c r="BX27" s="25">
        <v>81.5883996990691</v>
      </c>
      <c r="BY27" s="25">
        <v>1.17691427201728</v>
      </c>
      <c r="BZ27" s="25">
        <v>2755.9758019984902</v>
      </c>
      <c r="CA27" s="25">
        <v>4470.3746824678001</v>
      </c>
      <c r="CB27" s="25">
        <v>55.158210638315197</v>
      </c>
      <c r="CC27" s="25">
        <v>5.7910120723351604</v>
      </c>
      <c r="CD27" s="25">
        <v>451.84379161406503</v>
      </c>
      <c r="CE27" s="88">
        <v>0</v>
      </c>
      <c r="CF27" s="25">
        <v>180.07927239106399</v>
      </c>
      <c r="CG27" s="25">
        <v>7157.5454248031001</v>
      </c>
      <c r="CH27" s="25">
        <v>263.31911855702702</v>
      </c>
      <c r="CI27" s="27"/>
      <c r="CJ27" s="54">
        <f t="shared" si="0"/>
        <v>3.8179482628177596E-3</v>
      </c>
      <c r="CK27" s="54">
        <f t="shared" si="1"/>
        <v>4.7757367071952356E-3</v>
      </c>
      <c r="CL27" s="54">
        <f t="shared" si="2"/>
        <v>2.1982678791125599E-3</v>
      </c>
      <c r="CM27" s="54">
        <f t="shared" si="3"/>
        <v>1.863395058307225E-3</v>
      </c>
      <c r="CN27" s="54">
        <f t="shared" si="4"/>
        <v>2.6962500081437368E-3</v>
      </c>
      <c r="CO27" s="54">
        <f t="shared" si="5"/>
        <v>3.6461119184817379E-5</v>
      </c>
      <c r="CP27" s="54">
        <f t="shared" si="6"/>
        <v>2.7754824393108573E-3</v>
      </c>
      <c r="CQ27" s="54">
        <f t="shared" si="7"/>
        <v>5.4103857984072927E-3</v>
      </c>
      <c r="CR27" s="54">
        <f t="shared" si="8"/>
        <v>2.5879661285123385E-3</v>
      </c>
      <c r="CS27" s="54" t="str">
        <f t="shared" si="9"/>
        <v/>
      </c>
      <c r="CT27" s="54">
        <f t="shared" si="10"/>
        <v>5.8996082298545206E-3</v>
      </c>
      <c r="CU27" s="54">
        <f t="shared" si="11"/>
        <v>2.7364065173754483E-3</v>
      </c>
      <c r="CV27" s="54">
        <f t="shared" si="12"/>
        <v>2.7448086245924737E-3</v>
      </c>
      <c r="CW27" s="54">
        <f t="shared" si="13"/>
        <v>2.5373137318744831E-3</v>
      </c>
      <c r="CX27" s="54">
        <f t="shared" si="14"/>
        <v>3.9332560061874858E-3</v>
      </c>
      <c r="CY27" s="54">
        <f t="shared" si="15"/>
        <v>2.5127736884738264E-3</v>
      </c>
    </row>
    <row r="28" spans="1:103" x14ac:dyDescent="0.25">
      <c r="A28" s="27" t="s">
        <v>27</v>
      </c>
      <c r="B28" s="25">
        <v>7153.5907876000001</v>
      </c>
      <c r="C28" s="25">
        <v>469.56212554000001</v>
      </c>
      <c r="D28" s="25">
        <v>2772.2980464000002</v>
      </c>
      <c r="E28" s="25">
        <v>2100.7807764999998</v>
      </c>
      <c r="F28" s="25">
        <v>1905.3077401999999</v>
      </c>
      <c r="G28" s="25">
        <v>96.277442288000003</v>
      </c>
      <c r="H28" s="25">
        <v>5213.2069041000004</v>
      </c>
      <c r="I28" s="25">
        <v>30.099702409999999</v>
      </c>
      <c r="J28" s="25">
        <v>71.241657183000001</v>
      </c>
      <c r="K28" s="25"/>
      <c r="L28" s="25">
        <v>33.798808995999998</v>
      </c>
      <c r="M28" s="25">
        <v>12.402539376</v>
      </c>
      <c r="N28" s="25">
        <v>37.317477730999997</v>
      </c>
      <c r="O28" s="25">
        <v>1.1391007257000001</v>
      </c>
      <c r="P28" s="25">
        <v>6.2586781056999996</v>
      </c>
      <c r="Q28" s="25">
        <v>2.7632579551999998</v>
      </c>
      <c r="R28" s="25"/>
      <c r="S28" s="25" t="s">
        <v>27</v>
      </c>
      <c r="T28" s="88">
        <v>17.363408004665398</v>
      </c>
      <c r="U28" s="25">
        <v>1.6752347697409</v>
      </c>
      <c r="V28" s="25">
        <v>1.14217141275003</v>
      </c>
      <c r="W28" s="25">
        <v>30.3067743346441</v>
      </c>
      <c r="X28" s="25">
        <v>30.3067135816468</v>
      </c>
      <c r="Y28" s="25">
        <v>23.407839577172201</v>
      </c>
      <c r="Z28" s="88">
        <v>3.97411405437167</v>
      </c>
      <c r="AA28" s="25">
        <v>71.434150051555307</v>
      </c>
      <c r="AB28" s="25">
        <v>6.2877616032813597</v>
      </c>
      <c r="AC28" s="25">
        <v>179.89402241371999</v>
      </c>
      <c r="AD28" s="25">
        <v>0</v>
      </c>
      <c r="AE28" s="25">
        <v>7197.34092803562</v>
      </c>
      <c r="AF28" s="25">
        <v>72.389597921088907</v>
      </c>
      <c r="AG28" s="25">
        <v>6.7377930272405901</v>
      </c>
      <c r="AH28" s="25">
        <v>9.2008930201964194</v>
      </c>
      <c r="AI28" s="25">
        <v>262.44429574108301</v>
      </c>
      <c r="AJ28" s="88">
        <v>5.8926319125646805E-4</v>
      </c>
      <c r="AK28" s="25">
        <v>34.056896000274001</v>
      </c>
      <c r="AL28" s="25">
        <v>34.056896000274001</v>
      </c>
      <c r="AM28" s="25">
        <v>12.4365048786917</v>
      </c>
      <c r="AN28" s="25">
        <v>0</v>
      </c>
      <c r="AO28" s="25">
        <v>342.14510904746402</v>
      </c>
      <c r="AP28" s="25">
        <v>1.19053529411526</v>
      </c>
      <c r="AQ28" s="88">
        <v>24.402100424025299</v>
      </c>
      <c r="AR28" s="25">
        <v>0.95184881790395404</v>
      </c>
      <c r="AS28" s="25">
        <v>37.419875739081398</v>
      </c>
      <c r="AT28" s="25">
        <v>2.7716034507759302</v>
      </c>
      <c r="AU28" s="25">
        <v>472.34092049434099</v>
      </c>
      <c r="AV28" s="25">
        <v>0</v>
      </c>
      <c r="AW28" s="88">
        <v>5109.7606662367598</v>
      </c>
      <c r="AX28" s="25">
        <v>2510.01731705881</v>
      </c>
      <c r="AY28" s="25">
        <v>278.89065122130501</v>
      </c>
      <c r="AZ28" s="25">
        <v>2788.9079682801098</v>
      </c>
      <c r="BA28" s="25">
        <v>3.0706689475984E-4</v>
      </c>
      <c r="BB28" s="25">
        <v>112.57297862504799</v>
      </c>
      <c r="BC28" s="25">
        <v>0.66170183766266</v>
      </c>
      <c r="BD28" s="25">
        <v>3380.9928695477702</v>
      </c>
      <c r="BE28" s="25">
        <v>1.6232554127327901</v>
      </c>
      <c r="BF28" s="25">
        <v>104.459748419561</v>
      </c>
      <c r="BG28" s="25">
        <v>147.55977925120001</v>
      </c>
      <c r="BH28" s="25">
        <v>0.62575417638078101</v>
      </c>
      <c r="BI28" s="25">
        <v>9.8744656492335894E-3</v>
      </c>
      <c r="BJ28" s="25">
        <v>89.152000672409699</v>
      </c>
      <c r="BK28" s="25">
        <v>2110.2203616103802</v>
      </c>
      <c r="BL28" s="25">
        <v>1913.45386004786</v>
      </c>
      <c r="BM28" s="25">
        <v>196.766501562526</v>
      </c>
      <c r="BN28" s="25">
        <v>1.6216266963188299</v>
      </c>
      <c r="BO28" s="25">
        <v>4.2270309174203602E-2</v>
      </c>
      <c r="BP28" s="25">
        <v>63.119672123106</v>
      </c>
      <c r="BQ28" s="25">
        <v>9.7189635939747596</v>
      </c>
      <c r="BR28" s="25">
        <v>495.79651196834101</v>
      </c>
      <c r="BS28" s="25">
        <v>19.4867065063906</v>
      </c>
      <c r="BT28" s="25">
        <v>7.0263625752189398</v>
      </c>
      <c r="BU28" s="25">
        <v>925.14893582896502</v>
      </c>
      <c r="BV28" s="25">
        <v>8.0096605330283808</v>
      </c>
      <c r="BW28" s="25">
        <v>18.007785182845801</v>
      </c>
      <c r="BX28" s="25">
        <v>29.351247907538099</v>
      </c>
      <c r="BY28" s="25">
        <v>4.1663120388895303E-2</v>
      </c>
      <c r="BZ28" s="25">
        <v>96.629162438091498</v>
      </c>
      <c r="CA28" s="25">
        <v>2857.3419345856901</v>
      </c>
      <c r="CB28" s="25">
        <v>0.25612189909136401</v>
      </c>
      <c r="CC28" s="25">
        <v>10.5843735888342</v>
      </c>
      <c r="CD28" s="25">
        <v>285.695717868884</v>
      </c>
      <c r="CE28" s="88">
        <v>0</v>
      </c>
      <c r="CF28" s="25">
        <v>141.313736965267</v>
      </c>
      <c r="CG28" s="25">
        <v>5228.8361960349803</v>
      </c>
      <c r="CH28" s="25">
        <v>245.101935963117</v>
      </c>
      <c r="CI28" s="27"/>
      <c r="CJ28" s="54">
        <f t="shared" si="0"/>
        <v>6.1158293414624934E-3</v>
      </c>
      <c r="CK28" s="54">
        <f t="shared" si="1"/>
        <v>5.9178430354563747E-3</v>
      </c>
      <c r="CL28" s="54">
        <f t="shared" si="2"/>
        <v>5.9913911138373462E-3</v>
      </c>
      <c r="CM28" s="54">
        <f t="shared" si="3"/>
        <v>4.4933699013122372E-3</v>
      </c>
      <c r="CN28" s="54">
        <f t="shared" si="4"/>
        <v>4.2754877209520842E-3</v>
      </c>
      <c r="CO28" s="54">
        <f t="shared" si="5"/>
        <v>3.6531937464580251E-3</v>
      </c>
      <c r="CP28" s="54">
        <f t="shared" si="6"/>
        <v>2.9980187286807987E-3</v>
      </c>
      <c r="CQ28" s="54">
        <f t="shared" si="7"/>
        <v>6.8775155590251325E-3</v>
      </c>
      <c r="CR28" s="54">
        <f t="shared" si="8"/>
        <v>2.7019706751184201E-3</v>
      </c>
      <c r="CS28" s="54" t="str">
        <f t="shared" si="9"/>
        <v/>
      </c>
      <c r="CT28" s="54">
        <f t="shared" si="10"/>
        <v>7.6359792531312878E-3</v>
      </c>
      <c r="CU28" s="54">
        <f t="shared" si="11"/>
        <v>2.7385926109153333E-3</v>
      </c>
      <c r="CV28" s="54">
        <f t="shared" si="12"/>
        <v>2.7439691615689845E-3</v>
      </c>
      <c r="CW28" s="54">
        <f t="shared" si="13"/>
        <v>2.695711608947389E-3</v>
      </c>
      <c r="CX28" s="54">
        <f t="shared" si="14"/>
        <v>4.6469073964472965E-3</v>
      </c>
      <c r="CY28" s="54">
        <f t="shared" si="15"/>
        <v>3.0201652220797847E-3</v>
      </c>
    </row>
    <row r="29" spans="1:103" x14ac:dyDescent="0.25">
      <c r="A29" s="27" t="s">
        <v>28</v>
      </c>
      <c r="B29" s="25">
        <v>7003.0165476000002</v>
      </c>
      <c r="C29" s="25">
        <v>505.24334942000002</v>
      </c>
      <c r="D29" s="25">
        <v>3294.8635998999998</v>
      </c>
      <c r="E29" s="25">
        <v>2296.8455477000002</v>
      </c>
      <c r="F29" s="25">
        <v>1734.6697377999999</v>
      </c>
      <c r="G29" s="25">
        <v>3861.8974312</v>
      </c>
      <c r="H29" s="25">
        <v>7683.6570400000001</v>
      </c>
      <c r="I29" s="25">
        <v>31.538577286999999</v>
      </c>
      <c r="J29" s="25">
        <v>48.06553117</v>
      </c>
      <c r="K29" s="25"/>
      <c r="L29" s="25">
        <v>34.658788551999997</v>
      </c>
      <c r="M29" s="25">
        <v>5.9389891901</v>
      </c>
      <c r="N29" s="25">
        <v>69.746315865</v>
      </c>
      <c r="O29" s="25">
        <v>0.38160793929999998</v>
      </c>
      <c r="P29" s="25">
        <v>2.3787708716</v>
      </c>
      <c r="Q29" s="25">
        <v>4.2875041850000004</v>
      </c>
      <c r="R29" s="25"/>
      <c r="S29" s="25" t="s">
        <v>28</v>
      </c>
      <c r="T29" s="88">
        <v>34.447502622584501</v>
      </c>
      <c r="U29" s="25">
        <v>7.5826617444503199</v>
      </c>
      <c r="V29" s="25">
        <v>0.38258228125734201</v>
      </c>
      <c r="W29" s="25">
        <v>36.113401070391198</v>
      </c>
      <c r="X29" s="25">
        <v>35.928984523986003</v>
      </c>
      <c r="Y29" s="25">
        <v>51.802806116718202</v>
      </c>
      <c r="Z29" s="88">
        <v>8.4658691466808094</v>
      </c>
      <c r="AA29" s="25">
        <v>57.676583438448603</v>
      </c>
      <c r="AB29" s="25">
        <v>2.4015011592400599</v>
      </c>
      <c r="AC29" s="25">
        <v>928.85515732069803</v>
      </c>
      <c r="AD29" s="25">
        <v>0</v>
      </c>
      <c r="AE29" s="25">
        <v>7049.3816800762697</v>
      </c>
      <c r="AF29" s="25">
        <v>85.929656739562105</v>
      </c>
      <c r="AG29" s="25">
        <v>16.217221407663001</v>
      </c>
      <c r="AH29" s="25">
        <v>14.143400649724301</v>
      </c>
      <c r="AI29" s="25">
        <v>351.01737756827299</v>
      </c>
      <c r="AJ29" s="88">
        <v>1.3363880383686799</v>
      </c>
      <c r="AK29" s="25">
        <v>41.831956552663598</v>
      </c>
      <c r="AL29" s="25">
        <v>41.831956552663598</v>
      </c>
      <c r="AM29" s="25">
        <v>5.95528241507962</v>
      </c>
      <c r="AN29" s="25">
        <v>0</v>
      </c>
      <c r="AO29" s="25">
        <v>426.941955179704</v>
      </c>
      <c r="AP29" s="25">
        <v>2.7628859440517801</v>
      </c>
      <c r="AQ29" s="88">
        <v>77.276015372537501</v>
      </c>
      <c r="AR29" s="25">
        <v>4.8951235009747798</v>
      </c>
      <c r="AS29" s="25">
        <v>74.705931587624093</v>
      </c>
      <c r="AT29" s="25">
        <v>4.8841767691081603</v>
      </c>
      <c r="AU29" s="25">
        <v>507.84270372349698</v>
      </c>
      <c r="AV29" s="25">
        <v>0</v>
      </c>
      <c r="AW29" s="88">
        <v>7243.0757757237998</v>
      </c>
      <c r="AX29" s="25">
        <v>2974.8671466723999</v>
      </c>
      <c r="AY29" s="25">
        <v>330.53989338536297</v>
      </c>
      <c r="AZ29" s="25">
        <v>3305.4070400577598</v>
      </c>
      <c r="BA29" s="25">
        <v>1.00446574541496E-2</v>
      </c>
      <c r="BB29" s="25">
        <v>148.272594286171</v>
      </c>
      <c r="BC29" s="25">
        <v>17.723036734734301</v>
      </c>
      <c r="BD29" s="25">
        <v>4696.25305860149</v>
      </c>
      <c r="BE29" s="25">
        <v>13.4951656237702</v>
      </c>
      <c r="BF29" s="25">
        <v>67.528328907554595</v>
      </c>
      <c r="BG29" s="25">
        <v>124.242874970375</v>
      </c>
      <c r="BH29" s="25">
        <v>11.420978830778701</v>
      </c>
      <c r="BI29" s="25">
        <v>0.40760898364721698</v>
      </c>
      <c r="BJ29" s="25">
        <v>53.6105099952049</v>
      </c>
      <c r="BK29" s="25">
        <v>2306.8663070048401</v>
      </c>
      <c r="BL29" s="25">
        <v>1742.6696785773399</v>
      </c>
      <c r="BM29" s="25">
        <v>564.19662842749801</v>
      </c>
      <c r="BN29" s="25">
        <v>0.96152338343336796</v>
      </c>
      <c r="BO29" s="25">
        <v>0.17379669013652099</v>
      </c>
      <c r="BP29" s="25">
        <v>235.410602732629</v>
      </c>
      <c r="BQ29" s="25">
        <v>7.9732323418045796</v>
      </c>
      <c r="BR29" s="25">
        <v>348.37823112154598</v>
      </c>
      <c r="BS29" s="25">
        <v>20.520502139034502</v>
      </c>
      <c r="BT29" s="25">
        <v>12.1240393205355</v>
      </c>
      <c r="BU29" s="25">
        <v>695.92976063316803</v>
      </c>
      <c r="BV29" s="25">
        <v>61.372671143146299</v>
      </c>
      <c r="BW29" s="25">
        <v>42.011688173856399</v>
      </c>
      <c r="BX29" s="25">
        <v>87.367975469171199</v>
      </c>
      <c r="BY29" s="25">
        <v>3.3898225259676802</v>
      </c>
      <c r="BZ29" s="25">
        <v>3861.9676128013498</v>
      </c>
      <c r="CA29" s="25">
        <v>4019.20224244062</v>
      </c>
      <c r="CB29" s="25">
        <v>19.5896222252894</v>
      </c>
      <c r="CC29" s="25">
        <v>20.5710787999333</v>
      </c>
      <c r="CD29" s="25">
        <v>406.90969834784499</v>
      </c>
      <c r="CE29" s="88">
        <v>0</v>
      </c>
      <c r="CF29" s="25">
        <v>238.896677631442</v>
      </c>
      <c r="CG29" s="25">
        <v>7706.5430177968101</v>
      </c>
      <c r="CH29" s="25">
        <v>319.812231250141</v>
      </c>
      <c r="CI29" s="27"/>
      <c r="CJ29" s="54">
        <f t="shared" si="0"/>
        <v>6.620737243889464E-3</v>
      </c>
      <c r="CK29" s="54">
        <f t="shared" si="1"/>
        <v>5.1447570887987442E-3</v>
      </c>
      <c r="CL29" s="54">
        <f t="shared" si="2"/>
        <v>3.1999625593241423E-3</v>
      </c>
      <c r="CM29" s="54">
        <f t="shared" si="3"/>
        <v>4.3628355049273584E-3</v>
      </c>
      <c r="CN29" s="54">
        <f t="shared" si="4"/>
        <v>4.6117947428344439E-3</v>
      </c>
      <c r="CO29" s="54">
        <f t="shared" si="5"/>
        <v>1.817282892672573E-5</v>
      </c>
      <c r="CP29" s="54">
        <f t="shared" si="6"/>
        <v>2.978526719460404E-3</v>
      </c>
      <c r="CQ29" s="54">
        <f t="shared" si="7"/>
        <v>0.1392075234413222</v>
      </c>
      <c r="CR29" s="54">
        <f t="shared" si="8"/>
        <v>0.19995726739096811</v>
      </c>
      <c r="CS29" s="54" t="str">
        <f t="shared" si="9"/>
        <v/>
      </c>
      <c r="CT29" s="54">
        <f t="shared" si="10"/>
        <v>0.20696534126983129</v>
      </c>
      <c r="CU29" s="54">
        <f t="shared" si="11"/>
        <v>2.7434340184992983E-3</v>
      </c>
      <c r="CV29" s="54">
        <f t="shared" si="12"/>
        <v>7.1109357693155531E-2</v>
      </c>
      <c r="CW29" s="54">
        <f t="shared" si="13"/>
        <v>2.5532538948987971E-3</v>
      </c>
      <c r="CX29" s="54">
        <f t="shared" si="14"/>
        <v>9.555475860006284E-3</v>
      </c>
      <c r="CY29" s="54">
        <f t="shared" si="15"/>
        <v>0.13916548144620874</v>
      </c>
    </row>
    <row r="30" spans="1:103" x14ac:dyDescent="0.25">
      <c r="A30" s="27" t="s">
        <v>29</v>
      </c>
      <c r="B30" s="25">
        <v>16006.647451000001</v>
      </c>
      <c r="C30" s="25">
        <v>201.63902039000001</v>
      </c>
      <c r="D30" s="25">
        <v>8110.7218307000003</v>
      </c>
      <c r="E30" s="25">
        <v>2822.6549490000002</v>
      </c>
      <c r="F30" s="25">
        <v>2575.2511711000002</v>
      </c>
      <c r="G30" s="25">
        <v>169.22640693</v>
      </c>
      <c r="H30" s="25">
        <v>2191.1630140000002</v>
      </c>
      <c r="I30" s="25">
        <v>16.547040119999998</v>
      </c>
      <c r="J30" s="25">
        <v>10.890168947999999</v>
      </c>
      <c r="K30" s="25"/>
      <c r="L30" s="25">
        <v>62.309936536000002</v>
      </c>
      <c r="M30" s="25">
        <v>1.4367585802</v>
      </c>
      <c r="N30" s="25">
        <v>26.183999786000001</v>
      </c>
      <c r="O30" s="25">
        <v>4.9581903699999999E-2</v>
      </c>
      <c r="P30" s="25">
        <v>0.29011001650000001</v>
      </c>
      <c r="Q30" s="25">
        <v>3.0469540546</v>
      </c>
      <c r="R30" s="25"/>
      <c r="S30" s="25" t="s">
        <v>29</v>
      </c>
      <c r="T30" s="88">
        <v>12.2792331010975</v>
      </c>
      <c r="U30" s="25">
        <v>2.43557834710538</v>
      </c>
      <c r="V30" s="25">
        <v>4.9619935169817497E-2</v>
      </c>
      <c r="W30" s="25">
        <v>16.806205270766299</v>
      </c>
      <c r="X30" s="25">
        <v>16.7965741409818</v>
      </c>
      <c r="Y30" s="25">
        <v>17.1015961548636</v>
      </c>
      <c r="Z30" s="88">
        <v>2.8407877246983602</v>
      </c>
      <c r="AA30" s="25">
        <v>13.1085520407781</v>
      </c>
      <c r="AB30" s="25">
        <v>0.29898951632515902</v>
      </c>
      <c r="AC30" s="25">
        <v>8651.3590324758406</v>
      </c>
      <c r="AD30" s="25">
        <v>0</v>
      </c>
      <c r="AE30" s="25">
        <v>16063.140538699299</v>
      </c>
      <c r="AF30" s="25">
        <v>190.50632102723199</v>
      </c>
      <c r="AG30" s="25">
        <v>58.971148388961403</v>
      </c>
      <c r="AH30" s="25">
        <v>20.346521570429299</v>
      </c>
      <c r="AI30" s="25">
        <v>89.687283475568194</v>
      </c>
      <c r="AJ30" s="88">
        <v>6.9999885877742696E-2</v>
      </c>
      <c r="AK30" s="25">
        <v>62.7344570776037</v>
      </c>
      <c r="AL30" s="25">
        <v>62.7344570776037</v>
      </c>
      <c r="AM30" s="25">
        <v>1.44070869817292</v>
      </c>
      <c r="AN30" s="25">
        <v>0</v>
      </c>
      <c r="AO30" s="25">
        <v>83.701103399549098</v>
      </c>
      <c r="AP30" s="25">
        <v>0.21359954487508001</v>
      </c>
      <c r="AQ30" s="88">
        <v>17.061539104495601</v>
      </c>
      <c r="AR30" s="25">
        <v>1.2163509869717799</v>
      </c>
      <c r="AS30" s="25">
        <v>26.503564686865701</v>
      </c>
      <c r="AT30" s="25">
        <v>3.0814466965626002</v>
      </c>
      <c r="AU30" s="25">
        <v>202.650692018716</v>
      </c>
      <c r="AV30" s="25">
        <v>0</v>
      </c>
      <c r="AW30" s="88">
        <v>2218.2380321544101</v>
      </c>
      <c r="AX30" s="25">
        <v>7314.7054311965003</v>
      </c>
      <c r="AY30" s="25">
        <v>812.74557581970396</v>
      </c>
      <c r="AZ30" s="25">
        <v>8127.4510070161996</v>
      </c>
      <c r="BA30" s="25">
        <v>7.6181140944570395E-4</v>
      </c>
      <c r="BB30" s="25">
        <v>101.22641759839399</v>
      </c>
      <c r="BC30" s="25">
        <v>0.70907209444600605</v>
      </c>
      <c r="BD30" s="25">
        <v>1292.55190077216</v>
      </c>
      <c r="BE30" s="25">
        <v>1.6806612300688399</v>
      </c>
      <c r="BF30" s="25">
        <v>139.54431367361599</v>
      </c>
      <c r="BG30" s="25">
        <v>230.89288072443799</v>
      </c>
      <c r="BH30" s="25">
        <v>0.99006345673704799</v>
      </c>
      <c r="BI30" s="25">
        <v>0.237829296119314</v>
      </c>
      <c r="BJ30" s="25">
        <v>116.827061294003</v>
      </c>
      <c r="BK30" s="25">
        <v>2832.4928159669698</v>
      </c>
      <c r="BL30" s="25">
        <v>2583.8547910878101</v>
      </c>
      <c r="BM30" s="25">
        <v>248.63802487915899</v>
      </c>
      <c r="BN30" s="25">
        <v>1.77322748832928</v>
      </c>
      <c r="BO30" s="25">
        <v>2.9577525311816202E-2</v>
      </c>
      <c r="BP30" s="25">
        <v>240.69909202643299</v>
      </c>
      <c r="BQ30" s="25">
        <v>11.599839779096801</v>
      </c>
      <c r="BR30" s="25">
        <v>598.30696462132801</v>
      </c>
      <c r="BS30" s="25">
        <v>26.979010455419701</v>
      </c>
      <c r="BT30" s="25">
        <v>7.54486404647343</v>
      </c>
      <c r="BU30" s="25">
        <v>1062.87129361706</v>
      </c>
      <c r="BV30" s="25">
        <v>33.013515206181701</v>
      </c>
      <c r="BW30" s="25">
        <v>20.629513869827999</v>
      </c>
      <c r="BX30" s="25">
        <v>122.505969454962</v>
      </c>
      <c r="BY30" s="25">
        <v>3.3556434134162198E-2</v>
      </c>
      <c r="BZ30" s="25">
        <v>169.72058188792801</v>
      </c>
      <c r="CA30" s="25">
        <v>1007.45021086653</v>
      </c>
      <c r="CB30" s="25">
        <v>0.22720283659892901</v>
      </c>
      <c r="CC30" s="25">
        <v>7.46290389015914</v>
      </c>
      <c r="CD30" s="25">
        <v>64.107307263263806</v>
      </c>
      <c r="CE30" s="88">
        <v>0</v>
      </c>
      <c r="CF30" s="25">
        <v>35.189776917938403</v>
      </c>
      <c r="CG30" s="25">
        <v>2197.2129097152101</v>
      </c>
      <c r="CH30" s="25">
        <v>31.1549841661678</v>
      </c>
      <c r="CI30" s="27"/>
      <c r="CJ30" s="54">
        <f t="shared" si="0"/>
        <v>3.5293516566936778E-3</v>
      </c>
      <c r="CK30" s="54">
        <f t="shared" si="1"/>
        <v>5.0172413392966467E-3</v>
      </c>
      <c r="CL30" s="54">
        <f t="shared" si="2"/>
        <v>2.0626001810193357E-3</v>
      </c>
      <c r="CM30" s="54">
        <f t="shared" si="3"/>
        <v>3.4853239750239173E-3</v>
      </c>
      <c r="CN30" s="54">
        <f t="shared" si="4"/>
        <v>3.3408857684879461E-3</v>
      </c>
      <c r="CO30" s="54">
        <f t="shared" si="5"/>
        <v>2.9202000260658131E-3</v>
      </c>
      <c r="CP30" s="54">
        <f t="shared" si="6"/>
        <v>2.7610431887337039E-3</v>
      </c>
      <c r="CQ30" s="54">
        <f t="shared" si="7"/>
        <v>1.5080281377948444E-2</v>
      </c>
      <c r="CR30" s="54">
        <f t="shared" si="8"/>
        <v>0.20370511269115907</v>
      </c>
      <c r="CS30" s="54" t="str">
        <f t="shared" si="9"/>
        <v/>
      </c>
      <c r="CT30" s="54">
        <f t="shared" si="10"/>
        <v>6.8130472474230239E-3</v>
      </c>
      <c r="CU30" s="54">
        <f t="shared" si="11"/>
        <v>2.7493261758493428E-3</v>
      </c>
      <c r="CV30" s="54">
        <f t="shared" si="12"/>
        <v>1.2204586903356308E-2</v>
      </c>
      <c r="CW30" s="54">
        <f t="shared" si="13"/>
        <v>7.670433561327391E-4</v>
      </c>
      <c r="CX30" s="54">
        <f t="shared" si="14"/>
        <v>3.0607353487083096E-2</v>
      </c>
      <c r="CY30" s="54">
        <f t="shared" si="15"/>
        <v>1.1320368257777456E-2</v>
      </c>
    </row>
    <row r="31" spans="1:103" x14ac:dyDescent="0.25">
      <c r="A31" s="27" t="s">
        <v>30</v>
      </c>
      <c r="B31" s="25">
        <v>17263.104460999999</v>
      </c>
      <c r="C31" s="25">
        <v>397.02713188000001</v>
      </c>
      <c r="D31" s="25">
        <v>19978.171848000002</v>
      </c>
      <c r="E31" s="25">
        <v>4755.9394750000001</v>
      </c>
      <c r="F31" s="25">
        <v>4477.0027495000004</v>
      </c>
      <c r="G31" s="25">
        <v>365.91066568000002</v>
      </c>
      <c r="H31" s="25">
        <v>17112.009955000001</v>
      </c>
      <c r="I31" s="25">
        <v>65.970484433999999</v>
      </c>
      <c r="J31" s="25">
        <v>30.288251423999998</v>
      </c>
      <c r="K31" s="25"/>
      <c r="L31" s="25">
        <v>91.660847008000005</v>
      </c>
      <c r="M31" s="25">
        <v>5.6941766414000003</v>
      </c>
      <c r="N31" s="25">
        <v>184.10532556999999</v>
      </c>
      <c r="O31" s="25">
        <v>0.26007001489999998</v>
      </c>
      <c r="P31" s="25">
        <v>4.5008131060999998</v>
      </c>
      <c r="Q31" s="25">
        <v>8.8989901792000001</v>
      </c>
      <c r="R31" s="25"/>
      <c r="S31" s="25" t="s">
        <v>30</v>
      </c>
      <c r="T31" s="88">
        <v>87.043333767084803</v>
      </c>
      <c r="U31" s="25">
        <v>19.0515209083716</v>
      </c>
      <c r="V31" s="25">
        <v>0.26032247763198202</v>
      </c>
      <c r="W31" s="25">
        <v>72.435024499827705</v>
      </c>
      <c r="X31" s="25">
        <v>72.307561059795205</v>
      </c>
      <c r="Y31" s="25">
        <v>108.05355136659</v>
      </c>
      <c r="Z31" s="88">
        <v>20.323489230966501</v>
      </c>
      <c r="AA31" s="25">
        <v>81.369750156088102</v>
      </c>
      <c r="AB31" s="25">
        <v>4.5618981190559298</v>
      </c>
      <c r="AC31" s="25">
        <v>52169.0750574173</v>
      </c>
      <c r="AD31" s="25">
        <v>0</v>
      </c>
      <c r="AE31" s="25">
        <v>17396.711406383401</v>
      </c>
      <c r="AF31" s="25">
        <v>83.872934543206796</v>
      </c>
      <c r="AG31" s="25">
        <v>454.57801328133002</v>
      </c>
      <c r="AH31" s="25">
        <v>17.881681322700398</v>
      </c>
      <c r="AI31" s="25">
        <v>1757.20845195829</v>
      </c>
      <c r="AJ31" s="88">
        <v>0.92383954642107002</v>
      </c>
      <c r="AK31" s="25">
        <v>96.999942432390299</v>
      </c>
      <c r="AL31" s="25">
        <v>96.999942432390299</v>
      </c>
      <c r="AM31" s="25">
        <v>5.7097683143702804</v>
      </c>
      <c r="AN31" s="25">
        <v>0</v>
      </c>
      <c r="AO31" s="25">
        <v>580.838137099709</v>
      </c>
      <c r="AP31" s="25">
        <v>8.1836135100853706</v>
      </c>
      <c r="AQ31" s="88">
        <v>158.80960631797299</v>
      </c>
      <c r="AR31" s="25">
        <v>9.3686033388360599</v>
      </c>
      <c r="AS31" s="25">
        <v>187.90266896526001</v>
      </c>
      <c r="AT31" s="25">
        <v>16.652925720821401</v>
      </c>
      <c r="AU31" s="25">
        <v>398.32851628940102</v>
      </c>
      <c r="AV31" s="25">
        <v>0</v>
      </c>
      <c r="AW31" s="88">
        <v>17157.234013348901</v>
      </c>
      <c r="AX31" s="25">
        <v>18050.421271295199</v>
      </c>
      <c r="AY31" s="25">
        <v>2005.60176001587</v>
      </c>
      <c r="AZ31" s="25">
        <v>20056.023031311099</v>
      </c>
      <c r="BA31" s="25">
        <v>8.1882329954088701E-3</v>
      </c>
      <c r="BB31" s="25">
        <v>212.86147308432101</v>
      </c>
      <c r="BC31" s="25">
        <v>2.8508663006994102</v>
      </c>
      <c r="BD31" s="25">
        <v>9801.1197097471704</v>
      </c>
      <c r="BE31" s="25">
        <v>9.9644729906248504</v>
      </c>
      <c r="BF31" s="25">
        <v>46.489649255664403</v>
      </c>
      <c r="BG31" s="25">
        <v>170.97878106450099</v>
      </c>
      <c r="BH31" s="25">
        <v>4.6025413735897303</v>
      </c>
      <c r="BI31" s="25">
        <v>2.8258636551530198</v>
      </c>
      <c r="BJ31" s="25">
        <v>97.306552577478698</v>
      </c>
      <c r="BK31" s="25">
        <v>4782.7525854519099</v>
      </c>
      <c r="BL31" s="25">
        <v>4500.1550336846303</v>
      </c>
      <c r="BM31" s="25">
        <v>282.59755176727998</v>
      </c>
      <c r="BN31" s="25">
        <v>3.5811303405589801</v>
      </c>
      <c r="BO31" s="25">
        <v>0.26238383626272399</v>
      </c>
      <c r="BP31" s="25">
        <v>522.24036133754305</v>
      </c>
      <c r="BQ31" s="25">
        <v>12.3932625539443</v>
      </c>
      <c r="BR31" s="25">
        <v>951.80727944134799</v>
      </c>
      <c r="BS31" s="25">
        <v>7.6123626470896104</v>
      </c>
      <c r="BT31" s="25">
        <v>17.961703764943199</v>
      </c>
      <c r="BU31" s="25">
        <v>2370.15216102558</v>
      </c>
      <c r="BV31" s="25">
        <v>456.84236529603902</v>
      </c>
      <c r="BW31" s="25">
        <v>139.53447036712399</v>
      </c>
      <c r="BX31" s="25">
        <v>139.31046732474601</v>
      </c>
      <c r="BY31" s="25">
        <v>0.28072382777492999</v>
      </c>
      <c r="BZ31" s="25">
        <v>366.91175336452801</v>
      </c>
      <c r="CA31" s="25">
        <v>7473.7273889682001</v>
      </c>
      <c r="CB31" s="25">
        <v>0.40568761474230602</v>
      </c>
      <c r="CC31" s="25">
        <v>52.764505881017897</v>
      </c>
      <c r="CD31" s="25">
        <v>926.79976519503703</v>
      </c>
      <c r="CE31" s="88">
        <v>0</v>
      </c>
      <c r="CF31" s="25">
        <v>599.82909837067405</v>
      </c>
      <c r="CG31" s="25">
        <v>17161.594133941799</v>
      </c>
      <c r="CH31" s="25">
        <v>1124.1174890426901</v>
      </c>
      <c r="CI31" s="27"/>
      <c r="CJ31" s="54">
        <f t="shared" si="0"/>
        <v>7.7394506697935515E-3</v>
      </c>
      <c r="CK31" s="54">
        <f t="shared" si="1"/>
        <v>3.2778223574764362E-3</v>
      </c>
      <c r="CL31" s="54">
        <f t="shared" si="2"/>
        <v>3.8968121759794848E-3</v>
      </c>
      <c r="CM31" s="54">
        <f t="shared" si="3"/>
        <v>5.6378157444717646E-3</v>
      </c>
      <c r="CN31" s="54">
        <f t="shared" si="4"/>
        <v>5.1713803810407803E-3</v>
      </c>
      <c r="CO31" s="54">
        <f t="shared" si="5"/>
        <v>2.7358800341815391E-3</v>
      </c>
      <c r="CP31" s="54">
        <f t="shared" si="6"/>
        <v>2.8976244796602144E-3</v>
      </c>
      <c r="CQ31" s="54">
        <f t="shared" si="7"/>
        <v>9.6059270750620568E-2</v>
      </c>
      <c r="CR31" s="54">
        <f t="shared" si="8"/>
        <v>1.6865119751222029</v>
      </c>
      <c r="CS31" s="54" t="str">
        <f t="shared" si="9"/>
        <v/>
      </c>
      <c r="CT31" s="54">
        <f t="shared" si="10"/>
        <v>5.824837538239535E-2</v>
      </c>
      <c r="CU31" s="54">
        <f t="shared" si="11"/>
        <v>2.7381786607952206E-3</v>
      </c>
      <c r="CV31" s="54">
        <f t="shared" si="12"/>
        <v>2.0625929116951044E-2</v>
      </c>
      <c r="CW31" s="54">
        <f t="shared" si="13"/>
        <v>9.7074909646586635E-4</v>
      </c>
      <c r="CX31" s="54">
        <f t="shared" si="14"/>
        <v>1.3571994996446481E-2</v>
      </c>
      <c r="CY31" s="54">
        <f t="shared" si="15"/>
        <v>0.87132757599227539</v>
      </c>
    </row>
    <row r="32" spans="1:103" x14ac:dyDescent="0.25">
      <c r="A32" s="27" t="s">
        <v>31</v>
      </c>
      <c r="B32" s="25">
        <v>10577.721518</v>
      </c>
      <c r="C32" s="25">
        <v>517.61262477000002</v>
      </c>
      <c r="D32" s="25">
        <v>6942.8235114999998</v>
      </c>
      <c r="E32" s="25">
        <v>2742.2719907999999</v>
      </c>
      <c r="F32" s="25">
        <v>2281.1273793</v>
      </c>
      <c r="G32" s="25">
        <v>729.09257522999997</v>
      </c>
      <c r="H32" s="25">
        <v>7917.8712716999999</v>
      </c>
      <c r="I32" s="25">
        <v>31.952643477999999</v>
      </c>
      <c r="J32" s="25">
        <v>81.699265245000007</v>
      </c>
      <c r="K32" s="25"/>
      <c r="L32" s="25">
        <v>38.288986424000001</v>
      </c>
      <c r="M32" s="25">
        <v>12.495739736000001</v>
      </c>
      <c r="N32" s="25">
        <v>40.522002669999999</v>
      </c>
      <c r="O32" s="25">
        <v>1.1199500112</v>
      </c>
      <c r="P32" s="25">
        <v>6.0051821403999996</v>
      </c>
      <c r="Q32" s="25">
        <v>3.0683111925</v>
      </c>
      <c r="R32" s="25"/>
      <c r="S32" s="25" t="s">
        <v>31</v>
      </c>
      <c r="T32" s="88">
        <v>18.883048151883099</v>
      </c>
      <c r="U32" s="25">
        <v>2.0356370947550899</v>
      </c>
      <c r="V32" s="25">
        <v>1.12286954874839</v>
      </c>
      <c r="W32" s="25">
        <v>32.165531332286697</v>
      </c>
      <c r="X32" s="25">
        <v>32.165441424066401</v>
      </c>
      <c r="Y32" s="25">
        <v>27.8768459055044</v>
      </c>
      <c r="Z32" s="88">
        <v>4.3220163121757897</v>
      </c>
      <c r="AA32" s="25">
        <v>82.655435512172303</v>
      </c>
      <c r="AB32" s="25">
        <v>6.0336847588475502</v>
      </c>
      <c r="AC32" s="25">
        <v>573.23421408399804</v>
      </c>
      <c r="AD32" s="25">
        <v>0</v>
      </c>
      <c r="AE32" s="25">
        <v>10621.077672933299</v>
      </c>
      <c r="AF32" s="25">
        <v>77.311693419005493</v>
      </c>
      <c r="AG32" s="25">
        <v>8.1370113036471796</v>
      </c>
      <c r="AH32" s="25">
        <v>10.3812692656254</v>
      </c>
      <c r="AI32" s="25">
        <v>374.00669715545399</v>
      </c>
      <c r="AJ32" s="88">
        <v>8.8986718947733998E-4</v>
      </c>
      <c r="AK32" s="25">
        <v>40.034539593553902</v>
      </c>
      <c r="AL32" s="25">
        <v>40.034539593553902</v>
      </c>
      <c r="AM32" s="25">
        <v>12.5299375527681</v>
      </c>
      <c r="AN32" s="25">
        <v>0</v>
      </c>
      <c r="AO32" s="25">
        <v>525.27508585198098</v>
      </c>
      <c r="AP32" s="25">
        <v>1.85072331788997</v>
      </c>
      <c r="AQ32" s="88">
        <v>30.312844442336299</v>
      </c>
      <c r="AR32" s="25">
        <v>1.14246053840749</v>
      </c>
      <c r="AS32" s="25">
        <v>40.6332199875078</v>
      </c>
      <c r="AT32" s="25">
        <v>3.0771928236516102</v>
      </c>
      <c r="AU32" s="25">
        <v>519.76875303383497</v>
      </c>
      <c r="AV32" s="25">
        <v>0</v>
      </c>
      <c r="AW32" s="88">
        <v>7853.1318767395796</v>
      </c>
      <c r="AX32" s="25">
        <v>6260.2204339423597</v>
      </c>
      <c r="AY32" s="25">
        <v>695.58023639875</v>
      </c>
      <c r="AZ32" s="25">
        <v>6955.8006703411102</v>
      </c>
      <c r="BA32" s="25">
        <v>4.2809695401740499E-4</v>
      </c>
      <c r="BB32" s="25">
        <v>157.67168500564301</v>
      </c>
      <c r="BC32" s="25">
        <v>3.9287389730870701</v>
      </c>
      <c r="BD32" s="25">
        <v>5370.7238982625404</v>
      </c>
      <c r="BE32" s="25">
        <v>4.3600749682810003</v>
      </c>
      <c r="BF32" s="25">
        <v>105.16098840919901</v>
      </c>
      <c r="BG32" s="25">
        <v>164.78610478568299</v>
      </c>
      <c r="BH32" s="25">
        <v>2.5013226763008598</v>
      </c>
      <c r="BI32" s="25">
        <v>1.4910062600241299E-2</v>
      </c>
      <c r="BJ32" s="25">
        <v>99.251063763179502</v>
      </c>
      <c r="BK32" s="25">
        <v>2752.1933149501201</v>
      </c>
      <c r="BL32" s="25">
        <v>2289.7413245181801</v>
      </c>
      <c r="BM32" s="25">
        <v>462.45199043193998</v>
      </c>
      <c r="BN32" s="25">
        <v>1.8945100740201799</v>
      </c>
      <c r="BO32" s="25">
        <v>6.5635705506594394E-2</v>
      </c>
      <c r="BP32" s="25">
        <v>140.75356241560399</v>
      </c>
      <c r="BQ32" s="25">
        <v>10.2063606023027</v>
      </c>
      <c r="BR32" s="25">
        <v>555.06839590601601</v>
      </c>
      <c r="BS32" s="25">
        <v>19.898608808567101</v>
      </c>
      <c r="BT32" s="25">
        <v>7.8280678075585399</v>
      </c>
      <c r="BU32" s="25">
        <v>1077.8714226976799</v>
      </c>
      <c r="BV32" s="25">
        <v>36.504422306044198</v>
      </c>
      <c r="BW32" s="25">
        <v>39.7103792663017</v>
      </c>
      <c r="BX32" s="25">
        <v>56.172471965475602</v>
      </c>
      <c r="BY32" s="25">
        <v>0.26870563081400101</v>
      </c>
      <c r="BZ32" s="25">
        <v>729.21421345194301</v>
      </c>
      <c r="CA32" s="25">
        <v>4517.1950084994496</v>
      </c>
      <c r="CB32" s="25">
        <v>12.1767763365409</v>
      </c>
      <c r="CC32" s="25">
        <v>11.510540398564499</v>
      </c>
      <c r="CD32" s="25">
        <v>459.00230730386102</v>
      </c>
      <c r="CE32" s="88">
        <v>0</v>
      </c>
      <c r="CF32" s="25">
        <v>212.16598906833701</v>
      </c>
      <c r="CG32" s="25">
        <v>7939.9161295656304</v>
      </c>
      <c r="CH32" s="25">
        <v>375.31162464573799</v>
      </c>
      <c r="CI32" s="27"/>
      <c r="CJ32" s="54">
        <f t="shared" si="0"/>
        <v>4.0988179599472574E-3</v>
      </c>
      <c r="CK32" s="54">
        <f t="shared" si="1"/>
        <v>4.1655248745005296E-3</v>
      </c>
      <c r="CL32" s="54">
        <f t="shared" si="2"/>
        <v>1.8691471588778259E-3</v>
      </c>
      <c r="CM32" s="54">
        <f t="shared" si="3"/>
        <v>3.6179212650696486E-3</v>
      </c>
      <c r="CN32" s="54">
        <f t="shared" si="4"/>
        <v>3.7761789614850143E-3</v>
      </c>
      <c r="CO32" s="54">
        <f t="shared" si="5"/>
        <v>1.6683508524918423E-4</v>
      </c>
      <c r="CP32" s="54">
        <f t="shared" si="6"/>
        <v>2.7841899810146097E-3</v>
      </c>
      <c r="CQ32" s="54">
        <f t="shared" si="7"/>
        <v>6.6597915822807479E-3</v>
      </c>
      <c r="CR32" s="54">
        <f t="shared" si="8"/>
        <v>1.1703535696495319E-2</v>
      </c>
      <c r="CS32" s="54" t="str">
        <f t="shared" si="9"/>
        <v/>
      </c>
      <c r="CT32" s="54">
        <f t="shared" si="10"/>
        <v>4.5588910352031858E-2</v>
      </c>
      <c r="CU32" s="54">
        <f t="shared" si="11"/>
        <v>2.7367580864041119E-3</v>
      </c>
      <c r="CV32" s="54">
        <f t="shared" si="12"/>
        <v>2.7446155219307496E-3</v>
      </c>
      <c r="CW32" s="54">
        <f t="shared" si="13"/>
        <v>2.6068463049182893E-3</v>
      </c>
      <c r="CX32" s="54">
        <f t="shared" si="14"/>
        <v>4.746337043767335E-3</v>
      </c>
      <c r="CY32" s="54">
        <f t="shared" si="15"/>
        <v>2.8946318004901082E-3</v>
      </c>
    </row>
    <row r="33" spans="1:103" x14ac:dyDescent="0.25">
      <c r="A33" s="27" t="s">
        <v>32</v>
      </c>
      <c r="B33" s="25">
        <v>78410.479177999994</v>
      </c>
      <c r="C33" s="25">
        <v>1637.878606</v>
      </c>
      <c r="D33" s="25">
        <v>51475.980041000003</v>
      </c>
      <c r="E33" s="25">
        <v>18996.741131999999</v>
      </c>
      <c r="F33" s="25">
        <v>17073.895911</v>
      </c>
      <c r="G33" s="25">
        <v>6022.3897634000004</v>
      </c>
      <c r="H33" s="25">
        <v>33085.135192000002</v>
      </c>
      <c r="I33" s="25">
        <v>120.41218806000001</v>
      </c>
      <c r="J33" s="25">
        <v>162.27058675999999</v>
      </c>
      <c r="K33" s="25"/>
      <c r="L33" s="25">
        <v>162.63554346000001</v>
      </c>
      <c r="M33" s="25">
        <v>10.557487756</v>
      </c>
      <c r="N33" s="25">
        <v>398.52006090999998</v>
      </c>
      <c r="O33" s="25">
        <v>0.82033260450000001</v>
      </c>
      <c r="P33" s="25">
        <v>9.6468666382000006</v>
      </c>
      <c r="Q33" s="25">
        <v>24.276425538000002</v>
      </c>
      <c r="R33" s="25"/>
      <c r="S33" s="25" t="s">
        <v>32</v>
      </c>
      <c r="T33" s="88">
        <v>185.704005671685</v>
      </c>
      <c r="U33" s="25">
        <v>31.595036608794501</v>
      </c>
      <c r="V33" s="25">
        <v>0.82048491491495701</v>
      </c>
      <c r="W33" s="25">
        <v>121.62622702025401</v>
      </c>
      <c r="X33" s="25">
        <v>121.625688663524</v>
      </c>
      <c r="Y33" s="25">
        <v>208.231000374774</v>
      </c>
      <c r="Z33" s="88">
        <v>42.502990812141398</v>
      </c>
      <c r="AA33" s="25">
        <v>163.04802360365699</v>
      </c>
      <c r="AB33" s="25">
        <v>9.7585683516411805</v>
      </c>
      <c r="AC33" s="25">
        <v>11646.6415838671</v>
      </c>
      <c r="AD33" s="25">
        <v>0</v>
      </c>
      <c r="AE33" s="25">
        <v>78775.127458677001</v>
      </c>
      <c r="AF33" s="25">
        <v>739.116803607007</v>
      </c>
      <c r="AG33" s="25">
        <v>112.842165576021</v>
      </c>
      <c r="AH33" s="25">
        <v>93.5641162785099</v>
      </c>
      <c r="AI33" s="25">
        <v>1692.20361507658</v>
      </c>
      <c r="AJ33" s="88">
        <v>4.6904769941136498E-3</v>
      </c>
      <c r="AK33" s="25">
        <v>164.926220458513</v>
      </c>
      <c r="AL33" s="25">
        <v>164.926220458513</v>
      </c>
      <c r="AM33" s="25">
        <v>10.5864138067759</v>
      </c>
      <c r="AN33" s="25">
        <v>0</v>
      </c>
      <c r="AO33" s="25">
        <v>1959.0671865317199</v>
      </c>
      <c r="AP33" s="25">
        <v>6.9226822456651096</v>
      </c>
      <c r="AQ33" s="88">
        <v>235.155692696774</v>
      </c>
      <c r="AR33" s="25">
        <v>11.1322058924607</v>
      </c>
      <c r="AS33" s="25">
        <v>399.61317811427898</v>
      </c>
      <c r="AT33" s="25">
        <v>24.344555180176801</v>
      </c>
      <c r="AU33" s="25">
        <v>1645.0402838472801</v>
      </c>
      <c r="AV33" s="25">
        <v>0</v>
      </c>
      <c r="AW33" s="88">
        <v>32210.898273119499</v>
      </c>
      <c r="AX33" s="25">
        <v>46507.665763499099</v>
      </c>
      <c r="AY33" s="25">
        <v>5167.5190481191803</v>
      </c>
      <c r="AZ33" s="25">
        <v>51675.184811618303</v>
      </c>
      <c r="BA33" s="25">
        <v>4.6210497239064698E-3</v>
      </c>
      <c r="BB33" s="25">
        <v>786.25943824076603</v>
      </c>
      <c r="BC33" s="25">
        <v>7.9036066248890799</v>
      </c>
      <c r="BD33" s="25">
        <v>20965.691305620101</v>
      </c>
      <c r="BE33" s="25">
        <v>47.415042976900999</v>
      </c>
      <c r="BF33" s="25">
        <v>585.11631695850303</v>
      </c>
      <c r="BG33" s="25">
        <v>1130.04924761763</v>
      </c>
      <c r="BH33" s="25">
        <v>7.6311669528266002</v>
      </c>
      <c r="BI33" s="25">
        <v>7.8596338034689905E-2</v>
      </c>
      <c r="BJ33" s="25">
        <v>728.53210965789697</v>
      </c>
      <c r="BK33" s="25">
        <v>19072.267547055599</v>
      </c>
      <c r="BL33" s="25">
        <v>17139.544824016801</v>
      </c>
      <c r="BM33" s="25">
        <v>1932.7227230388501</v>
      </c>
      <c r="BN33" s="25">
        <v>14.127964313783799</v>
      </c>
      <c r="BO33" s="25">
        <v>0.61522012764761302</v>
      </c>
      <c r="BP33" s="25">
        <v>1304.1395321792099</v>
      </c>
      <c r="BQ33" s="25">
        <v>90.458304138626602</v>
      </c>
      <c r="BR33" s="25">
        <v>3757.13754879103</v>
      </c>
      <c r="BS33" s="25">
        <v>100.72476729994401</v>
      </c>
      <c r="BT33" s="25">
        <v>95.545086371577895</v>
      </c>
      <c r="BU33" s="25">
        <v>7923.6120310631204</v>
      </c>
      <c r="BV33" s="25">
        <v>177.39813912316399</v>
      </c>
      <c r="BW33" s="25">
        <v>562.71308567712197</v>
      </c>
      <c r="BX33" s="25">
        <v>781.91157647006901</v>
      </c>
      <c r="BY33" s="25">
        <v>1.83362045801021</v>
      </c>
      <c r="BZ33" s="25">
        <v>6031.5341460892696</v>
      </c>
      <c r="CA33" s="25">
        <v>17995.262245413</v>
      </c>
      <c r="CB33" s="25">
        <v>13.353962478656401</v>
      </c>
      <c r="CC33" s="25">
        <v>113.20276150354999</v>
      </c>
      <c r="CD33" s="25">
        <v>1652.4176867311501</v>
      </c>
      <c r="CE33" s="88">
        <v>0</v>
      </c>
      <c r="CF33" s="25">
        <v>838.96709215681506</v>
      </c>
      <c r="CG33" s="25">
        <v>33162.837973731897</v>
      </c>
      <c r="CH33" s="25">
        <v>1341.0674957308199</v>
      </c>
      <c r="CI33" s="27"/>
      <c r="CJ33" s="54">
        <f t="shared" si="0"/>
        <v>4.6505044287411829E-3</v>
      </c>
      <c r="CK33" s="54">
        <f t="shared" si="1"/>
        <v>4.3725327512337559E-3</v>
      </c>
      <c r="CL33" s="54">
        <f t="shared" si="2"/>
        <v>3.8698587275003997E-3</v>
      </c>
      <c r="CM33" s="54">
        <f t="shared" si="3"/>
        <v>3.9757563958365098E-3</v>
      </c>
      <c r="CN33" s="54">
        <f t="shared" si="4"/>
        <v>3.8449873045381653E-3</v>
      </c>
      <c r="CO33" s="54">
        <f t="shared" si="5"/>
        <v>1.5183976873835874E-3</v>
      </c>
      <c r="CP33" s="54">
        <f t="shared" si="6"/>
        <v>2.3485707790211591E-3</v>
      </c>
      <c r="CQ33" s="54">
        <f t="shared" si="7"/>
        <v>1.0077888485169984E-2</v>
      </c>
      <c r="CR33" s="54">
        <f t="shared" si="8"/>
        <v>4.7909905250224909E-3</v>
      </c>
      <c r="CS33" s="54" t="str">
        <f t="shared" si="9"/>
        <v/>
      </c>
      <c r="CT33" s="54">
        <f t="shared" si="10"/>
        <v>1.4084725575847949E-2</v>
      </c>
      <c r="CU33" s="54">
        <f t="shared" si="11"/>
        <v>2.7398611719402755E-3</v>
      </c>
      <c r="CV33" s="54">
        <f t="shared" si="12"/>
        <v>2.7429414764790511E-3</v>
      </c>
      <c r="CW33" s="54">
        <f t="shared" si="13"/>
        <v>1.8566909826756988E-4</v>
      </c>
      <c r="CX33" s="54">
        <f t="shared" si="14"/>
        <v>1.157906682350719E-2</v>
      </c>
      <c r="CY33" s="54">
        <f t="shared" si="15"/>
        <v>2.8064115975457746E-3</v>
      </c>
    </row>
    <row r="34" spans="1:103" x14ac:dyDescent="0.25">
      <c r="A34" s="27" t="s">
        <v>33</v>
      </c>
      <c r="B34" s="25">
        <v>26322.889359000001</v>
      </c>
      <c r="C34" s="25">
        <v>1376.1934083000001</v>
      </c>
      <c r="D34" s="25">
        <v>11779.967628</v>
      </c>
      <c r="E34" s="25">
        <v>8550.1128585000006</v>
      </c>
      <c r="F34" s="25">
        <v>7754.9131648000002</v>
      </c>
      <c r="G34" s="25">
        <v>1860.5363970000001</v>
      </c>
      <c r="H34" s="25">
        <v>15721.606712000001</v>
      </c>
      <c r="I34" s="25">
        <v>127.45339224</v>
      </c>
      <c r="J34" s="25">
        <v>258.37617325000002</v>
      </c>
      <c r="K34" s="25"/>
      <c r="L34" s="25">
        <v>146.68855119</v>
      </c>
      <c r="M34" s="25">
        <v>53.476152747</v>
      </c>
      <c r="N34" s="25">
        <v>1.3281173489</v>
      </c>
      <c r="O34" s="25">
        <v>4.0801772680999999</v>
      </c>
      <c r="P34" s="25">
        <v>22.966591996999998</v>
      </c>
      <c r="Q34" s="25">
        <v>5.2005487485000002</v>
      </c>
      <c r="R34" s="25"/>
      <c r="S34" s="25" t="s">
        <v>33</v>
      </c>
      <c r="T34" s="88">
        <v>9.3761816363366908</v>
      </c>
      <c r="U34" s="25">
        <v>19.278719725772099</v>
      </c>
      <c r="V34" s="25">
        <v>4.0912751978743902</v>
      </c>
      <c r="W34" s="25">
        <v>139.963916820658</v>
      </c>
      <c r="X34" s="25">
        <v>139.21944273020401</v>
      </c>
      <c r="Y34" s="25">
        <v>144.537985260884</v>
      </c>
      <c r="Z34" s="88">
        <v>4.4953634253992902</v>
      </c>
      <c r="AA34" s="25">
        <v>295.300059227399</v>
      </c>
      <c r="AB34" s="25">
        <v>23.0900766994483</v>
      </c>
      <c r="AC34" s="25">
        <v>1491.30811851406</v>
      </c>
      <c r="AD34" s="25">
        <v>0</v>
      </c>
      <c r="AE34" s="25">
        <v>26509.555739435698</v>
      </c>
      <c r="AF34" s="25">
        <v>333.62120449369598</v>
      </c>
      <c r="AG34" s="25">
        <v>53.481438528346999</v>
      </c>
      <c r="AH34" s="25">
        <v>50.412171433140003</v>
      </c>
      <c r="AI34" s="25">
        <v>395.95212132727897</v>
      </c>
      <c r="AJ34" s="88">
        <v>5.3943187211020698</v>
      </c>
      <c r="AK34" s="25">
        <v>167.79626762267901</v>
      </c>
      <c r="AL34" s="25">
        <v>167.79626762267901</v>
      </c>
      <c r="AM34" s="25">
        <v>53.622590772731002</v>
      </c>
      <c r="AN34" s="25">
        <v>0</v>
      </c>
      <c r="AO34" s="25">
        <v>989.52420017579595</v>
      </c>
      <c r="AP34" s="25">
        <v>8.4438139979352407</v>
      </c>
      <c r="AQ34" s="88">
        <v>206.93579436456599</v>
      </c>
      <c r="AR34" s="25">
        <v>14.857967877513101</v>
      </c>
      <c r="AS34" s="25">
        <v>20.5874871454673</v>
      </c>
      <c r="AT34" s="25">
        <v>7.5296457254107798</v>
      </c>
      <c r="AU34" s="25">
        <v>1382.41675393894</v>
      </c>
      <c r="AV34" s="25">
        <v>0</v>
      </c>
      <c r="AW34" s="88">
        <v>15708.604484752201</v>
      </c>
      <c r="AX34" s="25">
        <v>10634.801136136501</v>
      </c>
      <c r="AY34" s="25">
        <v>1181.6448211760501</v>
      </c>
      <c r="AZ34" s="25">
        <v>11816.4459573125</v>
      </c>
      <c r="BA34" s="25">
        <v>3.95126846875428E-2</v>
      </c>
      <c r="BB34" s="25">
        <v>395.00421376003698</v>
      </c>
      <c r="BC34" s="25">
        <v>3.3444139715714001</v>
      </c>
      <c r="BD34" s="25">
        <v>10324.3332075854</v>
      </c>
      <c r="BE34" s="25">
        <v>3.7523931080209598</v>
      </c>
      <c r="BF34" s="25">
        <v>372.27373767202897</v>
      </c>
      <c r="BG34" s="25">
        <v>568.74918370563796</v>
      </c>
      <c r="BH34" s="25">
        <v>3.7666463393905301</v>
      </c>
      <c r="BI34" s="25">
        <v>5.3817409613254201E-2</v>
      </c>
      <c r="BJ34" s="25">
        <v>274.835560817253</v>
      </c>
      <c r="BK34" s="25">
        <v>8595.2544763750193</v>
      </c>
      <c r="BL34" s="25">
        <v>7793.7238042629397</v>
      </c>
      <c r="BM34" s="25">
        <v>801.53067211208202</v>
      </c>
      <c r="BN34" s="25">
        <v>6.1825088023942101</v>
      </c>
      <c r="BO34" s="25">
        <v>0.223993396650076</v>
      </c>
      <c r="BP34" s="25">
        <v>231.570257929749</v>
      </c>
      <c r="BQ34" s="25">
        <v>37.293135228205898</v>
      </c>
      <c r="BR34" s="25">
        <v>2050.1720182763102</v>
      </c>
      <c r="BS34" s="25">
        <v>68.643461784531198</v>
      </c>
      <c r="BT34" s="25">
        <v>30.068754095360902</v>
      </c>
      <c r="BU34" s="25">
        <v>4031.9800102514901</v>
      </c>
      <c r="BV34" s="25">
        <v>97.2191435701709</v>
      </c>
      <c r="BW34" s="25">
        <v>5.9133728239554202</v>
      </c>
      <c r="BX34" s="25">
        <v>104.71171310151701</v>
      </c>
      <c r="BY34" s="25">
        <v>0.18882554925401099</v>
      </c>
      <c r="BZ34" s="25">
        <v>1869.46640830966</v>
      </c>
      <c r="CA34" s="25">
        <v>8587.9446343656891</v>
      </c>
      <c r="CB34" s="25">
        <v>21.793385996704</v>
      </c>
      <c r="CC34" s="25">
        <v>3.9878299386923199</v>
      </c>
      <c r="CD34" s="25">
        <v>913.43602025363896</v>
      </c>
      <c r="CE34" s="88">
        <v>0</v>
      </c>
      <c r="CF34" s="25">
        <v>503.73393166811599</v>
      </c>
      <c r="CG34" s="25">
        <v>15770.556437330801</v>
      </c>
      <c r="CH34" s="25">
        <v>619.27203636874196</v>
      </c>
      <c r="CI34" s="27"/>
      <c r="CJ34" s="54">
        <f t="shared" si="0"/>
        <v>7.0914092252518986E-3</v>
      </c>
      <c r="CK34" s="54">
        <f t="shared" si="1"/>
        <v>4.5221446356348734E-3</v>
      </c>
      <c r="CL34" s="54">
        <f t="shared" si="2"/>
        <v>3.0966408791985294E-3</v>
      </c>
      <c r="CM34" s="54">
        <f t="shared" si="3"/>
        <v>5.2796516984149125E-3</v>
      </c>
      <c r="CN34" s="54">
        <f t="shared" si="4"/>
        <v>5.0046517141034115E-3</v>
      </c>
      <c r="CO34" s="54">
        <f t="shared" si="5"/>
        <v>4.7996971862840172E-3</v>
      </c>
      <c r="CP34" s="54">
        <f t="shared" si="6"/>
        <v>3.1135319835623168E-3</v>
      </c>
      <c r="CQ34" s="54">
        <f t="shared" si="7"/>
        <v>9.2316495335393267E-2</v>
      </c>
      <c r="CR34" s="54">
        <f t="shared" si="8"/>
        <v>0.14290747290258884</v>
      </c>
      <c r="CS34" s="54" t="str">
        <f t="shared" si="9"/>
        <v/>
      </c>
      <c r="CT34" s="54">
        <f t="shared" si="10"/>
        <v>0.14389477748225221</v>
      </c>
      <c r="CU34" s="54">
        <f t="shared" si="11"/>
        <v>2.7383799732903619E-3</v>
      </c>
      <c r="CV34" s="54">
        <f t="shared" si="12"/>
        <v>14.501256091955037</v>
      </c>
      <c r="CW34" s="54">
        <f t="shared" si="13"/>
        <v>2.7199626499458955E-3</v>
      </c>
      <c r="CX34" s="54">
        <f t="shared" si="14"/>
        <v>5.376709895156922E-3</v>
      </c>
      <c r="CY34" s="54">
        <f t="shared" si="15"/>
        <v>0.44785600319246377</v>
      </c>
    </row>
    <row r="35" spans="1:103" x14ac:dyDescent="0.25">
      <c r="A35" s="27" t="s">
        <v>34</v>
      </c>
      <c r="B35" s="25">
        <v>2642.2138171000001</v>
      </c>
      <c r="C35" s="25">
        <v>149.04873466000001</v>
      </c>
      <c r="D35" s="25">
        <v>1229.0521727</v>
      </c>
      <c r="E35" s="25">
        <v>876.77706718000002</v>
      </c>
      <c r="F35" s="25">
        <v>794.86177923000002</v>
      </c>
      <c r="G35" s="25">
        <v>169.82281678999999</v>
      </c>
      <c r="H35" s="25">
        <v>2788.5712853999999</v>
      </c>
      <c r="I35" s="25">
        <v>14.102656839</v>
      </c>
      <c r="J35" s="25">
        <v>37.905721286000002</v>
      </c>
      <c r="K35" s="25"/>
      <c r="L35" s="25">
        <v>15.630505788000001</v>
      </c>
      <c r="M35" s="25">
        <v>6.5275091191000003</v>
      </c>
      <c r="N35" s="25">
        <v>14.732220312000001</v>
      </c>
      <c r="O35" s="25">
        <v>0.62581208749999995</v>
      </c>
      <c r="P35" s="25">
        <v>3.3713119388999999</v>
      </c>
      <c r="Q35" s="25">
        <v>1.2457135597</v>
      </c>
      <c r="R35" s="25"/>
      <c r="S35" s="25" t="s">
        <v>34</v>
      </c>
      <c r="T35" s="88">
        <v>6.8310053275893301</v>
      </c>
      <c r="U35" s="25">
        <v>0.69753692881295704</v>
      </c>
      <c r="V35" s="25">
        <v>0.62749573784867496</v>
      </c>
      <c r="W35" s="25">
        <v>14.1846464829955</v>
      </c>
      <c r="X35" s="25">
        <v>14.1846371012681</v>
      </c>
      <c r="Y35" s="25">
        <v>8.1420994039848402</v>
      </c>
      <c r="Z35" s="88">
        <v>1.5634572420880799</v>
      </c>
      <c r="AA35" s="25">
        <v>38.007647479418097</v>
      </c>
      <c r="AB35" s="25">
        <v>3.38470620313351</v>
      </c>
      <c r="AC35" s="25">
        <v>62.071585413976997</v>
      </c>
      <c r="AD35" s="25">
        <v>0</v>
      </c>
      <c r="AE35" s="25">
        <v>2657.99194581039</v>
      </c>
      <c r="AF35" s="25">
        <v>23.806413966825399</v>
      </c>
      <c r="AG35" s="25">
        <v>2.3401014293755802</v>
      </c>
      <c r="AH35" s="25">
        <v>3.0916940651224301</v>
      </c>
      <c r="AI35" s="25">
        <v>122.261968115009</v>
      </c>
      <c r="AJ35" s="88">
        <v>1.9493607139006901E-4</v>
      </c>
      <c r="AK35" s="25">
        <v>15.732207015474399</v>
      </c>
      <c r="AL35" s="25">
        <v>15.732207015474399</v>
      </c>
      <c r="AM35" s="25">
        <v>6.54538736135187</v>
      </c>
      <c r="AN35" s="25">
        <v>0</v>
      </c>
      <c r="AO35" s="25">
        <v>190.27032228566301</v>
      </c>
      <c r="AP35" s="25">
        <v>0.66511760688028299</v>
      </c>
      <c r="AQ35" s="88">
        <v>9.7488031700532805</v>
      </c>
      <c r="AR35" s="25">
        <v>0.35970044065719697</v>
      </c>
      <c r="AS35" s="25">
        <v>14.772634485856599</v>
      </c>
      <c r="AT35" s="25">
        <v>1.24935284914462</v>
      </c>
      <c r="AU35" s="25">
        <v>149.912993726748</v>
      </c>
      <c r="AV35" s="25">
        <v>0</v>
      </c>
      <c r="AW35" s="88">
        <v>2752.10032231573</v>
      </c>
      <c r="AX35" s="25">
        <v>1112.7074308834401</v>
      </c>
      <c r="AY35" s="25">
        <v>123.634272205779</v>
      </c>
      <c r="AZ35" s="25">
        <v>1236.3417030892199</v>
      </c>
      <c r="BA35" s="25">
        <v>1.19718767330844E-4</v>
      </c>
      <c r="BB35" s="25">
        <v>54.718667181225399</v>
      </c>
      <c r="BC35" s="25">
        <v>0.26040231474285802</v>
      </c>
      <c r="BD35" s="25">
        <v>1880.7097682445101</v>
      </c>
      <c r="BE35" s="25">
        <v>0.734648898515738</v>
      </c>
      <c r="BF35" s="25">
        <v>46.258324090455602</v>
      </c>
      <c r="BG35" s="25">
        <v>64.477543610178699</v>
      </c>
      <c r="BH35" s="25">
        <v>0.23227210061894699</v>
      </c>
      <c r="BI35" s="25">
        <v>3.2666968038492601E-3</v>
      </c>
      <c r="BJ35" s="25">
        <v>40.468801688740399</v>
      </c>
      <c r="BK35" s="25">
        <v>880.408223210595</v>
      </c>
      <c r="BL35" s="25">
        <v>798.010554675511</v>
      </c>
      <c r="BM35" s="25">
        <v>82.397668535083795</v>
      </c>
      <c r="BN35" s="25">
        <v>0.67740477146337297</v>
      </c>
      <c r="BO35" s="25">
        <v>1.47081361395966E-2</v>
      </c>
      <c r="BP35" s="25">
        <v>30.2875507972464</v>
      </c>
      <c r="BQ35" s="25">
        <v>4.1189416546790296</v>
      </c>
      <c r="BR35" s="25">
        <v>204.578416309793</v>
      </c>
      <c r="BS35" s="25">
        <v>8.7323184907157891</v>
      </c>
      <c r="BT35" s="25">
        <v>2.8283750039958702</v>
      </c>
      <c r="BU35" s="25">
        <v>370.538871564234</v>
      </c>
      <c r="BV35" s="25">
        <v>2.8251480070380302</v>
      </c>
      <c r="BW35" s="25">
        <v>9.1222350027833397</v>
      </c>
      <c r="BX35" s="25">
        <v>14.6607258243908</v>
      </c>
      <c r="BY35" s="25">
        <v>1.5747720013007199E-2</v>
      </c>
      <c r="BZ35" s="25">
        <v>170.78795215000201</v>
      </c>
      <c r="CA35" s="25">
        <v>1600.9117292229</v>
      </c>
      <c r="CB35" s="25">
        <v>2.16278198176557</v>
      </c>
      <c r="CC35" s="25">
        <v>4.1640509081525803</v>
      </c>
      <c r="CD35" s="25">
        <v>165.18835291724201</v>
      </c>
      <c r="CE35" s="88">
        <v>0</v>
      </c>
      <c r="CF35" s="25">
        <v>77.801015524396803</v>
      </c>
      <c r="CG35" s="25">
        <v>2796.6698472748099</v>
      </c>
      <c r="CH35" s="25">
        <v>129.81696910077699</v>
      </c>
      <c r="CI35" s="27"/>
      <c r="CJ35" s="54">
        <f t="shared" ref="CJ35:CJ51" si="16">IF(AE35=0,"",(AE35-B35)/B35)</f>
        <v>5.9715563548552548E-3</v>
      </c>
      <c r="CK35" s="54">
        <f t="shared" ref="CK35:CK61" si="17">IF(AU35=0,"",(AU35-C35)/C35)</f>
        <v>5.7984998579121167E-3</v>
      </c>
      <c r="CL35" s="54">
        <f t="shared" ref="CL35:CL61" si="18">IF(AZ35=0,"",(AZ35-D35)/D35)</f>
        <v>5.9310178616796341E-3</v>
      </c>
      <c r="CM35" s="54">
        <f t="shared" ref="CM35:CM61" si="19">IF(BK35=0,"",(BK35-E35)/E35)</f>
        <v>4.1414815310737516E-3</v>
      </c>
      <c r="CN35" s="54">
        <f t="shared" ref="CN35:CN61" si="20">IF(BL35=0,"",(BL35-F35)/F35)</f>
        <v>3.9614125723358663E-3</v>
      </c>
      <c r="CO35" s="54">
        <f t="shared" ref="CO35:CO61" si="21">IF(BZ35=0,"",(BZ35-G35)/G35)</f>
        <v>5.6831901522131321E-3</v>
      </c>
      <c r="CP35" s="54">
        <f t="shared" ref="CP35:CP61" si="22">IF(CG35=0,"",(CG35-H35)/H35)</f>
        <v>2.9041975427385653E-3</v>
      </c>
      <c r="CQ35" s="54">
        <f t="shared" ref="CQ35:CQ61" si="23">IF(X35=0,"",(X35-I35)/I35)</f>
        <v>5.8131076437589468E-3</v>
      </c>
      <c r="CR35" s="54">
        <f t="shared" ref="CR35:CR51" si="24">IF(AA35=0,"",AA35-J35)/J35</f>
        <v>2.6889395574102889E-3</v>
      </c>
      <c r="CS35" s="54" t="str">
        <f t="shared" ref="CS35:CS61" si="25">IF(AD35=0,"",(AD35-K35)/K35)</f>
        <v/>
      </c>
      <c r="CT35" s="54">
        <f t="shared" ref="CT35:CT61" si="26">IF(AL35=0,"",(AL35-L35)/L35)</f>
        <v>6.5065858299017884E-3</v>
      </c>
      <c r="CU35" s="54">
        <f t="shared" ref="CU35:CU61" si="27">IF(AM35=0,"",(AM35-M35)/M35)</f>
        <v>2.7389072808120031E-3</v>
      </c>
      <c r="CV35" s="54">
        <f t="shared" ref="CV35:CV61" si="28">IF(AS35=0,"",(AS35-N35)/N35)</f>
        <v>2.7432507117531777E-3</v>
      </c>
      <c r="CW35" s="54">
        <f t="shared" ref="CW35:CW51" si="29">IF(V35=0,"",(V35-O35)/O35)</f>
        <v>2.6903448851569433E-3</v>
      </c>
      <c r="CX35" s="54">
        <f t="shared" ref="CX35:CX51" si="30">IF(AB35=0,"",(AB35-P35)/P35)</f>
        <v>3.9730124284732913E-3</v>
      </c>
      <c r="CY35" s="54">
        <f t="shared" ref="CY35:CY61" si="31">IF(AT35=0,"",(AT35-Q35)/Q35)</f>
        <v>2.9214496513118413E-3</v>
      </c>
    </row>
    <row r="36" spans="1:103" x14ac:dyDescent="0.25">
      <c r="A36" s="27" t="s">
        <v>35</v>
      </c>
      <c r="B36" s="25">
        <v>71775.928140999997</v>
      </c>
      <c r="C36" s="25">
        <v>3860.3110077000001</v>
      </c>
      <c r="D36" s="25">
        <v>33594.233840000001</v>
      </c>
      <c r="E36" s="25">
        <v>17813.564410999999</v>
      </c>
      <c r="F36" s="25">
        <v>15807.714803999999</v>
      </c>
      <c r="G36" s="25">
        <v>2416.9922569999999</v>
      </c>
      <c r="H36" s="25">
        <v>34196.629719999997</v>
      </c>
      <c r="I36" s="25">
        <v>182.01623422</v>
      </c>
      <c r="J36" s="25">
        <v>383.94032241000002</v>
      </c>
      <c r="K36" s="25"/>
      <c r="L36" s="25">
        <v>212.59419643000001</v>
      </c>
      <c r="M36" s="25">
        <v>66.759643186000005</v>
      </c>
      <c r="N36" s="25">
        <v>252.98123079000001</v>
      </c>
      <c r="O36" s="25">
        <v>6.5491127878000004</v>
      </c>
      <c r="P36" s="25">
        <v>33.818964897999997</v>
      </c>
      <c r="Q36" s="25">
        <v>19.027800416000002</v>
      </c>
      <c r="R36" s="25"/>
      <c r="S36" s="25" t="s">
        <v>35</v>
      </c>
      <c r="T36" s="88">
        <v>116.818079077815</v>
      </c>
      <c r="U36" s="25">
        <v>18.665161264468601</v>
      </c>
      <c r="V36" s="25">
        <v>6.5651917341756798</v>
      </c>
      <c r="W36" s="25">
        <v>183.24654890590099</v>
      </c>
      <c r="X36" s="25">
        <v>183.246083995665</v>
      </c>
      <c r="Y36" s="25">
        <v>158.15388468197199</v>
      </c>
      <c r="Z36" s="88">
        <v>26.7371931202014</v>
      </c>
      <c r="AA36" s="25">
        <v>385.20572583273997</v>
      </c>
      <c r="AB36" s="25">
        <v>33.982734958269901</v>
      </c>
      <c r="AC36" s="25">
        <v>2418.1756355647799</v>
      </c>
      <c r="AD36" s="25">
        <v>0</v>
      </c>
      <c r="AE36" s="25">
        <v>72088.469688982907</v>
      </c>
      <c r="AF36" s="25">
        <v>655.63095868665096</v>
      </c>
      <c r="AG36" s="25">
        <v>43.910056917029699</v>
      </c>
      <c r="AH36" s="25">
        <v>81.683121573149293</v>
      </c>
      <c r="AI36" s="25">
        <v>1422.79538625347</v>
      </c>
      <c r="AJ36" s="88">
        <v>4.1170565273069898E-3</v>
      </c>
      <c r="AK36" s="25">
        <v>214.60490266522399</v>
      </c>
      <c r="AL36" s="25">
        <v>214.60490266522399</v>
      </c>
      <c r="AM36" s="25">
        <v>66.942429972365005</v>
      </c>
      <c r="AN36" s="25">
        <v>0</v>
      </c>
      <c r="AO36" s="25">
        <v>2153.3996126734601</v>
      </c>
      <c r="AP36" s="25">
        <v>7.5468231376309101</v>
      </c>
      <c r="AQ36" s="88">
        <v>177.07766740927201</v>
      </c>
      <c r="AR36" s="25">
        <v>7.8666819376069901</v>
      </c>
      <c r="AS36" s="25">
        <v>253.674926125231</v>
      </c>
      <c r="AT36" s="25">
        <v>19.0792796878996</v>
      </c>
      <c r="AU36" s="25">
        <v>3881.5092308151002</v>
      </c>
      <c r="AV36" s="25">
        <v>0</v>
      </c>
      <c r="AW36" s="88">
        <v>33532.7483414077</v>
      </c>
      <c r="AX36" s="25">
        <v>30340.4105720443</v>
      </c>
      <c r="AY36" s="25">
        <v>3371.1572131990702</v>
      </c>
      <c r="AZ36" s="25">
        <v>33711.5677852433</v>
      </c>
      <c r="BA36" s="25">
        <v>3.8998551801857398E-3</v>
      </c>
      <c r="BB36" s="25">
        <v>783.31386155365203</v>
      </c>
      <c r="BC36" s="25">
        <v>7.5191227996494598</v>
      </c>
      <c r="BD36" s="25">
        <v>22453.099318259199</v>
      </c>
      <c r="BE36" s="25">
        <v>31.098611577572299</v>
      </c>
      <c r="BF36" s="25">
        <v>754.35853095013601</v>
      </c>
      <c r="BG36" s="25">
        <v>1151.4647263788499</v>
      </c>
      <c r="BH36" s="25">
        <v>6.2612838439788998</v>
      </c>
      <c r="BI36" s="25">
        <v>6.8991777641825999E-2</v>
      </c>
      <c r="BJ36" s="25">
        <v>881.25342228983004</v>
      </c>
      <c r="BK36" s="25">
        <v>17874.4509851373</v>
      </c>
      <c r="BL36" s="25">
        <v>15860.167329763801</v>
      </c>
      <c r="BM36" s="25">
        <v>2014.2836553734901</v>
      </c>
      <c r="BN36" s="25">
        <v>14.826147867303799</v>
      </c>
      <c r="BO36" s="25">
        <v>0.26358093090163498</v>
      </c>
      <c r="BP36" s="25">
        <v>990.90906937394197</v>
      </c>
      <c r="BQ36" s="25">
        <v>70.689884389622804</v>
      </c>
      <c r="BR36" s="25">
        <v>3729.45498305196</v>
      </c>
      <c r="BS36" s="25">
        <v>141.79751837827999</v>
      </c>
      <c r="BT36" s="25">
        <v>47.885406515760202</v>
      </c>
      <c r="BU36" s="25">
        <v>7082.8691899667501</v>
      </c>
      <c r="BV36" s="25">
        <v>166.71828322326101</v>
      </c>
      <c r="BW36" s="25">
        <v>512.46080532636597</v>
      </c>
      <c r="BX36" s="25">
        <v>436.51232637223899</v>
      </c>
      <c r="BY36" s="25">
        <v>0.47372797301542602</v>
      </c>
      <c r="BZ36" s="25">
        <v>2427.1457492969998</v>
      </c>
      <c r="CA36" s="25">
        <v>19059.238330107601</v>
      </c>
      <c r="CB36" s="25">
        <v>19.896689296472001</v>
      </c>
      <c r="CC36" s="25">
        <v>71.209806194008195</v>
      </c>
      <c r="CD36" s="25">
        <v>1848.9878111436101</v>
      </c>
      <c r="CE36" s="88">
        <v>0</v>
      </c>
      <c r="CF36" s="25">
        <v>916.002156024736</v>
      </c>
      <c r="CG36" s="25">
        <v>34296.398835628897</v>
      </c>
      <c r="CH36" s="25">
        <v>1402.4127543049301</v>
      </c>
      <c r="CI36" s="27"/>
      <c r="CJ36" s="54">
        <f t="shared" si="16"/>
        <v>4.3544062205498561E-3</v>
      </c>
      <c r="CK36" s="54">
        <f t="shared" si="17"/>
        <v>5.4913251996579699E-3</v>
      </c>
      <c r="CL36" s="54">
        <f t="shared" si="18"/>
        <v>3.4926810893240851E-3</v>
      </c>
      <c r="CM36" s="54">
        <f t="shared" si="19"/>
        <v>3.4179893890131942E-3</v>
      </c>
      <c r="CN36" s="54">
        <f t="shared" si="20"/>
        <v>3.3181599247051759E-3</v>
      </c>
      <c r="CO36" s="54">
        <f t="shared" si="21"/>
        <v>4.2008791164281989E-3</v>
      </c>
      <c r="CP36" s="54">
        <f t="shared" si="22"/>
        <v>2.9175131130115411E-3</v>
      </c>
      <c r="CQ36" s="54">
        <f t="shared" si="23"/>
        <v>6.7568136487128018E-3</v>
      </c>
      <c r="CR36" s="54">
        <f t="shared" si="24"/>
        <v>3.2958336201756346E-3</v>
      </c>
      <c r="CS36" s="54" t="str">
        <f t="shared" si="25"/>
        <v/>
      </c>
      <c r="CT36" s="54">
        <f t="shared" si="26"/>
        <v>9.4579544925914045E-3</v>
      </c>
      <c r="CU36" s="54">
        <f t="shared" si="27"/>
        <v>2.737983273154037E-3</v>
      </c>
      <c r="CV36" s="54">
        <f t="shared" si="28"/>
        <v>2.7420822211384585E-3</v>
      </c>
      <c r="CW36" s="54">
        <f t="shared" si="29"/>
        <v>2.4551335267323604E-3</v>
      </c>
      <c r="CX36" s="54">
        <f t="shared" si="30"/>
        <v>4.8425509403923024E-3</v>
      </c>
      <c r="CY36" s="54">
        <f t="shared" si="31"/>
        <v>2.7054767642144708E-3</v>
      </c>
    </row>
    <row r="37" spans="1:103" x14ac:dyDescent="0.25">
      <c r="A37" s="27" t="s">
        <v>36</v>
      </c>
      <c r="B37" s="25">
        <v>25636.050943999999</v>
      </c>
      <c r="C37" s="25">
        <v>850.51774198999999</v>
      </c>
      <c r="D37" s="25">
        <v>8205.7645878000003</v>
      </c>
      <c r="E37" s="25">
        <v>8460.1008824</v>
      </c>
      <c r="F37" s="25">
        <v>7524.6876812</v>
      </c>
      <c r="G37" s="25">
        <v>1421.5946337</v>
      </c>
      <c r="H37" s="25">
        <v>13958.294741</v>
      </c>
      <c r="I37" s="25">
        <v>83.101336920999998</v>
      </c>
      <c r="J37" s="25">
        <v>171.57264119000001</v>
      </c>
      <c r="K37" s="25"/>
      <c r="L37" s="25">
        <v>88.194507220000006</v>
      </c>
      <c r="M37" s="25">
        <v>31.677920017000002</v>
      </c>
      <c r="N37" s="25">
        <v>76.751386398999998</v>
      </c>
      <c r="O37" s="25">
        <v>3.3935735678999999</v>
      </c>
      <c r="P37" s="25">
        <v>16.772875368000001</v>
      </c>
      <c r="Q37" s="25">
        <v>7.4735933149999996</v>
      </c>
      <c r="R37" s="25"/>
      <c r="S37" s="25" t="s">
        <v>36</v>
      </c>
      <c r="T37" s="88">
        <v>35.547286048697302</v>
      </c>
      <c r="U37" s="25">
        <v>10.3180999733374</v>
      </c>
      <c r="V37" s="25">
        <v>3.4014230228513802</v>
      </c>
      <c r="W37" s="25">
        <v>83.537509808414001</v>
      </c>
      <c r="X37" s="25">
        <v>83.537388132460606</v>
      </c>
      <c r="Y37" s="25">
        <v>61.686723242662701</v>
      </c>
      <c r="Z37" s="88">
        <v>8.1360944915662703</v>
      </c>
      <c r="AA37" s="25">
        <v>172.03519705801401</v>
      </c>
      <c r="AB37" s="25">
        <v>16.839814613404801</v>
      </c>
      <c r="AC37" s="25">
        <v>623.29787246972501</v>
      </c>
      <c r="AD37" s="25">
        <v>0</v>
      </c>
      <c r="AE37" s="25">
        <v>25738.096637841201</v>
      </c>
      <c r="AF37" s="25">
        <v>240.164728319543</v>
      </c>
      <c r="AG37" s="25">
        <v>16.400386796817401</v>
      </c>
      <c r="AH37" s="25">
        <v>32.001531842657698</v>
      </c>
      <c r="AI37" s="25">
        <v>622.384354717262</v>
      </c>
      <c r="AJ37" s="88">
        <v>1.37344128570578E-3</v>
      </c>
      <c r="AK37" s="25">
        <v>88.733448264138204</v>
      </c>
      <c r="AL37" s="25">
        <v>88.733448264138204</v>
      </c>
      <c r="AM37" s="25">
        <v>31.764633088240998</v>
      </c>
      <c r="AN37" s="25">
        <v>0</v>
      </c>
      <c r="AO37" s="25">
        <v>926.91720998717904</v>
      </c>
      <c r="AP37" s="25">
        <v>3.4284335075594901</v>
      </c>
      <c r="AQ37" s="88">
        <v>74.674680707049205</v>
      </c>
      <c r="AR37" s="25">
        <v>3.56810863114733</v>
      </c>
      <c r="AS37" s="25">
        <v>76.9622501655072</v>
      </c>
      <c r="AT37" s="25">
        <v>7.4905984498143798</v>
      </c>
      <c r="AU37" s="25">
        <v>855.12301953305996</v>
      </c>
      <c r="AV37" s="25">
        <v>0</v>
      </c>
      <c r="AW37" s="88">
        <v>13838.9588596592</v>
      </c>
      <c r="AX37" s="25">
        <v>7409.8571471948899</v>
      </c>
      <c r="AY37" s="25">
        <v>823.31734461438396</v>
      </c>
      <c r="AZ37" s="25">
        <v>8233.17449180927</v>
      </c>
      <c r="BA37" s="25">
        <v>2.4493725063593399E-3</v>
      </c>
      <c r="BB37" s="25">
        <v>320.666235121005</v>
      </c>
      <c r="BC37" s="25">
        <v>1.70063565336728</v>
      </c>
      <c r="BD37" s="25">
        <v>9271.4105252633108</v>
      </c>
      <c r="BE37" s="25">
        <v>20.393692540110301</v>
      </c>
      <c r="BF37" s="25">
        <v>318.266590959947</v>
      </c>
      <c r="BG37" s="25">
        <v>508.12425194420098</v>
      </c>
      <c r="BH37" s="25">
        <v>1.5129110031581099</v>
      </c>
      <c r="BI37" s="25">
        <v>2.3016535855420801E-2</v>
      </c>
      <c r="BJ37" s="25">
        <v>485.87176294801998</v>
      </c>
      <c r="BK37" s="25">
        <v>8481.1087202052695</v>
      </c>
      <c r="BL37" s="25">
        <v>7542.9238691550399</v>
      </c>
      <c r="BM37" s="25">
        <v>938.18485105022603</v>
      </c>
      <c r="BN37" s="25">
        <v>7.8220915678720297</v>
      </c>
      <c r="BO37" s="25">
        <v>8.2207959613529696E-2</v>
      </c>
      <c r="BP37" s="25">
        <v>615.07290532802006</v>
      </c>
      <c r="BQ37" s="25">
        <v>30.1246996588347</v>
      </c>
      <c r="BR37" s="25">
        <v>1643.2980260917</v>
      </c>
      <c r="BS37" s="25">
        <v>58.4004763306271</v>
      </c>
      <c r="BT37" s="25">
        <v>17.672512418084501</v>
      </c>
      <c r="BU37" s="25">
        <v>3173.3407803259402</v>
      </c>
      <c r="BV37" s="25">
        <v>43.167803073576302</v>
      </c>
      <c r="BW37" s="25">
        <v>393.065496376152</v>
      </c>
      <c r="BX37" s="25">
        <v>268.035547534405</v>
      </c>
      <c r="BY37" s="25">
        <v>0.11626397912222899</v>
      </c>
      <c r="BZ37" s="25">
        <v>1422.04081899943</v>
      </c>
      <c r="CA37" s="25">
        <v>7781.9616924276497</v>
      </c>
      <c r="CB37" s="25">
        <v>14.4093489461135</v>
      </c>
      <c r="CC37" s="25">
        <v>21.668939509056699</v>
      </c>
      <c r="CD37" s="25">
        <v>779.26954351859604</v>
      </c>
      <c r="CE37" s="88">
        <v>0</v>
      </c>
      <c r="CF37" s="25">
        <v>374.47178501337601</v>
      </c>
      <c r="CG37" s="25">
        <v>13998.287888798801</v>
      </c>
      <c r="CH37" s="25">
        <v>630.67705762167998</v>
      </c>
      <c r="CI37" s="27"/>
      <c r="CJ37" s="54">
        <f t="shared" si="16"/>
        <v>3.980554339828456E-3</v>
      </c>
      <c r="CK37" s="54">
        <f t="shared" si="17"/>
        <v>5.4146754567221201E-3</v>
      </c>
      <c r="CL37" s="54">
        <f t="shared" si="18"/>
        <v>3.3403229785584645E-3</v>
      </c>
      <c r="CM37" s="54">
        <f t="shared" si="19"/>
        <v>2.4831663472208911E-3</v>
      </c>
      <c r="CN37" s="54">
        <f t="shared" si="20"/>
        <v>2.4235142676555152E-3</v>
      </c>
      <c r="CO37" s="54">
        <f t="shared" si="21"/>
        <v>3.1386253778174967E-4</v>
      </c>
      <c r="CP37" s="54">
        <f t="shared" si="22"/>
        <v>2.8651886595665883E-3</v>
      </c>
      <c r="CQ37" s="54">
        <f t="shared" si="23"/>
        <v>5.2472225792845988E-3</v>
      </c>
      <c r="CR37" s="54">
        <f t="shared" si="24"/>
        <v>2.6959768457592115E-3</v>
      </c>
      <c r="CS37" s="54" t="str">
        <f t="shared" si="25"/>
        <v/>
      </c>
      <c r="CT37" s="54">
        <f t="shared" si="26"/>
        <v>6.1108232374814135E-3</v>
      </c>
      <c r="CU37" s="54">
        <f t="shared" si="27"/>
        <v>2.7373347490763913E-3</v>
      </c>
      <c r="CV37" s="54">
        <f t="shared" si="28"/>
        <v>2.7473610106663791E-3</v>
      </c>
      <c r="CW37" s="54">
        <f t="shared" si="29"/>
        <v>2.3130351513899008E-3</v>
      </c>
      <c r="CX37" s="54">
        <f t="shared" si="30"/>
        <v>3.9909224826477655E-3</v>
      </c>
      <c r="CY37" s="54">
        <f t="shared" si="31"/>
        <v>2.2753626130886497E-3</v>
      </c>
    </row>
    <row r="38" spans="1:103" x14ac:dyDescent="0.25">
      <c r="A38" s="27" t="s">
        <v>37</v>
      </c>
      <c r="B38" s="25">
        <v>29662.228524999999</v>
      </c>
      <c r="C38" s="25">
        <v>644.16585106000002</v>
      </c>
      <c r="D38" s="25">
        <v>7969.1565724000002</v>
      </c>
      <c r="E38" s="25">
        <v>5145.5719018</v>
      </c>
      <c r="F38" s="25">
        <v>4258.5547425000004</v>
      </c>
      <c r="G38" s="25">
        <v>1713.5382173999999</v>
      </c>
      <c r="H38" s="25">
        <v>8467.6251895999994</v>
      </c>
      <c r="I38" s="25">
        <v>60.461658942</v>
      </c>
      <c r="J38" s="25">
        <v>129.99271522000001</v>
      </c>
      <c r="K38" s="25"/>
      <c r="L38" s="25">
        <v>69.940677248</v>
      </c>
      <c r="M38" s="25">
        <v>21.114779287000001</v>
      </c>
      <c r="N38" s="25">
        <v>95.986445160000002</v>
      </c>
      <c r="O38" s="25">
        <v>1.7297870409</v>
      </c>
      <c r="P38" s="25">
        <v>9.4829507907000004</v>
      </c>
      <c r="Q38" s="25">
        <v>6.6235417624000004</v>
      </c>
      <c r="R38" s="25"/>
      <c r="S38" s="25" t="s">
        <v>37</v>
      </c>
      <c r="T38" s="88">
        <v>44.475484123741701</v>
      </c>
      <c r="U38" s="25">
        <v>4.8750210780455596</v>
      </c>
      <c r="V38" s="25">
        <v>1.73440440927766</v>
      </c>
      <c r="W38" s="25">
        <v>60.877507389739797</v>
      </c>
      <c r="X38" s="25">
        <v>60.877282131164201</v>
      </c>
      <c r="Y38" s="25">
        <v>61.596059544124401</v>
      </c>
      <c r="Z38" s="88">
        <v>10.1796433987054</v>
      </c>
      <c r="AA38" s="25">
        <v>130.51446898637599</v>
      </c>
      <c r="AB38" s="25">
        <v>9.5329016299483698</v>
      </c>
      <c r="AC38" s="25">
        <v>885.84982467670795</v>
      </c>
      <c r="AD38" s="25">
        <v>0</v>
      </c>
      <c r="AE38" s="25">
        <v>29778.8093488759</v>
      </c>
      <c r="AF38" s="25">
        <v>335.28601848587698</v>
      </c>
      <c r="AG38" s="25">
        <v>17.492689620556298</v>
      </c>
      <c r="AH38" s="25">
        <v>38.395231422712897</v>
      </c>
      <c r="AI38" s="25">
        <v>391.46672049071998</v>
      </c>
      <c r="AJ38" s="88">
        <v>2.0925394289588099E-3</v>
      </c>
      <c r="AK38" s="25">
        <v>70.821050745789194</v>
      </c>
      <c r="AL38" s="25">
        <v>70.821050745789194</v>
      </c>
      <c r="AM38" s="25">
        <v>21.1725834336149</v>
      </c>
      <c r="AN38" s="25">
        <v>0</v>
      </c>
      <c r="AO38" s="25">
        <v>487.56537465331797</v>
      </c>
      <c r="AP38" s="25">
        <v>1.5064913933959301</v>
      </c>
      <c r="AQ38" s="88">
        <v>57.480935938367999</v>
      </c>
      <c r="AR38" s="25">
        <v>2.44066823827111</v>
      </c>
      <c r="AS38" s="25">
        <v>96.249877289099501</v>
      </c>
      <c r="AT38" s="25">
        <v>6.6430623002972897</v>
      </c>
      <c r="AU38" s="25">
        <v>647.10875586842803</v>
      </c>
      <c r="AV38" s="25">
        <v>0</v>
      </c>
      <c r="AW38" s="88">
        <v>8423.2113752983005</v>
      </c>
      <c r="AX38" s="25">
        <v>7187.84187864658</v>
      </c>
      <c r="AY38" s="25">
        <v>798.64958982787505</v>
      </c>
      <c r="AZ38" s="25">
        <v>7986.4914684744599</v>
      </c>
      <c r="BA38" s="25">
        <v>7.4268155857972699E-4</v>
      </c>
      <c r="BB38" s="25">
        <v>258.91159785892597</v>
      </c>
      <c r="BC38" s="25">
        <v>6.1924028043893999</v>
      </c>
      <c r="BD38" s="25">
        <v>5314.4766996001899</v>
      </c>
      <c r="BE38" s="25">
        <v>6.18034158247767</v>
      </c>
      <c r="BF38" s="25">
        <v>317.86772240502199</v>
      </c>
      <c r="BG38" s="25">
        <v>396.08259093790099</v>
      </c>
      <c r="BH38" s="25">
        <v>3.9210739908618399</v>
      </c>
      <c r="BI38" s="25">
        <v>3.5065816564427303E-2</v>
      </c>
      <c r="BJ38" s="25">
        <v>258.37210495102897</v>
      </c>
      <c r="BK38" s="25">
        <v>5165.4456342982303</v>
      </c>
      <c r="BL38" s="25">
        <v>4275.55472480347</v>
      </c>
      <c r="BM38" s="25">
        <v>889.89090949475599</v>
      </c>
      <c r="BN38" s="25">
        <v>3.20822046737986</v>
      </c>
      <c r="BO38" s="25">
        <v>0.14783540291230499</v>
      </c>
      <c r="BP38" s="25">
        <v>238.592762677954</v>
      </c>
      <c r="BQ38" s="25">
        <v>24.484442851237599</v>
      </c>
      <c r="BR38" s="25">
        <v>1078.04657032468</v>
      </c>
      <c r="BS38" s="25">
        <v>61.774829098805597</v>
      </c>
      <c r="BT38" s="25">
        <v>19.080849296449902</v>
      </c>
      <c r="BU38" s="25">
        <v>1715.9582865677801</v>
      </c>
      <c r="BV38" s="25">
        <v>66.460664921011698</v>
      </c>
      <c r="BW38" s="25">
        <v>38.8662426605378</v>
      </c>
      <c r="BX38" s="25">
        <v>106.325250759216</v>
      </c>
      <c r="BY38" s="25">
        <v>0.418132208259616</v>
      </c>
      <c r="BZ38" s="25">
        <v>1715.8084307019999</v>
      </c>
      <c r="CA38" s="25">
        <v>4450.1043191451499</v>
      </c>
      <c r="CB38" s="25">
        <v>25.959994891207401</v>
      </c>
      <c r="CC38" s="25">
        <v>27.110857105921301</v>
      </c>
      <c r="CD38" s="25">
        <v>374.81875988724602</v>
      </c>
      <c r="CE38" s="88">
        <v>0</v>
      </c>
      <c r="CF38" s="25">
        <v>206.73398849021899</v>
      </c>
      <c r="CG38" s="25">
        <v>8492.0840023809797</v>
      </c>
      <c r="CH38" s="25">
        <v>308.00501635484397</v>
      </c>
      <c r="CI38" s="27"/>
      <c r="CJ38" s="54">
        <f t="shared" si="16"/>
        <v>3.9302786632381612E-3</v>
      </c>
      <c r="CK38" s="54">
        <f t="shared" si="17"/>
        <v>4.5685514120087966E-3</v>
      </c>
      <c r="CL38" s="54">
        <f t="shared" si="18"/>
        <v>2.1752485243540804E-3</v>
      </c>
      <c r="CM38" s="54">
        <f t="shared" si="19"/>
        <v>3.8622980841601252E-3</v>
      </c>
      <c r="CN38" s="54">
        <f t="shared" si="20"/>
        <v>3.9919604963184405E-3</v>
      </c>
      <c r="CO38" s="54">
        <f t="shared" si="21"/>
        <v>1.3248687884211074E-3</v>
      </c>
      <c r="CP38" s="54">
        <f t="shared" si="22"/>
        <v>2.8885091431563033E-3</v>
      </c>
      <c r="CQ38" s="54">
        <f t="shared" si="23"/>
        <v>6.8741611863958642E-3</v>
      </c>
      <c r="CR38" s="54">
        <f t="shared" si="24"/>
        <v>4.0137154262295579E-3</v>
      </c>
      <c r="CS38" s="54" t="str">
        <f t="shared" si="25"/>
        <v/>
      </c>
      <c r="CT38" s="54">
        <f t="shared" si="26"/>
        <v>1.2587431698259233E-2</v>
      </c>
      <c r="CU38" s="54">
        <f t="shared" si="27"/>
        <v>2.737615479148667E-3</v>
      </c>
      <c r="CV38" s="54">
        <f t="shared" si="28"/>
        <v>2.7444721873008571E-3</v>
      </c>
      <c r="CW38" s="54">
        <f t="shared" si="29"/>
        <v>2.669327650447439E-3</v>
      </c>
      <c r="CX38" s="54">
        <f t="shared" si="30"/>
        <v>5.2674363023539634E-3</v>
      </c>
      <c r="CY38" s="54">
        <f t="shared" si="31"/>
        <v>2.9471449864031975E-3</v>
      </c>
    </row>
    <row r="39" spans="1:103" x14ac:dyDescent="0.25">
      <c r="A39" s="27" t="s">
        <v>130</v>
      </c>
      <c r="B39" s="25">
        <v>117792.36087</v>
      </c>
      <c r="C39" s="25">
        <v>3388.2134338000001</v>
      </c>
      <c r="D39" s="25">
        <v>54378.174521000001</v>
      </c>
      <c r="E39" s="25">
        <v>28404.179021</v>
      </c>
      <c r="F39" s="25">
        <v>25392.501910999999</v>
      </c>
      <c r="G39" s="25">
        <v>3587.4616372999999</v>
      </c>
      <c r="H39" s="25">
        <v>23815.898467999999</v>
      </c>
      <c r="I39" s="25">
        <v>218.16201179999999</v>
      </c>
      <c r="J39" s="25">
        <v>355.73161033999997</v>
      </c>
      <c r="K39" s="25"/>
      <c r="L39" s="25">
        <v>247.53621208999999</v>
      </c>
      <c r="M39" s="25">
        <v>71.476214292999998</v>
      </c>
      <c r="N39" s="25">
        <v>267.34786904999999</v>
      </c>
      <c r="O39" s="25">
        <v>7.9482978754999998</v>
      </c>
      <c r="P39" s="25">
        <v>37.436623840000003</v>
      </c>
      <c r="Q39" s="25">
        <v>28.150147819000001</v>
      </c>
      <c r="R39" s="25"/>
      <c r="S39" s="25" t="s">
        <v>130</v>
      </c>
      <c r="T39" s="88">
        <v>123.75154923696201</v>
      </c>
      <c r="U39" s="25">
        <v>26.957510172151402</v>
      </c>
      <c r="V39" s="25">
        <v>7.9655284242640398</v>
      </c>
      <c r="W39" s="25">
        <v>219.52038176769099</v>
      </c>
      <c r="X39" s="25">
        <v>219.51995474856199</v>
      </c>
      <c r="Y39" s="25">
        <v>191.272274254303</v>
      </c>
      <c r="Z39" s="88">
        <v>28.3239780694724</v>
      </c>
      <c r="AA39" s="25">
        <v>360.55944802144597</v>
      </c>
      <c r="AB39" s="25">
        <v>37.614513815235803</v>
      </c>
      <c r="AC39" s="25">
        <v>2826.9285058800301</v>
      </c>
      <c r="AD39" s="25">
        <v>0</v>
      </c>
      <c r="AE39" s="25">
        <v>118207.78598147001</v>
      </c>
      <c r="AF39" s="25">
        <v>1123.4828391599899</v>
      </c>
      <c r="AG39" s="25">
        <v>52.794764059529001</v>
      </c>
      <c r="AH39" s="25">
        <v>136.02360406586899</v>
      </c>
      <c r="AI39" s="25">
        <v>799.33512353787796</v>
      </c>
      <c r="AJ39" s="88">
        <v>4.5647811674184397E-3</v>
      </c>
      <c r="AK39" s="25">
        <v>256.98838427331498</v>
      </c>
      <c r="AL39" s="25">
        <v>256.98838427331498</v>
      </c>
      <c r="AM39" s="25">
        <v>71.671931869609793</v>
      </c>
      <c r="AN39" s="25">
        <v>0</v>
      </c>
      <c r="AO39" s="25">
        <v>1232.96332747264</v>
      </c>
      <c r="AP39" s="25">
        <v>4.2858130497052196</v>
      </c>
      <c r="AQ39" s="88">
        <v>206.15818819151701</v>
      </c>
      <c r="AR39" s="25">
        <v>10.7724812816151</v>
      </c>
      <c r="AS39" s="25">
        <v>268.08154772654802</v>
      </c>
      <c r="AT39" s="25">
        <v>28.204632777940901</v>
      </c>
      <c r="AU39" s="25">
        <v>3405.1543153733701</v>
      </c>
      <c r="AV39" s="25">
        <v>0</v>
      </c>
      <c r="AW39" s="88">
        <v>23377.793939163399</v>
      </c>
      <c r="AX39" s="25">
        <v>49047.251695784202</v>
      </c>
      <c r="AY39" s="25">
        <v>5449.6942456433899</v>
      </c>
      <c r="AZ39" s="25">
        <v>54496.945941427599</v>
      </c>
      <c r="BA39" s="25">
        <v>6.82978997927611E-3</v>
      </c>
      <c r="BB39" s="25">
        <v>758.68041408714805</v>
      </c>
      <c r="BC39" s="25">
        <v>6.3911813598108402</v>
      </c>
      <c r="BD39" s="25">
        <v>14993.782633085801</v>
      </c>
      <c r="BE39" s="25">
        <v>57.164287979849703</v>
      </c>
      <c r="BF39" s="25">
        <v>1138.2563117776399</v>
      </c>
      <c r="BG39" s="25">
        <v>1873.64409960482</v>
      </c>
      <c r="BH39" s="25">
        <v>6.9674113263557</v>
      </c>
      <c r="BI39" s="25">
        <v>0.51842203643137796</v>
      </c>
      <c r="BJ39" s="25">
        <v>1523.38979811174</v>
      </c>
      <c r="BK39" s="25">
        <v>28482.5973239901</v>
      </c>
      <c r="BL39" s="25">
        <v>25460.546797691699</v>
      </c>
      <c r="BM39" s="25">
        <v>3022.0505262983802</v>
      </c>
      <c r="BN39" s="25">
        <v>24.065938631039899</v>
      </c>
      <c r="BO39" s="25">
        <v>0.264537148652149</v>
      </c>
      <c r="BP39" s="25">
        <v>2228.9223664412398</v>
      </c>
      <c r="BQ39" s="25">
        <v>103.418478447064</v>
      </c>
      <c r="BR39" s="25">
        <v>5585.7253527119501</v>
      </c>
      <c r="BS39" s="25">
        <v>213.81752054983201</v>
      </c>
      <c r="BT39" s="25">
        <v>62.902039658944901</v>
      </c>
      <c r="BU39" s="25">
        <v>10566.041732612401</v>
      </c>
      <c r="BV39" s="25">
        <v>254.257514515482</v>
      </c>
      <c r="BW39" s="25">
        <v>1071.0824986083301</v>
      </c>
      <c r="BX39" s="25">
        <v>997.66162943611198</v>
      </c>
      <c r="BY39" s="25">
        <v>0.31319124952462801</v>
      </c>
      <c r="BZ39" s="25">
        <v>3601.8625088201402</v>
      </c>
      <c r="CA39" s="25">
        <v>12592.8943150223</v>
      </c>
      <c r="CB39" s="25">
        <v>28.2473828809118</v>
      </c>
      <c r="CC39" s="25">
        <v>75.4354053048488</v>
      </c>
      <c r="CD39" s="25">
        <v>941.28104524887397</v>
      </c>
      <c r="CE39" s="88">
        <v>0</v>
      </c>
      <c r="CF39" s="25">
        <v>506.95383017854101</v>
      </c>
      <c r="CG39" s="25">
        <v>23884.985051450301</v>
      </c>
      <c r="CH39" s="25">
        <v>613.24658001234297</v>
      </c>
      <c r="CI39" s="27"/>
      <c r="CJ39" s="54">
        <f t="shared" si="16"/>
        <v>3.5267576640940269E-3</v>
      </c>
      <c r="CK39" s="54">
        <f t="shared" si="17"/>
        <v>4.9999452231585702E-3</v>
      </c>
      <c r="CL39" s="54">
        <f t="shared" si="18"/>
        <v>2.1841744684115939E-3</v>
      </c>
      <c r="CM39" s="54">
        <f t="shared" si="19"/>
        <v>2.760801603599343E-3</v>
      </c>
      <c r="CN39" s="54">
        <f t="shared" si="20"/>
        <v>2.6797236022742029E-3</v>
      </c>
      <c r="CO39" s="54">
        <f t="shared" si="21"/>
        <v>4.0142231405096507E-3</v>
      </c>
      <c r="CP39" s="54">
        <f t="shared" si="22"/>
        <v>2.900859841300109E-3</v>
      </c>
      <c r="CQ39" s="54">
        <f t="shared" si="23"/>
        <v>6.2244702336486171E-3</v>
      </c>
      <c r="CR39" s="54">
        <f t="shared" si="24"/>
        <v>1.3571573459079625E-2</v>
      </c>
      <c r="CS39" s="54" t="str">
        <f t="shared" si="25"/>
        <v/>
      </c>
      <c r="CT39" s="54">
        <f t="shared" si="26"/>
        <v>3.8185007775259704E-2</v>
      </c>
      <c r="CU39" s="54">
        <f t="shared" si="27"/>
        <v>2.738219679731447E-3</v>
      </c>
      <c r="CV39" s="54">
        <f t="shared" si="28"/>
        <v>2.7442847371670059E-3</v>
      </c>
      <c r="CW39" s="54">
        <f t="shared" si="29"/>
        <v>2.1678287645901986E-3</v>
      </c>
      <c r="CX39" s="54">
        <f t="shared" si="30"/>
        <v>4.7517632999194105E-3</v>
      </c>
      <c r="CY39" s="54">
        <f t="shared" si="31"/>
        <v>1.9355123564973149E-3</v>
      </c>
    </row>
    <row r="40" spans="1:103" x14ac:dyDescent="0.25">
      <c r="A40" s="27" t="s">
        <v>39</v>
      </c>
      <c r="B40" s="25">
        <v>6879.0340285000002</v>
      </c>
      <c r="C40" s="25">
        <v>270.38436374000003</v>
      </c>
      <c r="D40" s="25">
        <v>2741.4919012999999</v>
      </c>
      <c r="E40" s="25">
        <v>1369.8825962000001</v>
      </c>
      <c r="F40" s="25">
        <v>1242.3449811999999</v>
      </c>
      <c r="G40" s="25">
        <v>84.978449585999996</v>
      </c>
      <c r="H40" s="25">
        <v>952.20769739000002</v>
      </c>
      <c r="I40" s="25">
        <v>10.965625425000001</v>
      </c>
      <c r="J40" s="25">
        <v>15.589684678999999</v>
      </c>
      <c r="K40" s="25"/>
      <c r="L40" s="25">
        <v>14.484161775</v>
      </c>
      <c r="M40" s="25">
        <v>2.8547062263999998</v>
      </c>
      <c r="N40" s="25">
        <v>20.672898515</v>
      </c>
      <c r="O40" s="25">
        <v>0.23895495980000001</v>
      </c>
      <c r="P40" s="25">
        <v>1.3701160510999999</v>
      </c>
      <c r="Q40" s="25">
        <v>1.2954063952999999</v>
      </c>
      <c r="R40" s="25"/>
      <c r="S40" s="25" t="s">
        <v>39</v>
      </c>
      <c r="T40" s="88">
        <v>9.6033306559934104</v>
      </c>
      <c r="U40" s="25">
        <v>1.1910275130016399</v>
      </c>
      <c r="V40" s="25">
        <v>0.23957865679120999</v>
      </c>
      <c r="W40" s="25">
        <v>11.0574269456538</v>
      </c>
      <c r="X40" s="25">
        <v>11.0574015975085</v>
      </c>
      <c r="Y40" s="25">
        <v>13.578868924089299</v>
      </c>
      <c r="Z40" s="88">
        <v>2.1979272243232799</v>
      </c>
      <c r="AA40" s="25">
        <v>15.633815553519</v>
      </c>
      <c r="AB40" s="25">
        <v>1.3802863202036999</v>
      </c>
      <c r="AC40" s="25">
        <v>174.69330135308601</v>
      </c>
      <c r="AD40" s="25">
        <v>0</v>
      </c>
      <c r="AE40" s="25">
        <v>6909.5700418326896</v>
      </c>
      <c r="AF40" s="25">
        <v>75.250774109661094</v>
      </c>
      <c r="AG40" s="25">
        <v>3.87277026306651</v>
      </c>
      <c r="AH40" s="25">
        <v>8.5623415714353595</v>
      </c>
      <c r="AI40" s="25">
        <v>43.519530189198299</v>
      </c>
      <c r="AJ40" s="88">
        <v>2.4181722579328399E-4</v>
      </c>
      <c r="AK40" s="25">
        <v>14.5184592011089</v>
      </c>
      <c r="AL40" s="25">
        <v>14.5184592011089</v>
      </c>
      <c r="AM40" s="25">
        <v>2.8625199285834699</v>
      </c>
      <c r="AN40" s="25">
        <v>0</v>
      </c>
      <c r="AO40" s="25">
        <v>36.828022105634503</v>
      </c>
      <c r="AP40" s="25">
        <v>8.2975215238832195E-2</v>
      </c>
      <c r="AQ40" s="88">
        <v>11.589617060049701</v>
      </c>
      <c r="AR40" s="25">
        <v>0.53372547084442401</v>
      </c>
      <c r="AS40" s="25">
        <v>20.729919297605999</v>
      </c>
      <c r="AT40" s="25">
        <v>1.2966800886605201</v>
      </c>
      <c r="AU40" s="25">
        <v>271.886260586319</v>
      </c>
      <c r="AV40" s="25">
        <v>0</v>
      </c>
      <c r="AW40" s="88">
        <v>908.87609781907804</v>
      </c>
      <c r="AX40" s="25">
        <v>2477.1826335311898</v>
      </c>
      <c r="AY40" s="25">
        <v>275.24239150779601</v>
      </c>
      <c r="AZ40" s="25">
        <v>2752.42502503899</v>
      </c>
      <c r="BA40" s="25">
        <v>1.66787765696081E-4</v>
      </c>
      <c r="BB40" s="25">
        <v>40.872467674454398</v>
      </c>
      <c r="BC40" s="25">
        <v>0.40061692488301698</v>
      </c>
      <c r="BD40" s="25">
        <v>503.92542122058802</v>
      </c>
      <c r="BE40" s="25">
        <v>0.86053454808005003</v>
      </c>
      <c r="BF40" s="25">
        <v>65.364770041391694</v>
      </c>
      <c r="BG40" s="25">
        <v>100.18030699361201</v>
      </c>
      <c r="BH40" s="25">
        <v>0.46194469154582501</v>
      </c>
      <c r="BI40" s="25">
        <v>5.1852722452421602E-3</v>
      </c>
      <c r="BJ40" s="25">
        <v>53.999838753947699</v>
      </c>
      <c r="BK40" s="25">
        <v>1375.91026382887</v>
      </c>
      <c r="BL40" s="25">
        <v>1247.58291747725</v>
      </c>
      <c r="BM40" s="25">
        <v>128.32734635162601</v>
      </c>
      <c r="BN40" s="25">
        <v>0.96745069528265804</v>
      </c>
      <c r="BO40" s="25">
        <v>2.52484588038824E-2</v>
      </c>
      <c r="BP40" s="25">
        <v>67.764423353560801</v>
      </c>
      <c r="BQ40" s="25">
        <v>5.9606641754438199</v>
      </c>
      <c r="BR40" s="25">
        <v>311.281640348991</v>
      </c>
      <c r="BS40" s="25">
        <v>12.2625710577225</v>
      </c>
      <c r="BT40" s="25">
        <v>4.2752848757419901</v>
      </c>
      <c r="BU40" s="25">
        <v>580.44949277159503</v>
      </c>
      <c r="BV40" s="25">
        <v>13.4622806120648</v>
      </c>
      <c r="BW40" s="25">
        <v>8.8793143515379995</v>
      </c>
      <c r="BX40" s="25">
        <v>34.419602760186699</v>
      </c>
      <c r="BY40" s="25">
        <v>2.4027402679718E-2</v>
      </c>
      <c r="BZ40" s="25">
        <v>85.195252249541198</v>
      </c>
      <c r="CA40" s="25">
        <v>421.65188091004802</v>
      </c>
      <c r="CB40" s="25">
        <v>0.30426753427360398</v>
      </c>
      <c r="CC40" s="25">
        <v>5.8539415359004803</v>
      </c>
      <c r="CD40" s="25">
        <v>18.780429170336799</v>
      </c>
      <c r="CE40" s="88">
        <v>0</v>
      </c>
      <c r="CF40" s="25">
        <v>16.579139017377901</v>
      </c>
      <c r="CG40" s="25">
        <v>955.54772609776296</v>
      </c>
      <c r="CH40" s="25">
        <v>16.417369245330299</v>
      </c>
      <c r="CI40" s="27"/>
      <c r="CJ40" s="54">
        <f t="shared" si="16"/>
        <v>4.4389972787135541E-3</v>
      </c>
      <c r="CK40" s="54">
        <f t="shared" si="17"/>
        <v>5.5546734491022038E-3</v>
      </c>
      <c r="CL40" s="54">
        <f t="shared" si="18"/>
        <v>3.9880197106567181E-3</v>
      </c>
      <c r="CM40" s="54">
        <f t="shared" si="19"/>
        <v>4.4001344681584096E-3</v>
      </c>
      <c r="CN40" s="54">
        <f t="shared" si="20"/>
        <v>4.2161689035767873E-3</v>
      </c>
      <c r="CO40" s="54">
        <f t="shared" si="21"/>
        <v>2.5512664045699378E-3</v>
      </c>
      <c r="CP40" s="54">
        <f t="shared" si="22"/>
        <v>3.5076682502335932E-3</v>
      </c>
      <c r="CQ40" s="54">
        <f t="shared" si="23"/>
        <v>8.3694425946068945E-3</v>
      </c>
      <c r="CR40" s="54">
        <f t="shared" si="24"/>
        <v>2.8307740296021886E-3</v>
      </c>
      <c r="CS40" s="54" t="str">
        <f t="shared" si="25"/>
        <v/>
      </c>
      <c r="CT40" s="54">
        <f t="shared" si="26"/>
        <v>2.3679261970201062E-3</v>
      </c>
      <c r="CU40" s="54">
        <f t="shared" si="27"/>
        <v>2.7371300455401935E-3</v>
      </c>
      <c r="CV40" s="54">
        <f t="shared" si="28"/>
        <v>2.7582384039966921E-3</v>
      </c>
      <c r="CW40" s="54">
        <f t="shared" si="29"/>
        <v>2.6101027228394953E-3</v>
      </c>
      <c r="CX40" s="54">
        <f t="shared" si="30"/>
        <v>7.4229253029586698E-3</v>
      </c>
      <c r="CY40" s="54">
        <f t="shared" si="31"/>
        <v>9.8323843786892687E-4</v>
      </c>
    </row>
    <row r="41" spans="1:103" x14ac:dyDescent="0.25">
      <c r="A41" s="27" t="s">
        <v>40</v>
      </c>
      <c r="B41" s="25">
        <v>61645.088722</v>
      </c>
      <c r="C41" s="25">
        <v>594.54646213000001</v>
      </c>
      <c r="D41" s="25">
        <v>9891.5088479999995</v>
      </c>
      <c r="E41" s="25">
        <v>20214.045271999999</v>
      </c>
      <c r="F41" s="25">
        <v>17914.764223999999</v>
      </c>
      <c r="G41" s="25">
        <v>1078.0766922</v>
      </c>
      <c r="H41" s="25">
        <v>18323.810993999999</v>
      </c>
      <c r="I41" s="25">
        <v>133.06730016</v>
      </c>
      <c r="J41" s="25">
        <v>223.32614458</v>
      </c>
      <c r="K41" s="25"/>
      <c r="L41" s="25">
        <v>128.04118654999999</v>
      </c>
      <c r="M41" s="25">
        <v>38.809857520000001</v>
      </c>
      <c r="N41" s="25">
        <v>98.328543999999994</v>
      </c>
      <c r="O41" s="25">
        <v>5.1174949907</v>
      </c>
      <c r="P41" s="25">
        <v>22.399629487999999</v>
      </c>
      <c r="Q41" s="25">
        <v>12.982911186000001</v>
      </c>
      <c r="R41" s="25"/>
      <c r="S41" s="25" t="s">
        <v>40</v>
      </c>
      <c r="T41" s="88">
        <v>46.033928777757701</v>
      </c>
      <c r="U41" s="25">
        <v>22.478650965511399</v>
      </c>
      <c r="V41" s="25">
        <v>5.1268352418175001</v>
      </c>
      <c r="W41" s="25">
        <v>133.601434466976</v>
      </c>
      <c r="X41" s="25">
        <v>133.601247220906</v>
      </c>
      <c r="Y41" s="25">
        <v>117.188577810479</v>
      </c>
      <c r="Z41" s="88">
        <v>10.5361687355492</v>
      </c>
      <c r="AA41" s="25">
        <v>223.898996734527</v>
      </c>
      <c r="AB41" s="25">
        <v>22.4805841034492</v>
      </c>
      <c r="AC41" s="25">
        <v>772.21788437048599</v>
      </c>
      <c r="AD41" s="25">
        <v>0</v>
      </c>
      <c r="AE41" s="25">
        <v>61864.542343182402</v>
      </c>
      <c r="AF41" s="25">
        <v>653.27747342085297</v>
      </c>
      <c r="AG41" s="25">
        <v>29.1011809628836</v>
      </c>
      <c r="AH41" s="25">
        <v>84.176882850899204</v>
      </c>
      <c r="AI41" s="25">
        <v>732.31835343309297</v>
      </c>
      <c r="AJ41" s="88">
        <v>1.6211923805453099E-3</v>
      </c>
      <c r="AK41" s="25">
        <v>128.68177598755901</v>
      </c>
      <c r="AL41" s="25">
        <v>128.68177598755901</v>
      </c>
      <c r="AM41" s="25">
        <v>38.9160803338238</v>
      </c>
      <c r="AN41" s="25">
        <v>0</v>
      </c>
      <c r="AO41" s="25">
        <v>1197.0175164178399</v>
      </c>
      <c r="AP41" s="25">
        <v>4.6919749396428498</v>
      </c>
      <c r="AQ41" s="88">
        <v>145.167083934229</v>
      </c>
      <c r="AR41" s="25">
        <v>8.1145441353285097</v>
      </c>
      <c r="AS41" s="25">
        <v>98.597007171150807</v>
      </c>
      <c r="AT41" s="25">
        <v>13.003697745799499</v>
      </c>
      <c r="AU41" s="25">
        <v>596.82977683272895</v>
      </c>
      <c r="AV41" s="25">
        <v>0</v>
      </c>
      <c r="AW41" s="88">
        <v>18326.8608192375</v>
      </c>
      <c r="AX41" s="25">
        <v>8917.9349351014298</v>
      </c>
      <c r="AY41" s="25">
        <v>990.88054024923099</v>
      </c>
      <c r="AZ41" s="25">
        <v>9908.8154753506697</v>
      </c>
      <c r="BA41" s="25">
        <v>6.9675571169364502E-3</v>
      </c>
      <c r="BB41" s="25">
        <v>555.102526804896</v>
      </c>
      <c r="BC41" s="25">
        <v>3.01797639731697</v>
      </c>
      <c r="BD41" s="25">
        <v>12057.2214359595</v>
      </c>
      <c r="BE41" s="25">
        <v>61.231243671356999</v>
      </c>
      <c r="BF41" s="25">
        <v>677.95487315156197</v>
      </c>
      <c r="BG41" s="25">
        <v>1151.96478006139</v>
      </c>
      <c r="BH41" s="25">
        <v>2.3323449037406898</v>
      </c>
      <c r="BI41" s="25">
        <v>2.7167234907984599E-2</v>
      </c>
      <c r="BJ41" s="25">
        <v>1287.9923944950599</v>
      </c>
      <c r="BK41" s="25">
        <v>20251.879905066598</v>
      </c>
      <c r="BL41" s="25">
        <v>17948.156204057399</v>
      </c>
      <c r="BM41" s="25">
        <v>2303.7237010091599</v>
      </c>
      <c r="BN41" s="25">
        <v>20.051251233210401</v>
      </c>
      <c r="BO41" s="25">
        <v>0.12048882366882099</v>
      </c>
      <c r="BP41" s="25">
        <v>1742.1057993683701</v>
      </c>
      <c r="BQ41" s="25">
        <v>64.700145009011393</v>
      </c>
      <c r="BR41" s="25">
        <v>3655.6413955257199</v>
      </c>
      <c r="BS41" s="25">
        <v>122.14463895456799</v>
      </c>
      <c r="BT41" s="25">
        <v>32.652858226271299</v>
      </c>
      <c r="BU41" s="25">
        <v>7171.3493878315803</v>
      </c>
      <c r="BV41" s="25">
        <v>81.418715168660697</v>
      </c>
      <c r="BW41" s="25">
        <v>1235.0902500592399</v>
      </c>
      <c r="BX41" s="25">
        <v>719.64513908408901</v>
      </c>
      <c r="BY41" s="25">
        <v>0.13407002640034801</v>
      </c>
      <c r="BZ41" s="25">
        <v>1080.0285340873099</v>
      </c>
      <c r="CA41" s="25">
        <v>9959.5106224841893</v>
      </c>
      <c r="CB41" s="25">
        <v>0.57208366358306095</v>
      </c>
      <c r="CC41" s="25">
        <v>28.061355806411299</v>
      </c>
      <c r="CD41" s="25">
        <v>910.00503507783901</v>
      </c>
      <c r="CE41" s="88">
        <v>0</v>
      </c>
      <c r="CF41" s="25">
        <v>412.12806210664797</v>
      </c>
      <c r="CG41" s="25">
        <v>18377.372838616098</v>
      </c>
      <c r="CH41" s="25">
        <v>729.92451403817802</v>
      </c>
      <c r="CI41" s="27"/>
      <c r="CJ41" s="54">
        <f t="shared" si="16"/>
        <v>3.5599530430083163E-3</v>
      </c>
      <c r="CK41" s="54">
        <f t="shared" si="17"/>
        <v>3.8404310649647567E-3</v>
      </c>
      <c r="CL41" s="54">
        <f t="shared" si="18"/>
        <v>1.7496448334239178E-3</v>
      </c>
      <c r="CM41" s="54">
        <f t="shared" si="19"/>
        <v>1.8717002241509105E-3</v>
      </c>
      <c r="CN41" s="54">
        <f t="shared" si="20"/>
        <v>1.8639363398746766E-3</v>
      </c>
      <c r="CO41" s="54">
        <f t="shared" si="21"/>
        <v>1.8104851922239812E-3</v>
      </c>
      <c r="CP41" s="54">
        <f t="shared" si="22"/>
        <v>2.9230734061619205E-3</v>
      </c>
      <c r="CQ41" s="54">
        <f t="shared" si="23"/>
        <v>4.0126091103072211E-3</v>
      </c>
      <c r="CR41" s="54">
        <f t="shared" si="24"/>
        <v>2.5650922134725297E-3</v>
      </c>
      <c r="CS41" s="54" t="str">
        <f t="shared" si="25"/>
        <v/>
      </c>
      <c r="CT41" s="54">
        <f t="shared" si="26"/>
        <v>5.0029951675655973E-3</v>
      </c>
      <c r="CU41" s="54">
        <f t="shared" si="27"/>
        <v>2.7370060240251661E-3</v>
      </c>
      <c r="CV41" s="54">
        <f t="shared" si="28"/>
        <v>2.7302669217883794E-3</v>
      </c>
      <c r="CW41" s="54">
        <f t="shared" si="29"/>
        <v>1.8251607738696426E-3</v>
      </c>
      <c r="CX41" s="54">
        <f t="shared" si="30"/>
        <v>3.6141051124336855E-3</v>
      </c>
      <c r="CY41" s="54">
        <f t="shared" si="31"/>
        <v>1.6010707846413903E-3</v>
      </c>
    </row>
    <row r="42" spans="1:103" x14ac:dyDescent="0.25">
      <c r="A42" s="27" t="s">
        <v>41</v>
      </c>
      <c r="B42" s="25">
        <v>4061.2971533999998</v>
      </c>
      <c r="C42" s="25">
        <v>165.65189038</v>
      </c>
      <c r="D42" s="25">
        <v>1214.1949098</v>
      </c>
      <c r="E42" s="25">
        <v>1272.7752425000001</v>
      </c>
      <c r="F42" s="25">
        <v>1154.5481147</v>
      </c>
      <c r="G42" s="25">
        <v>122.28143294</v>
      </c>
      <c r="H42" s="25">
        <v>3063.9143451</v>
      </c>
      <c r="I42" s="25">
        <v>18.729032014000001</v>
      </c>
      <c r="J42" s="25">
        <v>45.200720451999999</v>
      </c>
      <c r="K42" s="25"/>
      <c r="L42" s="25">
        <v>20.375310509999998</v>
      </c>
      <c r="M42" s="25">
        <v>8.4640229246000001</v>
      </c>
      <c r="N42" s="25">
        <v>16.813657927000001</v>
      </c>
      <c r="O42" s="25">
        <v>0.81725617910000004</v>
      </c>
      <c r="P42" s="25">
        <v>4.4104081786</v>
      </c>
      <c r="Q42" s="25">
        <v>1.4418510283999999</v>
      </c>
      <c r="R42" s="25"/>
      <c r="S42" s="25" t="s">
        <v>41</v>
      </c>
      <c r="T42" s="88">
        <v>7.86440960462253</v>
      </c>
      <c r="U42" s="25">
        <v>0.84978641135817301</v>
      </c>
      <c r="V42" s="25">
        <v>0.81944516717854599</v>
      </c>
      <c r="W42" s="25">
        <v>18.8337870929406</v>
      </c>
      <c r="X42" s="25">
        <v>18.8337746082506</v>
      </c>
      <c r="Y42" s="25">
        <v>11.193463466824801</v>
      </c>
      <c r="Z42" s="88">
        <v>1.79997841321338</v>
      </c>
      <c r="AA42" s="25">
        <v>45.323254296485899</v>
      </c>
      <c r="AB42" s="25">
        <v>4.4276248461000502</v>
      </c>
      <c r="AC42" s="25">
        <v>84.132489427302701</v>
      </c>
      <c r="AD42" s="25">
        <v>0</v>
      </c>
      <c r="AE42" s="25">
        <v>4082.5564683278399</v>
      </c>
      <c r="AF42" s="25">
        <v>40.660304405940501</v>
      </c>
      <c r="AG42" s="25">
        <v>3.1864105352420098</v>
      </c>
      <c r="AH42" s="25">
        <v>5.0431374508837701</v>
      </c>
      <c r="AI42" s="25">
        <v>126.235174276367</v>
      </c>
      <c r="AJ42" s="88">
        <v>2.2073806126258699E-4</v>
      </c>
      <c r="AK42" s="25">
        <v>20.502288156677398</v>
      </c>
      <c r="AL42" s="25">
        <v>20.502288156677398</v>
      </c>
      <c r="AM42" s="25">
        <v>8.4871850643341702</v>
      </c>
      <c r="AN42" s="25">
        <v>0</v>
      </c>
      <c r="AO42" s="25">
        <v>207.42456130553299</v>
      </c>
      <c r="AP42" s="25">
        <v>0.71631476936805605</v>
      </c>
      <c r="AQ42" s="88">
        <v>11.9249387426265</v>
      </c>
      <c r="AR42" s="25">
        <v>0.46926599700912103</v>
      </c>
      <c r="AS42" s="25">
        <v>16.859861656421799</v>
      </c>
      <c r="AT42" s="25">
        <v>1.44604451899495</v>
      </c>
      <c r="AU42" s="25">
        <v>166.614254523939</v>
      </c>
      <c r="AV42" s="25">
        <v>0</v>
      </c>
      <c r="AW42" s="88">
        <v>3026.27809123828</v>
      </c>
      <c r="AX42" s="25">
        <v>1099.02405543742</v>
      </c>
      <c r="AY42" s="25">
        <v>122.113689576436</v>
      </c>
      <c r="AZ42" s="25">
        <v>1221.13774501386</v>
      </c>
      <c r="BA42" s="25">
        <v>1.77039796490087E-4</v>
      </c>
      <c r="BB42" s="25">
        <v>65.283274948973897</v>
      </c>
      <c r="BC42" s="25">
        <v>0.36989090571382899</v>
      </c>
      <c r="BD42" s="25">
        <v>2061.5781363841902</v>
      </c>
      <c r="BE42" s="25">
        <v>1.1311808444804501</v>
      </c>
      <c r="BF42" s="25">
        <v>67.949345921724799</v>
      </c>
      <c r="BG42" s="25">
        <v>93.873664555741001</v>
      </c>
      <c r="BH42" s="25">
        <v>0.31961879804009102</v>
      </c>
      <c r="BI42" s="25">
        <v>3.6987267646621099E-3</v>
      </c>
      <c r="BJ42" s="25">
        <v>60.6709810567855</v>
      </c>
      <c r="BK42" s="25">
        <v>1277.70098659215</v>
      </c>
      <c r="BL42" s="25">
        <v>1158.84093976598</v>
      </c>
      <c r="BM42" s="25">
        <v>118.860046826171</v>
      </c>
      <c r="BN42" s="25">
        <v>0.99882125883915596</v>
      </c>
      <c r="BO42" s="25">
        <v>2.0109389369643401E-2</v>
      </c>
      <c r="BP42" s="25">
        <v>43.962768718618598</v>
      </c>
      <c r="BQ42" s="25">
        <v>5.9770389622844204</v>
      </c>
      <c r="BR42" s="25">
        <v>296.62899044847501</v>
      </c>
      <c r="BS42" s="25">
        <v>12.8507972453248</v>
      </c>
      <c r="BT42" s="25">
        <v>4.0137124599723304</v>
      </c>
      <c r="BU42" s="25">
        <v>534.064960840401</v>
      </c>
      <c r="BV42" s="25">
        <v>4.5420338711244099</v>
      </c>
      <c r="BW42" s="25">
        <v>15.0930540824638</v>
      </c>
      <c r="BX42" s="25">
        <v>20.891687835447001</v>
      </c>
      <c r="BY42" s="25">
        <v>2.0617715537624599E-2</v>
      </c>
      <c r="BZ42" s="25">
        <v>122.889726171398</v>
      </c>
      <c r="CA42" s="25">
        <v>1758.55988507252</v>
      </c>
      <c r="CB42" s="25">
        <v>1.1860269587032399</v>
      </c>
      <c r="CC42" s="25">
        <v>4.7939622033137699</v>
      </c>
      <c r="CD42" s="25">
        <v>176.234734171051</v>
      </c>
      <c r="CE42" s="88">
        <v>0</v>
      </c>
      <c r="CF42" s="25">
        <v>78.640745841353095</v>
      </c>
      <c r="CG42" s="25">
        <v>3072.8497168714098</v>
      </c>
      <c r="CH42" s="25">
        <v>134.53546888331701</v>
      </c>
      <c r="CI42" s="27"/>
      <c r="CJ42" s="54">
        <f t="shared" si="16"/>
        <v>5.2346120278449317E-3</v>
      </c>
      <c r="CK42" s="54">
        <f t="shared" si="17"/>
        <v>5.8095572693518125E-3</v>
      </c>
      <c r="CL42" s="54">
        <f t="shared" si="18"/>
        <v>5.7180565968635291E-3</v>
      </c>
      <c r="CM42" s="54">
        <f t="shared" si="19"/>
        <v>3.870081635524819E-3</v>
      </c>
      <c r="CN42" s="54">
        <f t="shared" si="20"/>
        <v>3.7181863720728734E-3</v>
      </c>
      <c r="CO42" s="54">
        <f t="shared" si="21"/>
        <v>4.9745347005907747E-3</v>
      </c>
      <c r="CP42" s="54">
        <f t="shared" si="22"/>
        <v>2.9163255773451326E-3</v>
      </c>
      <c r="CQ42" s="54">
        <f t="shared" si="23"/>
        <v>5.592525773478494E-3</v>
      </c>
      <c r="CR42" s="54">
        <f t="shared" si="24"/>
        <v>2.7108825536536064E-3</v>
      </c>
      <c r="CS42" s="54" t="str">
        <f t="shared" si="25"/>
        <v/>
      </c>
      <c r="CT42" s="54">
        <f t="shared" si="26"/>
        <v>6.2319367655810885E-3</v>
      </c>
      <c r="CU42" s="54">
        <f t="shared" si="27"/>
        <v>2.7365402882890649E-3</v>
      </c>
      <c r="CV42" s="54">
        <f t="shared" si="28"/>
        <v>2.7479879525562469E-3</v>
      </c>
      <c r="CW42" s="54">
        <f t="shared" si="29"/>
        <v>2.6784601138856658E-3</v>
      </c>
      <c r="CX42" s="54">
        <f t="shared" si="30"/>
        <v>3.9036449242018561E-3</v>
      </c>
      <c r="CY42" s="54">
        <f t="shared" si="31"/>
        <v>2.9084076734359745E-3</v>
      </c>
    </row>
    <row r="43" spans="1:103" x14ac:dyDescent="0.25">
      <c r="A43" s="27" t="s">
        <v>42</v>
      </c>
      <c r="B43" s="25">
        <v>71995.352702999997</v>
      </c>
      <c r="C43" s="25">
        <v>1168.2348555999999</v>
      </c>
      <c r="D43" s="25">
        <v>16865.367622999998</v>
      </c>
      <c r="E43" s="25">
        <v>24931.244204999999</v>
      </c>
      <c r="F43" s="25">
        <v>16816.890008999999</v>
      </c>
      <c r="G43" s="25">
        <v>1013.1343128</v>
      </c>
      <c r="H43" s="25">
        <v>20421.145857</v>
      </c>
      <c r="I43" s="25">
        <v>198.41520403999999</v>
      </c>
      <c r="J43" s="25">
        <v>268.56656413000002</v>
      </c>
      <c r="K43" s="25"/>
      <c r="L43" s="25">
        <v>146.50447697999999</v>
      </c>
      <c r="M43" s="25">
        <v>54.843996871000002</v>
      </c>
      <c r="N43" s="25">
        <v>5613.8743723999996</v>
      </c>
      <c r="O43" s="25">
        <v>5.5099720445999996</v>
      </c>
      <c r="P43" s="25">
        <v>27.072328679999998</v>
      </c>
      <c r="Q43" s="25">
        <v>226.709384</v>
      </c>
      <c r="R43" s="25"/>
      <c r="S43" s="25" t="s">
        <v>42</v>
      </c>
      <c r="T43" s="88">
        <v>60.954556023620299</v>
      </c>
      <c r="U43" s="25">
        <v>14.4269172757032</v>
      </c>
      <c r="V43" s="25">
        <v>5.5225660248426598</v>
      </c>
      <c r="W43" s="25">
        <v>138.39855639835699</v>
      </c>
      <c r="X43" s="25">
        <v>138.397142729379</v>
      </c>
      <c r="Y43" s="25">
        <v>107.879904200449</v>
      </c>
      <c r="Z43" s="88">
        <v>13.955378544981</v>
      </c>
      <c r="AA43" s="25">
        <v>271.96875116528599</v>
      </c>
      <c r="AB43" s="25">
        <v>27.184118959104001</v>
      </c>
      <c r="AC43" s="25">
        <v>1071.4056808908199</v>
      </c>
      <c r="AD43" s="25">
        <v>0</v>
      </c>
      <c r="AE43" s="25">
        <v>72288.934886269097</v>
      </c>
      <c r="AF43" s="25">
        <v>775.00414574621198</v>
      </c>
      <c r="AG43" s="25">
        <v>29.016877872659901</v>
      </c>
      <c r="AH43" s="25">
        <v>89.204584752159903</v>
      </c>
      <c r="AI43" s="25">
        <v>916.72306722205894</v>
      </c>
      <c r="AJ43" s="88">
        <v>1.0435131881229799E-2</v>
      </c>
      <c r="AK43" s="25">
        <v>146.2968052475</v>
      </c>
      <c r="AL43" s="25">
        <v>146.2968052475</v>
      </c>
      <c r="AM43" s="25">
        <v>54.994121529641603</v>
      </c>
      <c r="AN43" s="25">
        <v>0</v>
      </c>
      <c r="AO43" s="25">
        <v>1290.8842787199801</v>
      </c>
      <c r="AP43" s="25">
        <v>4.4452434927549298</v>
      </c>
      <c r="AQ43" s="88">
        <v>122.33315987229101</v>
      </c>
      <c r="AR43" s="25">
        <v>5.9357232014380701</v>
      </c>
      <c r="AS43" s="25">
        <v>132.223781749062</v>
      </c>
      <c r="AT43" s="25">
        <v>12.344685225788201</v>
      </c>
      <c r="AU43" s="25">
        <v>1173.59146801358</v>
      </c>
      <c r="AV43" s="25">
        <v>0</v>
      </c>
      <c r="AW43" s="88">
        <v>20334.719953262</v>
      </c>
      <c r="AX43" s="25">
        <v>15211.840054189601</v>
      </c>
      <c r="AY43" s="25">
        <v>1690.2039173619401</v>
      </c>
      <c r="AZ43" s="25">
        <v>16902.043971551499</v>
      </c>
      <c r="BA43" s="25">
        <v>3.9662388931314997E-3</v>
      </c>
      <c r="BB43" s="25">
        <v>634.29767128237302</v>
      </c>
      <c r="BC43" s="25">
        <v>61.3108546834438</v>
      </c>
      <c r="BD43" s="25">
        <v>13136.306306598901</v>
      </c>
      <c r="BE43" s="25">
        <v>66.809295106290307</v>
      </c>
      <c r="BF43" s="25">
        <v>798.09515357947896</v>
      </c>
      <c r="BG43" s="25">
        <v>1259.8012473751201</v>
      </c>
      <c r="BH43" s="25">
        <v>32.247558409034497</v>
      </c>
      <c r="BI43" s="25">
        <v>0.20660130233634799</v>
      </c>
      <c r="BJ43" s="25">
        <v>990.21154461328103</v>
      </c>
      <c r="BK43" s="25">
        <v>24982.090657737201</v>
      </c>
      <c r="BL43" s="25">
        <v>16862.672917915701</v>
      </c>
      <c r="BM43" s="25">
        <v>8119.4177398215297</v>
      </c>
      <c r="BN43" s="25">
        <v>15.062307587757701</v>
      </c>
      <c r="BO43" s="25">
        <v>0.42436042031118199</v>
      </c>
      <c r="BP43" s="25">
        <v>1758.2450512739899</v>
      </c>
      <c r="BQ43" s="25">
        <v>70.1496099362313</v>
      </c>
      <c r="BR43" s="25">
        <v>3618.9121420658298</v>
      </c>
      <c r="BS43" s="25">
        <v>156.05419838290899</v>
      </c>
      <c r="BT43" s="25">
        <v>43.667101508512502</v>
      </c>
      <c r="BU43" s="25">
        <v>6638.3000827835504</v>
      </c>
      <c r="BV43" s="25">
        <v>110.10952015546199</v>
      </c>
      <c r="BW43" s="25">
        <v>700.40605445416304</v>
      </c>
      <c r="BX43" s="25">
        <v>648.43820446766597</v>
      </c>
      <c r="BY43" s="25">
        <v>4.3315499657732399</v>
      </c>
      <c r="BZ43" s="25">
        <v>1015.58684727811</v>
      </c>
      <c r="CA43" s="25">
        <v>10732.242897147</v>
      </c>
      <c r="CB43" s="25">
        <v>0.74186283003228504</v>
      </c>
      <c r="CC43" s="25">
        <v>37.155023613939299</v>
      </c>
      <c r="CD43" s="25">
        <v>976.16314946470197</v>
      </c>
      <c r="CE43" s="88">
        <v>0</v>
      </c>
      <c r="CF43" s="25">
        <v>506.550790210618</v>
      </c>
      <c r="CG43" s="25">
        <v>20483.534342168299</v>
      </c>
      <c r="CH43" s="25">
        <v>838.81080870337303</v>
      </c>
      <c r="CI43" s="27"/>
      <c r="CJ43" s="54">
        <f t="shared" si="16"/>
        <v>4.0777935275934348E-3</v>
      </c>
      <c r="CK43" s="54">
        <f t="shared" si="17"/>
        <v>4.585218792182752E-3</v>
      </c>
      <c r="CL43" s="54">
        <f t="shared" si="18"/>
        <v>2.1746545566835567E-3</v>
      </c>
      <c r="CM43" s="54">
        <f t="shared" si="19"/>
        <v>2.0394671168077637E-3</v>
      </c>
      <c r="CN43" s="54">
        <f t="shared" si="20"/>
        <v>2.7224361276787928E-3</v>
      </c>
      <c r="CO43" s="54">
        <f t="shared" si="21"/>
        <v>2.420739725349879E-3</v>
      </c>
      <c r="CP43" s="54">
        <f t="shared" si="22"/>
        <v>3.0550922854759408E-3</v>
      </c>
      <c r="CQ43" s="54">
        <f t="shared" si="23"/>
        <v>-0.30248720908767407</v>
      </c>
      <c r="CR43" s="54">
        <f t="shared" si="24"/>
        <v>1.2667947130005144E-2</v>
      </c>
      <c r="CS43" s="54" t="str">
        <f t="shared" si="25"/>
        <v/>
      </c>
      <c r="CT43" s="54">
        <f t="shared" si="26"/>
        <v>-1.4175111694937437E-3</v>
      </c>
      <c r="CU43" s="54">
        <f t="shared" si="27"/>
        <v>2.7373033915583096E-3</v>
      </c>
      <c r="CV43" s="54">
        <f t="shared" si="28"/>
        <v>-0.9764469646134003</v>
      </c>
      <c r="CW43" s="54">
        <f t="shared" si="29"/>
        <v>2.2856704427389701E-3</v>
      </c>
      <c r="CX43" s="54">
        <f t="shared" si="30"/>
        <v>4.129318922852376E-3</v>
      </c>
      <c r="CY43" s="54">
        <f t="shared" si="31"/>
        <v>-0.94554841529723266</v>
      </c>
    </row>
    <row r="44" spans="1:103" x14ac:dyDescent="0.25">
      <c r="A44" s="27" t="s">
        <v>43</v>
      </c>
      <c r="B44" s="25">
        <v>140189.56559000001</v>
      </c>
      <c r="C44" s="25">
        <v>3407.8360969999999</v>
      </c>
      <c r="D44" s="25">
        <v>44507.618901000002</v>
      </c>
      <c r="E44" s="25">
        <v>26416.873652999999</v>
      </c>
      <c r="F44" s="25">
        <v>24149.523309</v>
      </c>
      <c r="G44" s="25">
        <v>4521.3737250000004</v>
      </c>
      <c r="H44" s="25">
        <v>64839.121297999998</v>
      </c>
      <c r="I44" s="25">
        <v>326.27577694000001</v>
      </c>
      <c r="J44" s="25">
        <v>516.71801223</v>
      </c>
      <c r="K44" s="25"/>
      <c r="L44" s="25">
        <v>366.05438361</v>
      </c>
      <c r="M44" s="25">
        <v>97.092820687</v>
      </c>
      <c r="N44" s="25">
        <v>552.50492866000002</v>
      </c>
      <c r="O44" s="25">
        <v>7.9952387722999996</v>
      </c>
      <c r="P44" s="25">
        <v>53.905054986000003</v>
      </c>
      <c r="Q44" s="25">
        <v>29.636566323</v>
      </c>
      <c r="R44" s="25"/>
      <c r="S44" s="25" t="s">
        <v>43</v>
      </c>
      <c r="T44" s="88">
        <v>257.62318641105003</v>
      </c>
      <c r="U44" s="25">
        <v>28.588870515746201</v>
      </c>
      <c r="V44" s="25">
        <v>8.0165412872659996</v>
      </c>
      <c r="W44" s="25">
        <v>330.38391813023901</v>
      </c>
      <c r="X44" s="25">
        <v>330.25320766563198</v>
      </c>
      <c r="Y44" s="25">
        <v>331.87834197753398</v>
      </c>
      <c r="Z44" s="88">
        <v>59.374198557701298</v>
      </c>
      <c r="AA44" s="25">
        <v>529.31341593914794</v>
      </c>
      <c r="AB44" s="25">
        <v>54.189231366017601</v>
      </c>
      <c r="AC44" s="25">
        <v>4715.1453200836304</v>
      </c>
      <c r="AD44" s="25">
        <v>0</v>
      </c>
      <c r="AE44" s="25">
        <v>141291.19328008199</v>
      </c>
      <c r="AF44" s="25">
        <v>1396.0456860382601</v>
      </c>
      <c r="AG44" s="25">
        <v>88.256843058516395</v>
      </c>
      <c r="AH44" s="25">
        <v>162.61872090298999</v>
      </c>
      <c r="AI44" s="25">
        <v>2490.7106373581501</v>
      </c>
      <c r="AJ44" s="88">
        <v>0.94987866444431801</v>
      </c>
      <c r="AK44" s="25">
        <v>379.63373776522798</v>
      </c>
      <c r="AL44" s="25">
        <v>379.63373776522798</v>
      </c>
      <c r="AM44" s="25">
        <v>97.358492413422198</v>
      </c>
      <c r="AN44" s="25">
        <v>0</v>
      </c>
      <c r="AO44" s="25">
        <v>4107.7292620354101</v>
      </c>
      <c r="AP44" s="25">
        <v>14.313990190989999</v>
      </c>
      <c r="AQ44" s="88">
        <v>343.34256799787602</v>
      </c>
      <c r="AR44" s="25">
        <v>15.241640280253501</v>
      </c>
      <c r="AS44" s="25">
        <v>557.39185002283398</v>
      </c>
      <c r="AT44" s="25">
        <v>30.1070333156648</v>
      </c>
      <c r="AU44" s="25">
        <v>3422.6690183529699</v>
      </c>
      <c r="AV44" s="25">
        <v>0</v>
      </c>
      <c r="AW44" s="88">
        <v>64691.434762810102</v>
      </c>
      <c r="AX44" s="25">
        <v>40141.4965511556</v>
      </c>
      <c r="AY44" s="25">
        <v>4460.1677949130499</v>
      </c>
      <c r="AZ44" s="25">
        <v>44601.664346068697</v>
      </c>
      <c r="BA44" s="25">
        <v>1.0000207336668799E-2</v>
      </c>
      <c r="BB44" s="25">
        <v>1547.6564437959501</v>
      </c>
      <c r="BC44" s="25">
        <v>9.2338589531352397</v>
      </c>
      <c r="BD44" s="25">
        <v>43768.135821600197</v>
      </c>
      <c r="BE44" s="25">
        <v>11.2495561906336</v>
      </c>
      <c r="BF44" s="25">
        <v>1321.05340351416</v>
      </c>
      <c r="BG44" s="25">
        <v>1894.06144079763</v>
      </c>
      <c r="BH44" s="25">
        <v>10.920052420531601</v>
      </c>
      <c r="BI44" s="25">
        <v>3.74577067513022</v>
      </c>
      <c r="BJ44" s="25">
        <v>985.731241828733</v>
      </c>
      <c r="BK44" s="25">
        <v>26539.193880984199</v>
      </c>
      <c r="BL44" s="25">
        <v>24255.5360493644</v>
      </c>
      <c r="BM44" s="25">
        <v>2283.6578316197902</v>
      </c>
      <c r="BN44" s="25">
        <v>18.6195877928978</v>
      </c>
      <c r="BO44" s="25">
        <v>0.62462378717067601</v>
      </c>
      <c r="BP44" s="25">
        <v>1043.6218239826401</v>
      </c>
      <c r="BQ44" s="25">
        <v>120.95892652876699</v>
      </c>
      <c r="BR44" s="25">
        <v>6283.12793238424</v>
      </c>
      <c r="BS44" s="25">
        <v>250.688992410368</v>
      </c>
      <c r="BT44" s="25">
        <v>94.831549091750702</v>
      </c>
      <c r="BU44" s="25">
        <v>11738.696340459701</v>
      </c>
      <c r="BV44" s="25">
        <v>336.23468561232102</v>
      </c>
      <c r="BW44" s="25">
        <v>17.240331011612799</v>
      </c>
      <c r="BX44" s="25">
        <v>450.592397199358</v>
      </c>
      <c r="BY44" s="25">
        <v>0.53822033590502505</v>
      </c>
      <c r="BZ44" s="25">
        <v>4523.7928598962599</v>
      </c>
      <c r="CA44" s="25">
        <v>37572.319674902799</v>
      </c>
      <c r="CB44" s="25">
        <v>46.589024954298701</v>
      </c>
      <c r="CC44" s="25">
        <v>156.74025851897099</v>
      </c>
      <c r="CD44" s="25">
        <v>3536.38956823534</v>
      </c>
      <c r="CE44" s="88">
        <v>0</v>
      </c>
      <c r="CF44" s="25">
        <v>1718.47379372152</v>
      </c>
      <c r="CG44" s="25">
        <v>65022.659815913998</v>
      </c>
      <c r="CH44" s="25">
        <v>2487.2135070171398</v>
      </c>
      <c r="CI44" s="27"/>
      <c r="CJ44" s="54">
        <f t="shared" si="16"/>
        <v>7.8581289944489319E-3</v>
      </c>
      <c r="CK44" s="54">
        <f t="shared" si="17"/>
        <v>4.35259235795637E-3</v>
      </c>
      <c r="CL44" s="54">
        <f t="shared" si="18"/>
        <v>2.1130190154158681E-3</v>
      </c>
      <c r="CM44" s="54">
        <f t="shared" si="19"/>
        <v>4.6303824438479538E-3</v>
      </c>
      <c r="CN44" s="54">
        <f t="shared" si="20"/>
        <v>4.3898481559216307E-3</v>
      </c>
      <c r="CO44" s="54">
        <f t="shared" si="21"/>
        <v>5.3504422403381237E-4</v>
      </c>
      <c r="CP44" s="54">
        <f t="shared" si="22"/>
        <v>2.8306755896715203E-3</v>
      </c>
      <c r="CQ44" s="54">
        <f t="shared" si="23"/>
        <v>1.2190395385567912E-2</v>
      </c>
      <c r="CR44" s="54">
        <f t="shared" si="24"/>
        <v>2.4375778298863553E-2</v>
      </c>
      <c r="CS44" s="54" t="str">
        <f t="shared" si="25"/>
        <v/>
      </c>
      <c r="CT44" s="54">
        <f t="shared" si="26"/>
        <v>3.7096548390732093E-2</v>
      </c>
      <c r="CU44" s="54">
        <f t="shared" si="27"/>
        <v>2.7362654060556057E-3</v>
      </c>
      <c r="CV44" s="54">
        <f t="shared" si="28"/>
        <v>8.8450276356562031E-3</v>
      </c>
      <c r="CW44" s="54">
        <f t="shared" si="29"/>
        <v>2.6644000976936274E-3</v>
      </c>
      <c r="CX44" s="54">
        <f t="shared" si="30"/>
        <v>5.2717946413634743E-3</v>
      </c>
      <c r="CY44" s="54">
        <f t="shared" si="31"/>
        <v>1.5874544558817046E-2</v>
      </c>
    </row>
    <row r="45" spans="1:103" x14ac:dyDescent="0.25">
      <c r="A45" s="27" t="s">
        <v>44</v>
      </c>
      <c r="B45" s="25">
        <v>4686.6766842999996</v>
      </c>
      <c r="C45" s="25">
        <v>6371.7508819000004</v>
      </c>
      <c r="D45" s="25">
        <v>4780.3136789</v>
      </c>
      <c r="E45" s="25">
        <v>1446.437989</v>
      </c>
      <c r="F45" s="25">
        <v>1277.3690878</v>
      </c>
      <c r="G45" s="25">
        <v>60.976066682000003</v>
      </c>
      <c r="H45" s="25">
        <v>5269.8864661999996</v>
      </c>
      <c r="I45" s="25">
        <v>20.090097997000001</v>
      </c>
      <c r="J45" s="25">
        <v>41.448446824000001</v>
      </c>
      <c r="K45" s="25"/>
      <c r="L45" s="25">
        <v>25.917606073000002</v>
      </c>
      <c r="M45" s="25">
        <v>2.7448084335999998</v>
      </c>
      <c r="N45" s="25">
        <v>60.449842863000001</v>
      </c>
      <c r="O45" s="25">
        <v>0.18776702640000001</v>
      </c>
      <c r="P45" s="25">
        <v>1.3331002949999999</v>
      </c>
      <c r="Q45" s="25">
        <v>3.4518063045999998</v>
      </c>
      <c r="R45" s="25"/>
      <c r="S45" s="25" t="s">
        <v>44</v>
      </c>
      <c r="T45" s="88">
        <v>27.9275717231383</v>
      </c>
      <c r="U45" s="25">
        <v>12.9173234787221</v>
      </c>
      <c r="V45" s="25">
        <v>0.18824827263066901</v>
      </c>
      <c r="W45" s="25">
        <v>21.159899470785501</v>
      </c>
      <c r="X45" s="25">
        <v>21.1268762809894</v>
      </c>
      <c r="Y45" s="25">
        <v>34.526864569893597</v>
      </c>
      <c r="Z45" s="88">
        <v>6.4964305249749499</v>
      </c>
      <c r="AA45" s="25">
        <v>65.261349207054195</v>
      </c>
      <c r="AB45" s="25">
        <v>1.3532017859588901</v>
      </c>
      <c r="AC45" s="25">
        <v>95600.715034438705</v>
      </c>
      <c r="AD45" s="25">
        <v>0</v>
      </c>
      <c r="AE45" s="25">
        <v>4729.4039925704201</v>
      </c>
      <c r="AF45" s="25">
        <v>28.0013450877507</v>
      </c>
      <c r="AG45" s="25">
        <v>618.41497280904298</v>
      </c>
      <c r="AH45" s="25">
        <v>6.0489768293516697</v>
      </c>
      <c r="AI45" s="25">
        <v>736.21290899310304</v>
      </c>
      <c r="AJ45" s="88">
        <v>0.23968292931000901</v>
      </c>
      <c r="AK45" s="25">
        <v>27.735247177632498</v>
      </c>
      <c r="AL45" s="25">
        <v>27.735247177632498</v>
      </c>
      <c r="AM45" s="25">
        <v>2.75232122889597</v>
      </c>
      <c r="AN45" s="25">
        <v>0</v>
      </c>
      <c r="AO45" s="25">
        <v>226.013699338761</v>
      </c>
      <c r="AP45" s="25">
        <v>1.05290774682288</v>
      </c>
      <c r="AQ45" s="88">
        <v>96.443737415920694</v>
      </c>
      <c r="AR45" s="25">
        <v>5.7769604961803802</v>
      </c>
      <c r="AS45" s="25">
        <v>71.632512924504496</v>
      </c>
      <c r="AT45" s="25">
        <v>3.98651315166394</v>
      </c>
      <c r="AU45" s="25">
        <v>6386.5015249921398</v>
      </c>
      <c r="AV45" s="25">
        <v>0</v>
      </c>
      <c r="AW45" s="88">
        <v>5865.9704457194503</v>
      </c>
      <c r="AX45" s="25">
        <v>4320.91184370685</v>
      </c>
      <c r="AY45" s="25">
        <v>480.10111373490503</v>
      </c>
      <c r="AZ45" s="25">
        <v>4801.0129574417497</v>
      </c>
      <c r="BA45" s="25">
        <v>2.0632026939801599E-3</v>
      </c>
      <c r="BB45" s="25">
        <v>71.827659456621305</v>
      </c>
      <c r="BC45" s="25">
        <v>1.25231860293104</v>
      </c>
      <c r="BD45" s="25">
        <v>2640.4378590985202</v>
      </c>
      <c r="BE45" s="25">
        <v>4.51474263298004</v>
      </c>
      <c r="BF45" s="25">
        <v>18.7016350358526</v>
      </c>
      <c r="BG45" s="25">
        <v>53.673074235133903</v>
      </c>
      <c r="BH45" s="25">
        <v>1.5090838864178699</v>
      </c>
      <c r="BI45" s="25">
        <v>0.87163615006861805</v>
      </c>
      <c r="BJ45" s="25">
        <v>16.350893391094399</v>
      </c>
      <c r="BK45" s="25">
        <v>1455.78331419082</v>
      </c>
      <c r="BL45" s="25">
        <v>1285.1789767513701</v>
      </c>
      <c r="BM45" s="25">
        <v>170.604337439441</v>
      </c>
      <c r="BN45" s="25">
        <v>1.15509183055275</v>
      </c>
      <c r="BO45" s="25">
        <v>0.121697841983718</v>
      </c>
      <c r="BP45" s="25">
        <v>93.384776374168496</v>
      </c>
      <c r="BQ45" s="25">
        <v>4.3856834247700203</v>
      </c>
      <c r="BR45" s="25">
        <v>309.32835799754201</v>
      </c>
      <c r="BS45" s="25">
        <v>2.3110410214013601</v>
      </c>
      <c r="BT45" s="25">
        <v>5.3454859997685098</v>
      </c>
      <c r="BU45" s="25">
        <v>743.591793647381</v>
      </c>
      <c r="BV45" s="25">
        <v>27.779829009398501</v>
      </c>
      <c r="BW45" s="25">
        <v>13.392605235866901</v>
      </c>
      <c r="BX45" s="25">
        <v>15.175041587989201</v>
      </c>
      <c r="BY45" s="25">
        <v>0.114017855476005</v>
      </c>
      <c r="BZ45" s="25">
        <v>61.2291643305389</v>
      </c>
      <c r="CA45" s="25">
        <v>2480.41881745213</v>
      </c>
      <c r="CB45" s="25">
        <v>0.314508646135021</v>
      </c>
      <c r="CC45" s="25">
        <v>16.948232138696699</v>
      </c>
      <c r="CD45" s="25">
        <v>577.92407182718898</v>
      </c>
      <c r="CE45" s="88">
        <v>0</v>
      </c>
      <c r="CF45" s="25">
        <v>171.63572367258601</v>
      </c>
      <c r="CG45" s="25">
        <v>5285.8460275467396</v>
      </c>
      <c r="CH45" s="25">
        <v>176.08513165729201</v>
      </c>
      <c r="CI45" s="27"/>
      <c r="CJ45" s="54">
        <f t="shared" si="16"/>
        <v>9.116760371705104E-3</v>
      </c>
      <c r="CK45" s="54">
        <f t="shared" si="17"/>
        <v>2.3150062464056794E-3</v>
      </c>
      <c r="CL45" s="54">
        <f t="shared" si="18"/>
        <v>4.3301088447636731E-3</v>
      </c>
      <c r="CM45" s="54">
        <f t="shared" si="19"/>
        <v>6.4609234975091271E-3</v>
      </c>
      <c r="CN45" s="54">
        <f t="shared" si="20"/>
        <v>6.1140425472648681E-3</v>
      </c>
      <c r="CO45" s="54">
        <f t="shared" si="21"/>
        <v>4.1507703318884532E-3</v>
      </c>
      <c r="CP45" s="54">
        <f t="shared" si="22"/>
        <v>3.0284450052389966E-3</v>
      </c>
      <c r="CQ45" s="54">
        <f t="shared" si="23"/>
        <v>5.1606432389937486E-2</v>
      </c>
      <c r="CR45" s="54">
        <f t="shared" si="24"/>
        <v>0.57451856963831383</v>
      </c>
      <c r="CS45" s="54" t="str">
        <f t="shared" si="25"/>
        <v/>
      </c>
      <c r="CT45" s="54">
        <f t="shared" si="26"/>
        <v>7.0131519844575746E-2</v>
      </c>
      <c r="CU45" s="54">
        <f t="shared" si="27"/>
        <v>2.7370927617402503E-3</v>
      </c>
      <c r="CV45" s="54">
        <f t="shared" si="28"/>
        <v>0.18499088718639431</v>
      </c>
      <c r="CW45" s="54">
        <f t="shared" si="29"/>
        <v>2.5629964956882462E-3</v>
      </c>
      <c r="CX45" s="54">
        <f t="shared" si="30"/>
        <v>1.5078753664884707E-2</v>
      </c>
      <c r="CY45" s="54">
        <f t="shared" si="31"/>
        <v>0.15490638809928903</v>
      </c>
    </row>
    <row r="46" spans="1:103" x14ac:dyDescent="0.25">
      <c r="A46" s="27" t="s">
        <v>45</v>
      </c>
      <c r="B46" s="25">
        <v>5730.9888395999997</v>
      </c>
      <c r="C46" s="25">
        <v>121.02883187</v>
      </c>
      <c r="D46" s="25">
        <v>2885.1462104000002</v>
      </c>
      <c r="E46" s="25">
        <v>1494.9689672</v>
      </c>
      <c r="F46" s="25">
        <v>1339.2148529000001</v>
      </c>
      <c r="G46" s="25">
        <v>105.81262443</v>
      </c>
      <c r="H46" s="25">
        <v>1354.2629420999999</v>
      </c>
      <c r="I46" s="25">
        <v>12.893856685999999</v>
      </c>
      <c r="J46" s="25">
        <v>22.318750656999999</v>
      </c>
      <c r="K46" s="25"/>
      <c r="L46" s="25">
        <v>15.186763292</v>
      </c>
      <c r="M46" s="25">
        <v>4.9424553544999998</v>
      </c>
      <c r="N46" s="25">
        <v>26.584390116000002</v>
      </c>
      <c r="O46" s="25">
        <v>0.50515066519999996</v>
      </c>
      <c r="P46" s="25">
        <v>2.5203021526999998</v>
      </c>
      <c r="Q46" s="25">
        <v>1.6879671574999999</v>
      </c>
      <c r="R46" s="25"/>
      <c r="S46" s="25" t="s">
        <v>45</v>
      </c>
      <c r="T46" s="88">
        <v>12.4001562822266</v>
      </c>
      <c r="U46" s="25">
        <v>2.8559514839061402</v>
      </c>
      <c r="V46" s="25">
        <v>0.50638522430291399</v>
      </c>
      <c r="W46" s="25">
        <v>12.969044780992199</v>
      </c>
      <c r="X46" s="25">
        <v>12.969017966345</v>
      </c>
      <c r="Y46" s="25">
        <v>9.5520394423684305</v>
      </c>
      <c r="Z46" s="88">
        <v>2.83810059494161</v>
      </c>
      <c r="AA46" s="25">
        <v>22.388563941309201</v>
      </c>
      <c r="AB46" s="25">
        <v>2.5310677562053998</v>
      </c>
      <c r="AC46" s="25">
        <v>119.138050651296</v>
      </c>
      <c r="AD46" s="25">
        <v>0</v>
      </c>
      <c r="AE46" s="25">
        <v>5753.1304609313402</v>
      </c>
      <c r="AF46" s="25">
        <v>54.088805260989702</v>
      </c>
      <c r="AG46" s="25">
        <v>2.5941544509786798</v>
      </c>
      <c r="AH46" s="25">
        <v>6.4875275158914603</v>
      </c>
      <c r="AI46" s="25">
        <v>62.537788837317102</v>
      </c>
      <c r="AJ46" s="88">
        <v>2.7843142574282E-4</v>
      </c>
      <c r="AK46" s="25">
        <v>15.2995891069429</v>
      </c>
      <c r="AL46" s="25">
        <v>15.2995891069429</v>
      </c>
      <c r="AM46" s="25">
        <v>4.9559877912796297</v>
      </c>
      <c r="AN46" s="25">
        <v>0</v>
      </c>
      <c r="AO46" s="25">
        <v>67.155238331123201</v>
      </c>
      <c r="AP46" s="25">
        <v>0.23081978392494301</v>
      </c>
      <c r="AQ46" s="88">
        <v>13.2157626975561</v>
      </c>
      <c r="AR46" s="25">
        <v>0.65915388368370098</v>
      </c>
      <c r="AS46" s="25">
        <v>26.656742055153298</v>
      </c>
      <c r="AT46" s="25">
        <v>1.69255609052267</v>
      </c>
      <c r="AU46" s="25">
        <v>121.583243907251</v>
      </c>
      <c r="AV46" s="25">
        <v>0</v>
      </c>
      <c r="AW46" s="88">
        <v>1337.0606395608299</v>
      </c>
      <c r="AX46" s="25">
        <v>2604.7477904727202</v>
      </c>
      <c r="AY46" s="25">
        <v>289.41665622116699</v>
      </c>
      <c r="AZ46" s="25">
        <v>2894.1644466938901</v>
      </c>
      <c r="BA46" s="25">
        <v>3.0997520646174601E-4</v>
      </c>
      <c r="BB46" s="25">
        <v>38.9027575181467</v>
      </c>
      <c r="BC46" s="25">
        <v>0.31930946885144601</v>
      </c>
      <c r="BD46" s="25">
        <v>830.35756092957899</v>
      </c>
      <c r="BE46" s="25">
        <v>2.57014837216223</v>
      </c>
      <c r="BF46" s="25">
        <v>61.466288463764201</v>
      </c>
      <c r="BG46" s="25">
        <v>106.998864068519</v>
      </c>
      <c r="BH46" s="25">
        <v>0.38609124919393401</v>
      </c>
      <c r="BI46" s="25">
        <v>4.6659679558193699E-3</v>
      </c>
      <c r="BJ46" s="25">
        <v>75.655748166029895</v>
      </c>
      <c r="BK46" s="25">
        <v>1499.6934176425</v>
      </c>
      <c r="BL46" s="25">
        <v>1343.3402766624399</v>
      </c>
      <c r="BM46" s="25">
        <v>156.35314098006401</v>
      </c>
      <c r="BN46" s="25">
        <v>1.1864598124968999</v>
      </c>
      <c r="BO46" s="25">
        <v>1.41176147974227E-2</v>
      </c>
      <c r="BP46" s="25">
        <v>121.990342873835</v>
      </c>
      <c r="BQ46" s="25">
        <v>5.4720990316197904</v>
      </c>
      <c r="BR46" s="25">
        <v>294.60475426732103</v>
      </c>
      <c r="BS46" s="25">
        <v>11.578015432353901</v>
      </c>
      <c r="BT46" s="25">
        <v>3.3419432519276602</v>
      </c>
      <c r="BU46" s="25">
        <v>551.73132503293095</v>
      </c>
      <c r="BV46" s="25">
        <v>10.9556283374597</v>
      </c>
      <c r="BW46" s="25">
        <v>47.442816801424101</v>
      </c>
      <c r="BX46" s="25">
        <v>58.559326840721504</v>
      </c>
      <c r="BY46" s="25">
        <v>1.7959946537916702E-2</v>
      </c>
      <c r="BZ46" s="25">
        <v>106.015087286496</v>
      </c>
      <c r="CA46" s="25">
        <v>733.12066736985105</v>
      </c>
      <c r="CB46" s="25">
        <v>0.57865675755220802</v>
      </c>
      <c r="CC46" s="25">
        <v>7.5590191031204697</v>
      </c>
      <c r="CD46" s="25">
        <v>50.883626869690701</v>
      </c>
      <c r="CE46" s="88">
        <v>0</v>
      </c>
      <c r="CF46" s="25">
        <v>29.0698615112683</v>
      </c>
      <c r="CG46" s="25">
        <v>1358.3212342576201</v>
      </c>
      <c r="CH46" s="25">
        <v>36.0716005583552</v>
      </c>
      <c r="CI46" s="27"/>
      <c r="CJ46" s="54">
        <f t="shared" si="16"/>
        <v>3.863490568738553E-3</v>
      </c>
      <c r="CK46" s="54">
        <f t="shared" si="17"/>
        <v>4.5808261443562913E-3</v>
      </c>
      <c r="CL46" s="54">
        <f t="shared" si="18"/>
        <v>3.1257467165380203E-3</v>
      </c>
      <c r="CM46" s="54">
        <f t="shared" si="19"/>
        <v>3.1602331193193137E-3</v>
      </c>
      <c r="CN46" s="54">
        <f t="shared" si="20"/>
        <v>3.0804793969439873E-3</v>
      </c>
      <c r="CO46" s="54">
        <f t="shared" si="21"/>
        <v>1.9134092702703628E-3</v>
      </c>
      <c r="CP46" s="54">
        <f t="shared" si="22"/>
        <v>2.9966796191935353E-3</v>
      </c>
      <c r="CQ46" s="54">
        <f t="shared" si="23"/>
        <v>5.8292318718424557E-3</v>
      </c>
      <c r="CR46" s="54">
        <f t="shared" si="24"/>
        <v>3.1280104062323842E-3</v>
      </c>
      <c r="CS46" s="54" t="str">
        <f t="shared" si="25"/>
        <v/>
      </c>
      <c r="CT46" s="54">
        <f t="shared" si="26"/>
        <v>7.4292206162410888E-3</v>
      </c>
      <c r="CU46" s="54">
        <f t="shared" si="27"/>
        <v>2.7379987898745314E-3</v>
      </c>
      <c r="CV46" s="54">
        <f t="shared" si="28"/>
        <v>2.7215948471110956E-3</v>
      </c>
      <c r="CW46" s="54">
        <f t="shared" si="29"/>
        <v>2.4439423482204982E-3</v>
      </c>
      <c r="CX46" s="54">
        <f t="shared" si="30"/>
        <v>4.2715527159578152E-3</v>
      </c>
      <c r="CY46" s="54">
        <f t="shared" si="31"/>
        <v>2.7186151118405574E-3</v>
      </c>
    </row>
    <row r="47" spans="1:103" x14ac:dyDescent="0.25">
      <c r="A47" s="27" t="s">
        <v>46</v>
      </c>
      <c r="B47" s="25">
        <v>66581.880071000007</v>
      </c>
      <c r="C47" s="25">
        <v>1279.179862</v>
      </c>
      <c r="D47" s="25">
        <v>19294.395425999999</v>
      </c>
      <c r="E47" s="25">
        <v>20093.049803000002</v>
      </c>
      <c r="F47" s="25">
        <v>17812.974688999999</v>
      </c>
      <c r="G47" s="25">
        <v>4030.9679457000002</v>
      </c>
      <c r="H47" s="25">
        <v>29539.666396000001</v>
      </c>
      <c r="I47" s="25">
        <v>159.68288530999999</v>
      </c>
      <c r="J47" s="25">
        <v>297.39054912</v>
      </c>
      <c r="K47" s="25"/>
      <c r="L47" s="25">
        <v>185.22013892000001</v>
      </c>
      <c r="M47" s="25">
        <v>48.153762807</v>
      </c>
      <c r="N47" s="25">
        <v>165.67290251</v>
      </c>
      <c r="O47" s="25">
        <v>5.8346191539000003</v>
      </c>
      <c r="P47" s="25">
        <v>27.402163765000001</v>
      </c>
      <c r="Q47" s="25">
        <v>15.899966917</v>
      </c>
      <c r="R47" s="25"/>
      <c r="S47" s="25" t="s">
        <v>46</v>
      </c>
      <c r="T47" s="88">
        <v>77.6594312218336</v>
      </c>
      <c r="U47" s="25">
        <v>23.657229987812201</v>
      </c>
      <c r="V47" s="25">
        <v>5.8467124127564896</v>
      </c>
      <c r="W47" s="25">
        <v>161.42291662680401</v>
      </c>
      <c r="X47" s="25">
        <v>161.36533905770199</v>
      </c>
      <c r="Y47" s="25">
        <v>146.14601808498799</v>
      </c>
      <c r="Z47" s="88">
        <v>17.955134108664002</v>
      </c>
      <c r="AA47" s="25">
        <v>944.26342043416901</v>
      </c>
      <c r="AB47" s="25">
        <v>27.5192456391432</v>
      </c>
      <c r="AC47" s="25">
        <v>7936.8195591561098</v>
      </c>
      <c r="AD47" s="25">
        <v>0</v>
      </c>
      <c r="AE47" s="25">
        <v>66856.360166889805</v>
      </c>
      <c r="AF47" s="25">
        <v>1330.24222461869</v>
      </c>
      <c r="AG47" s="25">
        <v>257.86837524846999</v>
      </c>
      <c r="AH47" s="25">
        <v>83.368217170121099</v>
      </c>
      <c r="AI47" s="25">
        <v>2325.1703663152798</v>
      </c>
      <c r="AJ47" s="88">
        <v>0.41731500324930199</v>
      </c>
      <c r="AK47" s="25">
        <v>187.91667351481399</v>
      </c>
      <c r="AL47" s="25">
        <v>187.91667351481399</v>
      </c>
      <c r="AM47" s="25">
        <v>48.285644067086601</v>
      </c>
      <c r="AN47" s="25">
        <v>0</v>
      </c>
      <c r="AO47" s="25">
        <v>1757.6404235254499</v>
      </c>
      <c r="AP47" s="25">
        <v>6.9563167162607398</v>
      </c>
      <c r="AQ47" s="88">
        <v>181.03113184341501</v>
      </c>
      <c r="AR47" s="25">
        <v>9.6234867408940801</v>
      </c>
      <c r="AS47" s="25">
        <v>167.61608143448601</v>
      </c>
      <c r="AT47" s="25">
        <v>16.112758403845199</v>
      </c>
      <c r="AU47" s="25">
        <v>1285.0573063117199</v>
      </c>
      <c r="AV47" s="25">
        <v>0</v>
      </c>
      <c r="AW47" s="88">
        <v>29790.476291384799</v>
      </c>
      <c r="AX47" s="25">
        <v>17406.421797119601</v>
      </c>
      <c r="AY47" s="25">
        <v>1934.0473229231</v>
      </c>
      <c r="AZ47" s="25">
        <v>19340.469120042701</v>
      </c>
      <c r="BA47" s="25">
        <v>9.2686508220750901E-3</v>
      </c>
      <c r="BB47" s="25">
        <v>704.39563110153904</v>
      </c>
      <c r="BC47" s="25">
        <v>4.5359435482288601</v>
      </c>
      <c r="BD47" s="25">
        <v>18056.641540980399</v>
      </c>
      <c r="BE47" s="25">
        <v>53.635255860711901</v>
      </c>
      <c r="BF47" s="25">
        <v>689.61908021627301</v>
      </c>
      <c r="BG47" s="25">
        <v>1163.1752758257601</v>
      </c>
      <c r="BH47" s="25">
        <v>3.93633877709618</v>
      </c>
      <c r="BI47" s="25">
        <v>2.2066683179285299E-2</v>
      </c>
      <c r="BJ47" s="25">
        <v>1173.0844578338399</v>
      </c>
      <c r="BK47" s="25">
        <v>20143.659606548201</v>
      </c>
      <c r="BL47" s="25">
        <v>17857.12077125</v>
      </c>
      <c r="BM47" s="25">
        <v>2286.5388352982</v>
      </c>
      <c r="BN47" s="25">
        <v>19.000986373231399</v>
      </c>
      <c r="BO47" s="25">
        <v>0.186460943394125</v>
      </c>
      <c r="BP47" s="25">
        <v>1577.3897582191</v>
      </c>
      <c r="BQ47" s="25">
        <v>66.929028297425504</v>
      </c>
      <c r="BR47" s="25">
        <v>3782.01279353163</v>
      </c>
      <c r="BS47" s="25">
        <v>125.085181868858</v>
      </c>
      <c r="BT47" s="25">
        <v>38.262208977110497</v>
      </c>
      <c r="BU47" s="25">
        <v>7455.89341942382</v>
      </c>
      <c r="BV47" s="25">
        <v>123.324824471092</v>
      </c>
      <c r="BW47" s="25">
        <v>1046.97910310465</v>
      </c>
      <c r="BX47" s="25">
        <v>657.13587930796905</v>
      </c>
      <c r="BY47" s="25">
        <v>0.23753245767952499</v>
      </c>
      <c r="BZ47" s="25">
        <v>4045.7690146816799</v>
      </c>
      <c r="CA47" s="25">
        <v>15216.0442274903</v>
      </c>
      <c r="CB47" s="25">
        <v>32.921189982770798</v>
      </c>
      <c r="CC47" s="25">
        <v>47.206226116605897</v>
      </c>
      <c r="CD47" s="25">
        <v>1463.41410955987</v>
      </c>
      <c r="CE47" s="88">
        <v>0</v>
      </c>
      <c r="CF47" s="25">
        <v>690.41025712468695</v>
      </c>
      <c r="CG47" s="25">
        <v>29626.633466272</v>
      </c>
      <c r="CH47" s="25">
        <v>1100.59502607524</v>
      </c>
      <c r="CI47" s="27"/>
      <c r="CJ47" s="54">
        <f t="shared" si="16"/>
        <v>4.1224443586919454E-3</v>
      </c>
      <c r="CK47" s="54">
        <f t="shared" si="17"/>
        <v>4.5946973418816654E-3</v>
      </c>
      <c r="CL47" s="54">
        <f t="shared" si="18"/>
        <v>2.3879314705354889E-3</v>
      </c>
      <c r="CM47" s="54">
        <f t="shared" si="19"/>
        <v>2.5187716172705055E-3</v>
      </c>
      <c r="CN47" s="54">
        <f t="shared" si="20"/>
        <v>2.4783105023588573E-3</v>
      </c>
      <c r="CO47" s="54">
        <f t="shared" si="21"/>
        <v>3.6718399106766904E-3</v>
      </c>
      <c r="CP47" s="54">
        <f t="shared" si="22"/>
        <v>2.9440776041998852E-3</v>
      </c>
      <c r="CQ47" s="54">
        <f t="shared" si="23"/>
        <v>1.0536218358252802E-2</v>
      </c>
      <c r="CR47" s="54">
        <f t="shared" si="24"/>
        <v>2.1751628396676099</v>
      </c>
      <c r="CS47" s="54" t="str">
        <f t="shared" si="25"/>
        <v/>
      </c>
      <c r="CT47" s="54">
        <f t="shared" si="26"/>
        <v>1.4558538885335065E-2</v>
      </c>
      <c r="CU47" s="54">
        <f t="shared" si="27"/>
        <v>2.7387529530180305E-3</v>
      </c>
      <c r="CV47" s="54">
        <f t="shared" si="28"/>
        <v>1.1729008757896998E-2</v>
      </c>
      <c r="CW47" s="54">
        <f t="shared" si="29"/>
        <v>2.0726732178236239E-3</v>
      </c>
      <c r="CX47" s="54">
        <f t="shared" si="30"/>
        <v>4.2727236851545529E-3</v>
      </c>
      <c r="CY47" s="54">
        <f t="shared" si="31"/>
        <v>1.3383140226391586E-2</v>
      </c>
    </row>
    <row r="48" spans="1:103" x14ac:dyDescent="0.25">
      <c r="A48" s="27" t="s">
        <v>47</v>
      </c>
      <c r="B48" s="25">
        <v>13383.805838</v>
      </c>
      <c r="C48" s="25">
        <v>1156.9489713</v>
      </c>
      <c r="D48" s="25">
        <v>9972.7187873000003</v>
      </c>
      <c r="E48" s="25">
        <v>7480.9863541000004</v>
      </c>
      <c r="F48" s="25">
        <v>6312.9789438999996</v>
      </c>
      <c r="G48" s="25">
        <v>1657.4101525000001</v>
      </c>
      <c r="H48" s="25">
        <v>11284.478795000001</v>
      </c>
      <c r="I48" s="25">
        <v>76.333904770000004</v>
      </c>
      <c r="J48" s="25">
        <v>141.99797021000001</v>
      </c>
      <c r="K48" s="25"/>
      <c r="L48" s="25">
        <v>90.116692823999998</v>
      </c>
      <c r="M48" s="25">
        <v>67.501880999999997</v>
      </c>
      <c r="N48" s="25">
        <v>163.85241038999999</v>
      </c>
      <c r="O48" s="25">
        <v>16.643352620999998</v>
      </c>
      <c r="P48" s="25">
        <v>4.8463907984999999</v>
      </c>
      <c r="Q48" s="25">
        <v>11.386657128</v>
      </c>
      <c r="R48" s="25"/>
      <c r="S48" s="25" t="s">
        <v>47</v>
      </c>
      <c r="T48" s="88">
        <v>76.518969417903705</v>
      </c>
      <c r="U48" s="25">
        <v>10.9890429124652</v>
      </c>
      <c r="V48" s="25">
        <v>16.688001211293798</v>
      </c>
      <c r="W48" s="25">
        <v>77.106434004148795</v>
      </c>
      <c r="X48" s="25">
        <v>77.071995941095693</v>
      </c>
      <c r="Y48" s="25">
        <v>123.483624366523</v>
      </c>
      <c r="Z48" s="88">
        <v>17.621583448345699</v>
      </c>
      <c r="AA48" s="25">
        <v>143.17875231955</v>
      </c>
      <c r="AB48" s="25">
        <v>4.9002159833359604</v>
      </c>
      <c r="AC48" s="25">
        <v>1242.01758289385</v>
      </c>
      <c r="AD48" s="25">
        <v>0</v>
      </c>
      <c r="AE48" s="25">
        <v>13486.7032219007</v>
      </c>
      <c r="AF48" s="25">
        <v>111.854167684644</v>
      </c>
      <c r="AG48" s="25">
        <v>35.0225467617635</v>
      </c>
      <c r="AH48" s="25">
        <v>23.883898193009699</v>
      </c>
      <c r="AI48" s="25">
        <v>486.840157700524</v>
      </c>
      <c r="AJ48" s="88">
        <v>0.25021746834521003</v>
      </c>
      <c r="AK48" s="25">
        <v>92.023209390402002</v>
      </c>
      <c r="AL48" s="25">
        <v>92.023209390402002</v>
      </c>
      <c r="AM48" s="25">
        <v>67.686129822001007</v>
      </c>
      <c r="AN48" s="25">
        <v>0</v>
      </c>
      <c r="AO48" s="25">
        <v>662.60484775909197</v>
      </c>
      <c r="AP48" s="25">
        <v>2.8261345974297698</v>
      </c>
      <c r="AQ48" s="88">
        <v>118.55384133679399</v>
      </c>
      <c r="AR48" s="25">
        <v>5.84539778114498</v>
      </c>
      <c r="AS48" s="25">
        <v>164.54722999110601</v>
      </c>
      <c r="AT48" s="25">
        <v>11.441616617591601</v>
      </c>
      <c r="AU48" s="25">
        <v>1162.7581014093</v>
      </c>
      <c r="AV48" s="25">
        <v>0</v>
      </c>
      <c r="AW48" s="88">
        <v>11171.3744024647</v>
      </c>
      <c r="AX48" s="25">
        <v>9003.3958960520595</v>
      </c>
      <c r="AY48" s="25">
        <v>1000.37750430485</v>
      </c>
      <c r="AZ48" s="25">
        <v>10003.7734003569</v>
      </c>
      <c r="BA48" s="25">
        <v>4.1497775006727397E-3</v>
      </c>
      <c r="BB48" s="25">
        <v>201.89579452990199</v>
      </c>
      <c r="BC48" s="25">
        <v>8.0612701239548699</v>
      </c>
      <c r="BD48" s="25">
        <v>7254.0178877798999</v>
      </c>
      <c r="BE48" s="25">
        <v>17.8467055620408</v>
      </c>
      <c r="BF48" s="25">
        <v>94.027053721126293</v>
      </c>
      <c r="BG48" s="25">
        <v>276.31297202885798</v>
      </c>
      <c r="BH48" s="25">
        <v>6.0527493619272796</v>
      </c>
      <c r="BI48" s="25">
        <v>0.94864326658840104</v>
      </c>
      <c r="BJ48" s="25">
        <v>217.68427565491001</v>
      </c>
      <c r="BK48" s="25">
        <v>7508.1648931341397</v>
      </c>
      <c r="BL48" s="25">
        <v>6336.2447006155198</v>
      </c>
      <c r="BM48" s="25">
        <v>1171.9201925186101</v>
      </c>
      <c r="BN48" s="25">
        <v>6.0651733012560802</v>
      </c>
      <c r="BO48" s="25">
        <v>0.24743946603063299</v>
      </c>
      <c r="BP48" s="25">
        <v>552.13198055523401</v>
      </c>
      <c r="BQ48" s="25">
        <v>18.584233115626901</v>
      </c>
      <c r="BR48" s="25">
        <v>1381.5908397845999</v>
      </c>
      <c r="BS48" s="25">
        <v>11.756090331079101</v>
      </c>
      <c r="BT48" s="25">
        <v>18.503758333746699</v>
      </c>
      <c r="BU48" s="25">
        <v>3283.2065313028702</v>
      </c>
      <c r="BV48" s="25">
        <v>43.245108474842901</v>
      </c>
      <c r="BW48" s="25">
        <v>267.50000327937499</v>
      </c>
      <c r="BX48" s="25">
        <v>175.155827166454</v>
      </c>
      <c r="BY48" s="25">
        <v>0.56915425982572398</v>
      </c>
      <c r="BZ48" s="25">
        <v>1661.3199603432499</v>
      </c>
      <c r="CA48" s="25">
        <v>6526.8142475027798</v>
      </c>
      <c r="CB48" s="25">
        <v>27.163287147715099</v>
      </c>
      <c r="CC48" s="25">
        <v>46.565963190683</v>
      </c>
      <c r="CD48" s="25">
        <v>622.89887379131596</v>
      </c>
      <c r="CE48" s="88">
        <v>0</v>
      </c>
      <c r="CF48" s="25">
        <v>319.14117167973001</v>
      </c>
      <c r="CG48" s="25">
        <v>11318.521034629101</v>
      </c>
      <c r="CH48" s="25">
        <v>414.99724353519503</v>
      </c>
      <c r="CI48" s="27"/>
      <c r="CJ48" s="54">
        <f t="shared" si="16"/>
        <v>7.6882005870518386E-3</v>
      </c>
      <c r="CK48" s="54">
        <f t="shared" si="17"/>
        <v>5.0210772068646943E-3</v>
      </c>
      <c r="CL48" s="54">
        <f t="shared" si="18"/>
        <v>3.1139565568064848E-3</v>
      </c>
      <c r="CM48" s="54">
        <f t="shared" si="19"/>
        <v>3.633015453803613E-3</v>
      </c>
      <c r="CN48" s="54">
        <f t="shared" si="20"/>
        <v>3.6853848115557288E-3</v>
      </c>
      <c r="CO48" s="54">
        <f t="shared" si="21"/>
        <v>2.3589863000129272E-3</v>
      </c>
      <c r="CP48" s="54">
        <f t="shared" si="22"/>
        <v>3.0167312330085898E-3</v>
      </c>
      <c r="CQ48" s="54">
        <f t="shared" si="23"/>
        <v>9.6692442672704302E-3</v>
      </c>
      <c r="CR48" s="54">
        <f t="shared" si="24"/>
        <v>8.3154858326759361E-3</v>
      </c>
      <c r="CS48" s="54" t="str">
        <f t="shared" si="25"/>
        <v/>
      </c>
      <c r="CT48" s="54">
        <f t="shared" si="26"/>
        <v>2.1156086698892462E-2</v>
      </c>
      <c r="CU48" s="54">
        <f t="shared" si="27"/>
        <v>2.7295361147196724E-3</v>
      </c>
      <c r="CV48" s="54">
        <f t="shared" si="28"/>
        <v>4.2405210851168794E-3</v>
      </c>
      <c r="CW48" s="54">
        <f t="shared" si="29"/>
        <v>2.6826680483512714E-3</v>
      </c>
      <c r="CX48" s="54">
        <f t="shared" si="30"/>
        <v>1.110624113363287E-2</v>
      </c>
      <c r="CY48" s="54">
        <f t="shared" si="31"/>
        <v>4.8266571104924943E-3</v>
      </c>
    </row>
    <row r="49" spans="1:103" x14ac:dyDescent="0.25">
      <c r="A49" s="27" t="s">
        <v>48</v>
      </c>
      <c r="B49" s="25">
        <v>19035.015295000001</v>
      </c>
      <c r="C49" s="25">
        <v>331.56894767</v>
      </c>
      <c r="D49" s="25">
        <v>5144.1877172000004</v>
      </c>
      <c r="E49" s="25">
        <v>4832.5744181999999</v>
      </c>
      <c r="F49" s="25">
        <v>4147.1427362000004</v>
      </c>
      <c r="G49" s="25">
        <v>1585.8135638000001</v>
      </c>
      <c r="H49" s="25">
        <v>5308.6564489000002</v>
      </c>
      <c r="I49" s="25">
        <v>47.276730761000003</v>
      </c>
      <c r="J49" s="25">
        <v>102.0947421</v>
      </c>
      <c r="K49" s="25"/>
      <c r="L49" s="25">
        <v>50.900410168000001</v>
      </c>
      <c r="M49" s="25">
        <v>22.645160878999999</v>
      </c>
      <c r="N49" s="25">
        <v>35.412146114999999</v>
      </c>
      <c r="O49" s="25">
        <v>2.3006664017</v>
      </c>
      <c r="P49" s="25">
        <v>11.896360493</v>
      </c>
      <c r="Q49" s="25">
        <v>3.2032979809</v>
      </c>
      <c r="R49" s="25"/>
      <c r="S49" s="25" t="s">
        <v>48</v>
      </c>
      <c r="T49" s="88">
        <v>16.420808010455101</v>
      </c>
      <c r="U49" s="25">
        <v>2.6108392368820001</v>
      </c>
      <c r="V49" s="25">
        <v>2.30663963284431</v>
      </c>
      <c r="W49" s="25">
        <v>47.511840300533798</v>
      </c>
      <c r="X49" s="25">
        <v>47.511796242349497</v>
      </c>
      <c r="Y49" s="25">
        <v>22.128384213049099</v>
      </c>
      <c r="Z49" s="88">
        <v>3.7583646199215202</v>
      </c>
      <c r="AA49" s="25">
        <v>102.37314624303799</v>
      </c>
      <c r="AB49" s="25">
        <v>11.9392361015327</v>
      </c>
      <c r="AC49" s="25">
        <v>215.202398906035</v>
      </c>
      <c r="AD49" s="25">
        <v>0</v>
      </c>
      <c r="AE49" s="25">
        <v>19118.450806395598</v>
      </c>
      <c r="AF49" s="25">
        <v>215.12756612087799</v>
      </c>
      <c r="AG49" s="25">
        <v>6.3082016269094998</v>
      </c>
      <c r="AH49" s="25">
        <v>23.7763538696552</v>
      </c>
      <c r="AI49" s="25">
        <v>252.10059772479099</v>
      </c>
      <c r="AJ49" s="88">
        <v>5.3108407235569297E-4</v>
      </c>
      <c r="AK49" s="25">
        <v>51.179829108649301</v>
      </c>
      <c r="AL49" s="25">
        <v>51.179829108649301</v>
      </c>
      <c r="AM49" s="25">
        <v>22.707185201355799</v>
      </c>
      <c r="AN49" s="25">
        <v>0</v>
      </c>
      <c r="AO49" s="25">
        <v>322.60974272635599</v>
      </c>
      <c r="AP49" s="25">
        <v>1.0299824660255701</v>
      </c>
      <c r="AQ49" s="88">
        <v>25.965679574906002</v>
      </c>
      <c r="AR49" s="25">
        <v>1.14693791793316</v>
      </c>
      <c r="AS49" s="25">
        <v>35.509333148151804</v>
      </c>
      <c r="AT49" s="25">
        <v>3.2120347876027999</v>
      </c>
      <c r="AU49" s="25">
        <v>333.388762465539</v>
      </c>
      <c r="AV49" s="25">
        <v>0</v>
      </c>
      <c r="AW49" s="88">
        <v>5265.1203856986103</v>
      </c>
      <c r="AX49" s="25">
        <v>4640.7290176535098</v>
      </c>
      <c r="AY49" s="25">
        <v>515.63666597221095</v>
      </c>
      <c r="AZ49" s="25">
        <v>5156.3656836257196</v>
      </c>
      <c r="BA49" s="25">
        <v>6.0313953983288904E-4</v>
      </c>
      <c r="BB49" s="25">
        <v>169.273696530476</v>
      </c>
      <c r="BC49" s="25">
        <v>4.3336009226343002</v>
      </c>
      <c r="BD49" s="25">
        <v>3361.03880671968</v>
      </c>
      <c r="BE49" s="25">
        <v>7.0321400497142204</v>
      </c>
      <c r="BF49" s="25">
        <v>262.08296257103001</v>
      </c>
      <c r="BG49" s="25">
        <v>365.65682920242301</v>
      </c>
      <c r="BH49" s="25">
        <v>2.4166531005252501</v>
      </c>
      <c r="BI49" s="25">
        <v>8.9000673291555702E-3</v>
      </c>
      <c r="BJ49" s="25">
        <v>253.28006591819701</v>
      </c>
      <c r="BK49" s="25">
        <v>4848.4961691097196</v>
      </c>
      <c r="BL49" s="25">
        <v>4161.19490387716</v>
      </c>
      <c r="BM49" s="25">
        <v>687.30126523255899</v>
      </c>
      <c r="BN49" s="25">
        <v>3.57620643088234</v>
      </c>
      <c r="BO49" s="25">
        <v>4.69787674289147E-2</v>
      </c>
      <c r="BP49" s="25">
        <v>260.11787474440098</v>
      </c>
      <c r="BQ49" s="25">
        <v>21.183439254396799</v>
      </c>
      <c r="BR49" s="25">
        <v>1007.47470835606</v>
      </c>
      <c r="BS49" s="25">
        <v>50.889055396639002</v>
      </c>
      <c r="BT49" s="25">
        <v>12.357429407452701</v>
      </c>
      <c r="BU49" s="25">
        <v>1701.5079084199999</v>
      </c>
      <c r="BV49" s="25">
        <v>29.1713092924807</v>
      </c>
      <c r="BW49" s="25">
        <v>89.133670177527193</v>
      </c>
      <c r="BX49" s="25">
        <v>119.814398242916</v>
      </c>
      <c r="BY49" s="25">
        <v>0.28208284759999303</v>
      </c>
      <c r="BZ49" s="25">
        <v>1588.1500452675</v>
      </c>
      <c r="CA49" s="25">
        <v>2709.0812618208502</v>
      </c>
      <c r="CB49" s="25">
        <v>24.878570787832601</v>
      </c>
      <c r="CC49" s="25">
        <v>10.0098466002483</v>
      </c>
      <c r="CD49" s="25">
        <v>230.433798246968</v>
      </c>
      <c r="CE49" s="88">
        <v>0</v>
      </c>
      <c r="CF49" s="25">
        <v>124.82704024504299</v>
      </c>
      <c r="CG49" s="25">
        <v>5324.9697403506398</v>
      </c>
      <c r="CH49" s="25">
        <v>217.14692553970201</v>
      </c>
      <c r="CI49" s="27"/>
      <c r="CJ49" s="54">
        <f t="shared" si="16"/>
        <v>4.3832647414532655E-3</v>
      </c>
      <c r="CK49" s="54">
        <f t="shared" si="17"/>
        <v>5.4884958568261538E-3</v>
      </c>
      <c r="CL49" s="54">
        <f t="shared" si="18"/>
        <v>2.3673254350732977E-3</v>
      </c>
      <c r="CM49" s="54">
        <f t="shared" si="19"/>
        <v>3.294672680001933E-3</v>
      </c>
      <c r="CN49" s="54">
        <f t="shared" si="20"/>
        <v>3.3883974029877417E-3</v>
      </c>
      <c r="CO49" s="54">
        <f t="shared" si="21"/>
        <v>1.473364537191304E-3</v>
      </c>
      <c r="CP49" s="54">
        <f t="shared" si="22"/>
        <v>3.0729604764723113E-3</v>
      </c>
      <c r="CQ49" s="54">
        <f t="shared" si="23"/>
        <v>4.9721179439803122E-3</v>
      </c>
      <c r="CR49" s="54">
        <f t="shared" si="24"/>
        <v>2.7269194995888889E-3</v>
      </c>
      <c r="CS49" s="54" t="str">
        <f t="shared" si="25"/>
        <v/>
      </c>
      <c r="CT49" s="54">
        <f t="shared" si="26"/>
        <v>5.4895223776598384E-3</v>
      </c>
      <c r="CU49" s="54">
        <f t="shared" si="27"/>
        <v>2.7389658517868246E-3</v>
      </c>
      <c r="CV49" s="54">
        <f t="shared" si="28"/>
        <v>2.7444547652150895E-3</v>
      </c>
      <c r="CW49" s="54">
        <f t="shared" si="29"/>
        <v>2.5963047662608549E-3</v>
      </c>
      <c r="CX49" s="54">
        <f t="shared" si="30"/>
        <v>3.6040945932942171E-3</v>
      </c>
      <c r="CY49" s="54">
        <f t="shared" si="31"/>
        <v>2.7274411418775576E-3</v>
      </c>
    </row>
    <row r="50" spans="1:103" x14ac:dyDescent="0.25">
      <c r="A50" s="27" t="s">
        <v>49</v>
      </c>
      <c r="B50" s="25">
        <v>56395.177485</v>
      </c>
      <c r="C50" s="25">
        <v>1872.1020822999999</v>
      </c>
      <c r="D50" s="25">
        <v>20284.819286000002</v>
      </c>
      <c r="E50" s="25">
        <v>18000.144045000001</v>
      </c>
      <c r="F50" s="25">
        <v>15931.02873</v>
      </c>
      <c r="G50" s="25">
        <v>1797.1971074</v>
      </c>
      <c r="H50" s="25">
        <v>13125.721296</v>
      </c>
      <c r="I50" s="25">
        <v>134.77550251</v>
      </c>
      <c r="J50" s="25">
        <v>223.10240082999999</v>
      </c>
      <c r="K50" s="25"/>
      <c r="L50" s="25">
        <v>141.34273012</v>
      </c>
      <c r="M50" s="25">
        <v>43.309875122999998</v>
      </c>
      <c r="N50" s="25">
        <v>114.93709311000001</v>
      </c>
      <c r="O50" s="25">
        <v>5.2767912600000004</v>
      </c>
      <c r="P50" s="25">
        <v>24.035441106</v>
      </c>
      <c r="Q50" s="25">
        <v>13.334869345</v>
      </c>
      <c r="R50" s="25"/>
      <c r="S50" s="25" t="s">
        <v>49</v>
      </c>
      <c r="T50" s="88">
        <v>53.622997206849099</v>
      </c>
      <c r="U50" s="25">
        <v>21.146388943082499</v>
      </c>
      <c r="V50" s="25">
        <v>5.2871460909122003</v>
      </c>
      <c r="W50" s="25">
        <v>135.43054963970999</v>
      </c>
      <c r="X50" s="25">
        <v>135.430389004338</v>
      </c>
      <c r="Y50" s="25">
        <v>113.722051283304</v>
      </c>
      <c r="Z50" s="88">
        <v>12.2732936137004</v>
      </c>
      <c r="AA50" s="25">
        <v>223.85789471410001</v>
      </c>
      <c r="AB50" s="25">
        <v>24.131521527554199</v>
      </c>
      <c r="AC50" s="25">
        <v>1203.3531061124099</v>
      </c>
      <c r="AD50" s="25">
        <v>0</v>
      </c>
      <c r="AE50" s="25">
        <v>56586.491351598597</v>
      </c>
      <c r="AF50" s="25">
        <v>505.57592939899803</v>
      </c>
      <c r="AG50" s="25">
        <v>29.026221183363099</v>
      </c>
      <c r="AH50" s="25">
        <v>68.439547115494605</v>
      </c>
      <c r="AI50" s="25">
        <v>563.60923759723198</v>
      </c>
      <c r="AJ50" s="88">
        <v>2.2184276262884601E-3</v>
      </c>
      <c r="AK50" s="25">
        <v>142.52385542318399</v>
      </c>
      <c r="AL50" s="25">
        <v>142.52385542318399</v>
      </c>
      <c r="AM50" s="25">
        <v>43.428453505448097</v>
      </c>
      <c r="AN50" s="25">
        <v>0</v>
      </c>
      <c r="AO50" s="25">
        <v>755.30179789795795</v>
      </c>
      <c r="AP50" s="25">
        <v>3.1950112140046398</v>
      </c>
      <c r="AQ50" s="88">
        <v>136.76882172688099</v>
      </c>
      <c r="AR50" s="25">
        <v>7.7170162499335797</v>
      </c>
      <c r="AS50" s="25">
        <v>115.252763172877</v>
      </c>
      <c r="AT50" s="25">
        <v>13.3596556018474</v>
      </c>
      <c r="AU50" s="25">
        <v>1882.04557365807</v>
      </c>
      <c r="AV50" s="25">
        <v>0</v>
      </c>
      <c r="AW50" s="88">
        <v>12742.1813730385</v>
      </c>
      <c r="AX50" s="25">
        <v>18314.6292166647</v>
      </c>
      <c r="AY50" s="25">
        <v>2034.95961995844</v>
      </c>
      <c r="AZ50" s="25">
        <v>20349.588836623101</v>
      </c>
      <c r="BA50" s="25">
        <v>6.3139026312194297E-3</v>
      </c>
      <c r="BB50" s="25">
        <v>392.89749979447402</v>
      </c>
      <c r="BC50" s="25">
        <v>2.8952298509124299</v>
      </c>
      <c r="BD50" s="25">
        <v>7983.8339343904399</v>
      </c>
      <c r="BE50" s="25">
        <v>55.248297741915898</v>
      </c>
      <c r="BF50" s="25">
        <v>577.62869558028399</v>
      </c>
      <c r="BG50" s="25">
        <v>1005.23520197093</v>
      </c>
      <c r="BH50" s="25">
        <v>2.5506846604606501</v>
      </c>
      <c r="BI50" s="25">
        <v>3.71751927115197E-2</v>
      </c>
      <c r="BJ50" s="25">
        <v>1127.47532906738</v>
      </c>
      <c r="BK50" s="25">
        <v>18034.437302645401</v>
      </c>
      <c r="BL50" s="25">
        <v>15960.786786598501</v>
      </c>
      <c r="BM50" s="25">
        <v>2073.6505160468901</v>
      </c>
      <c r="BN50" s="25">
        <v>17.783888712886501</v>
      </c>
      <c r="BO50" s="25">
        <v>0.12280815250208001</v>
      </c>
      <c r="BP50" s="25">
        <v>1569.79270909461</v>
      </c>
      <c r="BQ50" s="25">
        <v>56.759620816040801</v>
      </c>
      <c r="BR50" s="25">
        <v>3231.7758074703602</v>
      </c>
      <c r="BS50" s="25">
        <v>103.96119512558001</v>
      </c>
      <c r="BT50" s="25">
        <v>30.174790065973301</v>
      </c>
      <c r="BU50" s="25">
        <v>6421.5834557449598</v>
      </c>
      <c r="BV50" s="25">
        <v>95.918919761863705</v>
      </c>
      <c r="BW50" s="25">
        <v>1105.12223803303</v>
      </c>
      <c r="BX50" s="25">
        <v>652.48715664390397</v>
      </c>
      <c r="BY50" s="25">
        <v>0.15250267409624199</v>
      </c>
      <c r="BZ50" s="25">
        <v>1803.7143145356199</v>
      </c>
      <c r="CA50" s="25">
        <v>6627.6205246230102</v>
      </c>
      <c r="CB50" s="25">
        <v>12.9207456437661</v>
      </c>
      <c r="CC50" s="25">
        <v>32.687206238254397</v>
      </c>
      <c r="CD50" s="25">
        <v>571.40204882552905</v>
      </c>
      <c r="CE50" s="88">
        <v>0</v>
      </c>
      <c r="CF50" s="25">
        <v>278.80555384454101</v>
      </c>
      <c r="CG50" s="25">
        <v>13164.5117091883</v>
      </c>
      <c r="CH50" s="25">
        <v>471.047310187221</v>
      </c>
      <c r="CI50" s="27"/>
      <c r="CJ50" s="54">
        <f t="shared" si="16"/>
        <v>3.3923799007367747E-3</v>
      </c>
      <c r="CK50" s="54">
        <f t="shared" si="17"/>
        <v>5.3114044645759251E-3</v>
      </c>
      <c r="CL50" s="54">
        <f t="shared" si="18"/>
        <v>3.1930060460435765E-3</v>
      </c>
      <c r="CM50" s="54">
        <f t="shared" si="19"/>
        <v>1.9051657342112366E-3</v>
      </c>
      <c r="CN50" s="54">
        <f t="shared" si="20"/>
        <v>1.8679306341631864E-3</v>
      </c>
      <c r="CO50" s="54">
        <f t="shared" si="21"/>
        <v>3.6263173965644098E-3</v>
      </c>
      <c r="CP50" s="54">
        <f t="shared" si="22"/>
        <v>2.9552976414425149E-3</v>
      </c>
      <c r="CQ50" s="54">
        <f t="shared" si="23"/>
        <v>4.859091467972157E-3</v>
      </c>
      <c r="CR50" s="54">
        <f t="shared" si="24"/>
        <v>3.3863099692759114E-3</v>
      </c>
      <c r="CS50" s="54" t="str">
        <f t="shared" si="25"/>
        <v/>
      </c>
      <c r="CT50" s="54">
        <f t="shared" si="26"/>
        <v>8.3564630609668719E-3</v>
      </c>
      <c r="CU50" s="54">
        <f t="shared" si="27"/>
        <v>2.7379063576456128E-3</v>
      </c>
      <c r="CV50" s="54">
        <f t="shared" si="28"/>
        <v>2.7464594269395624E-3</v>
      </c>
      <c r="CW50" s="54">
        <f t="shared" si="29"/>
        <v>1.9623347602724592E-3</v>
      </c>
      <c r="CX50" s="54">
        <f t="shared" si="30"/>
        <v>3.9974478159343491E-3</v>
      </c>
      <c r="CY50" s="54">
        <f t="shared" si="31"/>
        <v>1.8587551333372947E-3</v>
      </c>
    </row>
    <row r="51" spans="1:103" x14ac:dyDescent="0.25">
      <c r="A51" s="27" t="s">
        <v>50</v>
      </c>
      <c r="B51" s="25">
        <v>2534.4568831000001</v>
      </c>
      <c r="C51" s="25">
        <v>135.60706536999999</v>
      </c>
      <c r="D51" s="25">
        <v>935.53866630000005</v>
      </c>
      <c r="E51" s="25">
        <v>752.62861181000005</v>
      </c>
      <c r="F51" s="25">
        <v>685.10263361</v>
      </c>
      <c r="G51" s="25">
        <v>44.786269296999997</v>
      </c>
      <c r="H51" s="25">
        <v>6210.8359432999996</v>
      </c>
      <c r="I51" s="25">
        <v>11.210732119999999</v>
      </c>
      <c r="J51" s="25">
        <v>41.982586937999997</v>
      </c>
      <c r="K51" s="25"/>
      <c r="L51" s="25">
        <v>12.692288354</v>
      </c>
      <c r="M51" s="25">
        <v>5.0470217364999996</v>
      </c>
      <c r="N51" s="25">
        <v>0.117382522</v>
      </c>
      <c r="O51" s="25">
        <v>0.45300524110000001</v>
      </c>
      <c r="P51" s="25">
        <v>2.480599293</v>
      </c>
      <c r="Q51" s="25">
        <v>0.50369839429999996</v>
      </c>
      <c r="R51" s="25"/>
      <c r="S51" s="25" t="s">
        <v>50</v>
      </c>
      <c r="T51" s="88">
        <v>4.3481746855073602E-4</v>
      </c>
      <c r="U51" s="25">
        <v>1.9148878408571501E-2</v>
      </c>
      <c r="V51" s="25">
        <v>0.454247421338977</v>
      </c>
      <c r="W51" s="25">
        <v>11.278551855433699</v>
      </c>
      <c r="X51" s="25">
        <v>11.2785322081931</v>
      </c>
      <c r="Y51" s="25">
        <v>8.1603469184345006</v>
      </c>
      <c r="Z51" s="88">
        <v>2.0842808610658199E-4</v>
      </c>
      <c r="AA51" s="25">
        <v>42.0927638884801</v>
      </c>
      <c r="AB51" s="25">
        <v>2.4909399517986701</v>
      </c>
      <c r="AC51" s="25">
        <v>64.012376923778405</v>
      </c>
      <c r="AD51" s="25">
        <v>0</v>
      </c>
      <c r="AE51" s="25">
        <v>2548.7686127085399</v>
      </c>
      <c r="AF51" s="25">
        <v>27.2461464532687</v>
      </c>
      <c r="AG51" s="25">
        <v>2.3625421602199101</v>
      </c>
      <c r="AH51" s="25">
        <v>3.3509974288086699</v>
      </c>
      <c r="AI51" s="25">
        <v>103.538005335329</v>
      </c>
      <c r="AJ51" s="88">
        <v>2.5012824625076301E-4</v>
      </c>
      <c r="AK51" s="25">
        <v>12.776359968404799</v>
      </c>
      <c r="AL51" s="25">
        <v>12.776359968404799</v>
      </c>
      <c r="AM51" s="25">
        <v>5.0608307129548997</v>
      </c>
      <c r="AN51" s="25">
        <v>0</v>
      </c>
      <c r="AO51" s="25">
        <v>463.13039849575199</v>
      </c>
      <c r="AP51" s="25">
        <v>1.5751953588505101</v>
      </c>
      <c r="AQ51" s="88">
        <v>7.1034619644127401</v>
      </c>
      <c r="AR51" s="25">
        <v>0.16861267208717001</v>
      </c>
      <c r="AS51" s="25">
        <v>0.11776534183805901</v>
      </c>
      <c r="AT51" s="25">
        <v>0.50534824444595605</v>
      </c>
      <c r="AU51" s="25">
        <v>136.450801565722</v>
      </c>
      <c r="AV51" s="25">
        <v>0</v>
      </c>
      <c r="AW51" s="88">
        <v>6188.3773933651901</v>
      </c>
      <c r="AX51" s="25">
        <v>847.090136653493</v>
      </c>
      <c r="AY51" s="25">
        <v>94.121188487243501</v>
      </c>
      <c r="AZ51" s="25">
        <v>941.21132514073599</v>
      </c>
      <c r="BA51" s="25">
        <v>7.9798784925037304E-5</v>
      </c>
      <c r="BB51" s="25">
        <v>111.09495491796</v>
      </c>
      <c r="BC51" s="25">
        <v>0.25027402613579303</v>
      </c>
      <c r="BD51" s="25">
        <v>4643.7204910993896</v>
      </c>
      <c r="BE51" s="25">
        <v>0.30766882091304398</v>
      </c>
      <c r="BF51" s="25">
        <v>40.5997553751439</v>
      </c>
      <c r="BG51" s="25">
        <v>55.496123359623397</v>
      </c>
      <c r="BH51" s="25">
        <v>0.23858462639924599</v>
      </c>
      <c r="BI51" s="25">
        <v>4.1914995287620398E-3</v>
      </c>
      <c r="BJ51" s="25">
        <v>30.4905240606932</v>
      </c>
      <c r="BK51" s="25">
        <v>755.87970035686101</v>
      </c>
      <c r="BL51" s="25">
        <v>687.93098698527797</v>
      </c>
      <c r="BM51" s="25">
        <v>67.948713371583395</v>
      </c>
      <c r="BN51" s="25">
        <v>0.55328117241797403</v>
      </c>
      <c r="BO51" s="25">
        <v>1.6344529880895201E-2</v>
      </c>
      <c r="BP51" s="25">
        <v>16.531276520224601</v>
      </c>
      <c r="BQ51" s="25">
        <v>3.6839805927126101</v>
      </c>
      <c r="BR51" s="25">
        <v>184.01338657495401</v>
      </c>
      <c r="BS51" s="25">
        <v>7.6348564625737803</v>
      </c>
      <c r="BT51" s="25">
        <v>2.7108325468344301</v>
      </c>
      <c r="BU51" s="25">
        <v>336.82152008686103</v>
      </c>
      <c r="BV51" s="25">
        <v>3.7237682821792601</v>
      </c>
      <c r="BW51" s="25">
        <v>0.294011089579302</v>
      </c>
      <c r="BX51" s="25">
        <v>8.2691858220759897</v>
      </c>
      <c r="BY51" s="25">
        <v>1.51898187249568E-2</v>
      </c>
      <c r="BZ51" s="25">
        <v>44.9925331305081</v>
      </c>
      <c r="CA51" s="25">
        <v>4037.8149525277599</v>
      </c>
      <c r="CB51" s="25">
        <v>0.29302076891086098</v>
      </c>
      <c r="CC51" s="25">
        <v>1.8505230587079801E-4</v>
      </c>
      <c r="CD51" s="25">
        <v>428.80650974594101</v>
      </c>
      <c r="CE51" s="88">
        <v>0</v>
      </c>
      <c r="CF51" s="25">
        <v>164.66009789764999</v>
      </c>
      <c r="CG51" s="25">
        <v>6228.1615949337702</v>
      </c>
      <c r="CH51" s="25">
        <v>240.13485557003199</v>
      </c>
      <c r="CI51" s="27"/>
      <c r="CJ51" s="54">
        <f t="shared" si="16"/>
        <v>5.6468625305767526E-3</v>
      </c>
      <c r="CK51" s="54">
        <f t="shared" si="17"/>
        <v>6.2219191413065847E-3</v>
      </c>
      <c r="CL51" s="54">
        <f t="shared" si="18"/>
        <v>6.0635215251668628E-3</v>
      </c>
      <c r="CM51" s="54">
        <f t="shared" si="19"/>
        <v>4.3196451687405263E-3</v>
      </c>
      <c r="CN51" s="54">
        <f t="shared" si="20"/>
        <v>4.1283644763917705E-3</v>
      </c>
      <c r="CO51" s="54">
        <f t="shared" si="21"/>
        <v>4.6055149657647379E-3</v>
      </c>
      <c r="CP51" s="54">
        <f t="shared" si="22"/>
        <v>2.7895844926415733E-3</v>
      </c>
      <c r="CQ51" s="54">
        <f t="shared" si="23"/>
        <v>6.047784164973956E-3</v>
      </c>
      <c r="CR51" s="54">
        <f t="shared" si="24"/>
        <v>2.6243487720947808E-3</v>
      </c>
      <c r="CS51" s="54" t="str">
        <f t="shared" si="25"/>
        <v/>
      </c>
      <c r="CT51" s="54">
        <f t="shared" si="26"/>
        <v>6.6238342574610259E-3</v>
      </c>
      <c r="CU51" s="54">
        <f t="shared" si="27"/>
        <v>2.7360643912099172E-3</v>
      </c>
      <c r="CV51" s="54">
        <f t="shared" si="28"/>
        <v>3.261301866209721E-3</v>
      </c>
      <c r="CW51" s="54">
        <f t="shared" si="29"/>
        <v>2.7420880075486316E-3</v>
      </c>
      <c r="CX51" s="54">
        <f t="shared" si="30"/>
        <v>4.1686131362894318E-3</v>
      </c>
      <c r="CY51" s="54">
        <f t="shared" si="31"/>
        <v>3.2754723156283227E-3</v>
      </c>
    </row>
    <row r="52" spans="1:103" x14ac:dyDescent="0.25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88"/>
      <c r="U52" s="25"/>
      <c r="CJ52" s="54"/>
      <c r="CK52" s="54" t="str">
        <f t="shared" si="17"/>
        <v/>
      </c>
      <c r="CL52" s="54" t="str">
        <f t="shared" si="18"/>
        <v/>
      </c>
      <c r="CM52" s="54" t="str">
        <f t="shared" si="19"/>
        <v/>
      </c>
      <c r="CN52" s="54" t="str">
        <f t="shared" si="20"/>
        <v/>
      </c>
      <c r="CO52" s="54" t="str">
        <f t="shared" si="21"/>
        <v/>
      </c>
      <c r="CP52" s="54" t="str">
        <f t="shared" si="22"/>
        <v/>
      </c>
      <c r="CQ52" s="54" t="str">
        <f t="shared" si="23"/>
        <v/>
      </c>
      <c r="CR52" s="54"/>
      <c r="CS52" s="54" t="str">
        <f t="shared" si="25"/>
        <v/>
      </c>
      <c r="CT52" s="54" t="str">
        <f t="shared" si="26"/>
        <v/>
      </c>
      <c r="CU52" s="54" t="str">
        <f t="shared" si="27"/>
        <v/>
      </c>
      <c r="CV52" s="54" t="str">
        <f t="shared" si="28"/>
        <v/>
      </c>
      <c r="CY52" s="54" t="str">
        <f t="shared" si="31"/>
        <v/>
      </c>
    </row>
    <row r="53" spans="1:103" x14ac:dyDescent="0.25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88"/>
      <c r="U53" s="25"/>
      <c r="CJ53" s="54"/>
      <c r="CK53" s="54" t="str">
        <f t="shared" si="17"/>
        <v/>
      </c>
      <c r="CL53" s="54" t="str">
        <f t="shared" si="18"/>
        <v/>
      </c>
      <c r="CM53" s="54" t="str">
        <f t="shared" si="19"/>
        <v/>
      </c>
      <c r="CN53" s="54" t="str">
        <f t="shared" si="20"/>
        <v/>
      </c>
      <c r="CO53" s="54" t="str">
        <f t="shared" si="21"/>
        <v/>
      </c>
      <c r="CP53" s="54" t="str">
        <f t="shared" si="22"/>
        <v/>
      </c>
      <c r="CQ53" s="54" t="str">
        <f t="shared" si="23"/>
        <v/>
      </c>
      <c r="CR53" s="54"/>
      <c r="CS53" s="54" t="str">
        <f t="shared" si="25"/>
        <v/>
      </c>
      <c r="CT53" s="54" t="str">
        <f t="shared" si="26"/>
        <v/>
      </c>
      <c r="CU53" s="54" t="str">
        <f t="shared" si="27"/>
        <v/>
      </c>
      <c r="CV53" s="54" t="str">
        <f t="shared" si="28"/>
        <v/>
      </c>
      <c r="CY53" s="54" t="str">
        <f t="shared" si="31"/>
        <v/>
      </c>
    </row>
    <row r="54" spans="1:103" x14ac:dyDescent="0.25">
      <c r="A54" s="27" t="s">
        <v>229</v>
      </c>
      <c r="B54" s="25">
        <v>272.40282294999997</v>
      </c>
      <c r="C54" s="25">
        <v>15.627125001</v>
      </c>
      <c r="D54" s="25">
        <v>111.41379424</v>
      </c>
      <c r="E54" s="25">
        <v>83.184198190999993</v>
      </c>
      <c r="F54" s="25">
        <v>51.246067468</v>
      </c>
      <c r="G54" s="25">
        <v>22.487432648999999</v>
      </c>
      <c r="H54" s="25">
        <v>401.60187731000002</v>
      </c>
      <c r="I54" s="25">
        <v>0.59884099560000004</v>
      </c>
      <c r="J54" s="25">
        <v>3.8869255327999999</v>
      </c>
      <c r="K54" s="25">
        <v>1.49634344E-2</v>
      </c>
      <c r="L54" s="25">
        <v>0.74194298800000003</v>
      </c>
      <c r="M54" s="25">
        <v>1.0189369168</v>
      </c>
      <c r="N54" s="25">
        <v>0.42524101809999998</v>
      </c>
      <c r="O54" s="25">
        <v>0.1045359349</v>
      </c>
      <c r="P54" s="25">
        <v>0.23069917309999999</v>
      </c>
      <c r="Q54" s="25">
        <v>5.1764878100000002E-2</v>
      </c>
      <c r="R54" s="25"/>
      <c r="S54" s="25" t="s">
        <v>51</v>
      </c>
      <c r="T54" s="88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88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88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88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88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5">
        <v>0</v>
      </c>
      <c r="BE54" s="25">
        <v>0</v>
      </c>
      <c r="BF54" s="25">
        <v>0</v>
      </c>
      <c r="BG54" s="25">
        <v>0</v>
      </c>
      <c r="BH54" s="25">
        <v>0</v>
      </c>
      <c r="BI54" s="25">
        <v>0</v>
      </c>
      <c r="BJ54" s="25">
        <v>0</v>
      </c>
      <c r="BK54" s="25">
        <v>0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0</v>
      </c>
      <c r="BR54" s="25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88">
        <v>0</v>
      </c>
      <c r="CF54" s="25">
        <v>0</v>
      </c>
      <c r="CG54" s="25">
        <v>0</v>
      </c>
      <c r="CH54" s="25">
        <v>0</v>
      </c>
      <c r="CJ54" s="54" t="str">
        <f>IF(AD54=0,"",(AD54-B54)/B54)</f>
        <v/>
      </c>
      <c r="CK54" s="54" t="str">
        <f t="shared" si="17"/>
        <v/>
      </c>
      <c r="CL54" s="54" t="str">
        <f t="shared" si="18"/>
        <v/>
      </c>
      <c r="CM54" s="54" t="str">
        <f t="shared" si="19"/>
        <v/>
      </c>
      <c r="CN54" s="54" t="str">
        <f t="shared" si="20"/>
        <v/>
      </c>
      <c r="CO54" s="54" t="str">
        <f t="shared" si="21"/>
        <v/>
      </c>
      <c r="CP54" s="54" t="str">
        <f t="shared" si="22"/>
        <v/>
      </c>
      <c r="CQ54" s="54" t="str">
        <f t="shared" si="23"/>
        <v/>
      </c>
      <c r="CR54" s="54"/>
      <c r="CS54" s="54" t="str">
        <f t="shared" si="25"/>
        <v/>
      </c>
      <c r="CT54" s="54" t="str">
        <f t="shared" si="26"/>
        <v/>
      </c>
      <c r="CU54" s="54" t="str">
        <f t="shared" si="27"/>
        <v/>
      </c>
      <c r="CV54" s="54" t="str">
        <f t="shared" si="28"/>
        <v/>
      </c>
      <c r="CY54" s="54" t="str">
        <f t="shared" si="31"/>
        <v/>
      </c>
    </row>
    <row r="55" spans="1:103" s="27" customFormat="1" x14ac:dyDescent="0.25">
      <c r="A55" s="27" t="s">
        <v>1</v>
      </c>
      <c r="B55" s="25">
        <v>6226.3565405999998</v>
      </c>
      <c r="C55" s="25">
        <v>732.3403098</v>
      </c>
      <c r="D55" s="25">
        <v>6429.4454599000001</v>
      </c>
      <c r="E55" s="25">
        <v>641.11000606000005</v>
      </c>
      <c r="F55" s="25">
        <v>479.76203717999999</v>
      </c>
      <c r="G55" s="25">
        <v>1287.5450097999999</v>
      </c>
      <c r="H55" s="25">
        <v>2377.9079173999999</v>
      </c>
      <c r="I55" s="25">
        <v>7.5308734588000004</v>
      </c>
      <c r="J55" s="25">
        <v>16.80973659</v>
      </c>
      <c r="K55" s="25"/>
      <c r="L55" s="25">
        <v>36.480791584999999</v>
      </c>
      <c r="M55" s="25">
        <v>0.44523057719999998</v>
      </c>
      <c r="N55" s="25">
        <v>14.3739559</v>
      </c>
      <c r="O55" s="25">
        <v>2.0751663100000001E-2</v>
      </c>
      <c r="P55" s="25">
        <v>0.14107986180000001</v>
      </c>
      <c r="Q55" s="25">
        <v>1.5918231335999999</v>
      </c>
      <c r="R55" s="25"/>
      <c r="S55" s="25" t="s">
        <v>1</v>
      </c>
      <c r="T55" s="88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88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88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88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88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88">
        <v>0</v>
      </c>
      <c r="CF55" s="25">
        <v>0</v>
      </c>
      <c r="CG55" s="25">
        <v>0</v>
      </c>
      <c r="CH55" s="25">
        <v>0</v>
      </c>
      <c r="CI55" s="25"/>
      <c r="CJ55" s="54" t="str">
        <f>IF(AE55=0,"",(AE55-B55)/B55)</f>
        <v/>
      </c>
      <c r="CK55" s="54" t="str">
        <f>IF(AU55=0,"",(AU55-C55)/C55)</f>
        <v/>
      </c>
      <c r="CL55" s="54" t="str">
        <f>IF(AZ55=0,"",(AZ55-D55)/D55)</f>
        <v/>
      </c>
      <c r="CM55" s="54" t="str">
        <f t="shared" ref="CM55:CN57" si="32">IF(BK55=0,"",(BK55-E55)/E55)</f>
        <v/>
      </c>
      <c r="CN55" s="54" t="str">
        <f t="shared" si="32"/>
        <v/>
      </c>
      <c r="CO55" s="54" t="str">
        <f>IF(BZ55=0,"",(BZ55-G55)/G55)</f>
        <v/>
      </c>
      <c r="CP55" s="54" t="str">
        <f>IF(CG55=0,"",(CG55-H55)/H55)</f>
        <v/>
      </c>
      <c r="CQ55" s="54" t="str">
        <f>IF(X55=0,"",(X55-I55)/I55)</f>
        <v/>
      </c>
      <c r="CR55" s="54" t="e">
        <f>IF(AA55=0,"",AA55-J55)/J55</f>
        <v>#VALUE!</v>
      </c>
      <c r="CS55" s="54" t="str">
        <f>IF(AD55=0,"",(AD55-K55)/K55)</f>
        <v/>
      </c>
      <c r="CT55" s="54" t="str">
        <f t="shared" ref="CT55:CU57" si="33">IF(AL55=0,"",(AL55-L55)/L55)</f>
        <v/>
      </c>
      <c r="CU55" s="54" t="str">
        <f t="shared" si="33"/>
        <v/>
      </c>
      <c r="CV55" s="54" t="str">
        <f>IF(AS55=0,"",(AS55-N55)/N55)</f>
        <v/>
      </c>
      <c r="CW55" s="54" t="str">
        <f>IF(V55=0,"",(V55-O55)/O55)</f>
        <v/>
      </c>
      <c r="CX55" s="54" t="str">
        <f>IF(AB55=0,"",(AB55-P55)/P55)</f>
        <v/>
      </c>
      <c r="CY55" s="54" t="str">
        <f>IF(AT55=0,"",(AT55-Q55)/Q55)</f>
        <v/>
      </c>
    </row>
    <row r="56" spans="1:103" s="27" customFormat="1" x14ac:dyDescent="0.25">
      <c r="A56" s="27" t="s">
        <v>11</v>
      </c>
      <c r="B56" s="25">
        <v>7219.4888835000002</v>
      </c>
      <c r="C56" s="25">
        <v>53.915056747999998</v>
      </c>
      <c r="D56" s="25">
        <v>282.79217842000003</v>
      </c>
      <c r="E56" s="25">
        <v>1699.7580166</v>
      </c>
      <c r="F56" s="25">
        <v>1552.2338591</v>
      </c>
      <c r="G56" s="25">
        <v>69.207262448999998</v>
      </c>
      <c r="H56" s="25">
        <v>3516.6104052000001</v>
      </c>
      <c r="I56" s="25">
        <v>14.670410257</v>
      </c>
      <c r="J56" s="25">
        <v>28.274977121999999</v>
      </c>
      <c r="K56" s="25"/>
      <c r="L56" s="25">
        <v>15.715053241</v>
      </c>
      <c r="M56" s="25">
        <v>3.7906442949999999</v>
      </c>
      <c r="N56" s="25">
        <v>39.599364100000003</v>
      </c>
      <c r="O56" s="25">
        <v>0.25993526690000002</v>
      </c>
      <c r="P56" s="25">
        <v>1.4839645845</v>
      </c>
      <c r="Q56" s="25">
        <v>2.2713995472000001</v>
      </c>
      <c r="R56" s="25"/>
      <c r="S56" s="25" t="s">
        <v>11</v>
      </c>
      <c r="T56" s="88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88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88">
        <v>0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  <c r="AQ56" s="88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88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25">
        <v>0</v>
      </c>
      <c r="BS56" s="25">
        <v>0</v>
      </c>
      <c r="BT56" s="25">
        <v>0</v>
      </c>
      <c r="BU56" s="25">
        <v>0</v>
      </c>
      <c r="BV56" s="25">
        <v>0</v>
      </c>
      <c r="BW56" s="25">
        <v>0</v>
      </c>
      <c r="BX56" s="25">
        <v>0</v>
      </c>
      <c r="BY56" s="25">
        <v>0</v>
      </c>
      <c r="BZ56" s="25">
        <v>0</v>
      </c>
      <c r="CA56" s="25">
        <v>0</v>
      </c>
      <c r="CB56" s="25">
        <v>0</v>
      </c>
      <c r="CC56" s="25">
        <v>0</v>
      </c>
      <c r="CD56" s="25">
        <v>0</v>
      </c>
      <c r="CE56" s="88">
        <v>0</v>
      </c>
      <c r="CF56" s="25">
        <v>0</v>
      </c>
      <c r="CG56" s="25">
        <v>0</v>
      </c>
      <c r="CH56" s="25">
        <v>0</v>
      </c>
      <c r="CI56" s="25"/>
      <c r="CJ56" s="54" t="str">
        <f>IF(AE56=0,"",(AE56-B56)/B56)</f>
        <v/>
      </c>
      <c r="CK56" s="54" t="str">
        <f>IF(AU56=0,"",(AU56-C56)/C56)</f>
        <v/>
      </c>
      <c r="CL56" s="54" t="str">
        <f>IF(AZ56=0,"",(AZ56-D56)/D56)</f>
        <v/>
      </c>
      <c r="CM56" s="54" t="str">
        <f t="shared" si="32"/>
        <v/>
      </c>
      <c r="CN56" s="54" t="str">
        <f t="shared" si="32"/>
        <v/>
      </c>
      <c r="CO56" s="54" t="str">
        <f>IF(BZ56=0,"",(BZ56-G56)/G56)</f>
        <v/>
      </c>
      <c r="CP56" s="54" t="str">
        <f>IF(CG56=0,"",(CG56-H56)/H56)</f>
        <v/>
      </c>
      <c r="CQ56" s="54" t="str">
        <f>IF(X56=0,"",(X56-I56)/I56)</f>
        <v/>
      </c>
      <c r="CR56" s="54" t="e">
        <f>IF(AA56=0,"",AA56-J56)/J56</f>
        <v>#VALUE!</v>
      </c>
      <c r="CS56" s="54" t="str">
        <f>IF(AD56=0,"",(AD56-K56)/K56)</f>
        <v/>
      </c>
      <c r="CT56" s="54" t="str">
        <f t="shared" si="33"/>
        <v/>
      </c>
      <c r="CU56" s="54" t="str">
        <f t="shared" si="33"/>
        <v/>
      </c>
      <c r="CV56" s="54" t="str">
        <f>IF(AS56=0,"",(AS56-N56)/N56)</f>
        <v/>
      </c>
      <c r="CW56" s="54" t="str">
        <f>IF(V56=0,"",(V56-O56)/O56)</f>
        <v/>
      </c>
      <c r="CX56" s="54" t="str">
        <f>IF(AB56=0,"",(AB56-P56)/P56)</f>
        <v/>
      </c>
      <c r="CY56" s="54" t="str">
        <f>IF(AT56=0,"",(AT56-Q56)/Q56)</f>
        <v/>
      </c>
    </row>
    <row r="57" spans="1:103" s="27" customFormat="1" x14ac:dyDescent="0.25">
      <c r="A57" s="27" t="s">
        <v>58</v>
      </c>
      <c r="B57" s="25">
        <v>5848.5829462000002</v>
      </c>
      <c r="C57" s="25">
        <v>7.2647657134000001</v>
      </c>
      <c r="D57" s="25">
        <v>554.57537231000003</v>
      </c>
      <c r="E57" s="25">
        <v>2253.5106344999999</v>
      </c>
      <c r="F57" s="25">
        <v>2033.8046231999999</v>
      </c>
      <c r="G57" s="25">
        <v>62.774566647999997</v>
      </c>
      <c r="H57" s="25">
        <v>5411.5806564000004</v>
      </c>
      <c r="I57" s="25">
        <v>30.799418459999998</v>
      </c>
      <c r="J57" s="25">
        <v>53.877115760999999</v>
      </c>
      <c r="K57" s="25"/>
      <c r="L57" s="25">
        <v>41.392613830999998</v>
      </c>
      <c r="M57" s="25">
        <v>7.9654567207999998</v>
      </c>
      <c r="N57" s="25">
        <v>0.43391249999999998</v>
      </c>
      <c r="O57" s="25">
        <v>0.55327103060000005</v>
      </c>
      <c r="P57" s="25">
        <v>3.3714932744000001</v>
      </c>
      <c r="Q57" s="25">
        <v>1.5083221797999999</v>
      </c>
      <c r="R57" s="25"/>
      <c r="S57" s="25" t="s">
        <v>58</v>
      </c>
      <c r="T57" s="88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88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88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88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88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5">
        <v>0</v>
      </c>
      <c r="BG57" s="25">
        <v>0</v>
      </c>
      <c r="BH57" s="25">
        <v>0</v>
      </c>
      <c r="BI57" s="25">
        <v>0</v>
      </c>
      <c r="BJ57" s="25">
        <v>0</v>
      </c>
      <c r="BK57" s="25">
        <v>0</v>
      </c>
      <c r="BL57" s="25">
        <v>0</v>
      </c>
      <c r="BM57" s="25">
        <v>0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0</v>
      </c>
      <c r="BT57" s="25">
        <v>0</v>
      </c>
      <c r="BU57" s="25">
        <v>0</v>
      </c>
      <c r="BV57" s="25">
        <v>0</v>
      </c>
      <c r="BW57" s="25">
        <v>0</v>
      </c>
      <c r="BX57" s="25">
        <v>0</v>
      </c>
      <c r="BY57" s="25">
        <v>0</v>
      </c>
      <c r="BZ57" s="25">
        <v>0</v>
      </c>
      <c r="CA57" s="25">
        <v>0</v>
      </c>
      <c r="CB57" s="25">
        <v>0</v>
      </c>
      <c r="CC57" s="25">
        <v>0</v>
      </c>
      <c r="CD57" s="25">
        <v>0</v>
      </c>
      <c r="CE57" s="88">
        <v>0</v>
      </c>
      <c r="CF57" s="25">
        <v>0</v>
      </c>
      <c r="CG57" s="25">
        <v>0</v>
      </c>
      <c r="CH57" s="25">
        <v>0</v>
      </c>
      <c r="CI57" s="25"/>
      <c r="CJ57" s="54" t="str">
        <f>IF(AE57=0,"",(AE57-B57)/B57)</f>
        <v/>
      </c>
      <c r="CK57" s="54" t="str">
        <f>IF(AU57=0,"",(AU57-C57)/C57)</f>
        <v/>
      </c>
      <c r="CL57" s="54" t="str">
        <f>IF(AZ57=0,"",(AZ57-D57)/D57)</f>
        <v/>
      </c>
      <c r="CM57" s="54" t="str">
        <f t="shared" si="32"/>
        <v/>
      </c>
      <c r="CN57" s="54" t="str">
        <f t="shared" si="32"/>
        <v/>
      </c>
      <c r="CO57" s="54" t="str">
        <f>IF(BZ57=0,"",(BZ57-G57)/G57)</f>
        <v/>
      </c>
      <c r="CP57" s="54" t="str">
        <f>IF(CG57=0,"",(CG57-H57)/H57)</f>
        <v/>
      </c>
      <c r="CQ57" s="54" t="str">
        <f>IF(X57=0,"",(X57-I57)/I57)</f>
        <v/>
      </c>
      <c r="CR57" s="54" t="e">
        <f>IF(AA57=0,"",AA57-J57)/J57</f>
        <v>#VALUE!</v>
      </c>
      <c r="CS57" s="54" t="str">
        <f>IF(AD57=0,"",(AD57-K57)/K57)</f>
        <v/>
      </c>
      <c r="CT57" s="54" t="str">
        <f t="shared" si="33"/>
        <v/>
      </c>
      <c r="CU57" s="54" t="str">
        <f t="shared" si="33"/>
        <v/>
      </c>
      <c r="CV57" s="54" t="str">
        <f>IF(AS57=0,"",(AS57-N57)/N57)</f>
        <v/>
      </c>
      <c r="CW57" s="54" t="str">
        <f>IF(V57=0,"",(V57-O57)/O57)</f>
        <v/>
      </c>
      <c r="CX57" s="54" t="str">
        <f>IF(AB57=0,"",(AB57-P57)/P57)</f>
        <v/>
      </c>
      <c r="CY57" s="54" t="str">
        <f>IF(AT57=0,"",(AT57-Q57)/Q57)</f>
        <v/>
      </c>
    </row>
    <row r="58" spans="1:103" x14ac:dyDescent="0.25">
      <c r="A58" s="27" t="s">
        <v>176</v>
      </c>
      <c r="B58" s="25">
        <v>279.08972184999999</v>
      </c>
      <c r="C58" s="25">
        <v>0.48859729639999999</v>
      </c>
      <c r="D58" s="25">
        <v>47.463215675999997</v>
      </c>
      <c r="E58" s="25">
        <v>150.56463966000001</v>
      </c>
      <c r="F58" s="25">
        <v>136.54367106000001</v>
      </c>
      <c r="G58" s="25">
        <v>10.014363635</v>
      </c>
      <c r="H58" s="25">
        <v>219.00229347999999</v>
      </c>
      <c r="I58" s="25">
        <v>1.8132149172000001</v>
      </c>
      <c r="J58" s="25">
        <v>3.0246236508000002</v>
      </c>
      <c r="K58" s="25"/>
      <c r="L58" s="25">
        <v>2.0134131419000001</v>
      </c>
      <c r="M58" s="25">
        <v>0.29395974559999999</v>
      </c>
      <c r="N58" s="25"/>
      <c r="O58" s="25">
        <v>1.88446112E-2</v>
      </c>
      <c r="P58" s="25">
        <v>0.11362528669999999</v>
      </c>
      <c r="Q58" s="25">
        <v>9.7001205699999996E-2</v>
      </c>
      <c r="R58" s="25"/>
      <c r="S58" s="25" t="s">
        <v>176</v>
      </c>
      <c r="T58" s="88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88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88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88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88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</v>
      </c>
      <c r="BO58" s="25">
        <v>0</v>
      </c>
      <c r="BP58" s="25">
        <v>0</v>
      </c>
      <c r="BQ58" s="25">
        <v>0</v>
      </c>
      <c r="BR58" s="25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88">
        <v>0</v>
      </c>
      <c r="CF58" s="25">
        <v>0</v>
      </c>
      <c r="CG58" s="25">
        <v>0</v>
      </c>
      <c r="CH58" s="25">
        <v>0</v>
      </c>
      <c r="CJ58" s="54" t="str">
        <f>IF(AD58=0,"",(AD58-B58)/B58)</f>
        <v/>
      </c>
      <c r="CK58" s="54" t="str">
        <f t="shared" si="17"/>
        <v/>
      </c>
      <c r="CL58" s="54" t="str">
        <f t="shared" si="18"/>
        <v/>
      </c>
      <c r="CM58" s="54" t="str">
        <f t="shared" si="19"/>
        <v/>
      </c>
      <c r="CN58" s="54" t="str">
        <f t="shared" si="20"/>
        <v/>
      </c>
      <c r="CO58" s="54" t="str">
        <f t="shared" si="21"/>
        <v/>
      </c>
      <c r="CP58" s="54" t="str">
        <f t="shared" si="22"/>
        <v/>
      </c>
      <c r="CQ58" s="54" t="str">
        <f t="shared" si="23"/>
        <v/>
      </c>
      <c r="CR58" s="54"/>
      <c r="CS58" s="54" t="str">
        <f t="shared" si="25"/>
        <v/>
      </c>
      <c r="CT58" s="54" t="str">
        <f t="shared" si="26"/>
        <v/>
      </c>
      <c r="CU58" s="54" t="str">
        <f t="shared" si="27"/>
        <v/>
      </c>
      <c r="CV58" s="54" t="str">
        <f t="shared" si="28"/>
        <v/>
      </c>
      <c r="CY58" s="54" t="str">
        <f t="shared" si="31"/>
        <v/>
      </c>
    </row>
    <row r="59" spans="1:103" s="27" customFormat="1" x14ac:dyDescent="0.25">
      <c r="A59" s="42" t="s">
        <v>235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88"/>
      <c r="U59" s="25"/>
      <c r="V59" s="25"/>
      <c r="W59" s="25"/>
      <c r="X59" s="25"/>
      <c r="Y59" s="25"/>
      <c r="Z59" s="88"/>
      <c r="AA59" s="25"/>
      <c r="AB59" s="25"/>
      <c r="AC59" s="25"/>
      <c r="AD59" s="25"/>
      <c r="AE59" s="25"/>
      <c r="AF59" s="25"/>
      <c r="AG59" s="25"/>
      <c r="AH59" s="25"/>
      <c r="AI59" s="25"/>
      <c r="AJ59" s="88"/>
      <c r="AK59" s="25"/>
      <c r="AL59" s="25"/>
      <c r="AM59" s="25"/>
      <c r="AN59" s="25"/>
      <c r="AO59" s="25"/>
      <c r="AP59" s="25"/>
      <c r="AQ59" s="88"/>
      <c r="AR59" s="25"/>
      <c r="AS59" s="25"/>
      <c r="AT59" s="25"/>
      <c r="AU59" s="25"/>
      <c r="AV59" s="25"/>
      <c r="AW59" s="88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88"/>
      <c r="CF59" s="25"/>
      <c r="CG59" s="25"/>
      <c r="CH59" s="25"/>
      <c r="CI59" s="25"/>
      <c r="CJ59" s="54" t="str">
        <f>IF(B59=0,"",(AD59-B59)/B59)</f>
        <v/>
      </c>
      <c r="CK59" s="54" t="str">
        <f t="shared" si="17"/>
        <v/>
      </c>
      <c r="CL59" s="54" t="str">
        <f t="shared" si="18"/>
        <v/>
      </c>
      <c r="CM59" s="54" t="str">
        <f t="shared" si="19"/>
        <v/>
      </c>
      <c r="CN59" s="54" t="str">
        <f t="shared" si="20"/>
        <v/>
      </c>
      <c r="CO59" s="54" t="str">
        <f t="shared" si="21"/>
        <v/>
      </c>
      <c r="CP59" s="54" t="str">
        <f t="shared" si="22"/>
        <v/>
      </c>
      <c r="CQ59" s="54" t="str">
        <f t="shared" si="23"/>
        <v/>
      </c>
      <c r="CR59" s="54"/>
      <c r="CS59" s="54" t="str">
        <f t="shared" si="25"/>
        <v/>
      </c>
      <c r="CT59" s="54" t="str">
        <f t="shared" si="26"/>
        <v/>
      </c>
      <c r="CU59" s="54" t="str">
        <f t="shared" si="27"/>
        <v/>
      </c>
      <c r="CV59" s="54" t="str">
        <f t="shared" si="28"/>
        <v/>
      </c>
      <c r="CY59" s="54" t="str">
        <f t="shared" si="31"/>
        <v/>
      </c>
    </row>
    <row r="60" spans="1:103" s="27" customForma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25"/>
      <c r="S60" s="25"/>
      <c r="T60" s="88"/>
      <c r="U60" s="25"/>
      <c r="V60" s="25"/>
      <c r="W60" s="25"/>
      <c r="X60" s="25"/>
      <c r="Y60" s="25"/>
      <c r="Z60" s="88"/>
      <c r="AA60" s="25"/>
      <c r="AB60" s="25"/>
      <c r="AC60" s="25"/>
      <c r="AD60" s="25"/>
      <c r="AE60" s="25"/>
      <c r="AF60" s="25"/>
      <c r="AG60" s="25"/>
      <c r="AH60" s="25"/>
      <c r="AI60" s="25"/>
      <c r="AJ60" s="88"/>
      <c r="AK60" s="25"/>
      <c r="AL60" s="25"/>
      <c r="AM60" s="25"/>
      <c r="AN60" s="25"/>
      <c r="AO60" s="25"/>
      <c r="AP60" s="25"/>
      <c r="AQ60" s="88"/>
      <c r="AR60" s="25"/>
      <c r="AS60" s="25"/>
      <c r="AT60" s="25"/>
      <c r="AU60" s="25"/>
      <c r="AV60" s="25"/>
      <c r="AW60" s="88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88"/>
      <c r="CF60" s="25"/>
      <c r="CG60" s="25"/>
      <c r="CH60" s="25"/>
      <c r="CI60" s="25"/>
      <c r="CJ60" s="54" t="str">
        <f>IF(B60=0,"",(AD60-B60)/B60)</f>
        <v/>
      </c>
      <c r="CK60" s="54" t="str">
        <f t="shared" si="17"/>
        <v/>
      </c>
      <c r="CL60" s="54" t="str">
        <f t="shared" si="18"/>
        <v/>
      </c>
      <c r="CM60" s="54" t="str">
        <f t="shared" si="19"/>
        <v/>
      </c>
      <c r="CN60" s="54" t="str">
        <f t="shared" si="20"/>
        <v/>
      </c>
      <c r="CO60" s="54" t="str">
        <f t="shared" si="21"/>
        <v/>
      </c>
      <c r="CP60" s="54" t="str">
        <f t="shared" si="22"/>
        <v/>
      </c>
      <c r="CQ60" s="54" t="str">
        <f t="shared" si="23"/>
        <v/>
      </c>
      <c r="CR60" s="54"/>
      <c r="CS60" s="54" t="str">
        <f t="shared" si="25"/>
        <v/>
      </c>
      <c r="CT60" s="54" t="str">
        <f t="shared" si="26"/>
        <v/>
      </c>
      <c r="CU60" s="54" t="str">
        <f t="shared" si="27"/>
        <v/>
      </c>
      <c r="CV60" s="54" t="str">
        <f t="shared" si="28"/>
        <v/>
      </c>
      <c r="CY60" s="54" t="str">
        <f t="shared" si="31"/>
        <v/>
      </c>
    </row>
    <row r="61" spans="1:103" x14ac:dyDescent="0.25">
      <c r="A61" s="1" t="s">
        <v>55</v>
      </c>
      <c r="B61" s="1">
        <f>SUM(B3:B58)</f>
        <v>1921081.6949204998</v>
      </c>
      <c r="C61" s="1">
        <f t="shared" ref="C61:N61" si="34">SUM(C3:C58)</f>
        <v>111654.9281529538</v>
      </c>
      <c r="D61" s="1">
        <f t="shared" si="34"/>
        <v>704427.11254574615</v>
      </c>
      <c r="E61" s="1">
        <f t="shared" si="34"/>
        <v>530397.74532565102</v>
      </c>
      <c r="F61" s="1">
        <f t="shared" si="34"/>
        <v>452356.65767465794</v>
      </c>
      <c r="G61" s="1">
        <f t="shared" si="34"/>
        <v>102570.30471372398</v>
      </c>
      <c r="H61" s="1">
        <f t="shared" si="34"/>
        <v>762676.2494242501</v>
      </c>
      <c r="I61" s="1">
        <f t="shared" si="34"/>
        <v>5346.8971146354006</v>
      </c>
      <c r="J61" s="1">
        <f t="shared" si="34"/>
        <v>9074.7505201284985</v>
      </c>
      <c r="K61" s="1">
        <f t="shared" si="34"/>
        <v>36.350362909300003</v>
      </c>
      <c r="L61" s="1">
        <f t="shared" si="34"/>
        <v>6123.1307186066979</v>
      </c>
      <c r="M61" s="1">
        <f t="shared" si="34"/>
        <v>2009.9870947161987</v>
      </c>
      <c r="N61" s="1">
        <f t="shared" si="34"/>
        <v>10653.500679397201</v>
      </c>
      <c r="O61" s="1">
        <f>SUM(O3:O58)</f>
        <v>231.19497238020003</v>
      </c>
      <c r="P61" s="1">
        <f>SUM(P3:P58)</f>
        <v>1147.1873481444002</v>
      </c>
      <c r="Q61" s="1">
        <f>SUM(Q3:Q58)</f>
        <v>810.65482250230014</v>
      </c>
      <c r="R61" s="25"/>
      <c r="S61" s="25"/>
      <c r="T61" s="1">
        <f t="shared" ref="T61:CE61" si="35">SUM(T3:T58)</f>
        <v>2534.8845314964333</v>
      </c>
      <c r="U61" s="1">
        <f t="shared" si="35"/>
        <v>739.46312126424937</v>
      </c>
      <c r="V61" s="1">
        <f t="shared" si="35"/>
        <v>230.80853089796071</v>
      </c>
      <c r="W61" s="1">
        <f t="shared" si="35"/>
        <v>5445.8909554872462</v>
      </c>
      <c r="X61" s="1">
        <f t="shared" si="35"/>
        <v>5435.9469645633553</v>
      </c>
      <c r="Y61" s="1">
        <f t="shared" si="35"/>
        <v>5557.0791157868316</v>
      </c>
      <c r="Z61" s="1">
        <f t="shared" si="35"/>
        <v>659.17072139223581</v>
      </c>
      <c r="AA61" s="1">
        <f t="shared" si="35"/>
        <v>10617.40090372036</v>
      </c>
      <c r="AB61" s="1">
        <f t="shared" si="35"/>
        <v>1146.7912119613081</v>
      </c>
      <c r="AC61" s="1">
        <f t="shared" si="35"/>
        <v>1284954.416878656</v>
      </c>
      <c r="AD61" s="1">
        <f t="shared" si="35"/>
        <v>36.5325755765396</v>
      </c>
      <c r="AE61" s="1">
        <f t="shared" si="35"/>
        <v>1910465.5544908575</v>
      </c>
      <c r="AF61" s="1">
        <f t="shared" si="35"/>
        <v>20713.697321878979</v>
      </c>
      <c r="AG61" s="1">
        <f t="shared" si="35"/>
        <v>21676.895369583392</v>
      </c>
      <c r="AH61" s="1">
        <f t="shared" si="35"/>
        <v>2473.6591860881017</v>
      </c>
      <c r="AI61" s="1">
        <f t="shared" si="35"/>
        <v>44021.789720140405</v>
      </c>
      <c r="AJ61" s="1">
        <f t="shared" si="35"/>
        <v>65.631835440542133</v>
      </c>
      <c r="AK61" s="1">
        <f t="shared" si="35"/>
        <v>6223.191637863586</v>
      </c>
      <c r="AL61" s="1">
        <f t="shared" si="35"/>
        <v>6223.191637863586</v>
      </c>
      <c r="AM61" s="1">
        <f t="shared" si="35"/>
        <v>2001.2382164208341</v>
      </c>
      <c r="AN61" s="1">
        <f t="shared" si="35"/>
        <v>0</v>
      </c>
      <c r="AO61" s="1">
        <f t="shared" si="35"/>
        <v>44730.71859859753</v>
      </c>
      <c r="AP61" s="1">
        <f t="shared" si="35"/>
        <v>190.75092729127238</v>
      </c>
      <c r="AQ61" s="1">
        <f t="shared" si="35"/>
        <v>7715.0182621225822</v>
      </c>
      <c r="AR61" s="1">
        <f t="shared" si="35"/>
        <v>380.59595654278189</v>
      </c>
      <c r="AS61" s="1">
        <f t="shared" si="35"/>
        <v>5386.4142161219734</v>
      </c>
      <c r="AT61" s="1">
        <f t="shared" si="35"/>
        <v>614.90993155432579</v>
      </c>
      <c r="AU61" s="1">
        <f t="shared" si="35"/>
        <v>111255.57591761433</v>
      </c>
      <c r="AV61" s="1">
        <f t="shared" si="35"/>
        <v>0</v>
      </c>
      <c r="AW61" s="1">
        <f t="shared" si="35"/>
        <v>763939.08613513049</v>
      </c>
      <c r="AX61" s="1">
        <f t="shared" si="35"/>
        <v>629209.20642192103</v>
      </c>
      <c r="AY61" s="1">
        <f t="shared" si="35"/>
        <v>69912.136238008898</v>
      </c>
      <c r="AZ61" s="1">
        <f t="shared" si="35"/>
        <v>699121.34265993012</v>
      </c>
      <c r="BA61" s="1">
        <f t="shared" si="35"/>
        <v>0.3100826562075133</v>
      </c>
      <c r="BB61" s="1">
        <f t="shared" si="35"/>
        <v>19040.425952834499</v>
      </c>
      <c r="BC61" s="1">
        <f t="shared" si="35"/>
        <v>445.94119223785611</v>
      </c>
      <c r="BD61" s="1">
        <f t="shared" si="35"/>
        <v>467845.9895565664</v>
      </c>
      <c r="BE61" s="1">
        <f t="shared" si="35"/>
        <v>1147.093884804972</v>
      </c>
      <c r="BF61" s="1">
        <f t="shared" si="35"/>
        <v>19609.398856517655</v>
      </c>
      <c r="BG61" s="1">
        <f t="shared" si="35"/>
        <v>31128.447569712825</v>
      </c>
      <c r="BH61" s="1">
        <f t="shared" si="35"/>
        <v>401.49064351385857</v>
      </c>
      <c r="BI61" s="1">
        <f t="shared" si="35"/>
        <v>128.5951148325972</v>
      </c>
      <c r="BJ61" s="1">
        <f t="shared" si="35"/>
        <v>24003.101413596291</v>
      </c>
      <c r="BK61" s="1">
        <f t="shared" si="35"/>
        <v>527249.55511551327</v>
      </c>
      <c r="BL61" s="1">
        <f t="shared" si="35"/>
        <v>449553.88125418639</v>
      </c>
      <c r="BM61" s="1">
        <f t="shared" si="35"/>
        <v>77695.673861326941</v>
      </c>
      <c r="BN61" s="1">
        <f t="shared" si="35"/>
        <v>406.18151447334242</v>
      </c>
      <c r="BO61" s="1">
        <f t="shared" si="35"/>
        <v>15.30963090283791</v>
      </c>
      <c r="BP61" s="1">
        <f t="shared" si="35"/>
        <v>37801.796488918575</v>
      </c>
      <c r="BQ61" s="1">
        <f t="shared" si="35"/>
        <v>1961.2076939660562</v>
      </c>
      <c r="BR61" s="1">
        <f t="shared" si="35"/>
        <v>100609.73996253226</v>
      </c>
      <c r="BS61" s="1">
        <f t="shared" si="35"/>
        <v>3848.5216245810752</v>
      </c>
      <c r="BT61" s="1">
        <f t="shared" si="35"/>
        <v>1478.4964484941859</v>
      </c>
      <c r="BU61" s="1">
        <f t="shared" si="35"/>
        <v>195595.05662478937</v>
      </c>
      <c r="BV61" s="1">
        <f t="shared" si="35"/>
        <v>4980.2993757173535</v>
      </c>
      <c r="BW61" s="1">
        <f t="shared" si="35"/>
        <v>16187.706177699398</v>
      </c>
      <c r="BX61" s="1">
        <f t="shared" si="35"/>
        <v>14726.672339816334</v>
      </c>
      <c r="BY61" s="1">
        <f t="shared" si="35"/>
        <v>59.12407279686937</v>
      </c>
      <c r="BZ61" s="1">
        <f t="shared" si="35"/>
        <v>101268.25168803279</v>
      </c>
      <c r="CA61" s="1">
        <f t="shared" si="35"/>
        <v>393787.43690218154</v>
      </c>
      <c r="CB61" s="1">
        <f t="shared" si="35"/>
        <v>1226.3320010283317</v>
      </c>
      <c r="CC61" s="1">
        <f t="shared" si="35"/>
        <v>1676.4959778386333</v>
      </c>
      <c r="CD61" s="1">
        <f t="shared" si="35"/>
        <v>41880.956346162893</v>
      </c>
      <c r="CE61" s="1">
        <f t="shared" si="35"/>
        <v>0</v>
      </c>
      <c r="CF61" s="1">
        <f>SUM(CF3:CF58)</f>
        <v>19073.904526122918</v>
      </c>
      <c r="CG61" s="1">
        <f>SUM(CG3:CG58)</f>
        <v>752956.24327419314</v>
      </c>
      <c r="CH61" s="1">
        <f>SUM(CH3:CH58)</f>
        <v>27919.67764868274</v>
      </c>
      <c r="CI61" s="1"/>
      <c r="CJ61" s="54">
        <f>IF(AE61=0,"",(AE61-B61)/B61)</f>
        <v>-5.5261264826541451E-3</v>
      </c>
      <c r="CK61" s="54">
        <f t="shared" si="17"/>
        <v>-3.5766646573127617E-3</v>
      </c>
      <c r="CL61" s="54">
        <f t="shared" si="18"/>
        <v>-7.5320353111358526E-3</v>
      </c>
      <c r="CM61" s="54">
        <f t="shared" si="19"/>
        <v>-5.9355271357815417E-3</v>
      </c>
      <c r="CN61" s="54">
        <f t="shared" si="20"/>
        <v>-6.1959437822342181E-3</v>
      </c>
      <c r="CO61" s="54">
        <f t="shared" si="21"/>
        <v>-1.2694249367058499E-2</v>
      </c>
      <c r="CP61" s="54">
        <f t="shared" si="22"/>
        <v>-1.2744603175193487E-2</v>
      </c>
      <c r="CQ61" s="54">
        <f t="shared" si="23"/>
        <v>1.6654491010161681E-2</v>
      </c>
      <c r="CR61" s="54">
        <f>IF(AA61=0,"",AA61-J61)/J61</f>
        <v>0.16999369626417202</v>
      </c>
      <c r="CS61" s="54">
        <f t="shared" si="25"/>
        <v>5.0126780768116842E-3</v>
      </c>
      <c r="CT61" s="54">
        <f t="shared" si="26"/>
        <v>1.6341463845092753E-2</v>
      </c>
      <c r="CU61" s="54">
        <f t="shared" si="27"/>
        <v>-4.3527037155429845E-3</v>
      </c>
      <c r="CV61" s="54">
        <f t="shared" si="28"/>
        <v>-0.494399598946968</v>
      </c>
      <c r="CW61" s="54">
        <f>IF(V61=0,"",(V61-O61)/O61)</f>
        <v>-1.6714960462194534E-3</v>
      </c>
      <c r="CX61" s="54">
        <f>IF(AB61=0,"",(AB61-P61)/P61)</f>
        <v>-3.4531080187800035E-4</v>
      </c>
      <c r="CY61" s="54">
        <f t="shared" si="31"/>
        <v>-0.24146515324951259</v>
      </c>
    </row>
    <row r="62" spans="1:103" x14ac:dyDescent="0.25">
      <c r="A62" s="42" t="s">
        <v>56</v>
      </c>
      <c r="B62" s="25">
        <f>SUM(B2:B51)</f>
        <v>1901235.7740054</v>
      </c>
      <c r="C62" s="25">
        <f t="shared" ref="C62:N62" si="36">SUM(C2:C51)</f>
        <v>110845.29229839501</v>
      </c>
      <c r="D62" s="25">
        <f t="shared" si="36"/>
        <v>697001.42252520018</v>
      </c>
      <c r="E62" s="25">
        <f t="shared" si="36"/>
        <v>525569.61783064005</v>
      </c>
      <c r="F62" s="25">
        <f t="shared" si="36"/>
        <v>448103.06741664995</v>
      </c>
      <c r="G62" s="25">
        <f t="shared" si="36"/>
        <v>101118.27607854299</v>
      </c>
      <c r="H62" s="25">
        <f t="shared" si="36"/>
        <v>750749.54627446015</v>
      </c>
      <c r="I62" s="25">
        <f t="shared" si="36"/>
        <v>5291.4843565468009</v>
      </c>
      <c r="J62" s="25">
        <f t="shared" si="36"/>
        <v>8968.8771414718976</v>
      </c>
      <c r="K62" s="25">
        <f t="shared" si="36"/>
        <v>36.335399474900001</v>
      </c>
      <c r="L62" s="25">
        <f t="shared" si="36"/>
        <v>6026.7869038197987</v>
      </c>
      <c r="M62" s="25">
        <f t="shared" si="36"/>
        <v>1996.472866460799</v>
      </c>
      <c r="N62" s="25">
        <f t="shared" si="36"/>
        <v>10598.668205879099</v>
      </c>
      <c r="O62" s="25">
        <f>SUM(O2:O51)</f>
        <v>230.23763387350004</v>
      </c>
      <c r="P62" s="25">
        <f>SUM(P2:P51)</f>
        <v>1141.8464859639</v>
      </c>
      <c r="Q62" s="25">
        <f>SUM(Q2:Q51)</f>
        <v>805.13451155790017</v>
      </c>
      <c r="R62" s="25"/>
      <c r="S62" s="25"/>
      <c r="T62" s="88">
        <f>SUM(T2:T54)</f>
        <v>2534.8845314964333</v>
      </c>
      <c r="U62" s="88">
        <f t="shared" ref="U62:CF62" si="37">SUM(U2:U54)</f>
        <v>739.46312126424937</v>
      </c>
      <c r="V62" s="88">
        <f t="shared" si="37"/>
        <v>230.80853089796071</v>
      </c>
      <c r="W62" s="88">
        <f t="shared" si="37"/>
        <v>5445.8909554872462</v>
      </c>
      <c r="X62" s="88">
        <f t="shared" si="37"/>
        <v>5435.9469645633553</v>
      </c>
      <c r="Y62" s="88">
        <f t="shared" si="37"/>
        <v>5557.0791157868316</v>
      </c>
      <c r="Z62" s="88">
        <f t="shared" si="37"/>
        <v>659.17072139223581</v>
      </c>
      <c r="AA62" s="88">
        <f t="shared" si="37"/>
        <v>10617.40090372036</v>
      </c>
      <c r="AB62" s="88">
        <f t="shared" si="37"/>
        <v>1146.7912119613081</v>
      </c>
      <c r="AC62" s="88">
        <f t="shared" si="37"/>
        <v>1284954.416878656</v>
      </c>
      <c r="AD62" s="88">
        <f t="shared" si="37"/>
        <v>36.5325755765396</v>
      </c>
      <c r="AE62" s="88">
        <f t="shared" si="37"/>
        <v>1910465.5544908575</v>
      </c>
      <c r="AF62" s="88">
        <f t="shared" si="37"/>
        <v>20713.697321878979</v>
      </c>
      <c r="AG62" s="88">
        <f t="shared" si="37"/>
        <v>21676.895369583392</v>
      </c>
      <c r="AH62" s="88">
        <f t="shared" si="37"/>
        <v>2473.6591860881017</v>
      </c>
      <c r="AI62" s="88">
        <f t="shared" si="37"/>
        <v>44021.789720140405</v>
      </c>
      <c r="AJ62" s="88">
        <f t="shared" si="37"/>
        <v>65.631835440542133</v>
      </c>
      <c r="AK62" s="88">
        <f t="shared" si="37"/>
        <v>6223.191637863586</v>
      </c>
      <c r="AL62" s="88">
        <f t="shared" si="37"/>
        <v>6223.191637863586</v>
      </c>
      <c r="AM62" s="88">
        <f t="shared" si="37"/>
        <v>2001.2382164208341</v>
      </c>
      <c r="AN62" s="88">
        <f t="shared" si="37"/>
        <v>0</v>
      </c>
      <c r="AO62" s="88">
        <f t="shared" si="37"/>
        <v>44730.71859859753</v>
      </c>
      <c r="AP62" s="88">
        <f t="shared" si="37"/>
        <v>190.75092729127238</v>
      </c>
      <c r="AQ62" s="88">
        <f t="shared" si="37"/>
        <v>7715.0182621225822</v>
      </c>
      <c r="AR62" s="88">
        <f t="shared" si="37"/>
        <v>380.59595654278189</v>
      </c>
      <c r="AS62" s="88">
        <f t="shared" si="37"/>
        <v>5386.4142161219734</v>
      </c>
      <c r="AT62" s="88">
        <f t="shared" si="37"/>
        <v>614.90993155432579</v>
      </c>
      <c r="AU62" s="88">
        <f t="shared" si="37"/>
        <v>111255.57591761433</v>
      </c>
      <c r="AV62" s="88">
        <f t="shared" si="37"/>
        <v>0</v>
      </c>
      <c r="AW62" s="88">
        <f t="shared" si="37"/>
        <v>763939.08613513049</v>
      </c>
      <c r="AX62" s="88">
        <f t="shared" si="37"/>
        <v>629209.20642192103</v>
      </c>
      <c r="AY62" s="88">
        <f t="shared" si="37"/>
        <v>69912.136238008898</v>
      </c>
      <c r="AZ62" s="88">
        <f t="shared" si="37"/>
        <v>699121.34265993012</v>
      </c>
      <c r="BA62" s="88">
        <f t="shared" si="37"/>
        <v>0.3100826562075133</v>
      </c>
      <c r="BB62" s="88">
        <f t="shared" si="37"/>
        <v>19040.425952834499</v>
      </c>
      <c r="BC62" s="88">
        <f t="shared" si="37"/>
        <v>445.94119223785611</v>
      </c>
      <c r="BD62" s="88">
        <f t="shared" si="37"/>
        <v>467845.9895565664</v>
      </c>
      <c r="BE62" s="88">
        <f t="shared" si="37"/>
        <v>1147.093884804972</v>
      </c>
      <c r="BF62" s="88">
        <f t="shared" si="37"/>
        <v>19609.398856517655</v>
      </c>
      <c r="BG62" s="88">
        <f t="shared" si="37"/>
        <v>31128.447569712825</v>
      </c>
      <c r="BH62" s="88">
        <f t="shared" si="37"/>
        <v>401.49064351385857</v>
      </c>
      <c r="BI62" s="88">
        <f t="shared" si="37"/>
        <v>128.5951148325972</v>
      </c>
      <c r="BJ62" s="88">
        <f t="shared" si="37"/>
        <v>24003.101413596291</v>
      </c>
      <c r="BK62" s="88">
        <f t="shared" si="37"/>
        <v>527249.55511551327</v>
      </c>
      <c r="BL62" s="88">
        <f t="shared" si="37"/>
        <v>449553.88125418639</v>
      </c>
      <c r="BM62" s="88">
        <f t="shared" si="37"/>
        <v>77695.673861326941</v>
      </c>
      <c r="BN62" s="88">
        <f t="shared" si="37"/>
        <v>406.18151447334242</v>
      </c>
      <c r="BO62" s="88">
        <f t="shared" si="37"/>
        <v>15.30963090283791</v>
      </c>
      <c r="BP62" s="88">
        <f t="shared" si="37"/>
        <v>37801.796488918575</v>
      </c>
      <c r="BQ62" s="88">
        <f t="shared" si="37"/>
        <v>1961.2076939660562</v>
      </c>
      <c r="BR62" s="88">
        <f t="shared" si="37"/>
        <v>100609.73996253226</v>
      </c>
      <c r="BS62" s="88">
        <f t="shared" si="37"/>
        <v>3848.5216245810752</v>
      </c>
      <c r="BT62" s="88">
        <f t="shared" si="37"/>
        <v>1478.4964484941859</v>
      </c>
      <c r="BU62" s="88">
        <f t="shared" si="37"/>
        <v>195595.05662478937</v>
      </c>
      <c r="BV62" s="88">
        <f t="shared" si="37"/>
        <v>4980.2993757173535</v>
      </c>
      <c r="BW62" s="88">
        <f t="shared" si="37"/>
        <v>16187.706177699398</v>
      </c>
      <c r="BX62" s="88">
        <f t="shared" si="37"/>
        <v>14726.672339816334</v>
      </c>
      <c r="BY62" s="88">
        <f t="shared" si="37"/>
        <v>59.12407279686937</v>
      </c>
      <c r="BZ62" s="88">
        <f t="shared" si="37"/>
        <v>101268.25168803279</v>
      </c>
      <c r="CA62" s="88">
        <f t="shared" si="37"/>
        <v>393787.43690218154</v>
      </c>
      <c r="CB62" s="88">
        <f t="shared" si="37"/>
        <v>1226.3320010283317</v>
      </c>
      <c r="CC62" s="88">
        <f t="shared" si="37"/>
        <v>1676.4959778386333</v>
      </c>
      <c r="CD62" s="88">
        <f t="shared" si="37"/>
        <v>41880.956346162893</v>
      </c>
      <c r="CE62" s="88">
        <f t="shared" si="37"/>
        <v>0</v>
      </c>
      <c r="CF62" s="88">
        <f t="shared" si="37"/>
        <v>19073.904526122918</v>
      </c>
      <c r="CG62" s="88">
        <f>SUM(CG2:CG54)</f>
        <v>752956.24327419314</v>
      </c>
      <c r="CH62" s="88">
        <f>SUM(CH2:CH54)</f>
        <v>27919.67764868274</v>
      </c>
    </row>
    <row r="63" spans="1:103" x14ac:dyDescent="0.25">
      <c r="A63" s="27" t="s">
        <v>238</v>
      </c>
      <c r="B63" s="25">
        <f>+B3+B5+B8+B9+B11+B12+B14+B15+B16+B17+B18+B19+B20+B21+B22+B23+B24+B25+B26+B28+B30+B31+B33+B34+B35+B36+B37+B39+B40+B41+B42+B43+B44+B46+B47+B49+B50+B10</f>
        <v>1714312.2006366001</v>
      </c>
      <c r="C63" s="25">
        <f t="shared" ref="C63:Q63" si="38">+C3+C5+C8+C9+C11+C12+C14+C15+C16+C17+C18+C19+C20+C21+C22+C23+C24+C25+C26+C28+C30+C31+C33+C34+C35+C36+C37+C39+C40+C41+C42+C43+C44+C46+C47+C49+C50+C10</f>
        <v>57083.417016854997</v>
      </c>
      <c r="D63" s="25">
        <f t="shared" si="38"/>
        <v>595780.05704480014</v>
      </c>
      <c r="E63" s="25">
        <f t="shared" si="38"/>
        <v>452401.95711693005</v>
      </c>
      <c r="F63" s="25">
        <f t="shared" si="38"/>
        <v>391826.5731323401</v>
      </c>
      <c r="G63" s="25">
        <f t="shared" si="38"/>
        <v>84858.015262473986</v>
      </c>
      <c r="H63" s="25">
        <f t="shared" si="38"/>
        <v>627301.72274856002</v>
      </c>
      <c r="I63" s="25">
        <f t="shared" si="38"/>
        <v>4110.1364237918006</v>
      </c>
      <c r="J63" s="25">
        <f t="shared" si="38"/>
        <v>7038.4368112228995</v>
      </c>
      <c r="K63" s="25">
        <f t="shared" si="38"/>
        <v>0</v>
      </c>
      <c r="L63" s="25">
        <f t="shared" si="38"/>
        <v>4468.9533350268002</v>
      </c>
      <c r="M63" s="25">
        <f t="shared" si="38"/>
        <v>1577.6056296515997</v>
      </c>
      <c r="N63" s="25">
        <f t="shared" si="38"/>
        <v>9853.2873534590999</v>
      </c>
      <c r="O63" s="25">
        <f t="shared" si="38"/>
        <v>185.21235081110009</v>
      </c>
      <c r="P63" s="25">
        <f t="shared" si="38"/>
        <v>659.83900942219987</v>
      </c>
      <c r="Q63" s="25">
        <f t="shared" si="38"/>
        <v>592.76208231220005</v>
      </c>
      <c r="R63" s="25"/>
      <c r="S63" s="25"/>
      <c r="T63" s="88"/>
      <c r="U63" s="25"/>
    </row>
    <row r="64" spans="1:103" x14ac:dyDescent="0.25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88"/>
      <c r="U64" s="25"/>
    </row>
    <row r="65" spans="2:21" x14ac:dyDescent="0.25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88"/>
      <c r="U65" s="25"/>
    </row>
    <row r="66" spans="2:21" x14ac:dyDescent="0.25">
      <c r="B66" s="25"/>
      <c r="C66" s="25"/>
      <c r="D66" s="25"/>
      <c r="E66" s="25"/>
      <c r="F66" s="25"/>
      <c r="G66" s="25"/>
      <c r="H66" s="25"/>
      <c r="I66" s="25"/>
      <c r="J66" s="25">
        <f>K66+G8</f>
        <v>1030.876908840256</v>
      </c>
      <c r="K66" s="25">
        <v>677.01027266025596</v>
      </c>
      <c r="L66" s="25"/>
      <c r="M66" s="25"/>
      <c r="N66" s="25"/>
      <c r="O66" s="25"/>
      <c r="P66" s="25"/>
      <c r="Q66" s="25"/>
      <c r="R66" s="25"/>
      <c r="S66" s="25"/>
      <c r="T66" s="88"/>
      <c r="U66" s="25"/>
    </row>
    <row r="67" spans="2:21" x14ac:dyDescent="0.25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88"/>
      <c r="U67" s="25"/>
    </row>
    <row r="68" spans="2:21" x14ac:dyDescent="0.25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88"/>
      <c r="U68" s="25"/>
    </row>
    <row r="69" spans="2:21" x14ac:dyDescent="0.25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88"/>
      <c r="U69" s="2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P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42" sqref="K42"/>
    </sheetView>
  </sheetViews>
  <sheetFormatPr defaultColWidth="9.140625" defaultRowHeight="15" x14ac:dyDescent="0.25"/>
  <cols>
    <col min="1" max="1" width="19.5703125" style="27" customWidth="1"/>
    <col min="2" max="2" width="10.140625" style="27" bestFit="1" customWidth="1"/>
    <col min="3" max="3" width="7.7109375" style="27" bestFit="1" customWidth="1"/>
    <col min="4" max="4" width="9.28515625" style="27" bestFit="1" customWidth="1"/>
    <col min="5" max="7" width="7.7109375" style="27" bestFit="1" customWidth="1"/>
    <col min="8" max="8" width="9.28515625" style="27" bestFit="1" customWidth="1"/>
    <col min="9" max="9" width="8.85546875" style="67" bestFit="1" customWidth="1"/>
    <col min="10" max="10" width="9" style="67" bestFit="1" customWidth="1"/>
    <col min="11" max="11" width="9.7109375" style="67" bestFit="1" customWidth="1"/>
    <col min="12" max="13" width="9.28515625" style="67" customWidth="1"/>
    <col min="14" max="14" width="9.140625" style="27"/>
    <col min="15" max="15" width="15.42578125" style="27" bestFit="1" customWidth="1"/>
    <col min="16" max="16" width="5.42578125" style="87" bestFit="1" customWidth="1"/>
    <col min="17" max="17" width="5.42578125" style="27" bestFit="1" customWidth="1"/>
    <col min="18" max="18" width="9.85546875" style="87" bestFit="1" customWidth="1"/>
    <col min="19" max="19" width="5.7109375" style="25" bestFit="1" customWidth="1"/>
    <col min="20" max="20" width="14.5703125" style="25" bestFit="1" customWidth="1"/>
    <col min="21" max="21" width="5.7109375" style="25" bestFit="1" customWidth="1"/>
    <col min="22" max="22" width="5.7109375" style="88" customWidth="1"/>
    <col min="23" max="23" width="5.7109375" style="25" bestFit="1" customWidth="1"/>
    <col min="24" max="24" width="13.42578125" style="88" bestFit="1" customWidth="1"/>
    <col min="25" max="25" width="4.5703125" style="25" bestFit="1" customWidth="1"/>
    <col min="26" max="26" width="7.7109375" style="25" bestFit="1" customWidth="1"/>
    <col min="27" max="28" width="5.7109375" style="25" bestFit="1" customWidth="1"/>
    <col min="29" max="29" width="5.5703125" style="25" bestFit="1" customWidth="1"/>
    <col min="30" max="30" width="5.85546875" style="25" bestFit="1" customWidth="1"/>
    <col min="31" max="31" width="5.85546875" style="88" customWidth="1"/>
    <col min="32" max="32" width="6.42578125" style="25" bestFit="1" customWidth="1"/>
    <col min="33" max="33" width="15.42578125" style="25" bestFit="1" customWidth="1"/>
    <col min="34" max="34" width="10.28515625" style="25" bestFit="1" customWidth="1"/>
    <col min="35" max="35" width="6.5703125" style="25" bestFit="1" customWidth="1"/>
    <col min="36" max="36" width="5.7109375" style="25" bestFit="1" customWidth="1"/>
    <col min="37" max="37" width="5.140625" style="25" bestFit="1" customWidth="1"/>
    <col min="38" max="38" width="5.140625" style="88" customWidth="1"/>
    <col min="39" max="39" width="4.140625" style="25" bestFit="1" customWidth="1"/>
    <col min="40" max="40" width="6.5703125" style="25" bestFit="1" customWidth="1"/>
    <col min="41" max="41" width="6.140625" style="25" bestFit="1" customWidth="1"/>
    <col min="42" max="42" width="6.7109375" style="25" bestFit="1" customWidth="1"/>
    <col min="43" max="43" width="10" style="25" bestFit="1" customWidth="1"/>
    <col min="44" max="44" width="10" style="88" customWidth="1"/>
    <col min="45" max="45" width="6.7109375" style="25" bestFit="1" customWidth="1"/>
    <col min="46" max="46" width="5.7109375" style="25" bestFit="1" customWidth="1"/>
    <col min="47" max="47" width="6.7109375" style="25" bestFit="1" customWidth="1"/>
    <col min="48" max="48" width="6" style="25" bestFit="1" customWidth="1"/>
    <col min="49" max="49" width="5.7109375" style="25" bestFit="1" customWidth="1"/>
    <col min="50" max="50" width="4.28515625" style="25" bestFit="1" customWidth="1"/>
    <col min="51" max="51" width="5.7109375" style="25" bestFit="1" customWidth="1"/>
    <col min="52" max="52" width="4.5703125" style="25" bestFit="1" customWidth="1"/>
    <col min="53" max="54" width="5.7109375" style="25" bestFit="1" customWidth="1"/>
    <col min="55" max="55" width="4.140625" style="25" bestFit="1" customWidth="1"/>
    <col min="56" max="56" width="5.85546875" style="25" bestFit="1" customWidth="1"/>
    <col min="57" max="57" width="5.7109375" style="25" bestFit="1" customWidth="1"/>
    <col min="58" max="58" width="6.7109375" style="25" bestFit="1" customWidth="1"/>
    <col min="59" max="59" width="6.85546875" style="25" bestFit="1" customWidth="1"/>
    <col min="60" max="60" width="6.7109375" style="25" bestFit="1" customWidth="1"/>
    <col min="61" max="61" width="5.140625" style="25" bestFit="1" customWidth="1"/>
    <col min="62" max="62" width="5.28515625" style="25" bestFit="1" customWidth="1"/>
    <col min="63" max="63" width="8.7109375" style="25" bestFit="1" customWidth="1"/>
    <col min="64" max="64" width="4.85546875" style="25" bestFit="1" customWidth="1"/>
    <col min="65" max="65" width="7.85546875" style="25" bestFit="1" customWidth="1"/>
    <col min="66" max="66" width="5.85546875" style="25" bestFit="1" customWidth="1"/>
    <col min="67" max="67" width="6" style="25" bestFit="1" customWidth="1"/>
    <col min="68" max="68" width="6.7109375" style="25" bestFit="1" customWidth="1"/>
    <col min="69" max="69" width="5.7109375" style="25" bestFit="1" customWidth="1"/>
    <col min="70" max="70" width="3.85546875" style="25" bestFit="1" customWidth="1"/>
    <col min="71" max="71" width="5.5703125" style="25" bestFit="1" customWidth="1"/>
    <col min="72" max="72" width="3.85546875" style="25" bestFit="1" customWidth="1"/>
    <col min="73" max="73" width="5.7109375" style="25" bestFit="1" customWidth="1"/>
    <col min="74" max="74" width="8" style="25" bestFit="1" customWidth="1"/>
    <col min="75" max="76" width="5.28515625" style="25" bestFit="1" customWidth="1"/>
    <col min="77" max="77" width="4.28515625" style="25" bestFit="1" customWidth="1"/>
    <col min="78" max="78" width="4.28515625" style="88" customWidth="1"/>
    <col min="79" max="79" width="5" style="25" bestFit="1" customWidth="1"/>
    <col min="80" max="80" width="9.140625" style="25" bestFit="1" customWidth="1"/>
    <col min="81" max="81" width="7.140625" style="25" bestFit="1" customWidth="1"/>
    <col min="82" max="82" width="7.7109375" style="25" customWidth="1"/>
    <col min="83" max="89" width="9.140625" style="7"/>
    <col min="90" max="92" width="9.140625" style="94"/>
    <col min="93" max="16384" width="9.140625" style="27"/>
  </cols>
  <sheetData>
    <row r="1" spans="1:94" x14ac:dyDescent="0.25">
      <c r="B1" s="27" t="s">
        <v>442</v>
      </c>
      <c r="O1" s="27" t="s">
        <v>462</v>
      </c>
      <c r="CE1" s="7" t="s">
        <v>310</v>
      </c>
    </row>
    <row r="2" spans="1:94" x14ac:dyDescent="0.25">
      <c r="A2" s="27" t="s">
        <v>227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I2" s="67" t="s">
        <v>63</v>
      </c>
      <c r="J2" s="67" t="s">
        <v>64</v>
      </c>
      <c r="K2" s="67" t="s">
        <v>65</v>
      </c>
      <c r="L2" s="67" t="s">
        <v>311</v>
      </c>
      <c r="M2" s="67" t="s">
        <v>314</v>
      </c>
      <c r="O2" s="27" t="s">
        <v>226</v>
      </c>
      <c r="P2" s="87" t="s">
        <v>458</v>
      </c>
      <c r="Q2" s="27" t="s">
        <v>360</v>
      </c>
      <c r="R2" s="87" t="s">
        <v>178</v>
      </c>
      <c r="S2" s="27" t="s">
        <v>131</v>
      </c>
      <c r="T2" s="27" t="s">
        <v>132</v>
      </c>
      <c r="U2" s="27" t="s">
        <v>133</v>
      </c>
      <c r="V2" s="87" t="s">
        <v>335</v>
      </c>
      <c r="W2" s="27" t="s">
        <v>361</v>
      </c>
      <c r="X2" s="87" t="s">
        <v>179</v>
      </c>
      <c r="Y2" s="27" t="s">
        <v>134</v>
      </c>
      <c r="Z2" s="27" t="s">
        <v>59</v>
      </c>
      <c r="AA2" s="27" t="s">
        <v>136</v>
      </c>
      <c r="AB2" s="27" t="s">
        <v>137</v>
      </c>
      <c r="AC2" s="27" t="s">
        <v>362</v>
      </c>
      <c r="AD2" s="27" t="s">
        <v>138</v>
      </c>
      <c r="AE2" s="87" t="s">
        <v>459</v>
      </c>
      <c r="AF2" s="27" t="s">
        <v>139</v>
      </c>
      <c r="AG2" s="27" t="s">
        <v>140</v>
      </c>
      <c r="AH2" s="27" t="s">
        <v>212</v>
      </c>
      <c r="AI2" s="27" t="s">
        <v>141</v>
      </c>
      <c r="AJ2" s="27" t="s">
        <v>142</v>
      </c>
      <c r="AK2" s="27" t="s">
        <v>143</v>
      </c>
      <c r="AL2" s="87" t="s">
        <v>460</v>
      </c>
      <c r="AM2" s="27" t="s">
        <v>363</v>
      </c>
      <c r="AN2" s="27" t="s">
        <v>144</v>
      </c>
      <c r="AO2" s="27" t="s">
        <v>368</v>
      </c>
      <c r="AP2" s="27" t="s">
        <v>57</v>
      </c>
      <c r="AQ2" s="27" t="s">
        <v>128</v>
      </c>
      <c r="AR2" s="87" t="s">
        <v>461</v>
      </c>
      <c r="AS2" s="27" t="s">
        <v>145</v>
      </c>
      <c r="AT2" s="27" t="s">
        <v>146</v>
      </c>
      <c r="AU2" s="27" t="s">
        <v>60</v>
      </c>
      <c r="AV2" s="27" t="s">
        <v>147</v>
      </c>
      <c r="AW2" s="27" t="s">
        <v>148</v>
      </c>
      <c r="AX2" s="27" t="s">
        <v>149</v>
      </c>
      <c r="AY2" s="27" t="s">
        <v>150</v>
      </c>
      <c r="AZ2" s="27" t="s">
        <v>151</v>
      </c>
      <c r="BA2" s="27" t="s">
        <v>152</v>
      </c>
      <c r="BB2" s="27" t="s">
        <v>153</v>
      </c>
      <c r="BC2" s="27" t="s">
        <v>154</v>
      </c>
      <c r="BD2" s="27" t="s">
        <v>155</v>
      </c>
      <c r="BE2" s="27" t="s">
        <v>156</v>
      </c>
      <c r="BF2" s="27" t="s">
        <v>54</v>
      </c>
      <c r="BG2" s="27" t="s">
        <v>53</v>
      </c>
      <c r="BH2" s="27" t="s">
        <v>157</v>
      </c>
      <c r="BI2" s="27" t="s">
        <v>158</v>
      </c>
      <c r="BJ2" s="27" t="s">
        <v>159</v>
      </c>
      <c r="BK2" s="27" t="s">
        <v>160</v>
      </c>
      <c r="BL2" s="27" t="s">
        <v>161</v>
      </c>
      <c r="BM2" s="27" t="s">
        <v>162</v>
      </c>
      <c r="BN2" s="27" t="s">
        <v>163</v>
      </c>
      <c r="BO2" s="27" t="s">
        <v>164</v>
      </c>
      <c r="BP2" s="27" t="s">
        <v>165</v>
      </c>
      <c r="BQ2" s="27" t="s">
        <v>364</v>
      </c>
      <c r="BR2" s="27" t="s">
        <v>166</v>
      </c>
      <c r="BS2" s="27" t="s">
        <v>167</v>
      </c>
      <c r="BT2" s="27" t="s">
        <v>168</v>
      </c>
      <c r="BU2" s="27" t="s">
        <v>61</v>
      </c>
      <c r="BV2" s="27" t="s">
        <v>369</v>
      </c>
      <c r="BW2" s="27" t="s">
        <v>169</v>
      </c>
      <c r="BX2" s="27" t="s">
        <v>170</v>
      </c>
      <c r="BY2" s="27" t="s">
        <v>171</v>
      </c>
      <c r="BZ2" s="87" t="s">
        <v>172</v>
      </c>
      <c r="CA2" s="27" t="s">
        <v>173</v>
      </c>
      <c r="CB2" s="27" t="s">
        <v>174</v>
      </c>
      <c r="CC2" s="27" t="s">
        <v>370</v>
      </c>
      <c r="CE2" s="7" t="s">
        <v>59</v>
      </c>
      <c r="CF2" s="7" t="s">
        <v>57</v>
      </c>
      <c r="CG2" s="7" t="s">
        <v>60</v>
      </c>
      <c r="CH2" s="7" t="s">
        <v>54</v>
      </c>
      <c r="CI2" s="7" t="s">
        <v>53</v>
      </c>
      <c r="CJ2" s="7" t="s">
        <v>61</v>
      </c>
      <c r="CK2" s="7" t="s">
        <v>62</v>
      </c>
      <c r="CL2" s="94" t="s">
        <v>63</v>
      </c>
      <c r="CM2" s="94" t="s">
        <v>64</v>
      </c>
      <c r="CN2" s="94" t="s">
        <v>65</v>
      </c>
      <c r="CO2" s="7" t="s">
        <v>311</v>
      </c>
      <c r="CP2" s="7" t="s">
        <v>314</v>
      </c>
    </row>
    <row r="3" spans="1:94" x14ac:dyDescent="0.25">
      <c r="A3" s="42" t="s">
        <v>0</v>
      </c>
      <c r="B3" s="25">
        <v>2442.0980533000002</v>
      </c>
      <c r="C3" s="25">
        <v>378.24888307999998</v>
      </c>
      <c r="D3" s="25">
        <v>84.604257059999995</v>
      </c>
      <c r="E3" s="25">
        <v>393.51701381999999</v>
      </c>
      <c r="F3" s="25">
        <v>268.44880393</v>
      </c>
      <c r="G3" s="25">
        <v>31.144311640000002</v>
      </c>
      <c r="H3" s="25">
        <v>171.90299589</v>
      </c>
      <c r="I3" s="77">
        <v>23.800499030000001</v>
      </c>
      <c r="J3" s="77">
        <v>11.751908419999999</v>
      </c>
      <c r="K3" s="77">
        <v>55.545487989999998</v>
      </c>
      <c r="L3" s="77">
        <v>6.98851216</v>
      </c>
      <c r="M3" s="77">
        <v>5.8347483599999999</v>
      </c>
      <c r="N3" s="25"/>
      <c r="O3" s="27" t="s">
        <v>0</v>
      </c>
      <c r="P3" s="88">
        <v>0</v>
      </c>
      <c r="Q3" s="25">
        <v>5.4872395019487703</v>
      </c>
      <c r="R3" s="88">
        <v>6.9884860970306404</v>
      </c>
      <c r="S3" s="25">
        <v>12.9847236431852</v>
      </c>
      <c r="T3" s="25">
        <v>12.9847236431852</v>
      </c>
      <c r="U3" s="25">
        <v>25.480972935398999</v>
      </c>
      <c r="V3" s="88">
        <v>1.2457390826473101E-2</v>
      </c>
      <c r="W3" s="25">
        <v>1.9523013686575501</v>
      </c>
      <c r="X3" s="88">
        <v>5.8347534702878896</v>
      </c>
      <c r="Y3" s="25">
        <v>36.130887578145497</v>
      </c>
      <c r="Z3" s="25">
        <v>2442.0972119247999</v>
      </c>
      <c r="AA3" s="25">
        <v>9.9312766845814195</v>
      </c>
      <c r="AB3" s="25">
        <v>7.8939537100934203</v>
      </c>
      <c r="AC3" s="25">
        <v>1.4877698765065499</v>
      </c>
      <c r="AD3" s="25">
        <v>0</v>
      </c>
      <c r="AE3" s="88">
        <v>0</v>
      </c>
      <c r="AF3" s="25">
        <v>8.84190473233574</v>
      </c>
      <c r="AG3" s="25">
        <v>8.84190473233574</v>
      </c>
      <c r="AH3" s="25">
        <v>1162794.5031366199</v>
      </c>
      <c r="AI3" s="25">
        <v>0</v>
      </c>
      <c r="AJ3" s="25">
        <v>3.30360160429901</v>
      </c>
      <c r="AK3" s="25">
        <v>0.68593307288105498</v>
      </c>
      <c r="AL3" s="88">
        <v>1.40646492187391</v>
      </c>
      <c r="AM3" s="25">
        <v>2.1687295841333301</v>
      </c>
      <c r="AN3" s="25">
        <v>0</v>
      </c>
      <c r="AO3" s="25">
        <v>0</v>
      </c>
      <c r="AP3" s="25">
        <v>378.24885446739103</v>
      </c>
      <c r="AQ3" s="25">
        <v>0</v>
      </c>
      <c r="AR3" s="88">
        <v>185.28362164277399</v>
      </c>
      <c r="AS3" s="25">
        <v>76.143714788053103</v>
      </c>
      <c r="AT3" s="25">
        <v>8.4604556292266704</v>
      </c>
      <c r="AU3" s="25">
        <v>84.604170417279803</v>
      </c>
      <c r="AV3" s="25">
        <v>0</v>
      </c>
      <c r="AW3" s="25">
        <v>6.6878125312257097</v>
      </c>
      <c r="AX3" s="25">
        <v>8.0534356388167694E-2</v>
      </c>
      <c r="AY3" s="25">
        <v>55.910178626630703</v>
      </c>
      <c r="AZ3" s="25">
        <v>8.8587579269939307E-2</v>
      </c>
      <c r="BA3" s="25">
        <v>24.2946091260327</v>
      </c>
      <c r="BB3" s="25">
        <v>29.260907753104298</v>
      </c>
      <c r="BC3" s="25">
        <v>2.6844956541388999E-2</v>
      </c>
      <c r="BD3" s="25">
        <v>0</v>
      </c>
      <c r="BE3" s="25">
        <v>18.898790092428701</v>
      </c>
      <c r="BF3" s="25">
        <v>393.50239732138402</v>
      </c>
      <c r="BG3" s="25">
        <v>268.43422346489399</v>
      </c>
      <c r="BH3" s="25">
        <v>125.06817385649001</v>
      </c>
      <c r="BI3" s="25">
        <v>0.216369130552202</v>
      </c>
      <c r="BJ3" s="25">
        <v>0</v>
      </c>
      <c r="BK3" s="25">
        <v>6.4159227059530304</v>
      </c>
      <c r="BL3" s="25">
        <v>1.7583382375149501</v>
      </c>
      <c r="BM3" s="25">
        <v>72.937517375176995</v>
      </c>
      <c r="BN3" s="25">
        <v>4.8320797962929198</v>
      </c>
      <c r="BO3" s="25">
        <v>0.93956937118669204</v>
      </c>
      <c r="BP3" s="25">
        <v>104.21180068012499</v>
      </c>
      <c r="BQ3" s="25">
        <v>2.4791180426589898</v>
      </c>
      <c r="BR3" s="25">
        <v>4.0267373909401001E-2</v>
      </c>
      <c r="BS3" s="25">
        <v>4.4294004310035904</v>
      </c>
      <c r="BT3" s="25">
        <v>2.6844994130193899E-3</v>
      </c>
      <c r="BU3" s="25">
        <v>31.144544444628099</v>
      </c>
      <c r="BV3" s="25">
        <v>5.6771979390766303</v>
      </c>
      <c r="BW3" s="25">
        <v>0</v>
      </c>
      <c r="BX3" s="25">
        <v>2.07631527514674E-3</v>
      </c>
      <c r="BY3" s="25">
        <v>6.8110493302009996</v>
      </c>
      <c r="BZ3" s="88">
        <v>0</v>
      </c>
      <c r="CA3" s="25">
        <v>21.7811789823905</v>
      </c>
      <c r="CB3" s="25">
        <v>171.902957500399</v>
      </c>
      <c r="CC3" s="25">
        <v>4.9833490323258198</v>
      </c>
      <c r="CE3" s="54">
        <f t="shared" ref="CE3:CE34" si="0">IF(Z3=0,"",(Z3-B3)/B3)</f>
        <v>-3.4452965519364237E-7</v>
      </c>
      <c r="CF3" s="54">
        <f t="shared" ref="CF3:CF34" si="1">IF(AP3=0,"",(AP3-C3)/C3)</f>
        <v>-7.5644926495789331E-8</v>
      </c>
      <c r="CG3" s="54">
        <f t="shared" ref="CG3:CG34" si="2">IF(AU3=0,"",(AU3-D3)/D3)</f>
        <v>-1.0240940964693478E-6</v>
      </c>
      <c r="CH3" s="54">
        <f t="shared" ref="CH3:CH34" si="3">IF(BF3=0,"",(BF3-E3)/E3)</f>
        <v>-3.7143244390064636E-5</v>
      </c>
      <c r="CI3" s="54">
        <f t="shared" ref="CI3:CI34" si="4">IF(BG3=0,"",(BG3-F3)/F3)</f>
        <v>-5.4313764459198289E-5</v>
      </c>
      <c r="CJ3" s="54">
        <f t="shared" ref="CJ3:CJ34" si="5">IF(BU3=0,"",(BU3-G3)/G3)</f>
        <v>7.4750288524257099E-6</v>
      </c>
      <c r="CK3" s="54">
        <f t="shared" ref="CK3:CK34" si="6">IF(CB3=0,"",(CB3-H3)/H3)</f>
        <v>-2.233213028275221E-7</v>
      </c>
      <c r="CL3" s="95">
        <f t="shared" ref="CL3:CL34" si="7">IF(I3=0,"",(T3-I3)/I3)</f>
        <v>-0.45443481555499132</v>
      </c>
      <c r="CM3" s="95">
        <f t="shared" ref="CM3:CM34" si="8">IF(W3=0,"",(W3-J3)/J3)</f>
        <v>-0.8338736740549284</v>
      </c>
      <c r="CN3" s="95">
        <f t="shared" ref="CN3:CN34" si="9">IF(AF3=0,"",(AF3-K3)/K3)</f>
        <v>-0.84081686825890212</v>
      </c>
      <c r="CO3" s="54">
        <f>IF(R3=0,"",(R3-L3)/L3)</f>
        <v>-3.7294017328555331E-6</v>
      </c>
      <c r="CP3" s="54">
        <f>IF(X3=0,"",(X3-M3)/M3)</f>
        <v>8.7583689551650825E-7</v>
      </c>
    </row>
    <row r="4" spans="1:94" x14ac:dyDescent="0.25">
      <c r="A4" s="42" t="s">
        <v>2</v>
      </c>
      <c r="B4" s="25">
        <v>1368.6192395</v>
      </c>
      <c r="C4" s="25">
        <v>158.40122955000001</v>
      </c>
      <c r="D4" s="25">
        <v>42.305675110000003</v>
      </c>
      <c r="E4" s="25">
        <v>219.38631548999999</v>
      </c>
      <c r="F4" s="25">
        <v>155.78916913</v>
      </c>
      <c r="G4" s="25">
        <v>11.890214289999999</v>
      </c>
      <c r="H4" s="25">
        <v>92.48265979</v>
      </c>
      <c r="I4" s="77">
        <v>12.722738680000001</v>
      </c>
      <c r="J4" s="77">
        <v>6.2820727999999999</v>
      </c>
      <c r="K4" s="77">
        <v>29.692263430000001</v>
      </c>
      <c r="L4" s="77">
        <v>3.7357622400000001</v>
      </c>
      <c r="M4" s="77">
        <v>3.1190090399999999</v>
      </c>
      <c r="N4" s="25"/>
      <c r="O4" s="27" t="s">
        <v>2</v>
      </c>
      <c r="P4" s="88">
        <v>0</v>
      </c>
      <c r="Q4" s="25">
        <v>2.9405567003852502</v>
      </c>
      <c r="R4" s="88">
        <v>3.7357639377287901</v>
      </c>
      <c r="S4" s="25">
        <v>6.84773687023264</v>
      </c>
      <c r="T4" s="25">
        <v>6.84773687023264</v>
      </c>
      <c r="U4" s="25">
        <v>13.443692377519399</v>
      </c>
      <c r="V4" s="88">
        <v>6.2018160096121502E-3</v>
      </c>
      <c r="W4" s="25">
        <v>1.04870743118217</v>
      </c>
      <c r="X4" s="88">
        <v>3.11900712384177</v>
      </c>
      <c r="Y4" s="25">
        <v>19.463883081400098</v>
      </c>
      <c r="Z4" s="25">
        <v>1368.6187959457</v>
      </c>
      <c r="AA4" s="25">
        <v>5.3144324822169597</v>
      </c>
      <c r="AB4" s="25">
        <v>4.1150552697465201</v>
      </c>
      <c r="AC4" s="25">
        <v>0.813239161761933</v>
      </c>
      <c r="AD4" s="25">
        <v>0</v>
      </c>
      <c r="AE4" s="88">
        <v>0</v>
      </c>
      <c r="AF4" s="25">
        <v>4.87384119821205</v>
      </c>
      <c r="AG4" s="25">
        <v>4.87384119821205</v>
      </c>
      <c r="AH4" s="25">
        <v>621580.642184339</v>
      </c>
      <c r="AI4" s="25">
        <v>0</v>
      </c>
      <c r="AJ4" s="25">
        <v>1.7279671312576801</v>
      </c>
      <c r="AK4" s="25">
        <v>0.360621265066772</v>
      </c>
      <c r="AL4" s="88">
        <v>0.72387833786308198</v>
      </c>
      <c r="AM4" s="25">
        <v>1.15511278605797</v>
      </c>
      <c r="AN4" s="25">
        <v>0</v>
      </c>
      <c r="AO4" s="25">
        <v>0</v>
      </c>
      <c r="AP4" s="25">
        <v>158.40121904572899</v>
      </c>
      <c r="AQ4" s="25">
        <v>0</v>
      </c>
      <c r="AR4" s="88">
        <v>99.538067759056801</v>
      </c>
      <c r="AS4" s="25">
        <v>38.075036932929798</v>
      </c>
      <c r="AT4" s="25">
        <v>4.2305701835898901</v>
      </c>
      <c r="AU4" s="25">
        <v>42.305607116519703</v>
      </c>
      <c r="AV4" s="25">
        <v>0</v>
      </c>
      <c r="AW4" s="25">
        <v>3.5310788973583098</v>
      </c>
      <c r="AX4" s="25">
        <v>4.6736893797847102E-2</v>
      </c>
      <c r="AY4" s="25">
        <v>30.4615003918715</v>
      </c>
      <c r="AZ4" s="25">
        <v>5.1410459829031502E-2</v>
      </c>
      <c r="BA4" s="25">
        <v>14.0989168692163</v>
      </c>
      <c r="BB4" s="25">
        <v>16.9810134647288</v>
      </c>
      <c r="BC4" s="25">
        <v>1.5578909483732599E-2</v>
      </c>
      <c r="BD4" s="25">
        <v>0</v>
      </c>
      <c r="BE4" s="25">
        <v>10.9675550190975</v>
      </c>
      <c r="BF4" s="25">
        <v>219.37785339495201</v>
      </c>
      <c r="BG4" s="25">
        <v>155.78072601740499</v>
      </c>
      <c r="BH4" s="25">
        <v>63.597127377546997</v>
      </c>
      <c r="BI4" s="25">
        <v>0.125566585646808</v>
      </c>
      <c r="BJ4" s="25">
        <v>0</v>
      </c>
      <c r="BK4" s="25">
        <v>3.7233625996902502</v>
      </c>
      <c r="BL4" s="25">
        <v>1.0204212481467301</v>
      </c>
      <c r="BM4" s="25">
        <v>42.327907868846999</v>
      </c>
      <c r="BN4" s="25">
        <v>2.8042058676014201</v>
      </c>
      <c r="BO4" s="25">
        <v>0.54526355704734897</v>
      </c>
      <c r="BP4" s="25">
        <v>60.477339572413499</v>
      </c>
      <c r="BQ4" s="25">
        <v>1.2791101077553</v>
      </c>
      <c r="BR4" s="25">
        <v>2.33685345326477E-2</v>
      </c>
      <c r="BS4" s="25">
        <v>2.57052067659848</v>
      </c>
      <c r="BT4" s="25">
        <v>1.5578907279110599E-3</v>
      </c>
      <c r="BU4" s="25">
        <v>11.8902269327645</v>
      </c>
      <c r="BV4" s="25">
        <v>3.1258557952208199</v>
      </c>
      <c r="BW4" s="25">
        <v>0</v>
      </c>
      <c r="BX4" s="25">
        <v>1.03365892789673E-3</v>
      </c>
      <c r="BY4" s="25">
        <v>3.67723891970215</v>
      </c>
      <c r="BZ4" s="88">
        <v>0</v>
      </c>
      <c r="CA4" s="25">
        <v>11.932916244646901</v>
      </c>
      <c r="CB4" s="25">
        <v>92.482635735820097</v>
      </c>
      <c r="CC4" s="25">
        <v>2.7055448410743099</v>
      </c>
      <c r="CE4" s="54">
        <f t="shared" si="0"/>
        <v>-3.2408889725454516E-7</v>
      </c>
      <c r="CF4" s="54">
        <f t="shared" si="1"/>
        <v>-6.6314327529492289E-8</v>
      </c>
      <c r="CG4" s="54">
        <f t="shared" si="2"/>
        <v>-1.6071952550927618E-6</v>
      </c>
      <c r="CH4" s="54">
        <f t="shared" si="3"/>
        <v>-3.8571663091539949E-5</v>
      </c>
      <c r="CI4" s="54">
        <f t="shared" si="4"/>
        <v>-5.4195761118489955E-5</v>
      </c>
      <c r="CJ4" s="54">
        <f t="shared" si="5"/>
        <v>1.0632915599943074E-6</v>
      </c>
      <c r="CK4" s="54">
        <f t="shared" si="6"/>
        <v>-2.6009394580186403E-7</v>
      </c>
      <c r="CL4" s="95">
        <f t="shared" si="7"/>
        <v>-0.4617717896700021</v>
      </c>
      <c r="CM4" s="95">
        <f t="shared" si="8"/>
        <v>-0.8330634705184935</v>
      </c>
      <c r="CN4" s="95">
        <f t="shared" si="9"/>
        <v>-0.83585484448828862</v>
      </c>
      <c r="CO4" s="54">
        <f t="shared" ref="CO4:CO51" si="10">IF(R4=0,"",(R4-L4)/L4)</f>
        <v>4.5445311583735127E-7</v>
      </c>
      <c r="CP4" s="54">
        <f t="shared" ref="CP4:CP51" si="11">IF(X4=0,"",(X4-M4)/M4)</f>
        <v>-6.143484053077163E-7</v>
      </c>
    </row>
    <row r="5" spans="1:94" x14ac:dyDescent="0.25">
      <c r="A5" s="42" t="s">
        <v>3</v>
      </c>
      <c r="B5" s="25">
        <v>20415.998411</v>
      </c>
      <c r="C5" s="25">
        <v>6059.6393291000004</v>
      </c>
      <c r="D5" s="25">
        <v>965.15798892999999</v>
      </c>
      <c r="E5" s="25">
        <v>3055.414761</v>
      </c>
      <c r="F5" s="25">
        <v>1965.2831183000001</v>
      </c>
      <c r="G5" s="25">
        <v>468.19204034000001</v>
      </c>
      <c r="H5" s="25">
        <v>1769.4483961999999</v>
      </c>
      <c r="I5" s="77">
        <v>237.36896411000001</v>
      </c>
      <c r="J5" s="77">
        <v>117.20503625000001</v>
      </c>
      <c r="K5" s="77">
        <v>553.97050533000004</v>
      </c>
      <c r="L5" s="77">
        <v>69.698368970000004</v>
      </c>
      <c r="M5" s="77">
        <v>58.191552690000002</v>
      </c>
      <c r="N5" s="25"/>
      <c r="O5" s="27" t="s">
        <v>3</v>
      </c>
      <c r="P5" s="88">
        <v>0</v>
      </c>
      <c r="Q5" s="25">
        <v>56.4873431251184</v>
      </c>
      <c r="R5" s="88">
        <v>69.718096877533398</v>
      </c>
      <c r="S5" s="25">
        <v>133.56198215641399</v>
      </c>
      <c r="T5" s="25">
        <v>133.56198215641399</v>
      </c>
      <c r="U5" s="25">
        <v>262.10630505470101</v>
      </c>
      <c r="V5" s="88">
        <v>0.12778348980637499</v>
      </c>
      <c r="W5" s="25">
        <v>20.099987099188802</v>
      </c>
      <c r="X5" s="88">
        <v>58.208015381028503</v>
      </c>
      <c r="Y5" s="25">
        <v>372.04152636652998</v>
      </c>
      <c r="Z5" s="25">
        <v>20421.826119953399</v>
      </c>
      <c r="AA5" s="25">
        <v>102.228306316648</v>
      </c>
      <c r="AB5" s="25">
        <v>81.151450970873896</v>
      </c>
      <c r="AC5" s="25">
        <v>15.3310968507943</v>
      </c>
      <c r="AD5" s="25">
        <v>0</v>
      </c>
      <c r="AE5" s="88">
        <v>0</v>
      </c>
      <c r="AF5" s="25">
        <v>91.152777976257497</v>
      </c>
      <c r="AG5" s="25">
        <v>91.152777976257497</v>
      </c>
      <c r="AH5" s="25">
        <v>11600158.8345036</v>
      </c>
      <c r="AI5" s="25">
        <v>0</v>
      </c>
      <c r="AJ5" s="25">
        <v>33.967579235358301</v>
      </c>
      <c r="AK5" s="25">
        <v>7.0545068154658601</v>
      </c>
      <c r="AL5" s="88">
        <v>14.4497610413459</v>
      </c>
      <c r="AM5" s="25">
        <v>22.3187734298611</v>
      </c>
      <c r="AN5" s="25">
        <v>0</v>
      </c>
      <c r="AO5" s="25">
        <v>0</v>
      </c>
      <c r="AP5" s="25">
        <v>6061.4394961245998</v>
      </c>
      <c r="AQ5" s="25">
        <v>0</v>
      </c>
      <c r="AR5" s="88">
        <v>1907.6105746057101</v>
      </c>
      <c r="AS5" s="25">
        <v>868.89558623522203</v>
      </c>
      <c r="AT5" s="25">
        <v>96.543924387894407</v>
      </c>
      <c r="AU5" s="25">
        <v>965.43951062311703</v>
      </c>
      <c r="AV5" s="25">
        <v>0</v>
      </c>
      <c r="AW5" s="25">
        <v>68.795390291372101</v>
      </c>
      <c r="AX5" s="25">
        <v>0.58975397204583402</v>
      </c>
      <c r="AY5" s="25">
        <v>576.04225847529597</v>
      </c>
      <c r="AZ5" s="25">
        <v>0.64872881163599405</v>
      </c>
      <c r="BA5" s="25">
        <v>177.909038115599</v>
      </c>
      <c r="BB5" s="25">
        <v>214.27718904479201</v>
      </c>
      <c r="BC5" s="25">
        <v>0.19658472225179999</v>
      </c>
      <c r="BD5" s="25">
        <v>0</v>
      </c>
      <c r="BE5" s="25">
        <v>138.39555066673199</v>
      </c>
      <c r="BF5" s="25">
        <v>3056.1484869382998</v>
      </c>
      <c r="BG5" s="25">
        <v>1965.7393254332101</v>
      </c>
      <c r="BH5" s="25">
        <v>1090.40916150509</v>
      </c>
      <c r="BI5" s="25">
        <v>1.58447136737931</v>
      </c>
      <c r="BJ5" s="25">
        <v>0</v>
      </c>
      <c r="BK5" s="25">
        <v>46.983720041160197</v>
      </c>
      <c r="BL5" s="25">
        <v>12.8762915039049</v>
      </c>
      <c r="BM5" s="25">
        <v>534.12014283745805</v>
      </c>
      <c r="BN5" s="25">
        <v>35.385228217959899</v>
      </c>
      <c r="BO5" s="25">
        <v>6.8804671151330696</v>
      </c>
      <c r="BP5" s="25">
        <v>763.14117456218901</v>
      </c>
      <c r="BQ5" s="25">
        <v>25.4729093250678</v>
      </c>
      <c r="BR5" s="25">
        <v>0.29487694932455799</v>
      </c>
      <c r="BS5" s="25">
        <v>32.436449041772001</v>
      </c>
      <c r="BT5" s="25">
        <v>1.9658463869662701E-2</v>
      </c>
      <c r="BU5" s="25">
        <v>468.32993508913802</v>
      </c>
      <c r="BV5" s="25">
        <v>58.523898721257801</v>
      </c>
      <c r="BW5" s="25">
        <v>0</v>
      </c>
      <c r="BX5" s="25">
        <v>2.1297441039418601E-2</v>
      </c>
      <c r="BY5" s="25">
        <v>70.141926869584793</v>
      </c>
      <c r="BZ5" s="88">
        <v>0</v>
      </c>
      <c r="CA5" s="25">
        <v>224.47420917421499</v>
      </c>
      <c r="CB5" s="25">
        <v>1769.97703397859</v>
      </c>
      <c r="CC5" s="25">
        <v>51.3342873906753</v>
      </c>
      <c r="CE5" s="54">
        <f t="shared" si="0"/>
        <v>2.8544814885264743E-4</v>
      </c>
      <c r="CF5" s="54">
        <f t="shared" si="1"/>
        <v>2.9707494569100026E-4</v>
      </c>
      <c r="CG5" s="54">
        <f t="shared" si="2"/>
        <v>2.9168457013876563E-4</v>
      </c>
      <c r="CH5" s="54">
        <f t="shared" si="3"/>
        <v>2.4013955410088846E-4</v>
      </c>
      <c r="CI5" s="54">
        <f t="shared" si="4"/>
        <v>2.3213303414758201E-4</v>
      </c>
      <c r="CJ5" s="54">
        <f t="shared" si="5"/>
        <v>2.9452604328316707E-4</v>
      </c>
      <c r="CK5" s="54">
        <f t="shared" si="6"/>
        <v>2.9875851690582889E-4</v>
      </c>
      <c r="CL5" s="95">
        <f t="shared" si="7"/>
        <v>-0.4373233136977438</v>
      </c>
      <c r="CM5" s="95">
        <f t="shared" si="8"/>
        <v>-0.82850577294037731</v>
      </c>
      <c r="CN5" s="95">
        <f t="shared" si="9"/>
        <v>-0.8354555394208979</v>
      </c>
      <c r="CO5" s="54">
        <f t="shared" si="10"/>
        <v>2.8304690375014694E-4</v>
      </c>
      <c r="CP5" s="54">
        <f t="shared" si="11"/>
        <v>2.829051686625625E-4</v>
      </c>
    </row>
    <row r="6" spans="1:94" x14ac:dyDescent="0.25">
      <c r="A6" s="42" t="s">
        <v>4</v>
      </c>
      <c r="B6" s="25">
        <v>32398.441725000001</v>
      </c>
      <c r="C6" s="25">
        <v>2809.7383424</v>
      </c>
      <c r="D6" s="25">
        <v>888.62285299999996</v>
      </c>
      <c r="E6" s="25">
        <v>5426.2318902999996</v>
      </c>
      <c r="F6" s="25">
        <v>3922.2175499</v>
      </c>
      <c r="G6" s="25">
        <v>222.52020757</v>
      </c>
      <c r="H6" s="25">
        <v>2069.0374296999998</v>
      </c>
      <c r="I6" s="77">
        <v>279.74246434000003</v>
      </c>
      <c r="J6" s="77">
        <v>138.12768804000001</v>
      </c>
      <c r="K6" s="77">
        <v>652.86154933</v>
      </c>
      <c r="L6" s="77">
        <v>82.140444639999998</v>
      </c>
      <c r="M6" s="77">
        <v>68.579523199999997</v>
      </c>
      <c r="N6" s="25"/>
      <c r="O6" s="27" t="s">
        <v>4</v>
      </c>
      <c r="P6" s="88">
        <v>0</v>
      </c>
      <c r="Q6" s="25">
        <v>66.083322533572598</v>
      </c>
      <c r="R6" s="88">
        <v>82.209139846371798</v>
      </c>
      <c r="S6" s="25">
        <v>156.21330888036499</v>
      </c>
      <c r="T6" s="25">
        <v>156.21330888036499</v>
      </c>
      <c r="U6" s="25">
        <v>306.56092501889702</v>
      </c>
      <c r="V6" s="88">
        <v>0.14933234064159001</v>
      </c>
      <c r="W6" s="25">
        <v>23.5154287703688</v>
      </c>
      <c r="X6" s="88">
        <v>68.636691264538499</v>
      </c>
      <c r="Y6" s="25">
        <v>435.27649075039102</v>
      </c>
      <c r="Z6" s="25">
        <v>32427.416679239599</v>
      </c>
      <c r="AA6" s="25">
        <v>119.59189168587601</v>
      </c>
      <c r="AB6" s="25">
        <v>94.898373538399497</v>
      </c>
      <c r="AC6" s="25">
        <v>17.9408242493719</v>
      </c>
      <c r="AD6" s="25">
        <v>0</v>
      </c>
      <c r="AE6" s="88">
        <v>0</v>
      </c>
      <c r="AF6" s="25">
        <v>106.68308785700501</v>
      </c>
      <c r="AG6" s="25">
        <v>106.68308785700501</v>
      </c>
      <c r="AH6" s="25">
        <v>13678465.6469504</v>
      </c>
      <c r="AI6" s="25">
        <v>0</v>
      </c>
      <c r="AJ6" s="25">
        <v>39.723727254415898</v>
      </c>
      <c r="AK6" s="25">
        <v>8.2505771517266098</v>
      </c>
      <c r="AL6" s="88">
        <v>16.8944381686178</v>
      </c>
      <c r="AM6" s="25">
        <v>26.107785306810801</v>
      </c>
      <c r="AN6" s="25">
        <v>0</v>
      </c>
      <c r="AO6" s="25">
        <v>0</v>
      </c>
      <c r="AP6" s="25">
        <v>2811.79132705137</v>
      </c>
      <c r="AQ6" s="25">
        <v>0</v>
      </c>
      <c r="AR6" s="88">
        <v>2231.7525065986501</v>
      </c>
      <c r="AS6" s="25">
        <v>800.39735406383397</v>
      </c>
      <c r="AT6" s="25">
        <v>88.932955261539803</v>
      </c>
      <c r="AU6" s="25">
        <v>889.33030932537395</v>
      </c>
      <c r="AV6" s="25">
        <v>0</v>
      </c>
      <c r="AW6" s="25">
        <v>80.464272208811295</v>
      </c>
      <c r="AX6" s="25">
        <v>1.17776430291506</v>
      </c>
      <c r="AY6" s="25">
        <v>674.065969948374</v>
      </c>
      <c r="AZ6" s="25">
        <v>1.2955418308944699</v>
      </c>
      <c r="BA6" s="25">
        <v>355.29215272904599</v>
      </c>
      <c r="BB6" s="25">
        <v>427.92081247342003</v>
      </c>
      <c r="BC6" s="25">
        <v>0.392588724900654</v>
      </c>
      <c r="BD6" s="25">
        <v>0</v>
      </c>
      <c r="BE6" s="25">
        <v>276.38190771419198</v>
      </c>
      <c r="BF6" s="25">
        <v>5431.01092441317</v>
      </c>
      <c r="BG6" s="25">
        <v>3925.6680486258701</v>
      </c>
      <c r="BH6" s="25">
        <v>1505.34287578729</v>
      </c>
      <c r="BI6" s="25">
        <v>3.1642488343061199</v>
      </c>
      <c r="BJ6" s="25">
        <v>0</v>
      </c>
      <c r="BK6" s="25">
        <v>93.828514741315203</v>
      </c>
      <c r="BL6" s="25">
        <v>25.714520162028599</v>
      </c>
      <c r="BM6" s="25">
        <v>1066.66166054476</v>
      </c>
      <c r="BN6" s="25">
        <v>70.665848276812298</v>
      </c>
      <c r="BO6" s="25">
        <v>13.740566320915701</v>
      </c>
      <c r="BP6" s="25">
        <v>1524.02676232521</v>
      </c>
      <c r="BQ6" s="25">
        <v>29.783522865254099</v>
      </c>
      <c r="BR6" s="25">
        <v>0.58888209466095598</v>
      </c>
      <c r="BS6" s="25">
        <v>64.777018677006296</v>
      </c>
      <c r="BT6" s="25">
        <v>3.9258873482145303E-2</v>
      </c>
      <c r="BU6" s="25">
        <v>222.66198235640999</v>
      </c>
      <c r="BV6" s="25">
        <v>68.4936135233296</v>
      </c>
      <c r="BW6" s="25">
        <v>0</v>
      </c>
      <c r="BX6" s="25">
        <v>2.4888476621189901E-2</v>
      </c>
      <c r="BY6" s="25">
        <v>82.066503327014402</v>
      </c>
      <c r="BZ6" s="88">
        <v>0</v>
      </c>
      <c r="CA6" s="25">
        <v>262.69403371543399</v>
      </c>
      <c r="CB6" s="25">
        <v>2070.7766027416601</v>
      </c>
      <c r="CC6" s="25">
        <v>60.066514974397101</v>
      </c>
      <c r="CE6" s="54">
        <f t="shared" si="0"/>
        <v>8.943317239001699E-4</v>
      </c>
      <c r="CF6" s="54">
        <f t="shared" si="1"/>
        <v>7.306675573272146E-4</v>
      </c>
      <c r="CG6" s="54">
        <f t="shared" si="2"/>
        <v>7.961266390860899E-4</v>
      </c>
      <c r="CH6" s="54">
        <f t="shared" si="3"/>
        <v>8.8072795446015575E-4</v>
      </c>
      <c r="CI6" s="54">
        <f t="shared" si="4"/>
        <v>8.7973160131266071E-4</v>
      </c>
      <c r="CJ6" s="54">
        <f t="shared" si="5"/>
        <v>6.3713218659207512E-4</v>
      </c>
      <c r="CK6" s="54">
        <f t="shared" si="6"/>
        <v>8.4057108716125198E-4</v>
      </c>
      <c r="CL6" s="95">
        <f t="shared" si="7"/>
        <v>-0.44158170891601656</v>
      </c>
      <c r="CM6" s="95">
        <f t="shared" si="8"/>
        <v>-0.82975586499674825</v>
      </c>
      <c r="CN6" s="95">
        <f t="shared" si="9"/>
        <v>-0.83659155916520322</v>
      </c>
      <c r="CO6" s="54">
        <f t="shared" si="10"/>
        <v>8.3631403108264937E-4</v>
      </c>
      <c r="CP6" s="54">
        <f t="shared" si="11"/>
        <v>8.3360253718564115E-4</v>
      </c>
    </row>
    <row r="7" spans="1:94" x14ac:dyDescent="0.25">
      <c r="A7" s="42" t="s">
        <v>5</v>
      </c>
      <c r="B7" s="25">
        <v>1864.9356319000001</v>
      </c>
      <c r="C7" s="25">
        <v>230.6537889</v>
      </c>
      <c r="D7" s="25">
        <v>60.095795629999998</v>
      </c>
      <c r="E7" s="25">
        <v>319.44322254999997</v>
      </c>
      <c r="F7" s="25">
        <v>207.43479164999999</v>
      </c>
      <c r="G7" s="25">
        <v>19.351735779999998</v>
      </c>
      <c r="H7" s="25">
        <v>119.88311877</v>
      </c>
      <c r="I7" s="77">
        <v>18.816187790000001</v>
      </c>
      <c r="J7" s="77">
        <v>9.2908189500000002</v>
      </c>
      <c r="K7" s="77">
        <v>43.913124539999998</v>
      </c>
      <c r="L7" s="77">
        <v>5.5249743999999996</v>
      </c>
      <c r="M7" s="77">
        <v>4.6128324000000003</v>
      </c>
      <c r="N7" s="25"/>
      <c r="O7" s="27" t="s">
        <v>5</v>
      </c>
      <c r="P7" s="88">
        <v>0</v>
      </c>
      <c r="Q7" s="25">
        <v>3.8070938950952602</v>
      </c>
      <c r="R7" s="88">
        <v>5.5205081024789804</v>
      </c>
      <c r="S7" s="25">
        <v>8.8417204590538798</v>
      </c>
      <c r="T7" s="25">
        <v>8.8417204590538798</v>
      </c>
      <c r="U7" s="25">
        <v>17.359659828039401</v>
      </c>
      <c r="V7" s="88">
        <v>7.9268249632213905E-3</v>
      </c>
      <c r="W7" s="25">
        <v>1.35827412482768</v>
      </c>
      <c r="X7" s="88">
        <v>4.6090974300597898</v>
      </c>
      <c r="Y7" s="25">
        <v>25.221581874523899</v>
      </c>
      <c r="Z7" s="25">
        <v>1863.82090665079</v>
      </c>
      <c r="AA7" s="25">
        <v>6.8787859009441297</v>
      </c>
      <c r="AB7" s="25">
        <v>5.3028024965492104</v>
      </c>
      <c r="AC7" s="25">
        <v>1.05634102419021</v>
      </c>
      <c r="AD7" s="25">
        <v>0</v>
      </c>
      <c r="AE7" s="88">
        <v>0</v>
      </c>
      <c r="AF7" s="25">
        <v>6.3394188024581499</v>
      </c>
      <c r="AG7" s="25">
        <v>6.3394188024581499</v>
      </c>
      <c r="AH7" s="25">
        <v>918540.68077404203</v>
      </c>
      <c r="AI7" s="25">
        <v>0</v>
      </c>
      <c r="AJ7" s="25">
        <v>2.22798877827345</v>
      </c>
      <c r="AK7" s="25">
        <v>0.46538773170775499</v>
      </c>
      <c r="AL7" s="88">
        <v>0.93074141661760201</v>
      </c>
      <c r="AM7" s="25">
        <v>1.4939696341540001</v>
      </c>
      <c r="AN7" s="25">
        <v>0</v>
      </c>
      <c r="AO7" s="25">
        <v>0</v>
      </c>
      <c r="AP7" s="25">
        <v>230.45084828342601</v>
      </c>
      <c r="AQ7" s="25">
        <v>0</v>
      </c>
      <c r="AR7" s="88">
        <v>128.92343105320299</v>
      </c>
      <c r="AS7" s="25">
        <v>54.042574315051397</v>
      </c>
      <c r="AT7" s="25">
        <v>6.0047536522318996</v>
      </c>
      <c r="AU7" s="25">
        <v>60.047327967283401</v>
      </c>
      <c r="AV7" s="25">
        <v>0</v>
      </c>
      <c r="AW7" s="25">
        <v>4.5602047744396099</v>
      </c>
      <c r="AX7" s="25">
        <v>6.2199160039021803E-2</v>
      </c>
      <c r="AY7" s="25">
        <v>39.546030376825001</v>
      </c>
      <c r="AZ7" s="25">
        <v>6.8418882587344299E-2</v>
      </c>
      <c r="BA7" s="25">
        <v>18.763395007633498</v>
      </c>
      <c r="BB7" s="25">
        <v>22.599003621091601</v>
      </c>
      <c r="BC7" s="25">
        <v>2.07328959363305E-2</v>
      </c>
      <c r="BD7" s="25">
        <v>0</v>
      </c>
      <c r="BE7" s="25">
        <v>14.596056702877499</v>
      </c>
      <c r="BF7" s="25">
        <v>319.20763096755297</v>
      </c>
      <c r="BG7" s="25">
        <v>207.31914416497099</v>
      </c>
      <c r="BH7" s="25">
        <v>111.888486802581</v>
      </c>
      <c r="BI7" s="25">
        <v>0.16710890061012901</v>
      </c>
      <c r="BJ7" s="25">
        <v>0</v>
      </c>
      <c r="BK7" s="25">
        <v>4.95519989858738</v>
      </c>
      <c r="BL7" s="25">
        <v>1.35801530007661</v>
      </c>
      <c r="BM7" s="25">
        <v>56.3316560569233</v>
      </c>
      <c r="BN7" s="25">
        <v>3.7319438703241299</v>
      </c>
      <c r="BO7" s="25">
        <v>0.72565620022376898</v>
      </c>
      <c r="BP7" s="25">
        <v>80.485634462650907</v>
      </c>
      <c r="BQ7" s="25">
        <v>1.64534605182228</v>
      </c>
      <c r="BR7" s="25">
        <v>3.1099700722564801E-2</v>
      </c>
      <c r="BS7" s="25">
        <v>3.4209502141239101</v>
      </c>
      <c r="BT7" s="25">
        <v>2.0732905636667198E-3</v>
      </c>
      <c r="BU7" s="25">
        <v>19.326683293925701</v>
      </c>
      <c r="BV7" s="25">
        <v>4.0650468883090003</v>
      </c>
      <c r="BW7" s="25">
        <v>0</v>
      </c>
      <c r="BX7" s="25">
        <v>1.32120091661127E-3</v>
      </c>
      <c r="BY7" s="25">
        <v>4.7667851284159202</v>
      </c>
      <c r="BZ7" s="88">
        <v>0</v>
      </c>
      <c r="CA7" s="25">
        <v>15.5056416283337</v>
      </c>
      <c r="CB7" s="25">
        <v>119.813776793046</v>
      </c>
      <c r="CC7" s="25">
        <v>3.5103727552759301</v>
      </c>
      <c r="CE7" s="54">
        <f t="shared" si="0"/>
        <v>-5.9772853826295966E-4</v>
      </c>
      <c r="CF7" s="54">
        <f t="shared" si="1"/>
        <v>-8.7984948151867491E-4</v>
      </c>
      <c r="CG7" s="54">
        <f t="shared" si="2"/>
        <v>-8.0650671496229512E-4</v>
      </c>
      <c r="CH7" s="54">
        <f t="shared" si="3"/>
        <v>-7.3750690519071814E-4</v>
      </c>
      <c r="CI7" s="54">
        <f t="shared" si="4"/>
        <v>-5.5751247950792363E-4</v>
      </c>
      <c r="CJ7" s="54">
        <f t="shared" si="5"/>
        <v>-1.2945859926523748E-3</v>
      </c>
      <c r="CK7" s="54">
        <f t="shared" si="6"/>
        <v>-5.7841318832410377E-4</v>
      </c>
      <c r="CL7" s="95">
        <f t="shared" si="7"/>
        <v>-0.53010032862486223</v>
      </c>
      <c r="CM7" s="95">
        <f t="shared" si="8"/>
        <v>-0.85380469341427856</v>
      </c>
      <c r="CN7" s="95">
        <f t="shared" si="9"/>
        <v>-0.85563726405567797</v>
      </c>
      <c r="CO7" s="54">
        <f t="shared" si="10"/>
        <v>-8.0838338744505963E-4</v>
      </c>
      <c r="CP7" s="54">
        <f t="shared" si="11"/>
        <v>-8.0969123010202952E-4</v>
      </c>
    </row>
    <row r="8" spans="1:94" x14ac:dyDescent="0.25">
      <c r="A8" s="42" t="s">
        <v>6</v>
      </c>
      <c r="B8" s="25"/>
      <c r="C8" s="25"/>
      <c r="D8" s="25"/>
      <c r="E8" s="25"/>
      <c r="F8" s="25"/>
      <c r="G8" s="25"/>
      <c r="H8" s="25"/>
      <c r="I8" s="77"/>
      <c r="J8" s="77"/>
      <c r="K8" s="77"/>
      <c r="L8" s="77"/>
      <c r="M8" s="77"/>
      <c r="N8" s="25"/>
      <c r="P8" s="88"/>
      <c r="Q8" s="25"/>
      <c r="R8" s="88"/>
      <c r="CE8" s="54" t="str">
        <f t="shared" si="0"/>
        <v/>
      </c>
      <c r="CF8" s="54" t="str">
        <f t="shared" si="1"/>
        <v/>
      </c>
      <c r="CG8" s="54" t="str">
        <f t="shared" si="2"/>
        <v/>
      </c>
      <c r="CH8" s="54" t="str">
        <f t="shared" si="3"/>
        <v/>
      </c>
      <c r="CI8" s="54" t="str">
        <f t="shared" si="4"/>
        <v/>
      </c>
      <c r="CJ8" s="54" t="str">
        <f t="shared" si="5"/>
        <v/>
      </c>
      <c r="CK8" s="54" t="str">
        <f t="shared" si="6"/>
        <v/>
      </c>
      <c r="CL8" s="95" t="str">
        <f t="shared" si="7"/>
        <v/>
      </c>
      <c r="CM8" s="95" t="str">
        <f t="shared" si="8"/>
        <v/>
      </c>
      <c r="CN8" s="95" t="str">
        <f t="shared" si="9"/>
        <v/>
      </c>
      <c r="CO8" s="54" t="str">
        <f t="shared" si="10"/>
        <v/>
      </c>
      <c r="CP8" s="54" t="str">
        <f t="shared" si="11"/>
        <v/>
      </c>
    </row>
    <row r="9" spans="1:94" x14ac:dyDescent="0.25">
      <c r="A9" s="42" t="s">
        <v>7</v>
      </c>
      <c r="B9" s="25">
        <v>75.399251199999995</v>
      </c>
      <c r="C9" s="25">
        <v>15.895730260000001</v>
      </c>
      <c r="D9" s="25">
        <v>3.2583107899999999</v>
      </c>
      <c r="E9" s="25">
        <v>13.55164001</v>
      </c>
      <c r="F9" s="25">
        <v>7.2878931299999996</v>
      </c>
      <c r="G9" s="25">
        <v>1.57535855</v>
      </c>
      <c r="H9" s="25">
        <v>5.3386862600000002</v>
      </c>
      <c r="I9" s="77">
        <v>0.94394281000000002</v>
      </c>
      <c r="J9" s="77">
        <v>0.46608810000000001</v>
      </c>
      <c r="K9" s="77">
        <v>2.2029690199999998</v>
      </c>
      <c r="L9" s="77">
        <v>0.27716879999999999</v>
      </c>
      <c r="M9" s="77">
        <v>0.2314098</v>
      </c>
      <c r="N9" s="25"/>
      <c r="O9" s="27" t="s">
        <v>7</v>
      </c>
      <c r="P9" s="88">
        <v>0</v>
      </c>
      <c r="Q9" s="25">
        <v>0.16998033174435201</v>
      </c>
      <c r="R9" s="88">
        <v>0.27716888175355597</v>
      </c>
      <c r="S9" s="25">
        <v>0.39808684344053302</v>
      </c>
      <c r="T9" s="25">
        <v>0.39808684344053302</v>
      </c>
      <c r="U9" s="25">
        <v>0.78141215380545304</v>
      </c>
      <c r="V9" s="88">
        <v>3.6813071783594302E-4</v>
      </c>
      <c r="W9" s="25">
        <v>6.0569986426230502E-2</v>
      </c>
      <c r="X9" s="88">
        <v>0.231408680730744</v>
      </c>
      <c r="Y9" s="25">
        <v>1.12305724009986</v>
      </c>
      <c r="Z9" s="25">
        <v>75.399237421253602</v>
      </c>
      <c r="AA9" s="25">
        <v>0.30736107250450501</v>
      </c>
      <c r="AB9" s="25">
        <v>0.24021540857157</v>
      </c>
      <c r="AC9" s="25">
        <v>4.6685701277798898E-2</v>
      </c>
      <c r="AD9" s="25">
        <v>0</v>
      </c>
      <c r="AE9" s="88">
        <v>0</v>
      </c>
      <c r="AF9" s="25">
        <v>0.27898335434558502</v>
      </c>
      <c r="AG9" s="25">
        <v>0.27898335434558502</v>
      </c>
      <c r="AH9" s="25">
        <v>46117.164812028401</v>
      </c>
      <c r="AI9" s="25">
        <v>0</v>
      </c>
      <c r="AJ9" s="25">
        <v>0.10074722645877</v>
      </c>
      <c r="AK9" s="25">
        <v>2.09874184671263E-2</v>
      </c>
      <c r="AL9" s="88">
        <v>4.2450636496954797E-2</v>
      </c>
      <c r="AM9" s="25">
        <v>6.6916047639676499E-2</v>
      </c>
      <c r="AN9" s="25">
        <v>0</v>
      </c>
      <c r="AO9" s="25">
        <v>0</v>
      </c>
      <c r="AP9" s="25">
        <v>15.895729426743101</v>
      </c>
      <c r="AQ9" s="25">
        <v>0</v>
      </c>
      <c r="AR9" s="88">
        <v>5.7488696351901698</v>
      </c>
      <c r="AS9" s="25">
        <v>2.9324845979596201</v>
      </c>
      <c r="AT9" s="25">
        <v>0.325830810694621</v>
      </c>
      <c r="AU9" s="25">
        <v>3.2583154086542399</v>
      </c>
      <c r="AV9" s="25">
        <v>0</v>
      </c>
      <c r="AW9" s="25">
        <v>0.20519306133809501</v>
      </c>
      <c r="AX9" s="25">
        <v>2.1863832625098499E-3</v>
      </c>
      <c r="AY9" s="25">
        <v>1.7506907984589599</v>
      </c>
      <c r="AZ9" s="25">
        <v>2.40499942128672E-3</v>
      </c>
      <c r="BA9" s="25">
        <v>0.65955422543362097</v>
      </c>
      <c r="BB9" s="25">
        <v>0.79437997762308599</v>
      </c>
      <c r="BC9" s="25">
        <v>7.2878266285266997E-4</v>
      </c>
      <c r="BD9" s="25">
        <v>0</v>
      </c>
      <c r="BE9" s="25">
        <v>0.51306762126798799</v>
      </c>
      <c r="BF9" s="25">
        <v>13.551241703731799</v>
      </c>
      <c r="BG9" s="25">
        <v>7.2874968225885501</v>
      </c>
      <c r="BH9" s="25">
        <v>6.2637448811433103</v>
      </c>
      <c r="BI9" s="25">
        <v>5.8739816024294903E-3</v>
      </c>
      <c r="BJ9" s="25">
        <v>0</v>
      </c>
      <c r="BK9" s="25">
        <v>0.174180525471651</v>
      </c>
      <c r="BL9" s="25">
        <v>4.7735742985168403E-2</v>
      </c>
      <c r="BM9" s="25">
        <v>1.98011971097405</v>
      </c>
      <c r="BN9" s="25">
        <v>0.131182173426588</v>
      </c>
      <c r="BO9" s="25">
        <v>2.55075546884042E-2</v>
      </c>
      <c r="BP9" s="25">
        <v>2.8291592122885598</v>
      </c>
      <c r="BQ9" s="25">
        <v>7.4944481249579697E-2</v>
      </c>
      <c r="BR9" s="25">
        <v>1.0931813246471201E-3</v>
      </c>
      <c r="BS9" s="25">
        <v>0.120249871856346</v>
      </c>
      <c r="BT9" s="25">
        <v>7.28782993545969E-5</v>
      </c>
      <c r="BU9" s="25">
        <v>1.57537645353483</v>
      </c>
      <c r="BV9" s="25">
        <v>0.17899365338448001</v>
      </c>
      <c r="BW9" s="25">
        <v>0</v>
      </c>
      <c r="BX9" s="25">
        <v>6.1357672567337397E-5</v>
      </c>
      <c r="BY9" s="25">
        <v>0.21201319585376699</v>
      </c>
      <c r="BZ9" s="88">
        <v>0</v>
      </c>
      <c r="CA9" s="25">
        <v>0.68449779513550102</v>
      </c>
      <c r="CB9" s="25">
        <v>5.3386849429829599</v>
      </c>
      <c r="CC9" s="25">
        <v>0.155684126136896</v>
      </c>
      <c r="CE9" s="54">
        <f t="shared" si="0"/>
        <v>-1.8274380943381616E-7</v>
      </c>
      <c r="CF9" s="54">
        <f t="shared" si="1"/>
        <v>-5.2420171095910381E-8</v>
      </c>
      <c r="CG9" s="54">
        <f t="shared" si="2"/>
        <v>1.4174995995246299E-6</v>
      </c>
      <c r="CH9" s="54">
        <f t="shared" si="3"/>
        <v>-2.9391739147939395E-5</v>
      </c>
      <c r="CI9" s="54">
        <f t="shared" si="4"/>
        <v>-5.4378872519151534E-5</v>
      </c>
      <c r="CJ9" s="54">
        <f t="shared" si="5"/>
        <v>1.136473651030072E-5</v>
      </c>
      <c r="CK9" s="54">
        <f t="shared" si="6"/>
        <v>-2.4669309567449339E-7</v>
      </c>
      <c r="CL9" s="95">
        <f t="shared" si="7"/>
        <v>-0.57827228596557345</v>
      </c>
      <c r="CM9" s="95">
        <f t="shared" si="8"/>
        <v>-0.87004605690162329</v>
      </c>
      <c r="CN9" s="95">
        <f t="shared" si="9"/>
        <v>-0.87336029158250028</v>
      </c>
      <c r="CO9" s="54">
        <f t="shared" si="10"/>
        <v>2.9495944702470699E-7</v>
      </c>
      <c r="CP9" s="54">
        <f t="shared" si="11"/>
        <v>-4.8367409504707872E-6</v>
      </c>
    </row>
    <row r="10" spans="1:94" x14ac:dyDescent="0.25">
      <c r="A10" s="42" t="s">
        <v>8</v>
      </c>
      <c r="B10" s="25"/>
      <c r="C10" s="25"/>
      <c r="D10" s="25"/>
      <c r="E10" s="25"/>
      <c r="F10" s="25"/>
      <c r="G10" s="25"/>
      <c r="H10" s="25"/>
      <c r="I10" s="77"/>
      <c r="J10" s="77"/>
      <c r="K10" s="77"/>
      <c r="L10" s="77"/>
      <c r="M10" s="77"/>
      <c r="N10" s="25"/>
      <c r="P10" s="88"/>
      <c r="Q10" s="25"/>
      <c r="R10" s="88"/>
      <c r="CE10" s="54" t="str">
        <f t="shared" si="0"/>
        <v/>
      </c>
      <c r="CF10" s="54" t="str">
        <f t="shared" si="1"/>
        <v/>
      </c>
      <c r="CG10" s="54" t="str">
        <f t="shared" si="2"/>
        <v/>
      </c>
      <c r="CH10" s="54" t="str">
        <f t="shared" si="3"/>
        <v/>
      </c>
      <c r="CI10" s="54" t="str">
        <f t="shared" si="4"/>
        <v/>
      </c>
      <c r="CJ10" s="54" t="str">
        <f t="shared" si="5"/>
        <v/>
      </c>
      <c r="CK10" s="54" t="str">
        <f t="shared" si="6"/>
        <v/>
      </c>
      <c r="CL10" s="95" t="str">
        <f t="shared" si="7"/>
        <v/>
      </c>
      <c r="CM10" s="95" t="str">
        <f t="shared" si="8"/>
        <v/>
      </c>
      <c r="CN10" s="95" t="str">
        <f t="shared" si="9"/>
        <v/>
      </c>
      <c r="CO10" s="54" t="str">
        <f t="shared" si="10"/>
        <v/>
      </c>
      <c r="CP10" s="54" t="str">
        <f t="shared" si="11"/>
        <v/>
      </c>
    </row>
    <row r="11" spans="1:94" x14ac:dyDescent="0.25">
      <c r="A11" s="42" t="s">
        <v>9</v>
      </c>
      <c r="B11" s="25">
        <v>27870.869849999999</v>
      </c>
      <c r="C11" s="25">
        <v>8147.6753348000002</v>
      </c>
      <c r="D11" s="25">
        <v>1288.1192163000001</v>
      </c>
      <c r="E11" s="25">
        <v>2951.2276894000001</v>
      </c>
      <c r="F11" s="25">
        <v>2391.5238822000001</v>
      </c>
      <c r="G11" s="25">
        <v>648.86819845000002</v>
      </c>
      <c r="H11" s="25">
        <v>590.60969368999997</v>
      </c>
      <c r="I11" s="77">
        <v>320.70456243000001</v>
      </c>
      <c r="J11" s="77">
        <v>158.35342789000001</v>
      </c>
      <c r="K11" s="77">
        <v>748.45870864999995</v>
      </c>
      <c r="L11" s="77">
        <v>94.168091660000002</v>
      </c>
      <c r="M11" s="77">
        <v>78.621472960000006</v>
      </c>
      <c r="N11" s="25"/>
      <c r="O11" s="27" t="s">
        <v>9</v>
      </c>
      <c r="P11" s="88">
        <v>0</v>
      </c>
      <c r="Q11" s="25">
        <v>18.377566251327199</v>
      </c>
      <c r="R11" s="88">
        <v>94.144240783982696</v>
      </c>
      <c r="S11" s="25">
        <v>43.8775900226887</v>
      </c>
      <c r="T11" s="25">
        <v>43.8775900226887</v>
      </c>
      <c r="U11" s="25">
        <v>85.651316975130499</v>
      </c>
      <c r="V11" s="88">
        <v>4.23275381016203E-2</v>
      </c>
      <c r="W11" s="25">
        <v>7.13819477800521</v>
      </c>
      <c r="X11" s="88">
        <v>78.601648005588203</v>
      </c>
      <c r="Y11" s="25">
        <v>125.636899601466</v>
      </c>
      <c r="Z11" s="25">
        <v>27864.006239296199</v>
      </c>
      <c r="AA11" s="25">
        <v>37.220114844138699</v>
      </c>
      <c r="AB11" s="25">
        <v>28.5583401475694</v>
      </c>
      <c r="AC11" s="25">
        <v>5.5234509125607696</v>
      </c>
      <c r="AD11" s="25">
        <v>0</v>
      </c>
      <c r="AE11" s="88">
        <v>0</v>
      </c>
      <c r="AF11" s="25">
        <v>30.2718878352606</v>
      </c>
      <c r="AG11" s="25">
        <v>30.2718878352606</v>
      </c>
      <c r="AH11" s="25">
        <v>15664343.6956563</v>
      </c>
      <c r="AI11" s="25">
        <v>0</v>
      </c>
      <c r="AJ11" s="25">
        <v>11.525493700604899</v>
      </c>
      <c r="AK11" s="25">
        <v>2.6999879919250902</v>
      </c>
      <c r="AL11" s="88">
        <v>4.7560121835256899</v>
      </c>
      <c r="AM11" s="25">
        <v>7.27247761248878</v>
      </c>
      <c r="AN11" s="25">
        <v>0</v>
      </c>
      <c r="AO11" s="25">
        <v>2.67581896946576E-2</v>
      </c>
      <c r="AP11" s="25">
        <v>8145.4341870223798</v>
      </c>
      <c r="AQ11" s="25">
        <v>0</v>
      </c>
      <c r="AR11" s="88">
        <v>637.472269811449</v>
      </c>
      <c r="AS11" s="25">
        <v>1159.0084552414301</v>
      </c>
      <c r="AT11" s="25">
        <v>128.77853622207101</v>
      </c>
      <c r="AU11" s="25">
        <v>1287.7869914635</v>
      </c>
      <c r="AV11" s="25">
        <v>1.4741153856875901E-5</v>
      </c>
      <c r="AW11" s="25">
        <v>23.014514723699499</v>
      </c>
      <c r="AX11" s="25">
        <v>0.27478780020017901</v>
      </c>
      <c r="AY11" s="25">
        <v>191.241241795229</v>
      </c>
      <c r="AZ11" s="25">
        <v>0.30226619496023399</v>
      </c>
      <c r="BA11" s="25">
        <v>400.168907571994</v>
      </c>
      <c r="BB11" s="25">
        <v>521.24996483671998</v>
      </c>
      <c r="BC11" s="25">
        <v>9.1595947103512501E-2</v>
      </c>
      <c r="BD11" s="25">
        <v>0</v>
      </c>
      <c r="BE11" s="25">
        <v>328.51019972199703</v>
      </c>
      <c r="BF11" s="25">
        <v>2950.4373091351199</v>
      </c>
      <c r="BG11" s="25">
        <v>2390.8338131822602</v>
      </c>
      <c r="BH11" s="25">
        <v>559.60349595286505</v>
      </c>
      <c r="BI11" s="25">
        <v>3.2173180743729199</v>
      </c>
      <c r="BJ11" s="25">
        <v>0</v>
      </c>
      <c r="BK11" s="25">
        <v>78.531775460132096</v>
      </c>
      <c r="BL11" s="25">
        <v>8.4785796318281204</v>
      </c>
      <c r="BM11" s="25">
        <v>383.23940348760101</v>
      </c>
      <c r="BN11" s="25">
        <v>48.642477532476697</v>
      </c>
      <c r="BO11" s="25">
        <v>5.6849182087446302</v>
      </c>
      <c r="BP11" s="25">
        <v>547.62140249232402</v>
      </c>
      <c r="BQ11" s="25">
        <v>9.8619136799768299</v>
      </c>
      <c r="BR11" s="25">
        <v>0.13739447153888101</v>
      </c>
      <c r="BS11" s="25">
        <v>64.673662149285903</v>
      </c>
      <c r="BT11" s="25">
        <v>9.1596009825008103E-3</v>
      </c>
      <c r="BU11" s="25">
        <v>648.69352353753595</v>
      </c>
      <c r="BV11" s="25">
        <v>21.343751013404098</v>
      </c>
      <c r="BW11" s="25">
        <v>0</v>
      </c>
      <c r="BX11" s="25">
        <v>7.0543333856523498E-3</v>
      </c>
      <c r="BY11" s="25">
        <v>24.242199976445299</v>
      </c>
      <c r="BZ11" s="88">
        <v>0</v>
      </c>
      <c r="CA11" s="25">
        <v>72.778699225146894</v>
      </c>
      <c r="CB11" s="25">
        <v>590.537353757392</v>
      </c>
      <c r="CC11" s="25">
        <v>16.6523186064172</v>
      </c>
      <c r="CE11" s="54">
        <f t="shared" si="0"/>
        <v>-2.4626467493622475E-4</v>
      </c>
      <c r="CF11" s="54">
        <f t="shared" si="1"/>
        <v>-2.7506591580154556E-4</v>
      </c>
      <c r="CG11" s="54">
        <f t="shared" si="2"/>
        <v>-2.5791466527011529E-4</v>
      </c>
      <c r="CH11" s="54">
        <f t="shared" si="3"/>
        <v>-2.6781405844051616E-4</v>
      </c>
      <c r="CI11" s="54">
        <f t="shared" si="4"/>
        <v>-2.8854782629438361E-4</v>
      </c>
      <c r="CJ11" s="54">
        <f t="shared" si="5"/>
        <v>-2.6919937343412593E-4</v>
      </c>
      <c r="CK11" s="54">
        <f t="shared" si="6"/>
        <v>-1.2248348339156151E-4</v>
      </c>
      <c r="CL11" s="95">
        <f t="shared" si="7"/>
        <v>-0.86318376735826496</v>
      </c>
      <c r="CM11" s="95">
        <f t="shared" si="8"/>
        <v>-0.95492238549478226</v>
      </c>
      <c r="CN11" s="95">
        <f t="shared" si="9"/>
        <v>-0.95955436487623713</v>
      </c>
      <c r="CO11" s="54">
        <f t="shared" si="10"/>
        <v>-2.5327980632145879E-4</v>
      </c>
      <c r="CP11" s="54">
        <f t="shared" si="11"/>
        <v>-2.5215699560715484E-4</v>
      </c>
    </row>
    <row r="12" spans="1:94" x14ac:dyDescent="0.25">
      <c r="A12" s="42" t="s">
        <v>10</v>
      </c>
      <c r="B12" s="25">
        <v>21660.003991000001</v>
      </c>
      <c r="C12" s="25">
        <v>4104.6731069999996</v>
      </c>
      <c r="D12" s="25">
        <v>759.81525099999999</v>
      </c>
      <c r="E12" s="25">
        <v>3364.1428999999998</v>
      </c>
      <c r="F12" s="25">
        <v>2315.6867040000002</v>
      </c>
      <c r="G12" s="25">
        <v>269.85085800000002</v>
      </c>
      <c r="H12" s="25">
        <v>1490.8994319999999</v>
      </c>
      <c r="I12" s="77">
        <v>205.32905</v>
      </c>
      <c r="J12" s="77">
        <v>101.384636</v>
      </c>
      <c r="K12" s="77">
        <v>479.19584099999997</v>
      </c>
      <c r="L12" s="77"/>
      <c r="M12" s="77">
        <v>50.336860000000001</v>
      </c>
      <c r="N12" s="25"/>
      <c r="O12" s="27" t="s">
        <v>10</v>
      </c>
      <c r="P12" s="88">
        <v>0</v>
      </c>
      <c r="Q12" s="25">
        <v>47.5939396435055</v>
      </c>
      <c r="R12" s="88">
        <v>0</v>
      </c>
      <c r="S12" s="25">
        <v>113.034488207498</v>
      </c>
      <c r="T12" s="25">
        <v>113.034488207498</v>
      </c>
      <c r="U12" s="25">
        <v>221.796017238876</v>
      </c>
      <c r="V12" s="88">
        <v>0.109807766026603</v>
      </c>
      <c r="W12" s="25">
        <v>16.924206177211701</v>
      </c>
      <c r="X12" s="88">
        <v>50.295566835604298</v>
      </c>
      <c r="Y12" s="25">
        <v>313.00692618435102</v>
      </c>
      <c r="Z12" s="25">
        <v>21642.373845951999</v>
      </c>
      <c r="AA12" s="25">
        <v>86.168017333652998</v>
      </c>
      <c r="AB12" s="25">
        <v>68.896070966552003</v>
      </c>
      <c r="AC12" s="25">
        <v>12.8451769962125</v>
      </c>
      <c r="AD12" s="25">
        <v>0</v>
      </c>
      <c r="AE12" s="88">
        <v>0</v>
      </c>
      <c r="AF12" s="25">
        <v>76.188670886740397</v>
      </c>
      <c r="AG12" s="25">
        <v>76.188670886740397</v>
      </c>
      <c r="AH12" s="25">
        <v>2.8642633416557799</v>
      </c>
      <c r="AI12" s="25">
        <v>0</v>
      </c>
      <c r="AJ12" s="25">
        <v>28.811611247956002</v>
      </c>
      <c r="AK12" s="25">
        <v>5.9753411176967202</v>
      </c>
      <c r="AL12" s="88">
        <v>12.3096851693105</v>
      </c>
      <c r="AM12" s="25">
        <v>18.836949295731301</v>
      </c>
      <c r="AN12" s="25">
        <v>0</v>
      </c>
      <c r="AO12" s="25">
        <v>0</v>
      </c>
      <c r="AP12" s="25">
        <v>4101.2519552384501</v>
      </c>
      <c r="AQ12" s="25">
        <v>0</v>
      </c>
      <c r="AR12" s="88">
        <v>1606.1617769363399</v>
      </c>
      <c r="AS12" s="25">
        <v>683.27101818680796</v>
      </c>
      <c r="AT12" s="25">
        <v>75.918992224298194</v>
      </c>
      <c r="AU12" s="25">
        <v>759.19001041110698</v>
      </c>
      <c r="AV12" s="25">
        <v>0</v>
      </c>
      <c r="AW12" s="25">
        <v>58.203221953317097</v>
      </c>
      <c r="AX12" s="25">
        <v>0.694143265596323</v>
      </c>
      <c r="AY12" s="25">
        <v>483.08966947183598</v>
      </c>
      <c r="AZ12" s="25">
        <v>0.76355776462353298</v>
      </c>
      <c r="BA12" s="25">
        <v>209.399925671169</v>
      </c>
      <c r="BB12" s="25">
        <v>252.20542503237999</v>
      </c>
      <c r="BC12" s="25">
        <v>0.23138116995982</v>
      </c>
      <c r="BD12" s="25">
        <v>0</v>
      </c>
      <c r="BE12" s="25">
        <v>162.89230327882399</v>
      </c>
      <c r="BF12" s="25">
        <v>3361.2895622504998</v>
      </c>
      <c r="BG12" s="25">
        <v>2313.6862902166799</v>
      </c>
      <c r="BH12" s="25">
        <v>1047.6032720338101</v>
      </c>
      <c r="BI12" s="25">
        <v>1.8649319152102299</v>
      </c>
      <c r="BJ12" s="25">
        <v>0</v>
      </c>
      <c r="BK12" s="25">
        <v>55.300093739094002</v>
      </c>
      <c r="BL12" s="25">
        <v>15.155461570242</v>
      </c>
      <c r="BM12" s="25">
        <v>628.66250634655501</v>
      </c>
      <c r="BN12" s="25">
        <v>41.648601130640401</v>
      </c>
      <c r="BO12" s="25">
        <v>8.0983373632720994</v>
      </c>
      <c r="BP12" s="25">
        <v>898.221529346274</v>
      </c>
      <c r="BQ12" s="25">
        <v>21.685942580711899</v>
      </c>
      <c r="BR12" s="25">
        <v>0.34707187225317798</v>
      </c>
      <c r="BS12" s="25">
        <v>38.177882629893503</v>
      </c>
      <c r="BT12" s="25">
        <v>2.3138120699747002E-2</v>
      </c>
      <c r="BU12" s="25">
        <v>269.62697883761302</v>
      </c>
      <c r="BV12" s="25">
        <v>48.932256013414097</v>
      </c>
      <c r="BW12" s="25">
        <v>0</v>
      </c>
      <c r="BX12" s="25">
        <v>1.8301498491916399E-2</v>
      </c>
      <c r="BY12" s="25">
        <v>58.975403215710301</v>
      </c>
      <c r="BZ12" s="88">
        <v>0</v>
      </c>
      <c r="CA12" s="25">
        <v>187.95374047289101</v>
      </c>
      <c r="CB12" s="25">
        <v>1489.67654097014</v>
      </c>
      <c r="CC12" s="25">
        <v>43.093907338113297</v>
      </c>
      <c r="CE12" s="54">
        <f t="shared" si="0"/>
        <v>-8.1394929822394522E-4</v>
      </c>
      <c r="CF12" s="54">
        <f t="shared" si="1"/>
        <v>-8.3347727635487963E-4</v>
      </c>
      <c r="CG12" s="54">
        <f t="shared" si="2"/>
        <v>-8.2288502115497424E-4</v>
      </c>
      <c r="CH12" s="54">
        <f t="shared" si="3"/>
        <v>-8.4816187490134338E-4</v>
      </c>
      <c r="CI12" s="54">
        <f t="shared" si="4"/>
        <v>-8.6385337872555952E-4</v>
      </c>
      <c r="CJ12" s="54">
        <f t="shared" si="5"/>
        <v>-8.2964035781199139E-4</v>
      </c>
      <c r="CK12" s="54">
        <f t="shared" si="6"/>
        <v>-8.2023710225678445E-4</v>
      </c>
      <c r="CL12" s="95">
        <f t="shared" si="7"/>
        <v>-0.44949587889537307</v>
      </c>
      <c r="CM12" s="95">
        <f t="shared" si="8"/>
        <v>-0.83306932051113047</v>
      </c>
      <c r="CN12" s="95">
        <f t="shared" si="9"/>
        <v>-0.84100723677453537</v>
      </c>
      <c r="CO12" s="54" t="str">
        <f t="shared" si="10"/>
        <v/>
      </c>
      <c r="CP12" s="54">
        <f t="shared" si="11"/>
        <v>-8.2033651673353765E-4</v>
      </c>
    </row>
    <row r="13" spans="1:94" x14ac:dyDescent="0.25">
      <c r="A13" s="42" t="s">
        <v>12</v>
      </c>
      <c r="B13" s="25">
        <v>8421.3458143999997</v>
      </c>
      <c r="C13" s="25">
        <v>1302.9345011</v>
      </c>
      <c r="D13" s="25">
        <v>267.43583752000001</v>
      </c>
      <c r="E13" s="25">
        <v>1312.5633163</v>
      </c>
      <c r="F13" s="25">
        <v>899.49079338000001</v>
      </c>
      <c r="G13" s="25">
        <v>56.435461289999999</v>
      </c>
      <c r="H13" s="25">
        <v>543.33484085999999</v>
      </c>
      <c r="I13" s="77">
        <v>83.82966313</v>
      </c>
      <c r="J13" s="77">
        <v>41.392348230000003</v>
      </c>
      <c r="K13" s="77">
        <v>195.64124416999999</v>
      </c>
      <c r="L13" s="77">
        <v>24.61480315</v>
      </c>
      <c r="M13" s="77">
        <v>20.551039809999999</v>
      </c>
      <c r="N13" s="25"/>
      <c r="O13" s="27" t="s">
        <v>12</v>
      </c>
      <c r="P13" s="88">
        <v>0</v>
      </c>
      <c r="Q13" s="25">
        <v>17.0308926098146</v>
      </c>
      <c r="R13" s="88">
        <v>0</v>
      </c>
      <c r="S13" s="25">
        <v>37.252669362762198</v>
      </c>
      <c r="T13" s="25">
        <v>37.252669362762198</v>
      </c>
      <c r="U13" s="25">
        <v>73.262337441723503</v>
      </c>
      <c r="V13" s="88">
        <v>2.56121115070654E-2</v>
      </c>
      <c r="W13" s="25">
        <v>6.1277907585987998</v>
      </c>
      <c r="X13" s="88">
        <v>0</v>
      </c>
      <c r="Y13" s="25">
        <v>114.939812737214</v>
      </c>
      <c r="Z13" s="25">
        <v>8423.7757468212094</v>
      </c>
      <c r="AA13" s="25">
        <v>30.612526676995898</v>
      </c>
      <c r="AB13" s="25">
        <v>21.3267768649544</v>
      </c>
      <c r="AC13" s="25">
        <v>5.0570612481191803</v>
      </c>
      <c r="AD13" s="25">
        <v>0</v>
      </c>
      <c r="AE13" s="88">
        <v>0</v>
      </c>
      <c r="AF13" s="25">
        <v>31.175076056506601</v>
      </c>
      <c r="AG13" s="25">
        <v>31.175076056506601</v>
      </c>
      <c r="AH13" s="25">
        <v>2048444.4883676399</v>
      </c>
      <c r="AI13" s="25">
        <v>0</v>
      </c>
      <c r="AJ13" s="25">
        <v>9.08516171679425</v>
      </c>
      <c r="AK13" s="25">
        <v>1.93714565646617</v>
      </c>
      <c r="AL13" s="88">
        <v>3.5436242665847901</v>
      </c>
      <c r="AM13" s="25">
        <v>6.5357301188886501</v>
      </c>
      <c r="AN13" s="25">
        <v>0</v>
      </c>
      <c r="AO13" s="25">
        <v>0</v>
      </c>
      <c r="AP13" s="25">
        <v>1303.29896861059</v>
      </c>
      <c r="AQ13" s="25">
        <v>0</v>
      </c>
      <c r="AR13" s="88">
        <v>581.84299013982798</v>
      </c>
      <c r="AS13" s="25">
        <v>240.76835346087</v>
      </c>
      <c r="AT13" s="25">
        <v>26.7520540002314</v>
      </c>
      <c r="AU13" s="25">
        <v>267.52040746110202</v>
      </c>
      <c r="AV13" s="25">
        <v>0</v>
      </c>
      <c r="AW13" s="25">
        <v>19.3014074035395</v>
      </c>
      <c r="AX13" s="25">
        <v>0.26992451407375501</v>
      </c>
      <c r="AY13" s="25">
        <v>187.29021597655299</v>
      </c>
      <c r="AZ13" s="25">
        <v>0.296916631888754</v>
      </c>
      <c r="BA13" s="25">
        <v>81.427124836720196</v>
      </c>
      <c r="BB13" s="25">
        <v>98.072445679767597</v>
      </c>
      <c r="BC13" s="25">
        <v>8.9974681779350404E-2</v>
      </c>
      <c r="BD13" s="25">
        <v>0</v>
      </c>
      <c r="BE13" s="25">
        <v>63.342201009716803</v>
      </c>
      <c r="BF13" s="25">
        <v>1312.95039224426</v>
      </c>
      <c r="BG13" s="25">
        <v>899.69865057084098</v>
      </c>
      <c r="BH13" s="25">
        <v>413.251741673418</v>
      </c>
      <c r="BI13" s="25">
        <v>0.72519592607902394</v>
      </c>
      <c r="BJ13" s="25">
        <v>0</v>
      </c>
      <c r="BK13" s="25">
        <v>21.5039604854577</v>
      </c>
      <c r="BL13" s="25">
        <v>5.89334508925963</v>
      </c>
      <c r="BM13" s="25">
        <v>244.46132610217299</v>
      </c>
      <c r="BN13" s="25">
        <v>16.195451826253699</v>
      </c>
      <c r="BO13" s="25">
        <v>3.1491162483947499</v>
      </c>
      <c r="BP13" s="25">
        <v>349.28187893318301</v>
      </c>
      <c r="BQ13" s="25">
        <v>6.3332482184021899</v>
      </c>
      <c r="BR13" s="25">
        <v>0.134962055810005</v>
      </c>
      <c r="BS13" s="25">
        <v>14.845829081168599</v>
      </c>
      <c r="BT13" s="25">
        <v>8.9974691148993792E-3</v>
      </c>
      <c r="BU13" s="25">
        <v>56.466163559582597</v>
      </c>
      <c r="BV13" s="25">
        <v>19.9194511279719</v>
      </c>
      <c r="BW13" s="25">
        <v>0</v>
      </c>
      <c r="BX13" s="25">
        <v>4.2687669038269302E-3</v>
      </c>
      <c r="BY13" s="25">
        <v>21.890102194505801</v>
      </c>
      <c r="BZ13" s="88">
        <v>0</v>
      </c>
      <c r="CA13" s="25">
        <v>74.779868005026501</v>
      </c>
      <c r="CB13" s="25">
        <v>543.48460619388504</v>
      </c>
      <c r="CC13" s="25">
        <v>16.430845928276401</v>
      </c>
      <c r="CE13" s="54">
        <f t="shared" si="0"/>
        <v>2.8854442921162339E-4</v>
      </c>
      <c r="CF13" s="54">
        <f t="shared" si="1"/>
        <v>2.7972819069744029E-4</v>
      </c>
      <c r="CG13" s="54">
        <f t="shared" si="2"/>
        <v>3.1622516221556601E-4</v>
      </c>
      <c r="CH13" s="54">
        <f t="shared" si="3"/>
        <v>2.9490077884481607E-4</v>
      </c>
      <c r="CI13" s="54">
        <f t="shared" si="4"/>
        <v>2.3108317769424564E-4</v>
      </c>
      <c r="CJ13" s="54">
        <f t="shared" si="5"/>
        <v>5.4402442862707767E-4</v>
      </c>
      <c r="CK13" s="54">
        <f t="shared" si="6"/>
        <v>2.75640954016506E-4</v>
      </c>
      <c r="CL13" s="95">
        <f t="shared" si="7"/>
        <v>-0.55561470758874321</v>
      </c>
      <c r="CM13" s="95">
        <f t="shared" si="8"/>
        <v>-0.85195836862047003</v>
      </c>
      <c r="CN13" s="95">
        <f t="shared" si="9"/>
        <v>-0.84065182068962196</v>
      </c>
      <c r="CO13" s="54" t="str">
        <f t="shared" si="10"/>
        <v/>
      </c>
      <c r="CP13" s="54" t="str">
        <f t="shared" si="11"/>
        <v/>
      </c>
    </row>
    <row r="14" spans="1:94" x14ac:dyDescent="0.25">
      <c r="A14" s="42" t="s">
        <v>13</v>
      </c>
      <c r="B14" s="25">
        <v>212.53970659999999</v>
      </c>
      <c r="C14" s="25">
        <v>44.855753129999997</v>
      </c>
      <c r="D14" s="25">
        <v>7.7140577500000003</v>
      </c>
      <c r="E14" s="25">
        <v>31.699955259999999</v>
      </c>
      <c r="F14" s="25">
        <v>21.456444579999999</v>
      </c>
      <c r="G14" s="25">
        <v>2.1146629300000002</v>
      </c>
      <c r="H14" s="25">
        <v>14.91681488</v>
      </c>
      <c r="I14" s="77">
        <v>2.24505913</v>
      </c>
      <c r="J14" s="77">
        <v>1.1085367500000001</v>
      </c>
      <c r="K14" s="77">
        <v>5.2395075699999998</v>
      </c>
      <c r="L14" s="77">
        <v>0.65921399999999997</v>
      </c>
      <c r="M14" s="77">
        <v>0.55038149999999997</v>
      </c>
      <c r="N14" s="25"/>
      <c r="O14" s="27" t="s">
        <v>13</v>
      </c>
      <c r="P14" s="88">
        <v>0</v>
      </c>
      <c r="Q14" s="25">
        <v>0.46057997525532202</v>
      </c>
      <c r="R14" s="88">
        <v>0.65835958487309598</v>
      </c>
      <c r="S14" s="25">
        <v>0.94504106196266402</v>
      </c>
      <c r="T14" s="25">
        <v>0.94504106196266402</v>
      </c>
      <c r="U14" s="25">
        <v>1.86203018138527</v>
      </c>
      <c r="V14" s="88">
        <v>4.2544695518554601E-4</v>
      </c>
      <c r="W14" s="25">
        <v>0.167119653002199</v>
      </c>
      <c r="X14" s="88">
        <v>0.54966414236214201</v>
      </c>
      <c r="Y14" s="25">
        <v>3.1657412259241502</v>
      </c>
      <c r="Z14" s="25">
        <v>212.31741794672499</v>
      </c>
      <c r="AA14" s="25">
        <v>0.82354960037368297</v>
      </c>
      <c r="AB14" s="25">
        <v>0.51177611350385999</v>
      </c>
      <c r="AC14" s="25">
        <v>0.14576127573570899</v>
      </c>
      <c r="AD14" s="25">
        <v>0</v>
      </c>
      <c r="AE14" s="88">
        <v>0</v>
      </c>
      <c r="AF14" s="25">
        <v>0.91950922576100702</v>
      </c>
      <c r="AG14" s="25">
        <v>0.91950922576100702</v>
      </c>
      <c r="AH14" s="25">
        <v>109542.09021533599</v>
      </c>
      <c r="AI14" s="25">
        <v>0</v>
      </c>
      <c r="AJ14" s="25">
        <v>0.22177512677568501</v>
      </c>
      <c r="AK14" s="25">
        <v>4.84606256388719E-2</v>
      </c>
      <c r="AL14" s="88">
        <v>7.90109711026417E-2</v>
      </c>
      <c r="AM14" s="25">
        <v>0.17275059392516401</v>
      </c>
      <c r="AN14" s="25">
        <v>0</v>
      </c>
      <c r="AO14" s="25">
        <v>0</v>
      </c>
      <c r="AP14" s="25">
        <v>44.787724003373</v>
      </c>
      <c r="AQ14" s="25">
        <v>0</v>
      </c>
      <c r="AR14" s="88">
        <v>15.873907968055001</v>
      </c>
      <c r="AS14" s="25">
        <v>6.9340396501264898</v>
      </c>
      <c r="AT14" s="25">
        <v>0.77044798800685599</v>
      </c>
      <c r="AU14" s="25">
        <v>7.7044876381333403</v>
      </c>
      <c r="AV14" s="25">
        <v>0</v>
      </c>
      <c r="AW14" s="25">
        <v>0.49217993612107702</v>
      </c>
      <c r="AX14" s="25">
        <v>6.4320292994262396E-3</v>
      </c>
      <c r="AY14" s="25">
        <v>5.3467527029216697</v>
      </c>
      <c r="AZ14" s="25">
        <v>7.0752699835204399E-3</v>
      </c>
      <c r="BA14" s="25">
        <v>1.9403344411558801</v>
      </c>
      <c r="BB14" s="25">
        <v>2.3369782348694002</v>
      </c>
      <c r="BC14" s="25">
        <v>2.1440117506352002E-3</v>
      </c>
      <c r="BD14" s="25">
        <v>0</v>
      </c>
      <c r="BE14" s="25">
        <v>1.5093882725133201</v>
      </c>
      <c r="BF14" s="25">
        <v>31.670373710985</v>
      </c>
      <c r="BG14" s="25">
        <v>21.439010097168701</v>
      </c>
      <c r="BH14" s="25">
        <v>10.231363613816301</v>
      </c>
      <c r="BI14" s="25">
        <v>1.7280779554335601E-2</v>
      </c>
      <c r="BJ14" s="25">
        <v>0</v>
      </c>
      <c r="BK14" s="25">
        <v>0.51241963877268604</v>
      </c>
      <c r="BL14" s="25">
        <v>0.14043252258359601</v>
      </c>
      <c r="BM14" s="25">
        <v>5.8252931871668903</v>
      </c>
      <c r="BN14" s="25">
        <v>0.38592282720724003</v>
      </c>
      <c r="BO14" s="25">
        <v>7.5040038139960394E-2</v>
      </c>
      <c r="BP14" s="25">
        <v>8.3230751169827499</v>
      </c>
      <c r="BQ14" s="25">
        <v>0.14340723425541599</v>
      </c>
      <c r="BR14" s="25">
        <v>3.2160581358818699E-3</v>
      </c>
      <c r="BS14" s="25">
        <v>0.35376326769071298</v>
      </c>
      <c r="BT14" s="25">
        <v>2.1440136245638901E-4</v>
      </c>
      <c r="BU14" s="25">
        <v>2.1129107028886001</v>
      </c>
      <c r="BV14" s="25">
        <v>0.58577276024676295</v>
      </c>
      <c r="BW14" s="25">
        <v>0</v>
      </c>
      <c r="BX14" s="25">
        <v>7.0905923682600499E-5</v>
      </c>
      <c r="BY14" s="25">
        <v>0.607346312117374</v>
      </c>
      <c r="BZ14" s="88">
        <v>0</v>
      </c>
      <c r="CA14" s="25">
        <v>2.1692916917938398</v>
      </c>
      <c r="CB14" s="25">
        <v>14.901486135683401</v>
      </c>
      <c r="CC14" s="25">
        <v>0.46408359455072501</v>
      </c>
      <c r="CE14" s="54">
        <f t="shared" si="0"/>
        <v>-1.0458688253171845E-3</v>
      </c>
      <c r="CF14" s="54">
        <f t="shared" si="1"/>
        <v>-1.516619873259859E-3</v>
      </c>
      <c r="CG14" s="54">
        <f t="shared" si="2"/>
        <v>-1.2406067178664839E-3</v>
      </c>
      <c r="CH14" s="54">
        <f t="shared" si="3"/>
        <v>-9.3317321025768217E-4</v>
      </c>
      <c r="CI14" s="54">
        <f t="shared" si="4"/>
        <v>-8.1255227380724914E-4</v>
      </c>
      <c r="CJ14" s="54">
        <f t="shared" si="5"/>
        <v>-8.286082318566516E-4</v>
      </c>
      <c r="CK14" s="54">
        <f t="shared" si="6"/>
        <v>-1.0276151068383907E-3</v>
      </c>
      <c r="CL14" s="95">
        <f t="shared" si="7"/>
        <v>-0.57905738457647482</v>
      </c>
      <c r="CM14" s="95">
        <f t="shared" si="8"/>
        <v>-0.84924301968139626</v>
      </c>
      <c r="CN14" s="95">
        <f t="shared" si="9"/>
        <v>-0.82450464791274136</v>
      </c>
      <c r="CO14" s="54">
        <f t="shared" si="10"/>
        <v>-1.2961119255719457E-3</v>
      </c>
      <c r="CP14" s="54">
        <f t="shared" si="11"/>
        <v>-1.3033825407612043E-3</v>
      </c>
    </row>
    <row r="15" spans="1:94" x14ac:dyDescent="0.25">
      <c r="A15" s="42" t="s">
        <v>14</v>
      </c>
      <c r="B15" s="25">
        <v>79.9037893</v>
      </c>
      <c r="C15" s="25">
        <v>14.607904749999999</v>
      </c>
      <c r="D15" s="25">
        <v>2.67490154</v>
      </c>
      <c r="E15" s="25">
        <v>12.387880559999999</v>
      </c>
      <c r="F15" s="25">
        <v>8.5652981199999996</v>
      </c>
      <c r="G15" s="25">
        <v>0.70273923999999999</v>
      </c>
      <c r="H15" s="25">
        <v>5.39510705</v>
      </c>
      <c r="I15" s="77">
        <v>0.79470543999999999</v>
      </c>
      <c r="J15" s="77">
        <v>0.39239954999999999</v>
      </c>
      <c r="K15" s="77">
        <v>1.85467951</v>
      </c>
      <c r="L15" s="77">
        <v>0.23334840000000001</v>
      </c>
      <c r="M15" s="77">
        <v>0.19482389999999999</v>
      </c>
      <c r="N15" s="25"/>
      <c r="O15" s="27" t="s">
        <v>14</v>
      </c>
      <c r="P15" s="88">
        <v>0</v>
      </c>
      <c r="Q15" s="25">
        <v>0.167607452942343</v>
      </c>
      <c r="R15" s="88">
        <v>0.233348310685913</v>
      </c>
      <c r="S15" s="25">
        <v>0.352374328400271</v>
      </c>
      <c r="T15" s="25">
        <v>0.352374328400271</v>
      </c>
      <c r="U15" s="25">
        <v>0.69378939251641003</v>
      </c>
      <c r="V15" s="88">
        <v>1.9109266870594101E-4</v>
      </c>
      <c r="W15" s="25">
        <v>6.0625574843234803E-2</v>
      </c>
      <c r="X15" s="88">
        <v>0.194823462583706</v>
      </c>
      <c r="Y15" s="25">
        <v>1.1442501122703701</v>
      </c>
      <c r="Z15" s="25">
        <v>79.903759431648396</v>
      </c>
      <c r="AA15" s="25">
        <v>0.30028165473635399</v>
      </c>
      <c r="AB15" s="25">
        <v>0.19505382127680601</v>
      </c>
      <c r="AC15" s="25">
        <v>5.1822195775062398E-2</v>
      </c>
      <c r="AD15" s="25">
        <v>0</v>
      </c>
      <c r="AE15" s="88">
        <v>0</v>
      </c>
      <c r="AF15" s="25">
        <v>0.32424737103016399</v>
      </c>
      <c r="AG15" s="25">
        <v>0.32424737103016399</v>
      </c>
      <c r="AH15" s="25">
        <v>38826.038596317099</v>
      </c>
      <c r="AI15" s="25">
        <v>0</v>
      </c>
      <c r="AJ15" s="25">
        <v>8.3950780204699094E-2</v>
      </c>
      <c r="AK15" s="25">
        <v>1.8167829613915502E-2</v>
      </c>
      <c r="AL15" s="88">
        <v>3.10347483926872E-2</v>
      </c>
      <c r="AM15" s="25">
        <v>6.3408323706851399E-2</v>
      </c>
      <c r="AN15" s="25">
        <v>0</v>
      </c>
      <c r="AO15" s="25">
        <v>0</v>
      </c>
      <c r="AP15" s="25">
        <v>14.6079037902963</v>
      </c>
      <c r="AQ15" s="25">
        <v>0</v>
      </c>
      <c r="AR15" s="88">
        <v>5.7577852367488402</v>
      </c>
      <c r="AS15" s="25">
        <v>2.4074177593324402</v>
      </c>
      <c r="AT15" s="25">
        <v>0.26749092412242198</v>
      </c>
      <c r="AU15" s="25">
        <v>2.6749086834548601</v>
      </c>
      <c r="AV15" s="25">
        <v>0</v>
      </c>
      <c r="AW15" s="25">
        <v>0.18315029486819101</v>
      </c>
      <c r="AX15" s="25">
        <v>2.5696099472544099E-3</v>
      </c>
      <c r="AY15" s="25">
        <v>1.9074898473850399</v>
      </c>
      <c r="AZ15" s="25">
        <v>2.8265246890105101E-3</v>
      </c>
      <c r="BA15" s="25">
        <v>0.77515920126545201</v>
      </c>
      <c r="BB15" s="25">
        <v>0.93361706818344603</v>
      </c>
      <c r="BC15" s="25">
        <v>8.5653323192072105E-4</v>
      </c>
      <c r="BD15" s="25">
        <v>0</v>
      </c>
      <c r="BE15" s="25">
        <v>0.602996742671009</v>
      </c>
      <c r="BF15" s="25">
        <v>12.387414144634199</v>
      </c>
      <c r="BG15" s="25">
        <v>8.5648328629772301</v>
      </c>
      <c r="BH15" s="25">
        <v>3.8225812816569902</v>
      </c>
      <c r="BI15" s="25">
        <v>6.9036425866829797E-3</v>
      </c>
      <c r="BJ15" s="25">
        <v>0</v>
      </c>
      <c r="BK15" s="25">
        <v>0.20471030715895799</v>
      </c>
      <c r="BL15" s="25">
        <v>5.6102782784106797E-2</v>
      </c>
      <c r="BM15" s="25">
        <v>2.3271904848514899</v>
      </c>
      <c r="BN15" s="25">
        <v>0.15417508005533601</v>
      </c>
      <c r="BO15" s="25">
        <v>2.99785391072383E-2</v>
      </c>
      <c r="BP15" s="25">
        <v>3.3250481434327002</v>
      </c>
      <c r="BQ15" s="25">
        <v>5.5967411101374001E-2</v>
      </c>
      <c r="BR15" s="25">
        <v>1.2848051940893999E-3</v>
      </c>
      <c r="BS15" s="25">
        <v>0.14132774461658801</v>
      </c>
      <c r="BT15" s="25">
        <v>8.56532019378627E-5</v>
      </c>
      <c r="BU15" s="25">
        <v>0.70274382402707203</v>
      </c>
      <c r="BV15" s="25">
        <v>0.20677856535696601</v>
      </c>
      <c r="BW15" s="25">
        <v>0</v>
      </c>
      <c r="BX15" s="25">
        <v>3.1844773524694501E-5</v>
      </c>
      <c r="BY15" s="25">
        <v>0.21893518771099599</v>
      </c>
      <c r="BZ15" s="88">
        <v>0</v>
      </c>
      <c r="CA15" s="25">
        <v>0.76948432903983199</v>
      </c>
      <c r="CB15" s="25">
        <v>5.3951059596443898</v>
      </c>
      <c r="CC15" s="25">
        <v>0.166204898176226</v>
      </c>
      <c r="CE15" s="54">
        <f t="shared" si="0"/>
        <v>-3.7380394428387948E-7</v>
      </c>
      <c r="CF15" s="54">
        <f t="shared" si="1"/>
        <v>-6.569756005707614E-8</v>
      </c>
      <c r="CG15" s="54">
        <f t="shared" si="2"/>
        <v>2.6705487111429443E-6</v>
      </c>
      <c r="CH15" s="54">
        <f t="shared" si="3"/>
        <v>-3.7650941461759836E-5</v>
      </c>
      <c r="CI15" s="54">
        <f t="shared" si="4"/>
        <v>-5.431883587134848E-5</v>
      </c>
      <c r="CJ15" s="54">
        <f t="shared" si="5"/>
        <v>6.5230839707214514E-6</v>
      </c>
      <c r="CK15" s="54">
        <f t="shared" si="6"/>
        <v>-2.0210082953680076E-7</v>
      </c>
      <c r="CL15" s="95">
        <f t="shared" si="7"/>
        <v>-0.55659756349437972</v>
      </c>
      <c r="CM15" s="95">
        <f t="shared" si="8"/>
        <v>-0.84550039661555476</v>
      </c>
      <c r="CN15" s="95">
        <f t="shared" si="9"/>
        <v>-0.8251733686160343</v>
      </c>
      <c r="CO15" s="54">
        <f t="shared" si="10"/>
        <v>-3.8274994392534433E-7</v>
      </c>
      <c r="CP15" s="54">
        <f t="shared" si="11"/>
        <v>-2.2451880595311948E-6</v>
      </c>
    </row>
    <row r="16" spans="1:94" x14ac:dyDescent="0.25">
      <c r="A16" s="42" t="s">
        <v>15</v>
      </c>
      <c r="B16" s="25">
        <v>358.24900200000002</v>
      </c>
      <c r="C16" s="25">
        <v>25.8979797</v>
      </c>
      <c r="D16" s="25">
        <v>8.5925594499999995</v>
      </c>
      <c r="E16" s="25">
        <v>61.981596519999997</v>
      </c>
      <c r="F16" s="25">
        <v>45.391250589999999</v>
      </c>
      <c r="G16" s="25">
        <v>1.5930359999999999</v>
      </c>
      <c r="H16" s="25">
        <v>21.1048188</v>
      </c>
      <c r="I16" s="77">
        <v>2.8684338</v>
      </c>
      <c r="J16" s="77">
        <v>1.41633885</v>
      </c>
      <c r="K16" s="77">
        <v>6.6943360900000002</v>
      </c>
      <c r="L16" s="77">
        <v>0.84225479999999997</v>
      </c>
      <c r="M16" s="77">
        <v>0.70320329999999998</v>
      </c>
      <c r="N16" s="25"/>
      <c r="O16" s="27" t="s">
        <v>15</v>
      </c>
      <c r="P16" s="88">
        <v>0</v>
      </c>
      <c r="Q16" s="25">
        <v>0.67158145569150696</v>
      </c>
      <c r="R16" s="88">
        <v>0.83969207184025296</v>
      </c>
      <c r="S16" s="25">
        <v>1.5890051576758799</v>
      </c>
      <c r="T16" s="25">
        <v>1.5890051576758799</v>
      </c>
      <c r="U16" s="25">
        <v>3.1182171664544698</v>
      </c>
      <c r="V16" s="88">
        <v>1.52385774852979E-3</v>
      </c>
      <c r="W16" s="25">
        <v>0.23894903196296199</v>
      </c>
      <c r="X16" s="88">
        <v>0.70105733979728502</v>
      </c>
      <c r="Y16" s="25">
        <v>4.4223016952220302</v>
      </c>
      <c r="Z16" s="25">
        <v>357.14722311325602</v>
      </c>
      <c r="AA16" s="25">
        <v>1.21547662127349</v>
      </c>
      <c r="AB16" s="25">
        <v>0.96592956431157895</v>
      </c>
      <c r="AC16" s="25">
        <v>0.18212365243076101</v>
      </c>
      <c r="AD16" s="25">
        <v>0</v>
      </c>
      <c r="AE16" s="88">
        <v>0</v>
      </c>
      <c r="AF16" s="25">
        <v>1.0824342136124301</v>
      </c>
      <c r="AG16" s="25">
        <v>1.0824342136124301</v>
      </c>
      <c r="AH16" s="25">
        <v>139713.098695414</v>
      </c>
      <c r="AI16" s="25">
        <v>0</v>
      </c>
      <c r="AJ16" s="25">
        <v>0.40425337474605499</v>
      </c>
      <c r="AK16" s="25">
        <v>8.3940010285112707E-2</v>
      </c>
      <c r="AL16" s="88">
        <v>0.17208160596297301</v>
      </c>
      <c r="AM16" s="25">
        <v>0.26542070135418899</v>
      </c>
      <c r="AN16" s="25">
        <v>0</v>
      </c>
      <c r="AO16" s="25">
        <v>0</v>
      </c>
      <c r="AP16" s="25">
        <v>25.822229534218401</v>
      </c>
      <c r="AQ16" s="25">
        <v>0</v>
      </c>
      <c r="AR16" s="88">
        <v>22.677535232615099</v>
      </c>
      <c r="AS16" s="25">
        <v>7.7098471425343202</v>
      </c>
      <c r="AT16" s="25">
        <v>0.85664683168262201</v>
      </c>
      <c r="AU16" s="25">
        <v>8.5664939742169395</v>
      </c>
      <c r="AV16" s="25">
        <v>0</v>
      </c>
      <c r="AW16" s="25">
        <v>0.81842762556700099</v>
      </c>
      <c r="AX16" s="25">
        <v>1.35751371550455E-2</v>
      </c>
      <c r="AY16" s="25">
        <v>6.8438560766547001</v>
      </c>
      <c r="AZ16" s="25">
        <v>1.49328059877533E-2</v>
      </c>
      <c r="BA16" s="25">
        <v>4.0951928217507998</v>
      </c>
      <c r="BB16" s="25">
        <v>4.9323334270297599</v>
      </c>
      <c r="BC16" s="25">
        <v>4.5250680952617101E-3</v>
      </c>
      <c r="BD16" s="25">
        <v>0</v>
      </c>
      <c r="BE16" s="25">
        <v>3.18565375309336</v>
      </c>
      <c r="BF16" s="25">
        <v>61.787783395228097</v>
      </c>
      <c r="BG16" s="25">
        <v>45.2483209923003</v>
      </c>
      <c r="BH16" s="25">
        <v>16.5394624029277</v>
      </c>
      <c r="BI16" s="25">
        <v>3.64720382281453E-2</v>
      </c>
      <c r="BJ16" s="25">
        <v>0</v>
      </c>
      <c r="BK16" s="25">
        <v>1.08149236374058</v>
      </c>
      <c r="BL16" s="25">
        <v>0.29639144496436698</v>
      </c>
      <c r="BM16" s="25">
        <v>12.294631084067699</v>
      </c>
      <c r="BN16" s="25">
        <v>0.81451255256645505</v>
      </c>
      <c r="BO16" s="25">
        <v>0.15837735191829599</v>
      </c>
      <c r="BP16" s="25">
        <v>17.566351956877501</v>
      </c>
      <c r="BQ16" s="25">
        <v>0.30333024414292498</v>
      </c>
      <c r="BR16" s="25">
        <v>6.7877353571763098E-3</v>
      </c>
      <c r="BS16" s="25">
        <v>0.74663894354514204</v>
      </c>
      <c r="BT16" s="25">
        <v>4.5250792286027599E-4</v>
      </c>
      <c r="BU16" s="25">
        <v>1.5882022035196699</v>
      </c>
      <c r="BV16" s="25">
        <v>0.69499974593025604</v>
      </c>
      <c r="BW16" s="25">
        <v>0</v>
      </c>
      <c r="BX16" s="25">
        <v>2.5397278740278998E-4</v>
      </c>
      <c r="BY16" s="25">
        <v>0.83365007180541995</v>
      </c>
      <c r="BZ16" s="88">
        <v>0</v>
      </c>
      <c r="CA16" s="25">
        <v>2.6663139012880501</v>
      </c>
      <c r="CB16" s="25">
        <v>21.040084437022202</v>
      </c>
      <c r="CC16" s="25">
        <v>0.609993977822053</v>
      </c>
      <c r="CE16" s="54">
        <f t="shared" si="0"/>
        <v>-3.0754555646857053E-3</v>
      </c>
      <c r="CF16" s="54">
        <f t="shared" si="1"/>
        <v>-2.9249449825462376E-3</v>
      </c>
      <c r="CG16" s="54">
        <f t="shared" si="2"/>
        <v>-3.0334937959678671E-3</v>
      </c>
      <c r="CH16" s="54">
        <f t="shared" si="3"/>
        <v>-3.126946313965324E-3</v>
      </c>
      <c r="CI16" s="54">
        <f t="shared" si="4"/>
        <v>-3.1488358624599481E-3</v>
      </c>
      <c r="CJ16" s="54">
        <f t="shared" si="5"/>
        <v>-3.0343297203139163E-3</v>
      </c>
      <c r="CK16" s="54">
        <f t="shared" si="6"/>
        <v>-3.0672787855349202E-3</v>
      </c>
      <c r="CL16" s="95">
        <f t="shared" si="7"/>
        <v>-0.44603736098916424</v>
      </c>
      <c r="CM16" s="95">
        <f t="shared" si="8"/>
        <v>-0.83129105583528839</v>
      </c>
      <c r="CN16" s="95">
        <f t="shared" si="9"/>
        <v>-0.838305965063605</v>
      </c>
      <c r="CO16" s="54">
        <f t="shared" si="10"/>
        <v>-3.0426993823567494E-3</v>
      </c>
      <c r="CP16" s="54">
        <f t="shared" si="11"/>
        <v>-3.0516924518342822E-3</v>
      </c>
    </row>
    <row r="17" spans="1:94" x14ac:dyDescent="0.25">
      <c r="A17" s="42" t="s">
        <v>16</v>
      </c>
      <c r="B17" s="25">
        <v>16698.598224000001</v>
      </c>
      <c r="C17" s="25">
        <v>3528.5267090000002</v>
      </c>
      <c r="D17" s="25">
        <v>592.67555671000002</v>
      </c>
      <c r="E17" s="25">
        <v>2458.3856264999999</v>
      </c>
      <c r="F17" s="25">
        <v>1614.4653846000001</v>
      </c>
      <c r="G17" s="25">
        <v>123.29870891</v>
      </c>
      <c r="H17" s="25">
        <v>1103.4812294000001</v>
      </c>
      <c r="I17" s="77">
        <v>181.89405692</v>
      </c>
      <c r="J17" s="77">
        <v>89.813349509999995</v>
      </c>
      <c r="K17" s="77">
        <v>424.50343664000002</v>
      </c>
      <c r="L17" s="77">
        <v>53.4093296</v>
      </c>
      <c r="M17" s="77">
        <v>44.591751600000002</v>
      </c>
      <c r="N17" s="25"/>
      <c r="O17" s="27" t="s">
        <v>16</v>
      </c>
      <c r="P17" s="88">
        <v>0</v>
      </c>
      <c r="Q17" s="25">
        <v>34.048231628360703</v>
      </c>
      <c r="R17" s="88">
        <v>53.385399366630097</v>
      </c>
      <c r="S17" s="25">
        <v>69.4371727766259</v>
      </c>
      <c r="T17" s="25">
        <v>69.4371727766259</v>
      </c>
      <c r="U17" s="25">
        <v>136.84128602638901</v>
      </c>
      <c r="V17" s="88">
        <v>2.96332395640359E-2</v>
      </c>
      <c r="W17" s="25">
        <v>12.3637160563826</v>
      </c>
      <c r="X17" s="88">
        <v>44.571663009031198</v>
      </c>
      <c r="Y17" s="25">
        <v>234.41394299054701</v>
      </c>
      <c r="Z17" s="25">
        <v>16690.437274866701</v>
      </c>
      <c r="AA17" s="25">
        <v>60.851357516063302</v>
      </c>
      <c r="AB17" s="25">
        <v>37.391282754480002</v>
      </c>
      <c r="AC17" s="25">
        <v>10.836288736027999</v>
      </c>
      <c r="AD17" s="25">
        <v>0</v>
      </c>
      <c r="AE17" s="88">
        <v>0</v>
      </c>
      <c r="AF17" s="25">
        <v>68.492884223691902</v>
      </c>
      <c r="AG17" s="25">
        <v>68.492884223691902</v>
      </c>
      <c r="AH17" s="25">
        <v>8882611.8389876299</v>
      </c>
      <c r="AI17" s="25">
        <v>0</v>
      </c>
      <c r="AJ17" s="25">
        <v>16.232031249900501</v>
      </c>
      <c r="AK17" s="25">
        <v>3.5557512352757099</v>
      </c>
      <c r="AL17" s="88">
        <v>5.7265179244683999</v>
      </c>
      <c r="AM17" s="25">
        <v>12.743267912701301</v>
      </c>
      <c r="AN17" s="25">
        <v>0</v>
      </c>
      <c r="AO17" s="25">
        <v>0</v>
      </c>
      <c r="AP17" s="25">
        <v>3527.1919561059699</v>
      </c>
      <c r="AQ17" s="25">
        <v>0</v>
      </c>
      <c r="AR17" s="88">
        <v>1174.41303449682</v>
      </c>
      <c r="AS17" s="25">
        <v>533.17716366562502</v>
      </c>
      <c r="AT17" s="25">
        <v>59.241817075899597</v>
      </c>
      <c r="AU17" s="25">
        <v>592.41898074152402</v>
      </c>
      <c r="AV17" s="25">
        <v>0</v>
      </c>
      <c r="AW17" s="25">
        <v>36.181597208287101</v>
      </c>
      <c r="AX17" s="25">
        <v>0.48408098921388598</v>
      </c>
      <c r="AY17" s="25">
        <v>397.17117207096601</v>
      </c>
      <c r="AZ17" s="25">
        <v>0.53248949552737301</v>
      </c>
      <c r="BA17" s="25">
        <v>146.03099136339301</v>
      </c>
      <c r="BB17" s="25">
        <v>175.88258117142499</v>
      </c>
      <c r="BC17" s="25">
        <v>0.16136095371947201</v>
      </c>
      <c r="BD17" s="25">
        <v>0</v>
      </c>
      <c r="BE17" s="25">
        <v>113.597587151463</v>
      </c>
      <c r="BF17" s="25">
        <v>2457.0306642791702</v>
      </c>
      <c r="BG17" s="25">
        <v>1613.5148848075</v>
      </c>
      <c r="BH17" s="25">
        <v>843.51577947166197</v>
      </c>
      <c r="BI17" s="25">
        <v>1.3005559825173401</v>
      </c>
      <c r="BJ17" s="25">
        <v>0</v>
      </c>
      <c r="BK17" s="25">
        <v>38.565085952699803</v>
      </c>
      <c r="BL17" s="25">
        <v>10.5691080650583</v>
      </c>
      <c r="BM17" s="25">
        <v>438.41567761812598</v>
      </c>
      <c r="BN17" s="25">
        <v>29.044831098397701</v>
      </c>
      <c r="BO17" s="25">
        <v>5.6476070790412001</v>
      </c>
      <c r="BP17" s="25">
        <v>626.40032176457896</v>
      </c>
      <c r="BQ17" s="25">
        <v>10.411885530848</v>
      </c>
      <c r="BR17" s="25">
        <v>0.242039766199837</v>
      </c>
      <c r="BS17" s="25">
        <v>26.624430243004401</v>
      </c>
      <c r="BT17" s="25">
        <v>1.61361131412005E-2</v>
      </c>
      <c r="BU17" s="25">
        <v>123.251064406929</v>
      </c>
      <c r="BV17" s="25">
        <v>43.622151836370499</v>
      </c>
      <c r="BW17" s="25">
        <v>0</v>
      </c>
      <c r="BX17" s="25">
        <v>4.9386809901530498E-3</v>
      </c>
      <c r="BY17" s="25">
        <v>45.002624829831603</v>
      </c>
      <c r="BZ17" s="88">
        <v>0</v>
      </c>
      <c r="CA17" s="25">
        <v>161.360877453661</v>
      </c>
      <c r="CB17" s="25">
        <v>1102.9683680836799</v>
      </c>
      <c r="CC17" s="25">
        <v>34.441408542905798</v>
      </c>
      <c r="CE17" s="54">
        <f t="shared" si="0"/>
        <v>-4.8872061138466511E-4</v>
      </c>
      <c r="CF17" s="54">
        <f t="shared" si="1"/>
        <v>-3.7827484502975212E-4</v>
      </c>
      <c r="CG17" s="54">
        <f t="shared" si="2"/>
        <v>-4.3291133837251178E-4</v>
      </c>
      <c r="CH17" s="54">
        <f t="shared" si="3"/>
        <v>-5.5115934873033146E-4</v>
      </c>
      <c r="CI17" s="54">
        <f t="shared" si="4"/>
        <v>-5.8873965435658055E-4</v>
      </c>
      <c r="CJ17" s="54">
        <f t="shared" si="5"/>
        <v>-3.8641526332425414E-4</v>
      </c>
      <c r="CK17" s="54">
        <f t="shared" si="6"/>
        <v>-4.647666880559452E-4</v>
      </c>
      <c r="CL17" s="95">
        <f t="shared" si="7"/>
        <v>-0.61825485696233873</v>
      </c>
      <c r="CM17" s="95">
        <f t="shared" si="8"/>
        <v>-0.86233988461808786</v>
      </c>
      <c r="CN17" s="95">
        <f t="shared" si="9"/>
        <v>-0.83865175564696948</v>
      </c>
      <c r="CO17" s="54">
        <f t="shared" si="10"/>
        <v>-4.4805343091037348E-4</v>
      </c>
      <c r="CP17" s="54">
        <f t="shared" si="11"/>
        <v>-4.5050015413173401E-4</v>
      </c>
    </row>
    <row r="18" spans="1:94" x14ac:dyDescent="0.25">
      <c r="A18" s="42" t="s">
        <v>17</v>
      </c>
      <c r="B18" s="25">
        <v>1606.9157479999999</v>
      </c>
      <c r="C18" s="25">
        <v>319.93646328</v>
      </c>
      <c r="D18" s="25">
        <v>62.466831900000003</v>
      </c>
      <c r="E18" s="25">
        <v>275.75766442999998</v>
      </c>
      <c r="F18" s="25">
        <v>168.82088354999999</v>
      </c>
      <c r="G18" s="25">
        <v>27.12423223</v>
      </c>
      <c r="H18" s="25">
        <v>113.85998988</v>
      </c>
      <c r="I18" s="77">
        <v>17.784737400000001</v>
      </c>
      <c r="J18" s="77">
        <v>8.7815218999999995</v>
      </c>
      <c r="K18" s="77">
        <v>41.505932080000001</v>
      </c>
      <c r="L18" s="77">
        <v>5.2221111999999996</v>
      </c>
      <c r="M18" s="77">
        <v>4.3599702000000002</v>
      </c>
      <c r="N18" s="25"/>
      <c r="O18" s="27" t="s">
        <v>17</v>
      </c>
      <c r="P18" s="88">
        <v>0</v>
      </c>
      <c r="Q18" s="25">
        <v>3.6260194842642899</v>
      </c>
      <c r="R18" s="88">
        <v>5.2221066992901699</v>
      </c>
      <c r="S18" s="25">
        <v>8.4994330414570296</v>
      </c>
      <c r="T18" s="25">
        <v>8.4994330414570296</v>
      </c>
      <c r="U18" s="25">
        <v>16.683346169414101</v>
      </c>
      <c r="V18" s="88">
        <v>7.8852637456770097E-3</v>
      </c>
      <c r="W18" s="25">
        <v>1.29192009300729</v>
      </c>
      <c r="X18" s="88">
        <v>4.3599749713635001</v>
      </c>
      <c r="Y18" s="25">
        <v>23.950133327204401</v>
      </c>
      <c r="Z18" s="25">
        <v>1606.9152452917499</v>
      </c>
      <c r="AA18" s="25">
        <v>6.5571003995403299</v>
      </c>
      <c r="AB18" s="25">
        <v>5.1320519353659897</v>
      </c>
      <c r="AC18" s="25">
        <v>0.99481477679392805</v>
      </c>
      <c r="AD18" s="25">
        <v>0</v>
      </c>
      <c r="AE18" s="88">
        <v>0</v>
      </c>
      <c r="AF18" s="25">
        <v>5.9420312946796896</v>
      </c>
      <c r="AG18" s="25">
        <v>5.9420312946796896</v>
      </c>
      <c r="AH18" s="25">
        <v>868889.13357253396</v>
      </c>
      <c r="AI18" s="25">
        <v>0</v>
      </c>
      <c r="AJ18" s="25">
        <v>2.1520009069032202</v>
      </c>
      <c r="AK18" s="25">
        <v>0.44817395381835001</v>
      </c>
      <c r="AL18" s="88">
        <v>0.90756799798485299</v>
      </c>
      <c r="AM18" s="25">
        <v>1.4279239445735901</v>
      </c>
      <c r="AN18" s="25">
        <v>0</v>
      </c>
      <c r="AO18" s="25">
        <v>0</v>
      </c>
      <c r="AP18" s="25">
        <v>319.93635295998001</v>
      </c>
      <c r="AQ18" s="25">
        <v>0</v>
      </c>
      <c r="AR18" s="88">
        <v>122.61777035554999</v>
      </c>
      <c r="AS18" s="25">
        <v>56.220154588093898</v>
      </c>
      <c r="AT18" s="25">
        <v>6.2467098948946402</v>
      </c>
      <c r="AU18" s="25">
        <v>62.466864482988598</v>
      </c>
      <c r="AV18" s="25">
        <v>0</v>
      </c>
      <c r="AW18" s="25">
        <v>4.3807075280124703</v>
      </c>
      <c r="AX18" s="25">
        <v>5.0646166878861497E-2</v>
      </c>
      <c r="AY18" s="25">
        <v>37.311903044031801</v>
      </c>
      <c r="AZ18" s="25">
        <v>5.5710585492484997E-2</v>
      </c>
      <c r="BA18" s="25">
        <v>15.2782861268649</v>
      </c>
      <c r="BB18" s="25">
        <v>18.401466183854399</v>
      </c>
      <c r="BC18" s="25">
        <v>1.6882137601481498E-2</v>
      </c>
      <c r="BD18" s="25">
        <v>0</v>
      </c>
      <c r="BE18" s="25">
        <v>11.8849848707815</v>
      </c>
      <c r="BF18" s="25">
        <v>275.74845745740902</v>
      </c>
      <c r="BG18" s="25">
        <v>168.81171280223899</v>
      </c>
      <c r="BH18" s="25">
        <v>106.93674465516899</v>
      </c>
      <c r="BI18" s="25">
        <v>0.136069021202951</v>
      </c>
      <c r="BJ18" s="25">
        <v>0</v>
      </c>
      <c r="BK18" s="25">
        <v>4.0348154125123301</v>
      </c>
      <c r="BL18" s="25">
        <v>1.10577797582632</v>
      </c>
      <c r="BM18" s="25">
        <v>45.868617757127801</v>
      </c>
      <c r="BN18" s="25">
        <v>3.03877614819468</v>
      </c>
      <c r="BO18" s="25">
        <v>0.59087632070635998</v>
      </c>
      <c r="BP18" s="25">
        <v>65.536252583541298</v>
      </c>
      <c r="BQ18" s="25">
        <v>1.6020556920636899</v>
      </c>
      <c r="BR18" s="25">
        <v>2.5323149853668198E-2</v>
      </c>
      <c r="BS18" s="25">
        <v>2.7855401489222098</v>
      </c>
      <c r="BT18" s="25">
        <v>1.68821287829935E-3</v>
      </c>
      <c r="BU18" s="25">
        <v>27.124394658200899</v>
      </c>
      <c r="BV18" s="25">
        <v>3.8126724523084001</v>
      </c>
      <c r="BW18" s="25">
        <v>0</v>
      </c>
      <c r="BX18" s="25">
        <v>1.3141737569955399E-3</v>
      </c>
      <c r="BY18" s="25">
        <v>4.52080764058047</v>
      </c>
      <c r="BZ18" s="88">
        <v>0</v>
      </c>
      <c r="CA18" s="25">
        <v>14.584001758626901</v>
      </c>
      <c r="CB18" s="25">
        <v>113.85996637951401</v>
      </c>
      <c r="CC18" s="25">
        <v>3.3186732074472101</v>
      </c>
      <c r="CE18" s="54">
        <f t="shared" si="0"/>
        <v>-3.128404526635026E-7</v>
      </c>
      <c r="CF18" s="54">
        <f t="shared" si="1"/>
        <v>-3.4481852694752566E-7</v>
      </c>
      <c r="CG18" s="54">
        <f t="shared" si="2"/>
        <v>5.2160462767456144E-7</v>
      </c>
      <c r="CH18" s="54">
        <f t="shared" si="3"/>
        <v>-3.3387911846405814E-5</v>
      </c>
      <c r="CI18" s="54">
        <f t="shared" si="4"/>
        <v>-5.4322353776144243E-5</v>
      </c>
      <c r="CJ18" s="54">
        <f t="shared" si="5"/>
        <v>5.9883059369562937E-6</v>
      </c>
      <c r="CK18" s="54">
        <f t="shared" si="6"/>
        <v>-2.0639810366485892E-7</v>
      </c>
      <c r="CL18" s="95">
        <f t="shared" si="7"/>
        <v>-0.52209398146879415</v>
      </c>
      <c r="CM18" s="95">
        <f t="shared" si="8"/>
        <v>-0.85288198244915947</v>
      </c>
      <c r="CN18" s="95">
        <f t="shared" si="9"/>
        <v>-0.85683898669648462</v>
      </c>
      <c r="CO18" s="54">
        <f t="shared" si="10"/>
        <v>-8.6185637519810014E-7</v>
      </c>
      <c r="CP18" s="54">
        <f t="shared" si="11"/>
        <v>1.0943569063512985E-6</v>
      </c>
    </row>
    <row r="19" spans="1:94" x14ac:dyDescent="0.25">
      <c r="A19" s="42" t="s">
        <v>18</v>
      </c>
      <c r="B19" s="25">
        <v>15312.047592999999</v>
      </c>
      <c r="C19" s="25">
        <v>4736.7500728000005</v>
      </c>
      <c r="D19" s="25">
        <v>746.82585372000005</v>
      </c>
      <c r="E19" s="25">
        <v>1694.9793893000001</v>
      </c>
      <c r="F19" s="25">
        <v>1288.4377775</v>
      </c>
      <c r="G19" s="25">
        <v>384.71061886000001</v>
      </c>
      <c r="H19" s="25">
        <v>526.30573445000005</v>
      </c>
      <c r="I19" s="77">
        <v>183.19526862000001</v>
      </c>
      <c r="J19" s="77">
        <v>90.455829309999999</v>
      </c>
      <c r="K19" s="77">
        <v>427.54017571999998</v>
      </c>
      <c r="L19" s="77">
        <v>53.79140495</v>
      </c>
      <c r="M19" s="77">
        <v>44.910747870000002</v>
      </c>
      <c r="N19" s="25"/>
      <c r="O19" s="27" t="s">
        <v>18</v>
      </c>
      <c r="P19" s="88">
        <v>0</v>
      </c>
      <c r="Q19" s="25">
        <v>16.5902929540933</v>
      </c>
      <c r="R19" s="88">
        <v>53.801381692778897</v>
      </c>
      <c r="S19" s="25">
        <v>39.501790106861797</v>
      </c>
      <c r="T19" s="25">
        <v>39.501790106861797</v>
      </c>
      <c r="U19" s="25">
        <v>77.304397774435898</v>
      </c>
      <c r="V19" s="88">
        <v>3.8211333233033197E-2</v>
      </c>
      <c r="W19" s="25">
        <v>6.1794002621743997</v>
      </c>
      <c r="X19" s="88">
        <v>44.919040220070201</v>
      </c>
      <c r="Y19" s="25">
        <v>111.329600626668</v>
      </c>
      <c r="Z19" s="25">
        <v>15314.8674457615</v>
      </c>
      <c r="AA19" s="25">
        <v>31.867167449692801</v>
      </c>
      <c r="AB19" s="25">
        <v>24.915347104136501</v>
      </c>
      <c r="AC19" s="25">
        <v>4.7399945354570203</v>
      </c>
      <c r="AD19" s="25">
        <v>0</v>
      </c>
      <c r="AE19" s="88">
        <v>0</v>
      </c>
      <c r="AF19" s="25">
        <v>26.9622944434619</v>
      </c>
      <c r="AG19" s="25">
        <v>26.9622944434619</v>
      </c>
      <c r="AH19" s="25">
        <v>8951826.7935030907</v>
      </c>
      <c r="AI19" s="25">
        <v>0</v>
      </c>
      <c r="AJ19" s="25">
        <v>10.226124022721599</v>
      </c>
      <c r="AK19" s="25">
        <v>2.2645871361965102</v>
      </c>
      <c r="AL19" s="88">
        <v>4.2903090966426802</v>
      </c>
      <c r="AM19" s="25">
        <v>6.5652378121194399</v>
      </c>
      <c r="AN19" s="25">
        <v>0</v>
      </c>
      <c r="AO19" s="25">
        <v>1.2410899056786599E-2</v>
      </c>
      <c r="AP19" s="25">
        <v>4737.4856225952799</v>
      </c>
      <c r="AQ19" s="25">
        <v>0</v>
      </c>
      <c r="AR19" s="88">
        <v>567.90894446217396</v>
      </c>
      <c r="AS19" s="25">
        <v>672.26068151969002</v>
      </c>
      <c r="AT19" s="25">
        <v>74.695691086402405</v>
      </c>
      <c r="AU19" s="25">
        <v>746.95637260609203</v>
      </c>
      <c r="AV19" s="25">
        <v>6.8373843430281499E-6</v>
      </c>
      <c r="AW19" s="25">
        <v>20.535729489970699</v>
      </c>
      <c r="AX19" s="25">
        <v>0.181361639006376</v>
      </c>
      <c r="AY19" s="25">
        <v>170.61051600544201</v>
      </c>
      <c r="AZ19" s="25">
        <v>0.19949817812529899</v>
      </c>
      <c r="BA19" s="25">
        <v>201.86997631698</v>
      </c>
      <c r="BB19" s="25">
        <v>261.35442143628899</v>
      </c>
      <c r="BC19" s="25">
        <v>6.0454034252109497E-2</v>
      </c>
      <c r="BD19" s="25">
        <v>0</v>
      </c>
      <c r="BE19" s="25">
        <v>165.021178346467</v>
      </c>
      <c r="BF19" s="25">
        <v>1695.2568199765799</v>
      </c>
      <c r="BG19" s="25">
        <v>1288.6104012593401</v>
      </c>
      <c r="BH19" s="25">
        <v>406.64641871724001</v>
      </c>
      <c r="BI19" s="25">
        <v>1.63709478894227</v>
      </c>
      <c r="BJ19" s="25">
        <v>0</v>
      </c>
      <c r="BK19" s="25">
        <v>40.719581662946297</v>
      </c>
      <c r="BL19" s="25">
        <v>5.1095725985735996</v>
      </c>
      <c r="BM19" s="25">
        <v>226.578878554429</v>
      </c>
      <c r="BN19" s="25">
        <v>25.796029365686099</v>
      </c>
      <c r="BO19" s="25">
        <v>3.2657303590304001</v>
      </c>
      <c r="BP19" s="25">
        <v>323.75780104587199</v>
      </c>
      <c r="BQ19" s="25">
        <v>8.2464098298514603</v>
      </c>
      <c r="BR19" s="25">
        <v>9.0681008939190996E-2</v>
      </c>
      <c r="BS19" s="25">
        <v>32.962096520224598</v>
      </c>
      <c r="BT19" s="25">
        <v>6.0454035795344903E-3</v>
      </c>
      <c r="BU19" s="25">
        <v>384.77671137543001</v>
      </c>
      <c r="BV19" s="25">
        <v>18.1983432501175</v>
      </c>
      <c r="BW19" s="25">
        <v>0</v>
      </c>
      <c r="BX19" s="25">
        <v>6.3687778849011098E-3</v>
      </c>
      <c r="BY19" s="25">
        <v>21.241248828927599</v>
      </c>
      <c r="BZ19" s="88">
        <v>0</v>
      </c>
      <c r="CA19" s="25">
        <v>65.628534808201593</v>
      </c>
      <c r="CB19" s="25">
        <v>526.40462507630298</v>
      </c>
      <c r="CC19" s="25">
        <v>15.029662709695801</v>
      </c>
      <c r="CE19" s="54">
        <f t="shared" si="0"/>
        <v>1.8415909070120421E-4</v>
      </c>
      <c r="CF19" s="54">
        <f t="shared" si="1"/>
        <v>1.5528575161759362E-4</v>
      </c>
      <c r="CG19" s="54">
        <f t="shared" si="2"/>
        <v>1.7476482026144635E-4</v>
      </c>
      <c r="CH19" s="54">
        <f t="shared" si="3"/>
        <v>1.636779056613614E-4</v>
      </c>
      <c r="CI19" s="54">
        <f t="shared" si="4"/>
        <v>1.3397911979495092E-4</v>
      </c>
      <c r="CJ19" s="54">
        <f t="shared" si="5"/>
        <v>1.7179800138049215E-4</v>
      </c>
      <c r="CK19" s="54">
        <f t="shared" si="6"/>
        <v>1.8789577963894841E-4</v>
      </c>
      <c r="CL19" s="95">
        <f t="shared" si="7"/>
        <v>-0.784373306120695</v>
      </c>
      <c r="CM19" s="95">
        <f t="shared" si="8"/>
        <v>-0.93168599183368206</v>
      </c>
      <c r="CN19" s="95">
        <f t="shared" si="9"/>
        <v>-0.93693623202063758</v>
      </c>
      <c r="CO19" s="54">
        <f t="shared" si="10"/>
        <v>1.8547094630024443E-4</v>
      </c>
      <c r="CP19" s="54">
        <f t="shared" si="11"/>
        <v>1.846406587172128E-4</v>
      </c>
    </row>
    <row r="20" spans="1:94" x14ac:dyDescent="0.25">
      <c r="A20" s="42" t="s">
        <v>19</v>
      </c>
      <c r="B20" s="25">
        <v>17.645492099999998</v>
      </c>
      <c r="C20" s="25">
        <v>1.2131881799999999</v>
      </c>
      <c r="D20" s="25">
        <v>0.41812353000000002</v>
      </c>
      <c r="E20" s="25">
        <v>3.0649473</v>
      </c>
      <c r="F20" s="25">
        <v>2.2500180599999999</v>
      </c>
      <c r="G20" s="25">
        <v>7.7520000000000006E-2</v>
      </c>
      <c r="H20" s="25">
        <v>1.03683006</v>
      </c>
      <c r="I20" s="77">
        <v>0.13992360000000001</v>
      </c>
      <c r="J20" s="77">
        <v>6.9089700000000004E-2</v>
      </c>
      <c r="K20" s="77">
        <v>0.32655303000000002</v>
      </c>
      <c r="L20" s="77">
        <v>4.10856E-2</v>
      </c>
      <c r="M20" s="77">
        <v>3.4302600000000003E-2</v>
      </c>
      <c r="N20" s="25"/>
      <c r="O20" s="27" t="s">
        <v>19</v>
      </c>
      <c r="P20" s="88">
        <v>0</v>
      </c>
      <c r="Q20" s="25">
        <v>3.3125167843383603E-2</v>
      </c>
      <c r="R20" s="88">
        <v>4.1085956821376002E-2</v>
      </c>
      <c r="S20" s="25">
        <v>7.8672485008019294E-2</v>
      </c>
      <c r="T20" s="25">
        <v>7.8672485008019294E-2</v>
      </c>
      <c r="U20" s="25">
        <v>0.15436534995618301</v>
      </c>
      <c r="V20" s="88">
        <v>7.6407633724102494E-5</v>
      </c>
      <c r="W20" s="25">
        <v>1.17794748709469E-2</v>
      </c>
      <c r="X20" s="88">
        <v>3.4302538097521401E-2</v>
      </c>
      <c r="Y20" s="25">
        <v>0.21785438648125799</v>
      </c>
      <c r="Z20" s="25">
        <v>17.645486201822099</v>
      </c>
      <c r="AA20" s="25">
        <v>5.9973555911969401E-2</v>
      </c>
      <c r="AB20" s="25">
        <v>4.7952097620661702E-2</v>
      </c>
      <c r="AC20" s="25">
        <v>8.9400344251723707E-3</v>
      </c>
      <c r="AD20" s="25">
        <v>0</v>
      </c>
      <c r="AE20" s="88">
        <v>0</v>
      </c>
      <c r="AF20" s="25">
        <v>5.30279445758031E-2</v>
      </c>
      <c r="AG20" s="25">
        <v>5.30279445758031E-2</v>
      </c>
      <c r="AH20" s="25">
        <v>6836.0918665983199</v>
      </c>
      <c r="AI20" s="25">
        <v>0</v>
      </c>
      <c r="AJ20" s="25">
        <v>2.0052605697845501E-2</v>
      </c>
      <c r="AK20" s="25">
        <v>4.1589449924767201E-3</v>
      </c>
      <c r="AL20" s="88">
        <v>8.5675073857041303E-3</v>
      </c>
      <c r="AM20" s="25">
        <v>1.31102670348385E-2</v>
      </c>
      <c r="AN20" s="25">
        <v>0</v>
      </c>
      <c r="AO20" s="25">
        <v>0</v>
      </c>
      <c r="AP20" s="25">
        <v>1.2131870566642899</v>
      </c>
      <c r="AQ20" s="25">
        <v>0</v>
      </c>
      <c r="AR20" s="88">
        <v>1.1179047272606999</v>
      </c>
      <c r="AS20" s="25">
        <v>0.376311777641826</v>
      </c>
      <c r="AT20" s="25">
        <v>4.1812926801038298E-2</v>
      </c>
      <c r="AU20" s="25">
        <v>0.41812470444286398</v>
      </c>
      <c r="AV20" s="25">
        <v>0</v>
      </c>
      <c r="AW20" s="25">
        <v>4.0510114254534602E-2</v>
      </c>
      <c r="AX20" s="25">
        <v>6.7501116089882399E-4</v>
      </c>
      <c r="AY20" s="25">
        <v>0.33623314869624099</v>
      </c>
      <c r="AZ20" s="25">
        <v>7.4250566312273605E-4</v>
      </c>
      <c r="BA20" s="25">
        <v>0.20362671340465199</v>
      </c>
      <c r="BB20" s="25">
        <v>0.24525174027348301</v>
      </c>
      <c r="BC20" s="25">
        <v>2.2500041336662299E-4</v>
      </c>
      <c r="BD20" s="25">
        <v>0</v>
      </c>
      <c r="BE20" s="25">
        <v>0.158401097901751</v>
      </c>
      <c r="BF20" s="25">
        <v>3.0648253208551699</v>
      </c>
      <c r="BG20" s="25">
        <v>2.24989617189437</v>
      </c>
      <c r="BH20" s="25">
        <v>0.81492914896079605</v>
      </c>
      <c r="BI20" s="25">
        <v>1.81352204897567E-3</v>
      </c>
      <c r="BJ20" s="25">
        <v>0</v>
      </c>
      <c r="BK20" s="25">
        <v>5.3775360042328697E-2</v>
      </c>
      <c r="BL20" s="25">
        <v>1.4737677540964601E-2</v>
      </c>
      <c r="BM20" s="25">
        <v>0.61132988309991898</v>
      </c>
      <c r="BN20" s="25">
        <v>4.0500338960630898E-2</v>
      </c>
      <c r="BO20" s="25">
        <v>7.8751302104862805E-3</v>
      </c>
      <c r="BP20" s="25">
        <v>0.87345690239587204</v>
      </c>
      <c r="BQ20" s="25">
        <v>1.50940887250119E-2</v>
      </c>
      <c r="BR20" s="25">
        <v>3.3750558044941199E-4</v>
      </c>
      <c r="BS20" s="25">
        <v>3.71252831561368E-2</v>
      </c>
      <c r="BT20" s="25">
        <v>2.2500041336662302E-5</v>
      </c>
      <c r="BU20" s="25">
        <v>7.7520858479802904E-2</v>
      </c>
      <c r="BV20" s="25">
        <v>3.4057074660625998E-2</v>
      </c>
      <c r="BW20" s="25">
        <v>0</v>
      </c>
      <c r="BX20" s="25">
        <v>1.27361073430446E-5</v>
      </c>
      <c r="BY20" s="25">
        <v>4.1048401461664302E-2</v>
      </c>
      <c r="BZ20" s="88">
        <v>0</v>
      </c>
      <c r="CA20" s="25">
        <v>0.13081698440781001</v>
      </c>
      <c r="CB20" s="25">
        <v>1.03682997404057</v>
      </c>
      <c r="CC20" s="25">
        <v>2.9993863803965001E-2</v>
      </c>
      <c r="CE20" s="54">
        <f t="shared" si="0"/>
        <v>-3.3425975690786695E-7</v>
      </c>
      <c r="CF20" s="54">
        <f t="shared" si="1"/>
        <v>-9.2593690618310496E-7</v>
      </c>
      <c r="CG20" s="54">
        <f t="shared" si="2"/>
        <v>2.8088418366706149E-6</v>
      </c>
      <c r="CH20" s="54">
        <f t="shared" si="3"/>
        <v>-3.9798121432672647E-5</v>
      </c>
      <c r="CI20" s="54">
        <f t="shared" si="4"/>
        <v>-5.4172056570054226E-5</v>
      </c>
      <c r="CJ20" s="54">
        <f t="shared" si="5"/>
        <v>1.1074300862980076E-5</v>
      </c>
      <c r="CK20" s="54">
        <f t="shared" si="6"/>
        <v>-8.2905997168363432E-8</v>
      </c>
      <c r="CL20" s="95">
        <f t="shared" si="7"/>
        <v>-0.43774684893742521</v>
      </c>
      <c r="CM20" s="95">
        <f t="shared" si="8"/>
        <v>-0.82950461688287991</v>
      </c>
      <c r="CN20" s="95">
        <f t="shared" si="9"/>
        <v>-0.83761306830990634</v>
      </c>
      <c r="CO20" s="54">
        <f t="shared" si="10"/>
        <v>8.6848281636851701E-6</v>
      </c>
      <c r="CP20" s="54">
        <f t="shared" si="11"/>
        <v>-1.8046001936116594E-6</v>
      </c>
    </row>
    <row r="21" spans="1:94" x14ac:dyDescent="0.25">
      <c r="A21" s="42" t="s">
        <v>20</v>
      </c>
      <c r="B21" s="25">
        <v>126.98500369999999</v>
      </c>
      <c r="C21" s="25">
        <v>30.181762519999999</v>
      </c>
      <c r="D21" s="25">
        <v>5.4894827900000003</v>
      </c>
      <c r="E21" s="25">
        <v>21.19248254</v>
      </c>
      <c r="F21" s="25">
        <v>11.98340745</v>
      </c>
      <c r="G21" s="25">
        <v>2.38567084</v>
      </c>
      <c r="H21" s="25">
        <v>9.2446945300000003</v>
      </c>
      <c r="I21" s="77">
        <v>1.56024205</v>
      </c>
      <c r="J21" s="77">
        <v>0.77039650000000004</v>
      </c>
      <c r="K21" s="77">
        <v>3.6412851100000001</v>
      </c>
      <c r="L21" s="77">
        <v>0.45813199999999998</v>
      </c>
      <c r="M21" s="77">
        <v>0.38249699999999998</v>
      </c>
      <c r="N21" s="25"/>
      <c r="O21" s="27" t="s">
        <v>20</v>
      </c>
      <c r="P21" s="88">
        <v>0</v>
      </c>
      <c r="Q21" s="25">
        <v>0.29201661016187402</v>
      </c>
      <c r="R21" s="88">
        <v>0.45813060446827197</v>
      </c>
      <c r="S21" s="25">
        <v>0.66146295959523105</v>
      </c>
      <c r="T21" s="25">
        <v>0.66146295959523105</v>
      </c>
      <c r="U21" s="25">
        <v>1.29956926834107</v>
      </c>
      <c r="V21" s="88">
        <v>5.3641372560172401E-4</v>
      </c>
      <c r="W21" s="25">
        <v>0.10456014197717101</v>
      </c>
      <c r="X21" s="88">
        <v>0.382496052474677</v>
      </c>
      <c r="Y21" s="25">
        <v>1.9499424691766201</v>
      </c>
      <c r="Z21" s="25">
        <v>126.984973076053</v>
      </c>
      <c r="AA21" s="25">
        <v>0.52647176747962099</v>
      </c>
      <c r="AB21" s="25">
        <v>0.38932544119677898</v>
      </c>
      <c r="AC21" s="25">
        <v>8.3436791094429405E-2</v>
      </c>
      <c r="AD21" s="25">
        <v>0</v>
      </c>
      <c r="AE21" s="88">
        <v>0</v>
      </c>
      <c r="AF21" s="25">
        <v>0.50673111956436601</v>
      </c>
      <c r="AG21" s="25">
        <v>0.50673111956436601</v>
      </c>
      <c r="AH21" s="25">
        <v>76227.009988039907</v>
      </c>
      <c r="AI21" s="25">
        <v>0</v>
      </c>
      <c r="AJ21" s="25">
        <v>0.164482987291456</v>
      </c>
      <c r="AK21" s="25">
        <v>3.4644074108809098E-2</v>
      </c>
      <c r="AL21" s="88">
        <v>6.6882408210816896E-2</v>
      </c>
      <c r="AM21" s="25">
        <v>0.113519520633608</v>
      </c>
      <c r="AN21" s="25">
        <v>0</v>
      </c>
      <c r="AO21" s="25">
        <v>0</v>
      </c>
      <c r="AP21" s="25">
        <v>30.181754107486299</v>
      </c>
      <c r="AQ21" s="25">
        <v>0</v>
      </c>
      <c r="AR21" s="88">
        <v>9.9260307434536497</v>
      </c>
      <c r="AS21" s="25">
        <v>4.9405405071732797</v>
      </c>
      <c r="AT21" s="25">
        <v>0.54894768321786602</v>
      </c>
      <c r="AU21" s="25">
        <v>5.4894881903911497</v>
      </c>
      <c r="AV21" s="25">
        <v>0</v>
      </c>
      <c r="AW21" s="25">
        <v>0.34179691428980802</v>
      </c>
      <c r="AX21" s="25">
        <v>3.5950114915921198E-3</v>
      </c>
      <c r="AY21" s="25">
        <v>3.1088159589278899</v>
      </c>
      <c r="AZ21" s="25">
        <v>3.9545249315189202E-3</v>
      </c>
      <c r="BA21" s="25">
        <v>1.0844980681999801</v>
      </c>
      <c r="BB21" s="25">
        <v>1.3061909092412201</v>
      </c>
      <c r="BC21" s="25">
        <v>1.19833903779273E-3</v>
      </c>
      <c r="BD21" s="25">
        <v>0</v>
      </c>
      <c r="BE21" s="25">
        <v>0.84363128799528198</v>
      </c>
      <c r="BF21" s="25">
        <v>21.1918281914934</v>
      </c>
      <c r="BG21" s="25">
        <v>11.9827559515424</v>
      </c>
      <c r="BH21" s="25">
        <v>9.2090722399510501</v>
      </c>
      <c r="BI21" s="25">
        <v>9.6585985218009505E-3</v>
      </c>
      <c r="BJ21" s="25">
        <v>0</v>
      </c>
      <c r="BK21" s="25">
        <v>0.28640314820020102</v>
      </c>
      <c r="BL21" s="25">
        <v>7.8491354023710699E-2</v>
      </c>
      <c r="BM21" s="25">
        <v>3.2558908050728301</v>
      </c>
      <c r="BN21" s="25">
        <v>0.215701428043894</v>
      </c>
      <c r="BO21" s="25">
        <v>4.1941850890391701E-2</v>
      </c>
      <c r="BP21" s="25">
        <v>4.6519574287493697</v>
      </c>
      <c r="BQ21" s="25">
        <v>0.118736237150305</v>
      </c>
      <c r="BR21" s="25">
        <v>1.7975080055336E-3</v>
      </c>
      <c r="BS21" s="25">
        <v>0.19772585525554301</v>
      </c>
      <c r="BT21" s="25">
        <v>1.19833881733053E-4</v>
      </c>
      <c r="BU21" s="25">
        <v>2.3856878409585698</v>
      </c>
      <c r="BV21" s="25">
        <v>0.324415382477025</v>
      </c>
      <c r="BW21" s="25">
        <v>0</v>
      </c>
      <c r="BX21" s="25">
        <v>8.9401736968754895E-5</v>
      </c>
      <c r="BY21" s="25">
        <v>0.36974921457321203</v>
      </c>
      <c r="BZ21" s="88">
        <v>0</v>
      </c>
      <c r="CA21" s="25">
        <v>1.2287302989798099</v>
      </c>
      <c r="CB21" s="25">
        <v>9.2446924276746199</v>
      </c>
      <c r="CC21" s="25">
        <v>0.27454664433715198</v>
      </c>
      <c r="CE21" s="54">
        <f t="shared" si="0"/>
        <v>-2.4116191759280071E-7</v>
      </c>
      <c r="CF21" s="54">
        <f t="shared" si="1"/>
        <v>-2.7872837761503242E-7</v>
      </c>
      <c r="CG21" s="54">
        <f t="shared" si="2"/>
        <v>9.8377048548491788E-7</v>
      </c>
      <c r="CH21" s="54">
        <f t="shared" si="3"/>
        <v>-3.0876444294118999E-5</v>
      </c>
      <c r="CI21" s="54">
        <f t="shared" si="4"/>
        <v>-5.4366711665140082E-5</v>
      </c>
      <c r="CJ21" s="54">
        <f t="shared" si="5"/>
        <v>7.1262800738361146E-6</v>
      </c>
      <c r="CK21" s="54">
        <f t="shared" si="6"/>
        <v>-2.2740885311314152E-7</v>
      </c>
      <c r="CL21" s="95">
        <f t="shared" si="7"/>
        <v>-0.57605106233662207</v>
      </c>
      <c r="CM21" s="95">
        <f t="shared" si="8"/>
        <v>-0.86427749609821569</v>
      </c>
      <c r="CN21" s="95">
        <f t="shared" si="9"/>
        <v>-0.86083728566798057</v>
      </c>
      <c r="CO21" s="54">
        <f t="shared" si="10"/>
        <v>-3.0461345813217636E-6</v>
      </c>
      <c r="CP21" s="54">
        <f t="shared" si="11"/>
        <v>-2.4772098159742491E-6</v>
      </c>
    </row>
    <row r="22" spans="1:94" x14ac:dyDescent="0.25">
      <c r="A22" s="42" t="s">
        <v>129</v>
      </c>
      <c r="B22" s="25">
        <v>5.8818307000000001</v>
      </c>
      <c r="C22" s="25">
        <v>0.40439606</v>
      </c>
      <c r="D22" s="25">
        <v>0.13937451000000001</v>
      </c>
      <c r="E22" s="25">
        <v>1.0216491000000001</v>
      </c>
      <c r="F22" s="25">
        <v>0.75000602000000005</v>
      </c>
      <c r="G22" s="25">
        <v>2.5839999999999998E-2</v>
      </c>
      <c r="H22" s="25">
        <v>0.34561002000000002</v>
      </c>
      <c r="I22" s="77">
        <v>4.6641200000000001E-2</v>
      </c>
      <c r="J22" s="77">
        <v>2.3029899999999999E-2</v>
      </c>
      <c r="K22" s="77">
        <v>0.10885101</v>
      </c>
      <c r="L22" s="77">
        <v>1.3695199999999999E-2</v>
      </c>
      <c r="M22" s="77">
        <v>1.14342E-2</v>
      </c>
      <c r="N22" s="25"/>
      <c r="O22" s="27" t="s">
        <v>129</v>
      </c>
      <c r="P22" s="88">
        <v>0</v>
      </c>
      <c r="Q22" s="25">
        <v>1.1041722614461199E-2</v>
      </c>
      <c r="R22" s="88">
        <v>1.36953189404586E-2</v>
      </c>
      <c r="S22" s="25">
        <v>2.6224161669339701E-2</v>
      </c>
      <c r="T22" s="25">
        <v>2.6224161669339701E-2</v>
      </c>
      <c r="U22" s="25">
        <v>5.1455116652060998E-2</v>
      </c>
      <c r="V22" s="88">
        <v>2.54692112413675E-5</v>
      </c>
      <c r="W22" s="25">
        <v>3.9264916236489804E-3</v>
      </c>
      <c r="X22" s="88">
        <v>1.1434179365840401E-2</v>
      </c>
      <c r="Y22" s="25">
        <v>7.2618128827086001E-2</v>
      </c>
      <c r="Z22" s="25">
        <v>5.8818287339406998</v>
      </c>
      <c r="AA22" s="25">
        <v>1.99911853039898E-2</v>
      </c>
      <c r="AB22" s="25">
        <v>1.5984032540220499E-2</v>
      </c>
      <c r="AC22" s="25">
        <v>2.9800114750574498E-3</v>
      </c>
      <c r="AD22" s="25">
        <v>0</v>
      </c>
      <c r="AE22" s="88">
        <v>0</v>
      </c>
      <c r="AF22" s="25">
        <v>1.7675981525267701E-2</v>
      </c>
      <c r="AG22" s="25">
        <v>1.7675981525267701E-2</v>
      </c>
      <c r="AH22" s="25">
        <v>2278.6972888660998</v>
      </c>
      <c r="AI22" s="25">
        <v>0</v>
      </c>
      <c r="AJ22" s="25">
        <v>6.6842018992818398E-3</v>
      </c>
      <c r="AK22" s="25">
        <v>1.3863149974922401E-3</v>
      </c>
      <c r="AL22" s="88">
        <v>2.8558357952347098E-3</v>
      </c>
      <c r="AM22" s="25">
        <v>4.3700890116128398E-3</v>
      </c>
      <c r="AN22" s="25">
        <v>0</v>
      </c>
      <c r="AO22" s="25">
        <v>0</v>
      </c>
      <c r="AP22" s="25">
        <v>0.40439568555476502</v>
      </c>
      <c r="AQ22" s="25">
        <v>0</v>
      </c>
      <c r="AR22" s="88">
        <v>0.3726349090869</v>
      </c>
      <c r="AS22" s="25">
        <v>0.125437259213942</v>
      </c>
      <c r="AT22" s="25">
        <v>1.39376422670127E-2</v>
      </c>
      <c r="AU22" s="25">
        <v>0.13937490148095399</v>
      </c>
      <c r="AV22" s="25">
        <v>0</v>
      </c>
      <c r="AW22" s="25">
        <v>1.3503371418178201E-2</v>
      </c>
      <c r="AX22" s="25">
        <v>2.25003720299608E-4</v>
      </c>
      <c r="AY22" s="25">
        <v>0.11207771623208</v>
      </c>
      <c r="AZ22" s="25">
        <v>2.4750188770757798E-4</v>
      </c>
      <c r="BA22" s="25">
        <v>6.7875571134884197E-2</v>
      </c>
      <c r="BB22" s="25">
        <v>8.1750580091161096E-2</v>
      </c>
      <c r="BC22" s="25">
        <v>7.5000137788874298E-5</v>
      </c>
      <c r="BD22" s="25">
        <v>0</v>
      </c>
      <c r="BE22" s="25">
        <v>5.2800365967250303E-2</v>
      </c>
      <c r="BF22" s="25">
        <v>1.02160844028505</v>
      </c>
      <c r="BG22" s="25">
        <v>0.74996539063145895</v>
      </c>
      <c r="BH22" s="25">
        <v>0.27164304965359798</v>
      </c>
      <c r="BI22" s="25">
        <v>6.0450734965855895E-4</v>
      </c>
      <c r="BJ22" s="25">
        <v>0</v>
      </c>
      <c r="BK22" s="25">
        <v>1.7925120014109501E-2</v>
      </c>
      <c r="BL22" s="25">
        <v>4.9125591803215402E-3</v>
      </c>
      <c r="BM22" s="25">
        <v>0.20377662769997301</v>
      </c>
      <c r="BN22" s="25">
        <v>1.35001129868769E-2</v>
      </c>
      <c r="BO22" s="25">
        <v>2.6250434034954199E-3</v>
      </c>
      <c r="BP22" s="25">
        <v>0.29115230079862398</v>
      </c>
      <c r="BQ22" s="25">
        <v>5.0313629083373196E-3</v>
      </c>
      <c r="BR22" s="25">
        <v>1.12501860149804E-4</v>
      </c>
      <c r="BS22" s="25">
        <v>1.23750943853789E-2</v>
      </c>
      <c r="BT22" s="25">
        <v>7.5000137788874296E-6</v>
      </c>
      <c r="BU22" s="25">
        <v>2.5840286159934299E-2</v>
      </c>
      <c r="BV22" s="25">
        <v>1.13523582202086E-2</v>
      </c>
      <c r="BW22" s="25">
        <v>0</v>
      </c>
      <c r="BX22" s="25">
        <v>4.2453691143482301E-6</v>
      </c>
      <c r="BY22" s="25">
        <v>1.3682800487221401E-2</v>
      </c>
      <c r="BZ22" s="88">
        <v>0</v>
      </c>
      <c r="CA22" s="25">
        <v>4.36056614692703E-2</v>
      </c>
      <c r="CB22" s="25">
        <v>0.34560999134685799</v>
      </c>
      <c r="CC22" s="25">
        <v>9.9979546013216694E-3</v>
      </c>
      <c r="CE22" s="54">
        <f t="shared" si="0"/>
        <v>-3.3425975695820151E-7</v>
      </c>
      <c r="CF22" s="54">
        <f t="shared" si="1"/>
        <v>-9.2593690201927035E-7</v>
      </c>
      <c r="CG22" s="54">
        <f t="shared" si="2"/>
        <v>2.8088418318911624E-6</v>
      </c>
      <c r="CH22" s="54">
        <f t="shared" si="3"/>
        <v>-3.9798121439192823E-5</v>
      </c>
      <c r="CI22" s="54">
        <f t="shared" si="4"/>
        <v>-5.4172056567093649E-5</v>
      </c>
      <c r="CJ22" s="54">
        <f t="shared" si="5"/>
        <v>1.1074300863024831E-5</v>
      </c>
      <c r="CK22" s="54">
        <f t="shared" si="6"/>
        <v>-8.290599336707343E-8</v>
      </c>
      <c r="CL22" s="95">
        <f t="shared" si="7"/>
        <v>-0.43774684893742655</v>
      </c>
      <c r="CM22" s="95">
        <f t="shared" si="8"/>
        <v>-0.82950461688287924</v>
      </c>
      <c r="CN22" s="95">
        <f t="shared" si="9"/>
        <v>-0.83761306830990634</v>
      </c>
      <c r="CO22" s="54">
        <f t="shared" si="10"/>
        <v>8.6848281587873986E-6</v>
      </c>
      <c r="CP22" s="54">
        <f t="shared" si="11"/>
        <v>-1.8046001993767757E-6</v>
      </c>
    </row>
    <row r="23" spans="1:94" x14ac:dyDescent="0.25">
      <c r="A23" s="42" t="s">
        <v>22</v>
      </c>
      <c r="B23" s="25">
        <v>179.04966730000001</v>
      </c>
      <c r="C23" s="25">
        <v>22.953352079999998</v>
      </c>
      <c r="D23" s="25">
        <v>5.6895713600000004</v>
      </c>
      <c r="E23" s="25">
        <v>27.940911549999999</v>
      </c>
      <c r="F23" s="25">
        <v>19.728906009999999</v>
      </c>
      <c r="G23" s="25">
        <v>1.4391992899999999</v>
      </c>
      <c r="H23" s="25">
        <v>12.198551739999999</v>
      </c>
      <c r="I23" s="77">
        <v>1.7309228000000001</v>
      </c>
      <c r="J23" s="77">
        <v>0.85467309999999996</v>
      </c>
      <c r="K23" s="77">
        <v>4.0396192800000001</v>
      </c>
      <c r="L23" s="77">
        <v>0.50824879999999995</v>
      </c>
      <c r="M23" s="77">
        <v>0.42433979999999999</v>
      </c>
      <c r="N23" s="25"/>
      <c r="O23" s="27" t="s">
        <v>22</v>
      </c>
      <c r="P23" s="88">
        <v>0</v>
      </c>
      <c r="Q23" s="25">
        <v>0.38555852841856902</v>
      </c>
      <c r="R23" s="88">
        <v>0.50825018177951498</v>
      </c>
      <c r="S23" s="25">
        <v>0.87568664257676199</v>
      </c>
      <c r="T23" s="25">
        <v>0.87568664257676199</v>
      </c>
      <c r="U23" s="25">
        <v>1.7203101645199099</v>
      </c>
      <c r="V23" s="88">
        <v>7.1812693678577095E-4</v>
      </c>
      <c r="W23" s="25">
        <v>0.138002619270644</v>
      </c>
      <c r="X23" s="88">
        <v>0.42434148205042999</v>
      </c>
      <c r="Y23" s="25">
        <v>2.5724412461405302</v>
      </c>
      <c r="Z23" s="25">
        <v>179.04961171095101</v>
      </c>
      <c r="AA23" s="25">
        <v>0.69528048663502995</v>
      </c>
      <c r="AB23" s="25">
        <v>0.51647141974801103</v>
      </c>
      <c r="AC23" s="25">
        <v>0.10982681755253799</v>
      </c>
      <c r="AD23" s="25">
        <v>0</v>
      </c>
      <c r="AE23" s="88">
        <v>0</v>
      </c>
      <c r="AF23" s="25">
        <v>0.66620047867854904</v>
      </c>
      <c r="AG23" s="25">
        <v>0.66620047867854904</v>
      </c>
      <c r="AH23" s="25">
        <v>84565.770051312502</v>
      </c>
      <c r="AI23" s="25">
        <v>0</v>
      </c>
      <c r="AJ23" s="25">
        <v>0.218066424535238</v>
      </c>
      <c r="AK23" s="25">
        <v>4.5889294017758202E-2</v>
      </c>
      <c r="AL23" s="88">
        <v>8.8935968818080094E-2</v>
      </c>
      <c r="AM23" s="25">
        <v>0.150032964491255</v>
      </c>
      <c r="AN23" s="25">
        <v>0</v>
      </c>
      <c r="AO23" s="25">
        <v>0</v>
      </c>
      <c r="AP23" s="25">
        <v>22.9533451501072</v>
      </c>
      <c r="AQ23" s="25">
        <v>0</v>
      </c>
      <c r="AR23" s="88">
        <v>13.100576508650301</v>
      </c>
      <c r="AS23" s="25">
        <v>5.1206036695932999</v>
      </c>
      <c r="AT23" s="25">
        <v>0.56895725348192405</v>
      </c>
      <c r="AU23" s="25">
        <v>5.68956092307522</v>
      </c>
      <c r="AV23" s="25">
        <v>0</v>
      </c>
      <c r="AW23" s="25">
        <v>0.45240383299988401</v>
      </c>
      <c r="AX23" s="25">
        <v>5.9186804235078798E-3</v>
      </c>
      <c r="AY23" s="25">
        <v>4.09416393227401</v>
      </c>
      <c r="AZ23" s="25">
        <v>6.5105410693518896E-3</v>
      </c>
      <c r="BA23" s="25">
        <v>1.7854657870224899</v>
      </c>
      <c r="BB23" s="25">
        <v>2.1504492468460099</v>
      </c>
      <c r="BC23" s="25">
        <v>1.9728884406157499E-3</v>
      </c>
      <c r="BD23" s="25">
        <v>0</v>
      </c>
      <c r="BE23" s="25">
        <v>1.3889135071677701</v>
      </c>
      <c r="BF23" s="25">
        <v>27.939838412010701</v>
      </c>
      <c r="BG23" s="25">
        <v>19.727834906661801</v>
      </c>
      <c r="BH23" s="25">
        <v>8.2120035053489602</v>
      </c>
      <c r="BI23" s="25">
        <v>1.5901553376654099E-2</v>
      </c>
      <c r="BJ23" s="25">
        <v>0</v>
      </c>
      <c r="BK23" s="25">
        <v>0.47152067108693302</v>
      </c>
      <c r="BL23" s="25">
        <v>0.129224831759784</v>
      </c>
      <c r="BM23" s="25">
        <v>5.3603422675639401</v>
      </c>
      <c r="BN23" s="25">
        <v>0.35512113846679499</v>
      </c>
      <c r="BO23" s="25">
        <v>6.9051404068629793E-2</v>
      </c>
      <c r="BP23" s="25">
        <v>7.6587593489751198</v>
      </c>
      <c r="BQ23" s="25">
        <v>0.157815607176926</v>
      </c>
      <c r="BR23" s="25">
        <v>2.9593484239708498E-3</v>
      </c>
      <c r="BS23" s="25">
        <v>0.32552640310410702</v>
      </c>
      <c r="BT23" s="25">
        <v>1.9728886610779499E-4</v>
      </c>
      <c r="BU23" s="25">
        <v>1.43920891108208</v>
      </c>
      <c r="BV23" s="25">
        <v>0.42657691096426797</v>
      </c>
      <c r="BW23" s="25">
        <v>0</v>
      </c>
      <c r="BX23" s="25">
        <v>1.1969838491156699E-4</v>
      </c>
      <c r="BY23" s="25">
        <v>0.48762043673032501</v>
      </c>
      <c r="BZ23" s="88">
        <v>0</v>
      </c>
      <c r="CA23" s="25">
        <v>1.6168577160336599</v>
      </c>
      <c r="CB23" s="25">
        <v>12.1985497996549</v>
      </c>
      <c r="CC23" s="25">
        <v>0.361759579499771</v>
      </c>
      <c r="CE23" s="54">
        <f t="shared" si="0"/>
        <v>-3.1046720072691987E-7</v>
      </c>
      <c r="CF23" s="54">
        <f t="shared" si="1"/>
        <v>-3.0191201590580977E-7</v>
      </c>
      <c r="CG23" s="54">
        <f t="shared" si="2"/>
        <v>-1.8343956196414528E-6</v>
      </c>
      <c r="CH23" s="54">
        <f t="shared" si="3"/>
        <v>-3.8407407982295754E-5</v>
      </c>
      <c r="CI23" s="54">
        <f t="shared" si="4"/>
        <v>-5.4291065994999022E-5</v>
      </c>
      <c r="CJ23" s="54">
        <f t="shared" si="5"/>
        <v>6.6850241985150505E-6</v>
      </c>
      <c r="CK23" s="54">
        <f t="shared" si="6"/>
        <v>-1.5906356264030283E-7</v>
      </c>
      <c r="CL23" s="95">
        <f t="shared" si="7"/>
        <v>-0.4940926062232458</v>
      </c>
      <c r="CM23" s="95">
        <f t="shared" si="8"/>
        <v>-0.83853169209298395</v>
      </c>
      <c r="CN23" s="95">
        <f t="shared" si="9"/>
        <v>-0.83508335006299184</v>
      </c>
      <c r="CO23" s="54">
        <f t="shared" si="10"/>
        <v>2.7187068912520821E-6</v>
      </c>
      <c r="CP23" s="54">
        <f t="shared" si="11"/>
        <v>3.9639233227624711E-6</v>
      </c>
    </row>
    <row r="24" spans="1:94" x14ac:dyDescent="0.25">
      <c r="A24" s="42" t="s">
        <v>23</v>
      </c>
      <c r="B24" s="25">
        <v>1955.2852054</v>
      </c>
      <c r="C24" s="25">
        <v>282.15159455999998</v>
      </c>
      <c r="D24" s="25">
        <v>58.598561459999999</v>
      </c>
      <c r="E24" s="25">
        <v>310.7263494</v>
      </c>
      <c r="F24" s="25">
        <v>215.30271852000001</v>
      </c>
      <c r="G24" s="25">
        <v>10.98972242</v>
      </c>
      <c r="H24" s="25">
        <v>121.65002266</v>
      </c>
      <c r="I24" s="77">
        <v>18.751495219999999</v>
      </c>
      <c r="J24" s="77">
        <v>9.2588754000000009</v>
      </c>
      <c r="K24" s="77">
        <v>43.762143360000003</v>
      </c>
      <c r="L24" s="77">
        <v>5.5059791999999996</v>
      </c>
      <c r="M24" s="77">
        <v>4.5969731999999999</v>
      </c>
      <c r="N24" s="25"/>
      <c r="O24" s="27" t="s">
        <v>23</v>
      </c>
      <c r="P24" s="88">
        <v>0</v>
      </c>
      <c r="Q24" s="25">
        <v>3.8140588488020599</v>
      </c>
      <c r="R24" s="88">
        <v>5.0745884930579699</v>
      </c>
      <c r="S24" s="25">
        <v>8.3620308461601507</v>
      </c>
      <c r="T24" s="25">
        <v>8.3620308461601507</v>
      </c>
      <c r="U24" s="25">
        <v>16.4439863878371</v>
      </c>
      <c r="V24" s="88">
        <v>5.8188002197346704E-3</v>
      </c>
      <c r="W24" s="25">
        <v>1.3718867603487199</v>
      </c>
      <c r="X24" s="88">
        <v>4.2367766524314199</v>
      </c>
      <c r="Y24" s="25">
        <v>25.723018312163401</v>
      </c>
      <c r="Z24" s="25">
        <v>1955.2844683278399</v>
      </c>
      <c r="AA24" s="25">
        <v>6.8569802391210102</v>
      </c>
      <c r="AB24" s="25">
        <v>4.7962479088047001</v>
      </c>
      <c r="AC24" s="25">
        <v>1.1297503220635201</v>
      </c>
      <c r="AD24" s="25">
        <v>0</v>
      </c>
      <c r="AE24" s="88">
        <v>0</v>
      </c>
      <c r="AF24" s="25">
        <v>6.9579926306365296</v>
      </c>
      <c r="AG24" s="25">
        <v>6.9579926306365296</v>
      </c>
      <c r="AH24" s="25">
        <v>880231.48062633304</v>
      </c>
      <c r="AI24" s="25">
        <v>0</v>
      </c>
      <c r="AJ24" s="25">
        <v>2.0420161097085998</v>
      </c>
      <c r="AK24" s="25">
        <v>0.43504144433230202</v>
      </c>
      <c r="AL24" s="88">
        <v>0.798807605898333</v>
      </c>
      <c r="AM24" s="25">
        <v>1.46491660827504</v>
      </c>
      <c r="AN24" s="25">
        <v>0</v>
      </c>
      <c r="AO24" s="25">
        <v>0</v>
      </c>
      <c r="AP24" s="25">
        <v>282.15151771689301</v>
      </c>
      <c r="AQ24" s="25">
        <v>0</v>
      </c>
      <c r="AR24" s="88">
        <v>130.260445554104</v>
      </c>
      <c r="AS24" s="25">
        <v>52.738788427939099</v>
      </c>
      <c r="AT24" s="25">
        <v>5.8598459321968503</v>
      </c>
      <c r="AU24" s="25">
        <v>58.598634360136003</v>
      </c>
      <c r="AV24" s="25">
        <v>0</v>
      </c>
      <c r="AW24" s="25">
        <v>4.3317778007793297</v>
      </c>
      <c r="AX24" s="25">
        <v>6.4590788317707995E-2</v>
      </c>
      <c r="AY24" s="25">
        <v>41.856209139039997</v>
      </c>
      <c r="AZ24" s="25">
        <v>7.1050115356845606E-2</v>
      </c>
      <c r="BA24" s="25">
        <v>19.484885442329801</v>
      </c>
      <c r="BB24" s="25">
        <v>23.467989880785002</v>
      </c>
      <c r="BC24" s="25">
        <v>2.1530206848658199E-2</v>
      </c>
      <c r="BD24" s="25">
        <v>0</v>
      </c>
      <c r="BE24" s="25">
        <v>15.1573071644703</v>
      </c>
      <c r="BF24" s="25">
        <v>310.71462267277298</v>
      </c>
      <c r="BG24" s="25">
        <v>215.291023958068</v>
      </c>
      <c r="BH24" s="25">
        <v>95.423598714705307</v>
      </c>
      <c r="BI24" s="25">
        <v>0.17353380181550601</v>
      </c>
      <c r="BJ24" s="25">
        <v>0</v>
      </c>
      <c r="BK24" s="25">
        <v>5.1457313668105096</v>
      </c>
      <c r="BL24" s="25">
        <v>1.4102284109635801</v>
      </c>
      <c r="BM24" s="25">
        <v>58.497727806345999</v>
      </c>
      <c r="BN24" s="25">
        <v>3.8754454934770699</v>
      </c>
      <c r="BO24" s="25">
        <v>0.75355988028902499</v>
      </c>
      <c r="BP24" s="25">
        <v>83.580498134338598</v>
      </c>
      <c r="BQ24" s="25">
        <v>1.42697220531997</v>
      </c>
      <c r="BR24" s="25">
        <v>3.2295619636567997E-2</v>
      </c>
      <c r="BS24" s="25">
        <v>3.5524968225885498</v>
      </c>
      <c r="BT24" s="25">
        <v>2.15302369417483E-3</v>
      </c>
      <c r="BU24" s="25">
        <v>10.9897271052762</v>
      </c>
      <c r="BV24" s="25">
        <v>4.4463859208095302</v>
      </c>
      <c r="BW24" s="25">
        <v>0</v>
      </c>
      <c r="BX24" s="25">
        <v>9.6978677140825698E-4</v>
      </c>
      <c r="BY24" s="25">
        <v>4.8974691780485804</v>
      </c>
      <c r="BZ24" s="88">
        <v>0</v>
      </c>
      <c r="CA24" s="25">
        <v>16.7014329989583</v>
      </c>
      <c r="CB24" s="25">
        <v>121.64999189801399</v>
      </c>
      <c r="CC24" s="25">
        <v>3.6735985478243101</v>
      </c>
      <c r="CE24" s="54">
        <f t="shared" si="0"/>
        <v>-3.7696401426660628E-7</v>
      </c>
      <c r="CF24" s="54">
        <f t="shared" si="1"/>
        <v>-2.7234688177874604E-7</v>
      </c>
      <c r="CG24" s="54">
        <f t="shared" si="2"/>
        <v>1.2440601644122727E-6</v>
      </c>
      <c r="CH24" s="54">
        <f t="shared" si="3"/>
        <v>-3.7739725805912861E-5</v>
      </c>
      <c r="CI24" s="54">
        <f t="shared" si="4"/>
        <v>-5.4316833583925884E-5</v>
      </c>
      <c r="CJ24" s="54">
        <f t="shared" si="5"/>
        <v>4.2633253340976877E-7</v>
      </c>
      <c r="CK24" s="54">
        <f t="shared" si="6"/>
        <v>-2.5287283420329968E-7</v>
      </c>
      <c r="CL24" s="95">
        <f t="shared" si="7"/>
        <v>-0.55406058300666272</v>
      </c>
      <c r="CM24" s="95">
        <f t="shared" si="8"/>
        <v>-0.85183008723189857</v>
      </c>
      <c r="CN24" s="95">
        <f t="shared" si="9"/>
        <v>-0.84100429968893253</v>
      </c>
      <c r="CO24" s="54">
        <f t="shared" si="10"/>
        <v>-7.8349498113256547E-2</v>
      </c>
      <c r="CP24" s="54">
        <f t="shared" si="11"/>
        <v>-7.8355154989500478E-2</v>
      </c>
    </row>
    <row r="25" spans="1:94" x14ac:dyDescent="0.25">
      <c r="A25" s="42" t="s">
        <v>24</v>
      </c>
      <c r="B25" s="25">
        <v>5438.6672434000002</v>
      </c>
      <c r="C25" s="25">
        <v>1517.7546374000001</v>
      </c>
      <c r="D25" s="25">
        <v>250.11286147999999</v>
      </c>
      <c r="E25" s="25">
        <v>837.71905856000001</v>
      </c>
      <c r="F25" s="25">
        <v>526.18611461</v>
      </c>
      <c r="G25" s="25">
        <v>120.3834001</v>
      </c>
      <c r="H25" s="25">
        <v>452.01925401</v>
      </c>
      <c r="I25" s="77">
        <v>62.911852359999997</v>
      </c>
      <c r="J25" s="77">
        <v>31.063816330000002</v>
      </c>
      <c r="K25" s="77">
        <v>146.82336784</v>
      </c>
      <c r="L25" s="77">
        <v>18.47273247</v>
      </c>
      <c r="M25" s="77">
        <v>15.42298815</v>
      </c>
      <c r="N25" s="25"/>
      <c r="O25" s="27" t="s">
        <v>24</v>
      </c>
      <c r="P25" s="88">
        <v>0</v>
      </c>
      <c r="Q25" s="25">
        <v>14.434097600010499</v>
      </c>
      <c r="R25" s="88">
        <v>18.472733095432101</v>
      </c>
      <c r="S25" s="25">
        <v>34.208538182117799</v>
      </c>
      <c r="T25" s="25">
        <v>34.208538182117799</v>
      </c>
      <c r="U25" s="25">
        <v>67.127910508655702</v>
      </c>
      <c r="V25" s="88">
        <v>3.2993933363909898E-2</v>
      </c>
      <c r="W25" s="25">
        <v>5.13432163327706</v>
      </c>
      <c r="X25" s="88">
        <v>15.423005773732999</v>
      </c>
      <c r="Y25" s="25">
        <v>94.994010408130094</v>
      </c>
      <c r="Z25" s="25">
        <v>5438.6653989490496</v>
      </c>
      <c r="AA25" s="25">
        <v>26.127725577415099</v>
      </c>
      <c r="AB25" s="25">
        <v>20.819430780691999</v>
      </c>
      <c r="AC25" s="25">
        <v>3.9060467937437302</v>
      </c>
      <c r="AD25" s="25">
        <v>0</v>
      </c>
      <c r="AE25" s="88">
        <v>0</v>
      </c>
      <c r="AF25" s="25">
        <v>23.194538384064899</v>
      </c>
      <c r="AG25" s="25">
        <v>23.194538384064899</v>
      </c>
      <c r="AH25" s="25">
        <v>3073614.4252677201</v>
      </c>
      <c r="AI25" s="25">
        <v>0</v>
      </c>
      <c r="AJ25" s="25">
        <v>8.7102042558393507</v>
      </c>
      <c r="AK25" s="25">
        <v>1.8076380076215099</v>
      </c>
      <c r="AL25" s="88">
        <v>3.7137942669814401</v>
      </c>
      <c r="AM25" s="25">
        <v>5.70818745366436</v>
      </c>
      <c r="AN25" s="25">
        <v>0</v>
      </c>
      <c r="AO25" s="25">
        <v>0</v>
      </c>
      <c r="AP25" s="25">
        <v>1517.75412248262</v>
      </c>
      <c r="AQ25" s="25">
        <v>0</v>
      </c>
      <c r="AR25" s="88">
        <v>487.27125191748001</v>
      </c>
      <c r="AS25" s="25">
        <v>225.101658128297</v>
      </c>
      <c r="AT25" s="25">
        <v>25.0113086960123</v>
      </c>
      <c r="AU25" s="25">
        <v>250.11296682431001</v>
      </c>
      <c r="AV25" s="25">
        <v>0</v>
      </c>
      <c r="AW25" s="25">
        <v>17.617226715733299</v>
      </c>
      <c r="AX25" s="25">
        <v>0.15785553960305701</v>
      </c>
      <c r="AY25" s="25">
        <v>146.83539872359199</v>
      </c>
      <c r="AZ25" s="25">
        <v>0.17364105519293199</v>
      </c>
      <c r="BA25" s="25">
        <v>47.619827772174297</v>
      </c>
      <c r="BB25" s="25">
        <v>57.354265263645203</v>
      </c>
      <c r="BC25" s="25">
        <v>5.26186572414667E-2</v>
      </c>
      <c r="BD25" s="25">
        <v>0</v>
      </c>
      <c r="BE25" s="25">
        <v>37.043488763372402</v>
      </c>
      <c r="BF25" s="25">
        <v>837.69038274842603</v>
      </c>
      <c r="BG25" s="25">
        <v>526.15752649506999</v>
      </c>
      <c r="BH25" s="25">
        <v>311.53285625335502</v>
      </c>
      <c r="BI25" s="25">
        <v>0.42410513155530499</v>
      </c>
      <c r="BJ25" s="25">
        <v>0</v>
      </c>
      <c r="BK25" s="25">
        <v>12.575843865055001</v>
      </c>
      <c r="BL25" s="25">
        <v>3.44652147797858</v>
      </c>
      <c r="BM25" s="25">
        <v>142.96471879197699</v>
      </c>
      <c r="BN25" s="25">
        <v>9.4713478241813895</v>
      </c>
      <c r="BO25" s="25">
        <v>1.84165521285735</v>
      </c>
      <c r="BP25" s="25">
        <v>204.26538626432301</v>
      </c>
      <c r="BQ25" s="25">
        <v>6.5446291335802904</v>
      </c>
      <c r="BR25" s="25">
        <v>7.8927872593131498E-2</v>
      </c>
      <c r="BS25" s="25">
        <v>8.6820611427437608</v>
      </c>
      <c r="BT25" s="25">
        <v>5.2618605763543203E-3</v>
      </c>
      <c r="BU25" s="25">
        <v>120.383569563253</v>
      </c>
      <c r="BV25" s="25">
        <v>14.894429211946999</v>
      </c>
      <c r="BW25" s="25">
        <v>0</v>
      </c>
      <c r="BX25" s="25">
        <v>5.4989283940994399E-3</v>
      </c>
      <c r="BY25" s="25">
        <v>17.903628367656001</v>
      </c>
      <c r="BZ25" s="88">
        <v>0</v>
      </c>
      <c r="CA25" s="25">
        <v>57.171973242933198</v>
      </c>
      <c r="CB25" s="25">
        <v>452.01909667483397</v>
      </c>
      <c r="CC25" s="25">
        <v>13.092142457581399</v>
      </c>
      <c r="CE25" s="54">
        <f t="shared" si="0"/>
        <v>-3.3913656931215573E-7</v>
      </c>
      <c r="CF25" s="54">
        <f t="shared" si="1"/>
        <v>-3.3926259712797639E-7</v>
      </c>
      <c r="CG25" s="54">
        <f t="shared" si="2"/>
        <v>4.2118709686253802E-7</v>
      </c>
      <c r="CH25" s="54">
        <f t="shared" si="3"/>
        <v>-3.4230821515829175E-5</v>
      </c>
      <c r="CI25" s="54">
        <f t="shared" si="4"/>
        <v>-5.4330804512402779E-5</v>
      </c>
      <c r="CJ25" s="54">
        <f t="shared" si="5"/>
        <v>1.407696184532526E-6</v>
      </c>
      <c r="CK25" s="54">
        <f t="shared" si="6"/>
        <v>-3.480718235493472E-7</v>
      </c>
      <c r="CL25" s="95">
        <f t="shared" si="7"/>
        <v>-0.45624652750062816</v>
      </c>
      <c r="CM25" s="95">
        <f t="shared" si="8"/>
        <v>-0.83471697170966819</v>
      </c>
      <c r="CN25" s="95">
        <f t="shared" si="9"/>
        <v>-0.84202420414888568</v>
      </c>
      <c r="CO25" s="54">
        <f t="shared" si="10"/>
        <v>3.3857043173858324E-8</v>
      </c>
      <c r="CP25" s="54">
        <f t="shared" si="11"/>
        <v>1.1426925073001185E-6</v>
      </c>
    </row>
    <row r="26" spans="1:94" x14ac:dyDescent="0.25">
      <c r="A26" s="42" t="s">
        <v>25</v>
      </c>
      <c r="B26" s="25">
        <v>4246.6219481999997</v>
      </c>
      <c r="C26" s="25">
        <v>920.79262832999996</v>
      </c>
      <c r="D26" s="25">
        <v>157.91042651000001</v>
      </c>
      <c r="E26" s="25">
        <v>623.43248453000001</v>
      </c>
      <c r="F26" s="25">
        <v>436.25989118000001</v>
      </c>
      <c r="G26" s="25">
        <v>54.304083749999997</v>
      </c>
      <c r="H26" s="25">
        <v>308.66416187999999</v>
      </c>
      <c r="I26" s="77">
        <v>41.766071490000002</v>
      </c>
      <c r="J26" s="77">
        <v>20.622718320000001</v>
      </c>
      <c r="K26" s="77">
        <v>97.473446420000002</v>
      </c>
      <c r="L26" s="77">
        <v>12.26372016</v>
      </c>
      <c r="M26" s="77">
        <v>10.23905016</v>
      </c>
      <c r="N26" s="25"/>
      <c r="O26" s="27" t="s">
        <v>25</v>
      </c>
      <c r="P26" s="88">
        <v>0</v>
      </c>
      <c r="Q26" s="25">
        <v>9.6790677397038998</v>
      </c>
      <c r="R26" s="88">
        <v>12.256016636495501</v>
      </c>
      <c r="S26" s="25">
        <v>21.2941218980509</v>
      </c>
      <c r="T26" s="25">
        <v>21.2941218980509</v>
      </c>
      <c r="U26" s="25">
        <v>41.870518920504097</v>
      </c>
      <c r="V26" s="88">
        <v>1.50811493489001E-2</v>
      </c>
      <c r="W26" s="25">
        <v>3.4798338436307299</v>
      </c>
      <c r="X26" s="88">
        <v>10.2325881040575</v>
      </c>
      <c r="Y26" s="25">
        <v>65.210772037102601</v>
      </c>
      <c r="Z26" s="25">
        <v>4243.46045115384</v>
      </c>
      <c r="AA26" s="25">
        <v>17.406335926314899</v>
      </c>
      <c r="AB26" s="25">
        <v>12.2480921047647</v>
      </c>
      <c r="AC26" s="25">
        <v>2.8564213579345799</v>
      </c>
      <c r="AD26" s="25">
        <v>0</v>
      </c>
      <c r="AE26" s="88">
        <v>0</v>
      </c>
      <c r="AF26" s="25">
        <v>17.5676344046352</v>
      </c>
      <c r="AG26" s="25">
        <v>17.5676344046352</v>
      </c>
      <c r="AH26" s="25">
        <v>2039238.06867981</v>
      </c>
      <c r="AI26" s="25">
        <v>0</v>
      </c>
      <c r="AJ26" s="25">
        <v>5.2102718552712703</v>
      </c>
      <c r="AK26" s="25">
        <v>1.10863947555531</v>
      </c>
      <c r="AL26" s="88">
        <v>2.0469511850659798</v>
      </c>
      <c r="AM26" s="25">
        <v>3.7222800811200298</v>
      </c>
      <c r="AN26" s="25">
        <v>0</v>
      </c>
      <c r="AO26" s="25">
        <v>0</v>
      </c>
      <c r="AP26" s="25">
        <v>920.52236467324701</v>
      </c>
      <c r="AQ26" s="25">
        <v>0</v>
      </c>
      <c r="AR26" s="88">
        <v>330.40358653694602</v>
      </c>
      <c r="AS26" s="25">
        <v>142.04824789805801</v>
      </c>
      <c r="AT26" s="25">
        <v>15.7831324711762</v>
      </c>
      <c r="AU26" s="25">
        <v>157.83138036923401</v>
      </c>
      <c r="AV26" s="25">
        <v>0</v>
      </c>
      <c r="AW26" s="25">
        <v>11.027985126854899</v>
      </c>
      <c r="AX26" s="25">
        <v>0.13076035261958699</v>
      </c>
      <c r="AY26" s="25">
        <v>105.888657403876</v>
      </c>
      <c r="AZ26" s="25">
        <v>0.143836958244459</v>
      </c>
      <c r="BA26" s="25">
        <v>39.4461303163081</v>
      </c>
      <c r="BB26" s="25">
        <v>47.509706277771301</v>
      </c>
      <c r="BC26" s="25">
        <v>4.3586887240750202E-2</v>
      </c>
      <c r="BD26" s="25">
        <v>0</v>
      </c>
      <c r="BE26" s="25">
        <v>30.685174382027899</v>
      </c>
      <c r="BF26" s="25">
        <v>622.87009095015901</v>
      </c>
      <c r="BG26" s="25">
        <v>435.84536880219599</v>
      </c>
      <c r="BH26" s="25">
        <v>187.02472214796299</v>
      </c>
      <c r="BI26" s="25">
        <v>0.35131008971643002</v>
      </c>
      <c r="BJ26" s="25">
        <v>0</v>
      </c>
      <c r="BK26" s="25">
        <v>10.4172613495593</v>
      </c>
      <c r="BL26" s="25">
        <v>2.8549370579936801</v>
      </c>
      <c r="BM26" s="25">
        <v>118.425572288232</v>
      </c>
      <c r="BN26" s="25">
        <v>7.8456350281695499</v>
      </c>
      <c r="BO26" s="25">
        <v>1.52553697174446</v>
      </c>
      <c r="BP26" s="25">
        <v>169.20433745685801</v>
      </c>
      <c r="BQ26" s="25">
        <v>3.65406149211847</v>
      </c>
      <c r="BR26" s="25">
        <v>6.5381001598571298E-2</v>
      </c>
      <c r="BS26" s="25">
        <v>7.1918436936236798</v>
      </c>
      <c r="BT26" s="25">
        <v>4.3586904877726098E-3</v>
      </c>
      <c r="BU26" s="25">
        <v>54.289565213181397</v>
      </c>
      <c r="BV26" s="25">
        <v>11.228368505414601</v>
      </c>
      <c r="BW26" s="25">
        <v>0</v>
      </c>
      <c r="BX26" s="25">
        <v>2.5134825847721799E-3</v>
      </c>
      <c r="BY26" s="25">
        <v>12.410430052124999</v>
      </c>
      <c r="BZ26" s="88">
        <v>0</v>
      </c>
      <c r="CA26" s="25">
        <v>42.210910929561102</v>
      </c>
      <c r="CB26" s="25">
        <v>308.47615929922699</v>
      </c>
      <c r="CC26" s="25">
        <v>9.2993056329601096</v>
      </c>
      <c r="CE26" s="54">
        <f t="shared" si="0"/>
        <v>-7.444733919626848E-4</v>
      </c>
      <c r="CF26" s="54">
        <f t="shared" si="1"/>
        <v>-2.9351196831702518E-4</v>
      </c>
      <c r="CG26" s="54">
        <f t="shared" si="2"/>
        <v>-5.0057581701858284E-4</v>
      </c>
      <c r="CH26" s="54">
        <f t="shared" si="3"/>
        <v>-9.0209219730502741E-4</v>
      </c>
      <c r="CI26" s="54">
        <f t="shared" si="4"/>
        <v>-9.5017301884620846E-4</v>
      </c>
      <c r="CJ26" s="54">
        <f t="shared" si="5"/>
        <v>-2.6735626155554389E-4</v>
      </c>
      <c r="CK26" s="54">
        <f t="shared" si="6"/>
        <v>-6.0908457796954188E-4</v>
      </c>
      <c r="CL26" s="95">
        <f t="shared" si="7"/>
        <v>-0.49015741393946222</v>
      </c>
      <c r="CM26" s="95">
        <f t="shared" si="8"/>
        <v>-0.8312621163886057</v>
      </c>
      <c r="CN26" s="95">
        <f t="shared" si="9"/>
        <v>-0.8197700496919067</v>
      </c>
      <c r="CO26" s="54">
        <f t="shared" si="10"/>
        <v>-6.281555192058087E-4</v>
      </c>
      <c r="CP26" s="54">
        <f t="shared" si="11"/>
        <v>-6.3111869182399724E-4</v>
      </c>
    </row>
    <row r="27" spans="1:94" x14ac:dyDescent="0.25">
      <c r="A27" s="42" t="s">
        <v>26</v>
      </c>
      <c r="B27" s="25">
        <v>5805.528875</v>
      </c>
      <c r="C27" s="25">
        <v>744.35281410000005</v>
      </c>
      <c r="D27" s="25">
        <v>177.66836394000001</v>
      </c>
      <c r="E27" s="25">
        <v>930.88543219999997</v>
      </c>
      <c r="F27" s="25">
        <v>651.34679440000002</v>
      </c>
      <c r="G27" s="25">
        <v>43.071008519999999</v>
      </c>
      <c r="H27" s="25">
        <v>379.29181069999998</v>
      </c>
      <c r="I27" s="77">
        <v>55.16845387</v>
      </c>
      <c r="J27" s="77">
        <v>27.2403795</v>
      </c>
      <c r="K27" s="77">
        <v>128.75185826000001</v>
      </c>
      <c r="L27" s="77">
        <v>16.199047199999999</v>
      </c>
      <c r="M27" s="77">
        <v>13.5246762</v>
      </c>
      <c r="N27" s="25"/>
      <c r="O27" s="27" t="s">
        <v>26</v>
      </c>
      <c r="P27" s="88">
        <v>0</v>
      </c>
      <c r="Q27" s="25">
        <v>11.986131578716501</v>
      </c>
      <c r="R27" s="88">
        <v>16.195783216921299</v>
      </c>
      <c r="S27" s="25">
        <v>27.2063562168494</v>
      </c>
      <c r="T27" s="25">
        <v>27.2063562168494</v>
      </c>
      <c r="U27" s="25">
        <v>53.449506195538902</v>
      </c>
      <c r="V27" s="88">
        <v>2.22576878691777E-2</v>
      </c>
      <c r="W27" s="25">
        <v>4.2905188732152499</v>
      </c>
      <c r="X27" s="88">
        <v>13.5219366184511</v>
      </c>
      <c r="Y27" s="25">
        <v>79.985689981051195</v>
      </c>
      <c r="Z27" s="25">
        <v>5805.3265523570099</v>
      </c>
      <c r="AA27" s="25">
        <v>21.613341289340099</v>
      </c>
      <c r="AB27" s="25">
        <v>16.038589088678702</v>
      </c>
      <c r="AC27" s="25">
        <v>3.4166353630384001</v>
      </c>
      <c r="AD27" s="25">
        <v>0</v>
      </c>
      <c r="AE27" s="88">
        <v>0</v>
      </c>
      <c r="AF27" s="25">
        <v>20.7307247605725</v>
      </c>
      <c r="AG27" s="25">
        <v>20.7307247605725</v>
      </c>
      <c r="AH27" s="25">
        <v>2694761.7710257499</v>
      </c>
      <c r="AI27" s="25">
        <v>0</v>
      </c>
      <c r="AJ27" s="25">
        <v>6.7728373110776703</v>
      </c>
      <c r="AK27" s="25">
        <v>1.42553392610999</v>
      </c>
      <c r="AL27" s="88">
        <v>2.7603631124583798</v>
      </c>
      <c r="AM27" s="25">
        <v>4.6631251142600396</v>
      </c>
      <c r="AN27" s="25">
        <v>0</v>
      </c>
      <c r="AO27" s="25">
        <v>0</v>
      </c>
      <c r="AP27" s="25">
        <v>744.14931640183602</v>
      </c>
      <c r="AQ27" s="25">
        <v>0</v>
      </c>
      <c r="AR27" s="88">
        <v>407.29867843934801</v>
      </c>
      <c r="AS27" s="25">
        <v>159.867475674752</v>
      </c>
      <c r="AT27" s="25">
        <v>17.763074898725101</v>
      </c>
      <c r="AU27" s="25">
        <v>177.630550573477</v>
      </c>
      <c r="AV27" s="25">
        <v>0</v>
      </c>
      <c r="AW27" s="25">
        <v>14.0561205768393</v>
      </c>
      <c r="AX27" s="25">
        <v>0.19541304033907</v>
      </c>
      <c r="AY27" s="25">
        <v>127.35140799947</v>
      </c>
      <c r="AZ27" s="25">
        <v>0.214954470146662</v>
      </c>
      <c r="BA27" s="25">
        <v>58.949669031123697</v>
      </c>
      <c r="BB27" s="25">
        <v>71.000136907025507</v>
      </c>
      <c r="BC27" s="25">
        <v>6.5137985085732195E-2</v>
      </c>
      <c r="BD27" s="25">
        <v>0</v>
      </c>
      <c r="BE27" s="25">
        <v>45.856977242789497</v>
      </c>
      <c r="BF27" s="25">
        <v>930.76904804202002</v>
      </c>
      <c r="BG27" s="25">
        <v>651.34241190936802</v>
      </c>
      <c r="BH27" s="25">
        <v>279.42663613265199</v>
      </c>
      <c r="BI27" s="25">
        <v>0.52500625671720702</v>
      </c>
      <c r="BJ27" s="25">
        <v>0</v>
      </c>
      <c r="BK27" s="25">
        <v>15.5679259467473</v>
      </c>
      <c r="BL27" s="25">
        <v>4.2665197837265803</v>
      </c>
      <c r="BM27" s="25">
        <v>176.979306646384</v>
      </c>
      <c r="BN27" s="25">
        <v>11.724799351841099</v>
      </c>
      <c r="BO27" s="25">
        <v>2.2798199044296301</v>
      </c>
      <c r="BP27" s="25">
        <v>252.864796816525</v>
      </c>
      <c r="BQ27" s="25">
        <v>4.8985863640196801</v>
      </c>
      <c r="BR27" s="25">
        <v>9.7706766976967202E-2</v>
      </c>
      <c r="BS27" s="25">
        <v>10.747727960669501</v>
      </c>
      <c r="BT27" s="25">
        <v>6.5137988392665203E-3</v>
      </c>
      <c r="BU27" s="25">
        <v>43.040117215341901</v>
      </c>
      <c r="BV27" s="25">
        <v>13.2737391636627</v>
      </c>
      <c r="BW27" s="25">
        <v>0</v>
      </c>
      <c r="BX27" s="25">
        <v>3.7095036675804799E-3</v>
      </c>
      <c r="BY27" s="25">
        <v>15.1627336910773</v>
      </c>
      <c r="BZ27" s="88">
        <v>0</v>
      </c>
      <c r="CA27" s="25">
        <v>50.302125033813297</v>
      </c>
      <c r="CB27" s="25">
        <v>379.27416712137</v>
      </c>
      <c r="CC27" s="25">
        <v>11.2513355357507</v>
      </c>
      <c r="CE27" s="54">
        <f t="shared" si="0"/>
        <v>-3.4849993402213765E-5</v>
      </c>
      <c r="CF27" s="54">
        <f t="shared" si="1"/>
        <v>-2.7338876714005347E-4</v>
      </c>
      <c r="CG27" s="54">
        <f t="shared" si="2"/>
        <v>-2.1283117424203218E-4</v>
      </c>
      <c r="CH27" s="54">
        <f t="shared" si="3"/>
        <v>-1.2502522217465093E-4</v>
      </c>
      <c r="CI27" s="54">
        <f t="shared" si="4"/>
        <v>-6.7283521922203167E-6</v>
      </c>
      <c r="CJ27" s="54">
        <f t="shared" si="5"/>
        <v>-7.1721804804626167E-4</v>
      </c>
      <c r="CK27" s="54">
        <f t="shared" si="6"/>
        <v>-4.6517162069553282E-5</v>
      </c>
      <c r="CL27" s="95">
        <f t="shared" si="7"/>
        <v>-0.50684939837250143</v>
      </c>
      <c r="CM27" s="95">
        <f t="shared" si="8"/>
        <v>-0.84249415933374749</v>
      </c>
      <c r="CN27" s="95">
        <f t="shared" si="9"/>
        <v>-0.83898698596870647</v>
      </c>
      <c r="CO27" s="54">
        <f t="shared" si="10"/>
        <v>-2.0149228768836448E-4</v>
      </c>
      <c r="CP27" s="54">
        <f t="shared" si="11"/>
        <v>-2.0256171078607781E-4</v>
      </c>
    </row>
    <row r="28" spans="1:94" x14ac:dyDescent="0.25">
      <c r="A28" s="42" t="s">
        <v>27</v>
      </c>
      <c r="B28" s="25">
        <v>5048.1767382999997</v>
      </c>
      <c r="C28" s="25">
        <v>1134.2338969</v>
      </c>
      <c r="D28" s="25">
        <v>221.93038636</v>
      </c>
      <c r="E28" s="25">
        <v>906.69608649999998</v>
      </c>
      <c r="F28" s="25">
        <v>487.33228486000002</v>
      </c>
      <c r="G28" s="25">
        <v>109.70458761</v>
      </c>
      <c r="H28" s="25">
        <v>362.25216848999997</v>
      </c>
      <c r="I28" s="77">
        <v>63.351171270000002</v>
      </c>
      <c r="J28" s="77">
        <v>31.280739130000001</v>
      </c>
      <c r="K28" s="77">
        <v>147.84863657</v>
      </c>
      <c r="L28" s="77">
        <v>18.601728000000001</v>
      </c>
      <c r="M28" s="77">
        <v>15.530688</v>
      </c>
      <c r="N28" s="25"/>
      <c r="O28" s="27" t="s">
        <v>27</v>
      </c>
      <c r="P28" s="88">
        <v>0</v>
      </c>
      <c r="Q28" s="25">
        <v>11.562457058404201</v>
      </c>
      <c r="R28" s="88">
        <v>18.593410609725499</v>
      </c>
      <c r="S28" s="25">
        <v>27.406447094830899</v>
      </c>
      <c r="T28" s="25">
        <v>27.406447094830899</v>
      </c>
      <c r="U28" s="25">
        <v>53.779747770961798</v>
      </c>
      <c r="V28" s="88">
        <v>2.6445033434944299E-2</v>
      </c>
      <c r="W28" s="25">
        <v>4.1127628123029796</v>
      </c>
      <c r="X28" s="88">
        <v>15.5238266243546</v>
      </c>
      <c r="Y28" s="25">
        <v>76.091331065504804</v>
      </c>
      <c r="Z28" s="25">
        <v>5046.1639938931903</v>
      </c>
      <c r="AA28" s="25">
        <v>20.929793254819</v>
      </c>
      <c r="AB28" s="25">
        <v>16.6813078524975</v>
      </c>
      <c r="AC28" s="25">
        <v>3.1283766832702198</v>
      </c>
      <c r="AD28" s="25">
        <v>0</v>
      </c>
      <c r="AE28" s="88">
        <v>0</v>
      </c>
      <c r="AF28" s="25">
        <v>18.575387429117502</v>
      </c>
      <c r="AG28" s="25">
        <v>18.575387429117502</v>
      </c>
      <c r="AH28" s="25">
        <v>3093703.9522655201</v>
      </c>
      <c r="AI28" s="25">
        <v>0</v>
      </c>
      <c r="AJ28" s="25">
        <v>6.9787958608376401</v>
      </c>
      <c r="AK28" s="25">
        <v>1.4482518693569599</v>
      </c>
      <c r="AL28" s="88">
        <v>2.9759680113410298</v>
      </c>
      <c r="AM28" s="25">
        <v>4.5727746167848897</v>
      </c>
      <c r="AN28" s="25">
        <v>0</v>
      </c>
      <c r="AO28" s="25">
        <v>0</v>
      </c>
      <c r="AP28" s="25">
        <v>1133.53017455094</v>
      </c>
      <c r="AQ28" s="25">
        <v>0</v>
      </c>
      <c r="AR28" s="88">
        <v>390.31995546663501</v>
      </c>
      <c r="AS28" s="25">
        <v>199.637426147919</v>
      </c>
      <c r="AT28" s="25">
        <v>22.181939602175898</v>
      </c>
      <c r="AU28" s="25">
        <v>221.81936575009499</v>
      </c>
      <c r="AV28" s="25">
        <v>0</v>
      </c>
      <c r="AW28" s="25">
        <v>14.114041487844201</v>
      </c>
      <c r="AX28" s="25">
        <v>0.14614979083648799</v>
      </c>
      <c r="AY28" s="25">
        <v>117.605405230245</v>
      </c>
      <c r="AZ28" s="25">
        <v>0.160764645138532</v>
      </c>
      <c r="BA28" s="25">
        <v>44.0883267470251</v>
      </c>
      <c r="BB28" s="25">
        <v>53.100851204550302</v>
      </c>
      <c r="BC28" s="25">
        <v>4.8716361381636597E-2</v>
      </c>
      <c r="BD28" s="25">
        <v>0</v>
      </c>
      <c r="BE28" s="25">
        <v>34.296335146634902</v>
      </c>
      <c r="BF28" s="25">
        <v>906.337733304783</v>
      </c>
      <c r="BG28" s="25">
        <v>487.13753147163999</v>
      </c>
      <c r="BH28" s="25">
        <v>419.20020183314301</v>
      </c>
      <c r="BI28" s="25">
        <v>0.39265382253895198</v>
      </c>
      <c r="BJ28" s="25">
        <v>0</v>
      </c>
      <c r="BK28" s="25">
        <v>11.643214702624</v>
      </c>
      <c r="BL28" s="25">
        <v>3.1909289428286298</v>
      </c>
      <c r="BM28" s="25">
        <v>132.36241119507</v>
      </c>
      <c r="BN28" s="25">
        <v>8.7689364903520204</v>
      </c>
      <c r="BO28" s="25">
        <v>1.7050806109007499</v>
      </c>
      <c r="BP28" s="25">
        <v>189.11701009165699</v>
      </c>
      <c r="BQ28" s="25">
        <v>5.2442595833326102</v>
      </c>
      <c r="BR28" s="25">
        <v>7.3074067362224895E-2</v>
      </c>
      <c r="BS28" s="25">
        <v>8.0382060219249691</v>
      </c>
      <c r="BT28" s="25">
        <v>4.8716308140015502E-3</v>
      </c>
      <c r="BU28" s="25">
        <v>109.64243297673499</v>
      </c>
      <c r="BV28" s="25">
        <v>11.928332165350801</v>
      </c>
      <c r="BW28" s="25">
        <v>0</v>
      </c>
      <c r="BX28" s="25">
        <v>4.40761955321792E-3</v>
      </c>
      <c r="BY28" s="25">
        <v>14.340791645922399</v>
      </c>
      <c r="BZ28" s="88">
        <v>0</v>
      </c>
      <c r="CA28" s="25">
        <v>45.788474033763698</v>
      </c>
      <c r="CB28" s="25">
        <v>362.07727894530802</v>
      </c>
      <c r="CC28" s="25">
        <v>10.4862761995414</v>
      </c>
      <c r="CE28" s="54">
        <f t="shared" si="0"/>
        <v>-3.9870719888606028E-4</v>
      </c>
      <c r="CF28" s="54">
        <f t="shared" si="1"/>
        <v>-6.2043847480074761E-4</v>
      </c>
      <c r="CG28" s="54">
        <f t="shared" si="2"/>
        <v>-5.0024970318810619E-4</v>
      </c>
      <c r="CH28" s="54">
        <f t="shared" si="3"/>
        <v>-3.9522967017568332E-4</v>
      </c>
      <c r="CI28" s="54">
        <f t="shared" si="4"/>
        <v>-3.9963161565619568E-4</v>
      </c>
      <c r="CJ28" s="54">
        <f t="shared" si="5"/>
        <v>-5.665636653771457E-4</v>
      </c>
      <c r="CK28" s="54">
        <f t="shared" si="6"/>
        <v>-4.8278398282874144E-4</v>
      </c>
      <c r="CL28" s="95">
        <f t="shared" si="7"/>
        <v>-0.56738847056156561</v>
      </c>
      <c r="CM28" s="95">
        <f t="shared" si="8"/>
        <v>-0.86852091968764877</v>
      </c>
      <c r="CN28" s="95">
        <f t="shared" si="9"/>
        <v>-0.87436213238041693</v>
      </c>
      <c r="CO28" s="54">
        <f t="shared" si="10"/>
        <v>-4.4712998031701143E-4</v>
      </c>
      <c r="CP28" s="54">
        <f t="shared" si="11"/>
        <v>-4.4179469997722594E-4</v>
      </c>
    </row>
    <row r="29" spans="1:94" x14ac:dyDescent="0.25">
      <c r="A29" s="42" t="s">
        <v>28</v>
      </c>
      <c r="B29" s="25">
        <v>29.409153499999999</v>
      </c>
      <c r="C29" s="25">
        <v>2.0219803000000001</v>
      </c>
      <c r="D29" s="25">
        <v>0.69687255000000004</v>
      </c>
      <c r="E29" s="25">
        <v>5.1082454999999998</v>
      </c>
      <c r="F29" s="25">
        <v>3.7500301</v>
      </c>
      <c r="G29" s="25">
        <v>0.12920000000000001</v>
      </c>
      <c r="H29" s="25">
        <v>1.7280500999999999</v>
      </c>
      <c r="I29" s="77">
        <v>0.233206</v>
      </c>
      <c r="J29" s="77">
        <v>0.1151495</v>
      </c>
      <c r="K29" s="77">
        <v>0.54425504999999996</v>
      </c>
      <c r="L29" s="77">
        <v>6.8475999999999995E-2</v>
      </c>
      <c r="M29" s="77">
        <v>5.7171E-2</v>
      </c>
      <c r="N29" s="25"/>
      <c r="O29" s="27" t="s">
        <v>28</v>
      </c>
      <c r="P29" s="88">
        <v>0</v>
      </c>
      <c r="Q29" s="25">
        <v>5.5208869156787202E-2</v>
      </c>
      <c r="R29" s="88">
        <v>6.8475605915221199E-2</v>
      </c>
      <c r="S29" s="25">
        <v>0.13112119682402101</v>
      </c>
      <c r="T29" s="25">
        <v>0.13112119682402101</v>
      </c>
      <c r="U29" s="25">
        <v>0.25728520643529101</v>
      </c>
      <c r="V29" s="88">
        <v>1.2738209754349899E-4</v>
      </c>
      <c r="W29" s="25">
        <v>1.9632285911252899E-2</v>
      </c>
      <c r="X29" s="88">
        <v>5.7169942838120102E-2</v>
      </c>
      <c r="Y29" s="25">
        <v>0.36309064413543002</v>
      </c>
      <c r="Z29" s="25">
        <v>29.4091436697035</v>
      </c>
      <c r="AA29" s="25">
        <v>9.9955926519949001E-2</v>
      </c>
      <c r="AB29" s="25">
        <v>7.9920693027331804E-2</v>
      </c>
      <c r="AC29" s="25">
        <v>1.49005165892293E-2</v>
      </c>
      <c r="AD29" s="25">
        <v>0</v>
      </c>
      <c r="AE29" s="88">
        <v>0</v>
      </c>
      <c r="AF29" s="25">
        <v>8.83804371941775E-2</v>
      </c>
      <c r="AG29" s="25">
        <v>8.83804371941775E-2</v>
      </c>
      <c r="AH29" s="25">
        <v>11393.4864443305</v>
      </c>
      <c r="AI29" s="25">
        <v>0</v>
      </c>
      <c r="AJ29" s="25">
        <v>3.3421751704448298E-2</v>
      </c>
      <c r="AK29" s="25">
        <v>6.93145484967233E-3</v>
      </c>
      <c r="AL29" s="88">
        <v>1.42796232265524E-2</v>
      </c>
      <c r="AM29" s="25">
        <v>2.1851207504533201E-2</v>
      </c>
      <c r="AN29" s="25">
        <v>0</v>
      </c>
      <c r="AO29" s="25">
        <v>0</v>
      </c>
      <c r="AP29" s="25">
        <v>2.0219784277738202</v>
      </c>
      <c r="AQ29" s="25">
        <v>0</v>
      </c>
      <c r="AR29" s="88">
        <v>1.8631745454344999</v>
      </c>
      <c r="AS29" s="25">
        <v>0.62718426781747905</v>
      </c>
      <c r="AT29" s="25">
        <v>6.9687805684617798E-2</v>
      </c>
      <c r="AU29" s="25">
        <v>0.69687207350209701</v>
      </c>
      <c r="AV29" s="25">
        <v>0</v>
      </c>
      <c r="AW29" s="25">
        <v>6.7517222837679094E-2</v>
      </c>
      <c r="AX29" s="25">
        <v>1.1250318292299799E-3</v>
      </c>
      <c r="AY29" s="25">
        <v>0.56039494369946496</v>
      </c>
      <c r="AZ29" s="25">
        <v>1.2375226662698299E-3</v>
      </c>
      <c r="BA29" s="25">
        <v>0.33937785567442103</v>
      </c>
      <c r="BB29" s="25">
        <v>0.40875290045580498</v>
      </c>
      <c r="BC29" s="25">
        <v>3.7500068894437102E-4</v>
      </c>
      <c r="BD29" s="25">
        <v>0</v>
      </c>
      <c r="BE29" s="25">
        <v>0.26400182983625098</v>
      </c>
      <c r="BF29" s="25">
        <v>5.1080420426925004</v>
      </c>
      <c r="BG29" s="25">
        <v>3.7498267944245098</v>
      </c>
      <c r="BH29" s="25">
        <v>1.3582152482679899</v>
      </c>
      <c r="BI29" s="25">
        <v>3.0225102928289099E-3</v>
      </c>
      <c r="BJ29" s="25">
        <v>0</v>
      </c>
      <c r="BK29" s="25">
        <v>8.9625600070547901E-2</v>
      </c>
      <c r="BL29" s="25">
        <v>2.45627518091679E-2</v>
      </c>
      <c r="BM29" s="25">
        <v>1.01888302826876</v>
      </c>
      <c r="BN29" s="25">
        <v>6.7500564934384902E-2</v>
      </c>
      <c r="BO29" s="25">
        <v>1.3125217017477099E-2</v>
      </c>
      <c r="BP29" s="25">
        <v>1.45576150399312</v>
      </c>
      <c r="BQ29" s="25">
        <v>2.5156231251619001E-2</v>
      </c>
      <c r="BR29" s="25">
        <v>5.6250489150503995E-4</v>
      </c>
      <c r="BS29" s="25">
        <v>6.1875471926894701E-2</v>
      </c>
      <c r="BT29" s="25">
        <v>3.7500068894437102E-5</v>
      </c>
      <c r="BU29" s="25">
        <v>0.12920001984159701</v>
      </c>
      <c r="BV29" s="25">
        <v>5.6761791101043298E-2</v>
      </c>
      <c r="BW29" s="25">
        <v>0</v>
      </c>
      <c r="BX29" s="25">
        <v>2.1226845571741101E-5</v>
      </c>
      <c r="BY29" s="25">
        <v>6.8414814953950895E-2</v>
      </c>
      <c r="BZ29" s="88">
        <v>0</v>
      </c>
      <c r="CA29" s="25">
        <v>0.218033397377602</v>
      </c>
      <c r="CB29" s="25">
        <v>1.7280494055787901</v>
      </c>
      <c r="CC29" s="25">
        <v>4.9989773006608298E-2</v>
      </c>
      <c r="CE29" s="54">
        <f t="shared" si="0"/>
        <v>-3.3425975686759927E-7</v>
      </c>
      <c r="CF29" s="54">
        <f t="shared" si="1"/>
        <v>-9.259369044626633E-7</v>
      </c>
      <c r="CG29" s="54">
        <f t="shared" si="2"/>
        <v>-6.8376621094290549E-7</v>
      </c>
      <c r="CH29" s="54">
        <f t="shared" si="3"/>
        <v>-3.9829195268586309E-5</v>
      </c>
      <c r="CI29" s="54">
        <f t="shared" si="4"/>
        <v>-5.4214384969922774E-5</v>
      </c>
      <c r="CJ29" s="54">
        <f t="shared" si="5"/>
        <v>1.5357273223142237E-7</v>
      </c>
      <c r="CK29" s="54">
        <f t="shared" si="6"/>
        <v>-4.0185247514992075E-7</v>
      </c>
      <c r="CL29" s="95">
        <f t="shared" si="7"/>
        <v>-0.43774518312555843</v>
      </c>
      <c r="CM29" s="95">
        <f t="shared" si="8"/>
        <v>-0.82950611239082328</v>
      </c>
      <c r="CN29" s="95">
        <f t="shared" si="9"/>
        <v>-0.83761209529580394</v>
      </c>
      <c r="CO29" s="54">
        <f t="shared" si="10"/>
        <v>-5.7550788421618945E-6</v>
      </c>
      <c r="CP29" s="54">
        <f t="shared" si="11"/>
        <v>-1.849122596940981E-5</v>
      </c>
    </row>
    <row r="30" spans="1:94" x14ac:dyDescent="0.25">
      <c r="A30" s="42" t="s">
        <v>29</v>
      </c>
      <c r="B30" s="25"/>
      <c r="C30" s="25"/>
      <c r="D30" s="25"/>
      <c r="E30" s="25"/>
      <c r="F30" s="25"/>
      <c r="G30" s="25"/>
      <c r="H30" s="25"/>
      <c r="I30" s="77"/>
      <c r="J30" s="77"/>
      <c r="K30" s="77"/>
      <c r="L30" s="77"/>
      <c r="M30" s="77"/>
      <c r="N30" s="25"/>
      <c r="P30" s="88"/>
      <c r="Q30" s="25"/>
      <c r="R30" s="88"/>
      <c r="CE30" s="54" t="str">
        <f t="shared" si="0"/>
        <v/>
      </c>
      <c r="CF30" s="54" t="str">
        <f t="shared" si="1"/>
        <v/>
      </c>
      <c r="CG30" s="54" t="str">
        <f t="shared" si="2"/>
        <v/>
      </c>
      <c r="CH30" s="54" t="str">
        <f t="shared" si="3"/>
        <v/>
      </c>
      <c r="CI30" s="54" t="str">
        <f t="shared" si="4"/>
        <v/>
      </c>
      <c r="CJ30" s="54" t="str">
        <f t="shared" si="5"/>
        <v/>
      </c>
      <c r="CK30" s="54" t="str">
        <f t="shared" si="6"/>
        <v/>
      </c>
      <c r="CL30" s="95" t="str">
        <f t="shared" si="7"/>
        <v/>
      </c>
      <c r="CM30" s="95" t="str">
        <f t="shared" si="8"/>
        <v/>
      </c>
      <c r="CN30" s="95" t="str">
        <f t="shared" si="9"/>
        <v/>
      </c>
      <c r="CO30" s="54" t="str">
        <f t="shared" si="10"/>
        <v/>
      </c>
      <c r="CP30" s="54" t="str">
        <f t="shared" si="11"/>
        <v/>
      </c>
    </row>
    <row r="31" spans="1:94" x14ac:dyDescent="0.25">
      <c r="A31" s="42" t="s">
        <v>30</v>
      </c>
      <c r="B31" s="25">
        <v>72.792844299999999</v>
      </c>
      <c r="C31" s="25">
        <v>12.9455083</v>
      </c>
      <c r="D31" s="25">
        <v>2.69838983</v>
      </c>
      <c r="E31" s="25">
        <v>12.36035897</v>
      </c>
      <c r="F31" s="25">
        <v>7.8869162399999997</v>
      </c>
      <c r="G31" s="25">
        <v>1.12550785</v>
      </c>
      <c r="H31" s="25">
        <v>5.1623693099999999</v>
      </c>
      <c r="I31" s="77">
        <v>0.76994079999999998</v>
      </c>
      <c r="J31" s="77">
        <v>0.3801716</v>
      </c>
      <c r="K31" s="77">
        <v>1.7968840500000001</v>
      </c>
      <c r="L31" s="77">
        <v>0.22607679999999999</v>
      </c>
      <c r="M31" s="77">
        <v>0.1887528</v>
      </c>
      <c r="N31" s="25"/>
      <c r="O31" s="27" t="s">
        <v>30</v>
      </c>
      <c r="P31" s="88">
        <v>0</v>
      </c>
      <c r="Q31" s="25">
        <v>0.164933431594768</v>
      </c>
      <c r="R31" s="88">
        <v>0.22607593626862199</v>
      </c>
      <c r="S31" s="25">
        <v>0.391713193126209</v>
      </c>
      <c r="T31" s="25">
        <v>0.391713193126209</v>
      </c>
      <c r="U31" s="25">
        <v>0.76861097339572404</v>
      </c>
      <c r="V31" s="88">
        <v>3.8052338127504302E-4</v>
      </c>
      <c r="W31" s="25">
        <v>5.8649869855542103E-2</v>
      </c>
      <c r="X31" s="88">
        <v>0.18875216793681501</v>
      </c>
      <c r="Y31" s="25">
        <v>1.08470222100233</v>
      </c>
      <c r="Z31" s="25">
        <v>72.792827041893304</v>
      </c>
      <c r="AA31" s="25">
        <v>0.29861019769506703</v>
      </c>
      <c r="AB31" s="25">
        <v>0.23875376319383501</v>
      </c>
      <c r="AC31" s="25">
        <v>4.4513891990277603E-2</v>
      </c>
      <c r="AD31" s="25">
        <v>0</v>
      </c>
      <c r="AE31" s="88">
        <v>0</v>
      </c>
      <c r="AF31" s="25">
        <v>0.26402531355787401</v>
      </c>
      <c r="AG31" s="25">
        <v>0.26402531355787401</v>
      </c>
      <c r="AH31" s="25">
        <v>37616.141095807303</v>
      </c>
      <c r="AI31" s="25">
        <v>0</v>
      </c>
      <c r="AJ31" s="25">
        <v>9.98427902974586E-2</v>
      </c>
      <c r="AK31" s="25">
        <v>2.0706986833446302E-2</v>
      </c>
      <c r="AL31" s="88">
        <v>4.2658101423910202E-2</v>
      </c>
      <c r="AM31" s="25">
        <v>6.52778360951735E-2</v>
      </c>
      <c r="AN31" s="25">
        <v>0</v>
      </c>
      <c r="AO31" s="25">
        <v>0</v>
      </c>
      <c r="AP31" s="25">
        <v>12.9455030451341</v>
      </c>
      <c r="AQ31" s="25">
        <v>0</v>
      </c>
      <c r="AR31" s="88">
        <v>5.5660392312483102</v>
      </c>
      <c r="AS31" s="25">
        <v>2.4285460628207001</v>
      </c>
      <c r="AT31" s="25">
        <v>0.26984040080027699</v>
      </c>
      <c r="AU31" s="25">
        <v>2.69838646362098</v>
      </c>
      <c r="AV31" s="25">
        <v>0</v>
      </c>
      <c r="AW31" s="25">
        <v>0.20169844221410099</v>
      </c>
      <c r="AX31" s="25">
        <v>2.3660704266494702E-3</v>
      </c>
      <c r="AY31" s="25">
        <v>1.6741127098662301</v>
      </c>
      <c r="AZ31" s="25">
        <v>2.6026645061371098E-3</v>
      </c>
      <c r="BA31" s="25">
        <v>0.71376554947447302</v>
      </c>
      <c r="BB31" s="25">
        <v>0.85967316478998201</v>
      </c>
      <c r="BC31" s="25">
        <v>7.8869249381327902E-4</v>
      </c>
      <c r="BD31" s="25">
        <v>0</v>
      </c>
      <c r="BE31" s="25">
        <v>0.55523856765709301</v>
      </c>
      <c r="BF31" s="25">
        <v>12.359928723137999</v>
      </c>
      <c r="BG31" s="25">
        <v>7.8864875837894104</v>
      </c>
      <c r="BH31" s="25">
        <v>4.4734411393486404</v>
      </c>
      <c r="BI31" s="25">
        <v>6.3568390129907304E-3</v>
      </c>
      <c r="BJ31" s="25">
        <v>0</v>
      </c>
      <c r="BK31" s="25">
        <v>0.18849707612008501</v>
      </c>
      <c r="BL31" s="25">
        <v>5.1659418971874503E-2</v>
      </c>
      <c r="BM31" s="25">
        <v>2.1428742759194601</v>
      </c>
      <c r="BN31" s="25">
        <v>0.1419646599095</v>
      </c>
      <c r="BO31" s="25">
        <v>2.7604487508060601E-2</v>
      </c>
      <c r="BP31" s="25">
        <v>3.0617003147097801</v>
      </c>
      <c r="BQ31" s="25">
        <v>7.5151879754625506E-2</v>
      </c>
      <c r="BR31" s="25">
        <v>1.1830353235558299E-3</v>
      </c>
      <c r="BS31" s="25">
        <v>0.130133897716562</v>
      </c>
      <c r="BT31" s="25">
        <v>7.8869249381327905E-5</v>
      </c>
      <c r="BU31" s="25">
        <v>1.12551688134173</v>
      </c>
      <c r="BV31" s="25">
        <v>0.16957182550743199</v>
      </c>
      <c r="BW31" s="25">
        <v>0</v>
      </c>
      <c r="BX31" s="25">
        <v>6.3421039091254798E-5</v>
      </c>
      <c r="BY31" s="25">
        <v>0.20437647267536299</v>
      </c>
      <c r="BZ31" s="88">
        <v>0</v>
      </c>
      <c r="CA31" s="25">
        <v>0.65134355845830705</v>
      </c>
      <c r="CB31" s="25">
        <v>5.1623684254038498</v>
      </c>
      <c r="CC31" s="25">
        <v>0.14933839218075601</v>
      </c>
      <c r="CE31" s="54">
        <f t="shared" si="0"/>
        <v>-2.3708520886632843E-7</v>
      </c>
      <c r="CF31" s="54">
        <f t="shared" si="1"/>
        <v>-4.0592194441983096E-7</v>
      </c>
      <c r="CG31" s="54">
        <f t="shared" si="2"/>
        <v>-1.2475510330494795E-6</v>
      </c>
      <c r="CH31" s="54">
        <f t="shared" si="3"/>
        <v>-3.4808605724561054E-5</v>
      </c>
      <c r="CI31" s="54">
        <f t="shared" si="4"/>
        <v>-5.4350293263580479E-5</v>
      </c>
      <c r="CJ31" s="54">
        <f t="shared" si="5"/>
        <v>8.0242369966818481E-6</v>
      </c>
      <c r="CK31" s="54">
        <f t="shared" si="6"/>
        <v>-1.7135468173392895E-7</v>
      </c>
      <c r="CL31" s="95">
        <f t="shared" si="7"/>
        <v>-0.49124245250257031</v>
      </c>
      <c r="CM31" s="95">
        <f t="shared" si="8"/>
        <v>-0.84572790325331482</v>
      </c>
      <c r="CN31" s="95">
        <f t="shared" si="9"/>
        <v>-0.8530649133660716</v>
      </c>
      <c r="CO31" s="54">
        <f t="shared" si="10"/>
        <v>-3.8205219553866284E-6</v>
      </c>
      <c r="CP31" s="54">
        <f t="shared" si="11"/>
        <v>-3.3486294507177214E-6</v>
      </c>
    </row>
    <row r="32" spans="1:94" x14ac:dyDescent="0.25">
      <c r="A32" s="42" t="s">
        <v>31</v>
      </c>
      <c r="B32" s="25">
        <v>437.18152350000003</v>
      </c>
      <c r="C32" s="25">
        <v>62.700237129999998</v>
      </c>
      <c r="D32" s="25">
        <v>15.990029939999999</v>
      </c>
      <c r="E32" s="25">
        <v>71.750774089999993</v>
      </c>
      <c r="F32" s="25">
        <v>45.31886179</v>
      </c>
      <c r="G32" s="25">
        <v>5.7751764300000001</v>
      </c>
      <c r="H32" s="25">
        <v>30.72807366</v>
      </c>
      <c r="I32" s="77">
        <v>4.7842611499999999</v>
      </c>
      <c r="J32" s="77">
        <v>2.3623118000000001</v>
      </c>
      <c r="K32" s="77">
        <v>11.165484559999999</v>
      </c>
      <c r="L32" s="77">
        <v>1.4047968</v>
      </c>
      <c r="M32" s="77">
        <v>1.1728727999999999</v>
      </c>
      <c r="N32" s="25"/>
      <c r="O32" s="27" t="s">
        <v>31</v>
      </c>
      <c r="P32" s="88">
        <v>0</v>
      </c>
      <c r="Q32" s="25">
        <v>0.97589768824330203</v>
      </c>
      <c r="R32" s="88">
        <v>1.40479896254633</v>
      </c>
      <c r="S32" s="25">
        <v>2.2617102139532701</v>
      </c>
      <c r="T32" s="25">
        <v>2.2617102139532701</v>
      </c>
      <c r="U32" s="25">
        <v>4.4408582374047096</v>
      </c>
      <c r="V32" s="88">
        <v>2.01173130225918E-3</v>
      </c>
      <c r="W32" s="25">
        <v>0.34828171851527501</v>
      </c>
      <c r="X32" s="88">
        <v>1.17287366336348</v>
      </c>
      <c r="Y32" s="25">
        <v>6.4695541546211599</v>
      </c>
      <c r="Z32" s="25">
        <v>437.181401367967</v>
      </c>
      <c r="AA32" s="25">
        <v>1.7629535125779101</v>
      </c>
      <c r="AB32" s="25">
        <v>1.35437357348501</v>
      </c>
      <c r="AC32" s="25">
        <v>0.27146145174358</v>
      </c>
      <c r="AD32" s="25">
        <v>0</v>
      </c>
      <c r="AE32" s="88">
        <v>0</v>
      </c>
      <c r="AF32" s="25">
        <v>1.63082176825234</v>
      </c>
      <c r="AG32" s="25">
        <v>1.63082176825234</v>
      </c>
      <c r="AH32" s="25">
        <v>233739.310451561</v>
      </c>
      <c r="AI32" s="25">
        <v>0</v>
      </c>
      <c r="AJ32" s="25">
        <v>0.56930181941720803</v>
      </c>
      <c r="AK32" s="25">
        <v>0.118997538594333</v>
      </c>
      <c r="AL32" s="88">
        <v>0.237306890846299</v>
      </c>
      <c r="AM32" s="25">
        <v>0.382655299591593</v>
      </c>
      <c r="AN32" s="25">
        <v>0</v>
      </c>
      <c r="AO32" s="25">
        <v>0</v>
      </c>
      <c r="AP32" s="25">
        <v>62.7002298318424</v>
      </c>
      <c r="AQ32" s="25">
        <v>0</v>
      </c>
      <c r="AR32" s="88">
        <v>33.058273229826298</v>
      </c>
      <c r="AS32" s="25">
        <v>14.390990613821799</v>
      </c>
      <c r="AT32" s="25">
        <v>1.59901407320447</v>
      </c>
      <c r="AU32" s="25">
        <v>15.9900046870263</v>
      </c>
      <c r="AV32" s="25">
        <v>0</v>
      </c>
      <c r="AW32" s="25">
        <v>1.1666860176810601</v>
      </c>
      <c r="AX32" s="25">
        <v>1.3595706498674399E-2</v>
      </c>
      <c r="AY32" s="25">
        <v>10.1584454564394</v>
      </c>
      <c r="AZ32" s="25">
        <v>1.49552395597369E-2</v>
      </c>
      <c r="BA32" s="25">
        <v>4.1013560629860502</v>
      </c>
      <c r="BB32" s="25">
        <v>4.9397534130304104</v>
      </c>
      <c r="BC32" s="25">
        <v>4.5318582207598199E-3</v>
      </c>
      <c r="BD32" s="25">
        <v>0</v>
      </c>
      <c r="BE32" s="25">
        <v>3.1904469319929198</v>
      </c>
      <c r="BF32" s="25">
        <v>71.748307839084603</v>
      </c>
      <c r="BG32" s="25">
        <v>45.316402770107501</v>
      </c>
      <c r="BH32" s="25">
        <v>26.431905068977098</v>
      </c>
      <c r="BI32" s="25">
        <v>3.6527099764656602E-2</v>
      </c>
      <c r="BJ32" s="25">
        <v>0</v>
      </c>
      <c r="BK32" s="25">
        <v>1.0831214360907599</v>
      </c>
      <c r="BL32" s="25">
        <v>0.296839420845803</v>
      </c>
      <c r="BM32" s="25">
        <v>12.313131720652301</v>
      </c>
      <c r="BN32" s="25">
        <v>0.81573945777322099</v>
      </c>
      <c r="BO32" s="25">
        <v>0.158615982407116</v>
      </c>
      <c r="BP32" s="25">
        <v>17.592776335587502</v>
      </c>
      <c r="BQ32" s="25">
        <v>0.41964946821475202</v>
      </c>
      <c r="BR32" s="25">
        <v>6.7978554539592203E-3</v>
      </c>
      <c r="BS32" s="25">
        <v>0.74776106306872303</v>
      </c>
      <c r="BT32" s="25">
        <v>4.5318617481549997E-4</v>
      </c>
      <c r="BU32" s="25">
        <v>5.7751806390096796</v>
      </c>
      <c r="BV32" s="25">
        <v>1.04558396893797</v>
      </c>
      <c r="BW32" s="25">
        <v>0</v>
      </c>
      <c r="BX32" s="25">
        <v>3.3528564704663302E-4</v>
      </c>
      <c r="BY32" s="25">
        <v>1.22306421902037</v>
      </c>
      <c r="BZ32" s="88">
        <v>0</v>
      </c>
      <c r="CA32" s="25">
        <v>3.9858024160452299</v>
      </c>
      <c r="CB32" s="25">
        <v>30.728066491399201</v>
      </c>
      <c r="CC32" s="25">
        <v>0.90133047557003199</v>
      </c>
      <c r="CE32" s="54">
        <f t="shared" si="0"/>
        <v>-2.7936229337778875E-7</v>
      </c>
      <c r="CF32" s="54">
        <f t="shared" si="1"/>
        <v>-1.1639760760593305E-7</v>
      </c>
      <c r="CG32" s="54">
        <f t="shared" si="2"/>
        <v>-1.5792949603262333E-6</v>
      </c>
      <c r="CH32" s="54">
        <f t="shared" si="3"/>
        <v>-3.4372464223122619E-5</v>
      </c>
      <c r="CI32" s="54">
        <f t="shared" si="4"/>
        <v>-5.4260407154376246E-5</v>
      </c>
      <c r="CJ32" s="54">
        <f t="shared" si="5"/>
        <v>7.2881057929111597E-7</v>
      </c>
      <c r="CK32" s="54">
        <f t="shared" si="6"/>
        <v>-2.3329157820009004E-7</v>
      </c>
      <c r="CL32" s="95">
        <f t="shared" si="7"/>
        <v>-0.52726029306463129</v>
      </c>
      <c r="CM32" s="95">
        <f t="shared" si="8"/>
        <v>-0.85256742208404712</v>
      </c>
      <c r="CN32" s="95">
        <f t="shared" si="9"/>
        <v>-0.85394079768873554</v>
      </c>
      <c r="CO32" s="54">
        <f t="shared" si="10"/>
        <v>1.5394015205679623E-6</v>
      </c>
      <c r="CP32" s="54">
        <f t="shared" si="11"/>
        <v>7.361100709654593E-7</v>
      </c>
    </row>
    <row r="33" spans="1:94" x14ac:dyDescent="0.25">
      <c r="A33" s="42" t="s">
        <v>32</v>
      </c>
      <c r="B33" s="25">
        <v>196.33033159999999</v>
      </c>
      <c r="C33" s="25">
        <v>29.942184900000001</v>
      </c>
      <c r="D33" s="25">
        <v>6.9619705099999996</v>
      </c>
      <c r="E33" s="25">
        <v>34.437506829999997</v>
      </c>
      <c r="F33" s="25">
        <v>21.503781530000001</v>
      </c>
      <c r="G33" s="25">
        <v>2.8220514900000002</v>
      </c>
      <c r="H33" s="25">
        <v>13.209657699999999</v>
      </c>
      <c r="I33" s="77">
        <v>2.0758944000000001</v>
      </c>
      <c r="J33" s="77">
        <v>1.0250087999999999</v>
      </c>
      <c r="K33" s="77">
        <v>4.8447121500000003</v>
      </c>
      <c r="L33" s="77">
        <v>0.60954240000000004</v>
      </c>
      <c r="M33" s="77">
        <v>0.50891039999999998</v>
      </c>
      <c r="N33" s="25"/>
      <c r="O33" s="27" t="s">
        <v>32</v>
      </c>
      <c r="P33" s="88">
        <v>0</v>
      </c>
      <c r="Q33" s="25">
        <v>0.42203408153893601</v>
      </c>
      <c r="R33" s="88">
        <v>0.60954461940469695</v>
      </c>
      <c r="S33" s="25">
        <v>1.0023284530716401</v>
      </c>
      <c r="T33" s="25">
        <v>1.0023284530716401</v>
      </c>
      <c r="U33" s="25">
        <v>1.9667356660989701</v>
      </c>
      <c r="V33" s="88">
        <v>9.73638088575097E-4</v>
      </c>
      <c r="W33" s="25">
        <v>0.15007497518316501</v>
      </c>
      <c r="X33" s="88">
        <v>0.50890917825546</v>
      </c>
      <c r="Y33" s="25">
        <v>2.7755711248753001</v>
      </c>
      <c r="Z33" s="25">
        <v>196.33027089292699</v>
      </c>
      <c r="AA33" s="25">
        <v>0.76409477997321396</v>
      </c>
      <c r="AB33" s="25">
        <v>0.61093008158534301</v>
      </c>
      <c r="AC33" s="25">
        <v>0.113903038719224</v>
      </c>
      <c r="AD33" s="25">
        <v>0</v>
      </c>
      <c r="AE33" s="88">
        <v>0</v>
      </c>
      <c r="AF33" s="25">
        <v>0.67560000993843605</v>
      </c>
      <c r="AG33" s="25">
        <v>0.67560000993843605</v>
      </c>
      <c r="AH33" s="25">
        <v>101419.664919503</v>
      </c>
      <c r="AI33" s="25">
        <v>0</v>
      </c>
      <c r="AJ33" s="25">
        <v>0.25548223273092002</v>
      </c>
      <c r="AK33" s="25">
        <v>5.2986088499368901E-2</v>
      </c>
      <c r="AL33" s="88">
        <v>0.109154914188649</v>
      </c>
      <c r="AM33" s="25">
        <v>0.16703391643600801</v>
      </c>
      <c r="AN33" s="25">
        <v>0</v>
      </c>
      <c r="AO33" s="25">
        <v>0</v>
      </c>
      <c r="AP33" s="25">
        <v>29.942175697349398</v>
      </c>
      <c r="AQ33" s="25">
        <v>0</v>
      </c>
      <c r="AR33" s="88">
        <v>14.2425829351234</v>
      </c>
      <c r="AS33" s="25">
        <v>6.2657782040046897</v>
      </c>
      <c r="AT33" s="25">
        <v>0.69620148260828796</v>
      </c>
      <c r="AU33" s="25">
        <v>6.9619796866129802</v>
      </c>
      <c r="AV33" s="25">
        <v>0</v>
      </c>
      <c r="AW33" s="25">
        <v>0.51611571652970401</v>
      </c>
      <c r="AX33" s="25">
        <v>6.4511818427332897E-3</v>
      </c>
      <c r="AY33" s="25">
        <v>4.2837710957522397</v>
      </c>
      <c r="AZ33" s="25">
        <v>7.0962510403060003E-3</v>
      </c>
      <c r="BA33" s="25">
        <v>1.94609214217607</v>
      </c>
      <c r="BB33" s="25">
        <v>2.3439105584858599</v>
      </c>
      <c r="BC33" s="25">
        <v>2.1503755022404402E-3</v>
      </c>
      <c r="BD33" s="25">
        <v>0</v>
      </c>
      <c r="BE33" s="25">
        <v>1.51386530861952</v>
      </c>
      <c r="BF33" s="25">
        <v>34.436336609181097</v>
      </c>
      <c r="BG33" s="25">
        <v>21.502614380528701</v>
      </c>
      <c r="BH33" s="25">
        <v>12.9337222286523</v>
      </c>
      <c r="BI33" s="25">
        <v>1.7332030401737201E-2</v>
      </c>
      <c r="BJ33" s="25">
        <v>0</v>
      </c>
      <c r="BK33" s="25">
        <v>0.51393993507388203</v>
      </c>
      <c r="BL33" s="25">
        <v>0.14085008019312401</v>
      </c>
      <c r="BM33" s="25">
        <v>5.8425761007953101</v>
      </c>
      <c r="BN33" s="25">
        <v>0.38706851413989402</v>
      </c>
      <c r="BO33" s="25">
        <v>7.5263526182641899E-2</v>
      </c>
      <c r="BP33" s="25">
        <v>8.3477658911908801</v>
      </c>
      <c r="BQ33" s="25">
        <v>0.19230160680698999</v>
      </c>
      <c r="BR33" s="25">
        <v>3.2255841972695701E-3</v>
      </c>
      <c r="BS33" s="25">
        <v>0.35481186307092799</v>
      </c>
      <c r="BT33" s="25">
        <v>2.1503761636270399E-4</v>
      </c>
      <c r="BU33" s="25">
        <v>2.8220801710786598</v>
      </c>
      <c r="BV33" s="25">
        <v>0.43390228863552599</v>
      </c>
      <c r="BW33" s="25">
        <v>0</v>
      </c>
      <c r="BX33" s="25">
        <v>1.6228257572821399E-4</v>
      </c>
      <c r="BY33" s="25">
        <v>0.52296703485000295</v>
      </c>
      <c r="BZ33" s="88">
        <v>0</v>
      </c>
      <c r="CA33" s="25">
        <v>1.66667741490434</v>
      </c>
      <c r="CB33" s="25">
        <v>13.209655031774099</v>
      </c>
      <c r="CC33" s="25">
        <v>0.38213229174369001</v>
      </c>
      <c r="CE33" s="54">
        <f t="shared" si="0"/>
        <v>-3.0920883446465867E-7</v>
      </c>
      <c r="CF33" s="54">
        <f t="shared" si="1"/>
        <v>-3.0734733063674115E-7</v>
      </c>
      <c r="CG33" s="54">
        <f t="shared" si="2"/>
        <v>1.3181056954247776E-6</v>
      </c>
      <c r="CH33" s="54">
        <f t="shared" si="3"/>
        <v>-3.3980997076125484E-5</v>
      </c>
      <c r="CI33" s="54">
        <f t="shared" si="4"/>
        <v>-5.4276475496722644E-5</v>
      </c>
      <c r="CJ33" s="54">
        <f t="shared" si="5"/>
        <v>1.0163201756325582E-5</v>
      </c>
      <c r="CK33" s="54">
        <f t="shared" si="6"/>
        <v>-2.0199054058625064E-7</v>
      </c>
      <c r="CL33" s="95">
        <f t="shared" si="7"/>
        <v>-0.51715826533775511</v>
      </c>
      <c r="CM33" s="95">
        <f t="shared" si="8"/>
        <v>-0.8535866470774055</v>
      </c>
      <c r="CN33" s="95">
        <f t="shared" si="9"/>
        <v>-0.8605489884598333</v>
      </c>
      <c r="CO33" s="54">
        <f t="shared" si="10"/>
        <v>3.6410997773290567E-6</v>
      </c>
      <c r="CP33" s="54">
        <f t="shared" si="11"/>
        <v>-2.400706568348609E-6</v>
      </c>
    </row>
    <row r="34" spans="1:94" x14ac:dyDescent="0.25">
      <c r="A34" s="42" t="s">
        <v>33</v>
      </c>
      <c r="B34" s="25">
        <v>2348.6010666000002</v>
      </c>
      <c r="C34" s="25">
        <v>555.33376327999997</v>
      </c>
      <c r="D34" s="25">
        <v>100.91842119</v>
      </c>
      <c r="E34" s="25">
        <v>382.20548367999999</v>
      </c>
      <c r="F34" s="25">
        <v>231.76358497999999</v>
      </c>
      <c r="G34" s="25">
        <v>46.036717400000001</v>
      </c>
      <c r="H34" s="25">
        <v>180.21820054</v>
      </c>
      <c r="I34" s="77">
        <v>27.231414520000001</v>
      </c>
      <c r="J34" s="77">
        <v>13.44598216</v>
      </c>
      <c r="K34" s="77">
        <v>63.55253948</v>
      </c>
      <c r="L34" s="77">
        <v>7.9959276800000003</v>
      </c>
      <c r="M34" s="77">
        <v>6.6758452799999999</v>
      </c>
      <c r="N34" s="25"/>
      <c r="O34" s="27" t="s">
        <v>33</v>
      </c>
      <c r="P34" s="88">
        <v>0</v>
      </c>
      <c r="Q34" s="25">
        <v>5.7345185309845297</v>
      </c>
      <c r="R34" s="88">
        <v>8.0035287165289493</v>
      </c>
      <c r="S34" s="25">
        <v>13.348043902868699</v>
      </c>
      <c r="T34" s="25">
        <v>13.348043902868699</v>
      </c>
      <c r="U34" s="25">
        <v>26.205547923246002</v>
      </c>
      <c r="V34" s="88">
        <v>1.2068544299184801E-2</v>
      </c>
      <c r="W34" s="25">
        <v>2.0452625000809901</v>
      </c>
      <c r="X34" s="88">
        <v>6.6821980168276998</v>
      </c>
      <c r="Y34" s="25">
        <v>37.962959185105497</v>
      </c>
      <c r="Z34" s="25">
        <v>2350.6592000529099</v>
      </c>
      <c r="AA34" s="25">
        <v>10.3634834019874</v>
      </c>
      <c r="AB34" s="25">
        <v>8.0187405291006701</v>
      </c>
      <c r="AC34" s="25">
        <v>1.58680756294416</v>
      </c>
      <c r="AD34" s="25">
        <v>0</v>
      </c>
      <c r="AE34" s="88">
        <v>0</v>
      </c>
      <c r="AF34" s="25">
        <v>9.5119663894222199</v>
      </c>
      <c r="AG34" s="25">
        <v>9.5119663894222199</v>
      </c>
      <c r="AH34" s="25">
        <v>1331684.5638056099</v>
      </c>
      <c r="AI34" s="25">
        <v>0</v>
      </c>
      <c r="AJ34" s="25">
        <v>3.3674494076202701</v>
      </c>
      <c r="AK34" s="25">
        <v>0.70288862210188596</v>
      </c>
      <c r="AL34" s="88">
        <v>1.4100568666641899</v>
      </c>
      <c r="AM34" s="25">
        <v>2.2522489932990499</v>
      </c>
      <c r="AN34" s="25">
        <v>0</v>
      </c>
      <c r="AO34" s="25">
        <v>0</v>
      </c>
      <c r="AP34" s="25">
        <v>555.82641231942705</v>
      </c>
      <c r="AQ34" s="25">
        <v>0</v>
      </c>
      <c r="AR34" s="88">
        <v>194.12696925103401</v>
      </c>
      <c r="AS34" s="25">
        <v>90.910848327518593</v>
      </c>
      <c r="AT34" s="25">
        <v>10.1012060120041</v>
      </c>
      <c r="AU34" s="25">
        <v>101.012054339522</v>
      </c>
      <c r="AV34" s="25">
        <v>0</v>
      </c>
      <c r="AW34" s="25">
        <v>6.88330856625715</v>
      </c>
      <c r="AX34" s="25">
        <v>6.9587590733973706E-2</v>
      </c>
      <c r="AY34" s="25">
        <v>59.431282981200098</v>
      </c>
      <c r="AZ34" s="25">
        <v>7.6545772141294197E-2</v>
      </c>
      <c r="BA34" s="25">
        <v>20.992145108219301</v>
      </c>
      <c r="BB34" s="25">
        <v>25.283353450508901</v>
      </c>
      <c r="BC34" s="25">
        <v>2.3195732072289501E-2</v>
      </c>
      <c r="BD34" s="25">
        <v>0</v>
      </c>
      <c r="BE34" s="25">
        <v>16.329793129295499</v>
      </c>
      <c r="BF34" s="25">
        <v>382.54631485143602</v>
      </c>
      <c r="BG34" s="25">
        <v>231.944891437248</v>
      </c>
      <c r="BH34" s="25">
        <v>150.601423414187</v>
      </c>
      <c r="BI34" s="25">
        <v>0.18695702574447301</v>
      </c>
      <c r="BJ34" s="25">
        <v>0</v>
      </c>
      <c r="BK34" s="25">
        <v>5.5437820620931699</v>
      </c>
      <c r="BL34" s="25">
        <v>1.5193252974861799</v>
      </c>
      <c r="BM34" s="25">
        <v>63.022832057408301</v>
      </c>
      <c r="BN34" s="25">
        <v>4.1752405297706598</v>
      </c>
      <c r="BO34" s="25">
        <v>0.81185398127173602</v>
      </c>
      <c r="BP34" s="25">
        <v>90.045878404074102</v>
      </c>
      <c r="BQ34" s="25">
        <v>2.4917879486984398</v>
      </c>
      <c r="BR34" s="25">
        <v>3.4793663255014103E-2</v>
      </c>
      <c r="BS34" s="25">
        <v>3.8272880614207598</v>
      </c>
      <c r="BT34" s="25">
        <v>2.3195717521784401E-3</v>
      </c>
      <c r="BU34" s="25">
        <v>46.082806607252003</v>
      </c>
      <c r="BV34" s="25">
        <v>6.10034511196144</v>
      </c>
      <c r="BW34" s="25">
        <v>0</v>
      </c>
      <c r="BX34" s="25">
        <v>2.0114788627303101E-3</v>
      </c>
      <c r="BY34" s="25">
        <v>7.1726956394830097</v>
      </c>
      <c r="BZ34" s="88">
        <v>0</v>
      </c>
      <c r="CA34" s="25">
        <v>23.2851738766844</v>
      </c>
      <c r="CB34" s="25">
        <v>180.37405589818999</v>
      </c>
      <c r="CC34" s="25">
        <v>5.2780791447929598</v>
      </c>
      <c r="CE34" s="54">
        <f t="shared" si="0"/>
        <v>8.7632313643168586E-4</v>
      </c>
      <c r="CF34" s="54">
        <f t="shared" si="1"/>
        <v>8.871224333944996E-4</v>
      </c>
      <c r="CG34" s="54">
        <f t="shared" si="2"/>
        <v>9.2781028892344436E-4</v>
      </c>
      <c r="CH34" s="54">
        <f t="shared" si="3"/>
        <v>8.9174851222541881E-4</v>
      </c>
      <c r="CI34" s="54">
        <f t="shared" si="4"/>
        <v>7.822905279259414E-4</v>
      </c>
      <c r="CJ34" s="54">
        <f t="shared" si="5"/>
        <v>1.0011401736476219E-3</v>
      </c>
      <c r="CK34" s="54">
        <f t="shared" si="6"/>
        <v>8.6481475080205984E-4</v>
      </c>
      <c r="CL34" s="95">
        <f t="shared" si="7"/>
        <v>-0.50982921239492418</v>
      </c>
      <c r="CM34" s="95">
        <f t="shared" si="8"/>
        <v>-0.84789043479729032</v>
      </c>
      <c r="CN34" s="95">
        <f t="shared" si="9"/>
        <v>-0.85032909043051474</v>
      </c>
      <c r="CO34" s="54">
        <f t="shared" si="10"/>
        <v>9.5061346639755317E-4</v>
      </c>
      <c r="CP34" s="54">
        <f t="shared" si="11"/>
        <v>9.5160036838059831E-4</v>
      </c>
    </row>
    <row r="35" spans="1:94" x14ac:dyDescent="0.25">
      <c r="A35" s="42" t="s">
        <v>34</v>
      </c>
      <c r="B35" s="25">
        <v>21276.066836000002</v>
      </c>
      <c r="C35" s="25">
        <v>4928.6153338000004</v>
      </c>
      <c r="D35" s="25">
        <v>845.52785929000004</v>
      </c>
      <c r="E35" s="25">
        <v>3333.5525419999999</v>
      </c>
      <c r="F35" s="25">
        <v>2114.1728714000001</v>
      </c>
      <c r="G35" s="25">
        <v>312.17527788000001</v>
      </c>
      <c r="H35" s="25">
        <v>1549.5437898</v>
      </c>
      <c r="I35" s="77">
        <v>237.82658728000001</v>
      </c>
      <c r="J35" s="77">
        <v>117.43099669</v>
      </c>
      <c r="K35" s="77">
        <v>555.03847513000005</v>
      </c>
      <c r="L35" s="77">
        <v>69.832736400000002</v>
      </c>
      <c r="M35" s="77">
        <v>58.3037469</v>
      </c>
      <c r="N35" s="25"/>
      <c r="O35" s="27" t="s">
        <v>34</v>
      </c>
      <c r="P35" s="88">
        <v>0</v>
      </c>
      <c r="Q35" s="25">
        <v>48.946687963471597</v>
      </c>
      <c r="R35" s="88">
        <v>69.858753592647403</v>
      </c>
      <c r="S35" s="25">
        <v>110.691995615358</v>
      </c>
      <c r="T35" s="25">
        <v>110.691995615358</v>
      </c>
      <c r="U35" s="25">
        <v>217.487143204087</v>
      </c>
      <c r="V35" s="88">
        <v>8.9143611919024202E-2</v>
      </c>
      <c r="W35" s="25">
        <v>17.529852291366701</v>
      </c>
      <c r="X35" s="88">
        <v>58.325408966580298</v>
      </c>
      <c r="Y35" s="25">
        <v>327.00430036825998</v>
      </c>
      <c r="Z35" s="25">
        <v>21284.0377828116</v>
      </c>
      <c r="AA35" s="25">
        <v>88.231691918649403</v>
      </c>
      <c r="AB35" s="25">
        <v>65.070573668651903</v>
      </c>
      <c r="AC35" s="25">
        <v>14.010997413907299</v>
      </c>
      <c r="AD35" s="25">
        <v>0</v>
      </c>
      <c r="AE35" s="88">
        <v>0</v>
      </c>
      <c r="AF35" s="25">
        <v>85.1549480152934</v>
      </c>
      <c r="AG35" s="25">
        <v>85.1549480152934</v>
      </c>
      <c r="AH35" s="25">
        <v>11623552.4910398</v>
      </c>
      <c r="AI35" s="25">
        <v>0</v>
      </c>
      <c r="AJ35" s="25">
        <v>27.5013019912939</v>
      </c>
      <c r="AK35" s="25">
        <v>5.7956439988166704</v>
      </c>
      <c r="AL35" s="88">
        <v>11.1623114317941</v>
      </c>
      <c r="AM35" s="25">
        <v>19.0162554043971</v>
      </c>
      <c r="AN35" s="25">
        <v>0</v>
      </c>
      <c r="AO35" s="25">
        <v>0</v>
      </c>
      <c r="AP35" s="25">
        <v>4930.6042539283599</v>
      </c>
      <c r="AQ35" s="25">
        <v>0</v>
      </c>
      <c r="AR35" s="88">
        <v>1664.1514825531699</v>
      </c>
      <c r="AS35" s="25">
        <v>761.26138562696701</v>
      </c>
      <c r="AT35" s="25">
        <v>84.584607975219996</v>
      </c>
      <c r="AU35" s="25">
        <v>845.84599360218601</v>
      </c>
      <c r="AV35" s="25">
        <v>0</v>
      </c>
      <c r="AW35" s="25">
        <v>57.204738439678799</v>
      </c>
      <c r="AX35" s="25">
        <v>0.63448511736856295</v>
      </c>
      <c r="AY35" s="25">
        <v>521.89343179582897</v>
      </c>
      <c r="AZ35" s="25">
        <v>0.69793345094991599</v>
      </c>
      <c r="BA35" s="25">
        <v>191.402795019759</v>
      </c>
      <c r="BB35" s="25">
        <v>230.52933690482001</v>
      </c>
      <c r="BC35" s="25">
        <v>0.211494771518488</v>
      </c>
      <c r="BD35" s="25">
        <v>0</v>
      </c>
      <c r="BE35" s="25">
        <v>148.89235756764</v>
      </c>
      <c r="BF35" s="25">
        <v>3334.61885843648</v>
      </c>
      <c r="BG35" s="25">
        <v>2114.8341753784498</v>
      </c>
      <c r="BH35" s="25">
        <v>1219.7846830580299</v>
      </c>
      <c r="BI35" s="25">
        <v>1.70464766613204</v>
      </c>
      <c r="BJ35" s="25">
        <v>0</v>
      </c>
      <c r="BK35" s="25">
        <v>50.547263160215302</v>
      </c>
      <c r="BL35" s="25">
        <v>13.8529059475189</v>
      </c>
      <c r="BM35" s="25">
        <v>574.63149236373999</v>
      </c>
      <c r="BN35" s="25">
        <v>38.069055121061297</v>
      </c>
      <c r="BO35" s="25">
        <v>7.4023281590855197</v>
      </c>
      <c r="BP35" s="25">
        <v>821.02303521332396</v>
      </c>
      <c r="BQ35" s="25">
        <v>19.821883066606201</v>
      </c>
      <c r="BR35" s="25">
        <v>0.317242265138863</v>
      </c>
      <c r="BS35" s="25">
        <v>34.896653174379999</v>
      </c>
      <c r="BT35" s="25">
        <v>2.11494757960063E-2</v>
      </c>
      <c r="BU35" s="25">
        <v>312.28094503326201</v>
      </c>
      <c r="BV35" s="25">
        <v>54.512207166681002</v>
      </c>
      <c r="BW35" s="25">
        <v>0</v>
      </c>
      <c r="BX35" s="25">
        <v>1.4857790401576299E-2</v>
      </c>
      <c r="BY35" s="25">
        <v>62.018826155277402</v>
      </c>
      <c r="BZ35" s="88">
        <v>0</v>
      </c>
      <c r="CA35" s="25">
        <v>206.374149526281</v>
      </c>
      <c r="CB35" s="25">
        <v>1550.1349926420701</v>
      </c>
      <c r="CC35" s="25">
        <v>46.074946762048498</v>
      </c>
      <c r="CE35" s="54">
        <f t="shared" ref="CE35:CE51" si="12">IF(Z35=0,"",(Z35-B35)/B35)</f>
        <v>3.7464381330626351E-4</v>
      </c>
      <c r="CF35" s="54">
        <f t="shared" ref="CF35:CF51" si="13">IF(AP35=0,"",(AP35-C35)/C35)</f>
        <v>4.0354541664464267E-4</v>
      </c>
      <c r="CG35" s="54">
        <f t="shared" ref="CG35:CG51" si="14">IF(AU35=0,"",(AU35-D35)/D35)</f>
        <v>3.7625526904946297E-4</v>
      </c>
      <c r="CH35" s="54">
        <f t="shared" ref="CH35:CH51" si="15">IF(BF35=0,"",(BF35-E35)/E35)</f>
        <v>3.198738952049987E-4</v>
      </c>
      <c r="CI35" s="54">
        <f t="shared" ref="CI35:CI51" si="16">IF(BG35=0,"",(BG35-F35)/F35)</f>
        <v>3.1279560313902304E-4</v>
      </c>
      <c r="CJ35" s="54">
        <f t="shared" ref="CJ35:CJ51" si="17">IF(BU35=0,"",(BU35-G35)/G35)</f>
        <v>3.3848661553085175E-4</v>
      </c>
      <c r="CK35" s="54">
        <f t="shared" ref="CK35:CK51" si="18">IF(CB35=0,"",(CB35-H35)/H35)</f>
        <v>3.8153348486290117E-4</v>
      </c>
      <c r="CL35" s="95">
        <f t="shared" ref="CL35:CL51" si="19">IF(I35=0,"",(T35-I35)/I35)</f>
        <v>-0.53456845644832318</v>
      </c>
      <c r="CM35" s="95">
        <f t="shared" ref="CM35:CM51" si="20">IF(W35=0,"",(W35-J35)/J35)</f>
        <v>-0.85072210246462576</v>
      </c>
      <c r="CN35" s="95">
        <f t="shared" ref="CN35:CN51" si="21">IF(AF35=0,"",(AF35-K35)/K35)</f>
        <v>-0.84657829712553068</v>
      </c>
      <c r="CO35" s="54">
        <f t="shared" si="10"/>
        <v>3.7256441589766405E-4</v>
      </c>
      <c r="CP35" s="54">
        <f t="shared" si="11"/>
        <v>3.7153815547140743E-4</v>
      </c>
    </row>
    <row r="36" spans="1:94" x14ac:dyDescent="0.25">
      <c r="A36" s="42" t="s">
        <v>35</v>
      </c>
      <c r="B36" s="25">
        <v>58.970115900000003</v>
      </c>
      <c r="C36" s="25">
        <v>8.2781679199999996</v>
      </c>
      <c r="D36" s="25">
        <v>1.7425851699999999</v>
      </c>
      <c r="E36" s="25">
        <v>9.4270788499999991</v>
      </c>
      <c r="F36" s="25">
        <v>6.5530242400000001</v>
      </c>
      <c r="G36" s="25">
        <v>0.32300000000000001</v>
      </c>
      <c r="H36" s="25">
        <v>3.6466702400000002</v>
      </c>
      <c r="I36" s="77">
        <v>0.55969440000000004</v>
      </c>
      <c r="J36" s="77">
        <v>0.27635880000000002</v>
      </c>
      <c r="K36" s="77">
        <v>1.3062121200000001</v>
      </c>
      <c r="L36" s="77">
        <v>0.1643424</v>
      </c>
      <c r="M36" s="77">
        <v>0.13721040000000001</v>
      </c>
      <c r="N36" s="25"/>
      <c r="O36" s="27" t="s">
        <v>35</v>
      </c>
      <c r="P36" s="88">
        <v>0</v>
      </c>
      <c r="Q36" s="25">
        <v>0.114422432244029</v>
      </c>
      <c r="R36" s="88">
        <v>0.16434181881176299</v>
      </c>
      <c r="S36" s="25">
        <v>0.25174364832288798</v>
      </c>
      <c r="T36" s="25">
        <v>0.25174364832288798</v>
      </c>
      <c r="U36" s="25">
        <v>0.49499384364820798</v>
      </c>
      <c r="V36" s="88">
        <v>1.78311960208777E-4</v>
      </c>
      <c r="W36" s="25">
        <v>4.11372884186577E-2</v>
      </c>
      <c r="X36" s="88">
        <v>0.137210629385626</v>
      </c>
      <c r="Y36" s="25">
        <v>0.77088920001984096</v>
      </c>
      <c r="Z36" s="25">
        <v>58.970101577958197</v>
      </c>
      <c r="AA36" s="25">
        <v>0.20577286854941301</v>
      </c>
      <c r="AB36" s="25">
        <v>0.14480547074653999</v>
      </c>
      <c r="AC36" s="25">
        <v>3.3765217623637898E-2</v>
      </c>
      <c r="AD36" s="25">
        <v>0</v>
      </c>
      <c r="AE36" s="88">
        <v>0</v>
      </c>
      <c r="AF36" s="25">
        <v>0.207663143671908</v>
      </c>
      <c r="AG36" s="25">
        <v>0.207663143671908</v>
      </c>
      <c r="AH36" s="25">
        <v>27344.367510485699</v>
      </c>
      <c r="AI36" s="25">
        <v>0</v>
      </c>
      <c r="AJ36" s="25">
        <v>6.1597348140676897E-2</v>
      </c>
      <c r="AK36" s="25">
        <v>1.3106709895886699E-2</v>
      </c>
      <c r="AL36" s="88">
        <v>2.4201483423689701E-2</v>
      </c>
      <c r="AM36" s="25">
        <v>4.4003822805712099E-2</v>
      </c>
      <c r="AN36" s="25">
        <v>0</v>
      </c>
      <c r="AO36" s="25">
        <v>0</v>
      </c>
      <c r="AP36" s="25">
        <v>8.2781669450001907</v>
      </c>
      <c r="AQ36" s="25">
        <v>0</v>
      </c>
      <c r="AR36" s="88">
        <v>3.9059018832983301</v>
      </c>
      <c r="AS36" s="25">
        <v>1.56832169844078</v>
      </c>
      <c r="AT36" s="25">
        <v>0.17425942007418499</v>
      </c>
      <c r="AU36" s="25">
        <v>1.74258111851496</v>
      </c>
      <c r="AV36" s="25">
        <v>0</v>
      </c>
      <c r="AW36" s="25">
        <v>0.13037602636727899</v>
      </c>
      <c r="AX36" s="25">
        <v>1.9659072846222102E-3</v>
      </c>
      <c r="AY36" s="25">
        <v>1.2517244197159301</v>
      </c>
      <c r="AZ36" s="25">
        <v>2.1624809713564402E-3</v>
      </c>
      <c r="BA36" s="25">
        <v>0.59304834184868505</v>
      </c>
      <c r="BB36" s="25">
        <v>0.71427911616704398</v>
      </c>
      <c r="BC36" s="25">
        <v>6.5530261192590195E-4</v>
      </c>
      <c r="BD36" s="25">
        <v>0</v>
      </c>
      <c r="BE36" s="25">
        <v>0.46133247353075701</v>
      </c>
      <c r="BF36" s="25">
        <v>9.4267217351477299</v>
      </c>
      <c r="BG36" s="25">
        <v>6.55266804157917</v>
      </c>
      <c r="BH36" s="25">
        <v>2.8740536935685599</v>
      </c>
      <c r="BI36" s="25">
        <v>5.2817632566675996E-3</v>
      </c>
      <c r="BJ36" s="25">
        <v>0</v>
      </c>
      <c r="BK36" s="25">
        <v>0.15661717290299099</v>
      </c>
      <c r="BL36" s="25">
        <v>4.2922411635994799E-2</v>
      </c>
      <c r="BM36" s="25">
        <v>1.7804559158275299</v>
      </c>
      <c r="BN36" s="25">
        <v>0.117954783202985</v>
      </c>
      <c r="BO36" s="25">
        <v>2.29357749521872E-2</v>
      </c>
      <c r="BP36" s="25">
        <v>2.5438835518664802</v>
      </c>
      <c r="BQ36" s="25">
        <v>4.3203157893483599E-2</v>
      </c>
      <c r="BR36" s="25">
        <v>9.8295408323550298E-4</v>
      </c>
      <c r="BS36" s="25">
        <v>0.108124561142435</v>
      </c>
      <c r="BT36" s="25">
        <v>6.5530294261920106E-5</v>
      </c>
      <c r="BU36" s="25">
        <v>0.32299955576866901</v>
      </c>
      <c r="BV36" s="25">
        <v>0.13272840782175599</v>
      </c>
      <c r="BW36" s="25">
        <v>0</v>
      </c>
      <c r="BX36" s="25">
        <v>2.9720737417395501E-5</v>
      </c>
      <c r="BY36" s="25">
        <v>0.14671267038630401</v>
      </c>
      <c r="BZ36" s="88">
        <v>0</v>
      </c>
      <c r="CA36" s="25">
        <v>0.49898320765885601</v>
      </c>
      <c r="CB36" s="25">
        <v>3.6466695326752498</v>
      </c>
      <c r="CC36" s="25">
        <v>0.109929870687897</v>
      </c>
      <c r="CE36" s="54">
        <f t="shared" si="12"/>
        <v>-2.4286948716571532E-7</v>
      </c>
      <c r="CF36" s="54">
        <f t="shared" si="13"/>
        <v>-1.1777966070652809E-7</v>
      </c>
      <c r="CG36" s="54">
        <f t="shared" si="14"/>
        <v>-2.324985377846437E-6</v>
      </c>
      <c r="CH36" s="54">
        <f t="shared" si="15"/>
        <v>-3.7881814499641255E-5</v>
      </c>
      <c r="CI36" s="54">
        <f t="shared" si="16"/>
        <v>-5.4356341100610938E-5</v>
      </c>
      <c r="CJ36" s="54">
        <f t="shared" si="17"/>
        <v>-1.3753291981369843E-6</v>
      </c>
      <c r="CK36" s="54">
        <f t="shared" si="18"/>
        <v>-1.9396454951364653E-7</v>
      </c>
      <c r="CL36" s="95">
        <f t="shared" si="19"/>
        <v>-0.55021231528689951</v>
      </c>
      <c r="CM36" s="95">
        <f t="shared" si="20"/>
        <v>-0.85114536458163192</v>
      </c>
      <c r="CN36" s="95">
        <f t="shared" si="21"/>
        <v>-0.84101882037971898</v>
      </c>
      <c r="CO36" s="54">
        <f t="shared" si="10"/>
        <v>-3.536447301541244E-6</v>
      </c>
      <c r="CP36" s="54">
        <f t="shared" si="11"/>
        <v>1.6717801711374552E-6</v>
      </c>
    </row>
    <row r="37" spans="1:94" x14ac:dyDescent="0.25">
      <c r="A37" s="42" t="s">
        <v>36</v>
      </c>
      <c r="B37" s="25">
        <v>10762.765918999999</v>
      </c>
      <c r="C37" s="25">
        <v>2732.2036929999999</v>
      </c>
      <c r="D37" s="25">
        <v>436.9097648</v>
      </c>
      <c r="E37" s="25">
        <v>1531.6425065000001</v>
      </c>
      <c r="F37" s="25">
        <v>936.54284882000002</v>
      </c>
      <c r="G37" s="25">
        <v>114.70051291999999</v>
      </c>
      <c r="H37" s="25">
        <v>756.14989098000001</v>
      </c>
      <c r="I37" s="77">
        <v>129.26290681</v>
      </c>
      <c r="J37" s="77">
        <v>63.825803039999997</v>
      </c>
      <c r="K37" s="77">
        <v>301.67312212000002</v>
      </c>
      <c r="L37" s="77">
        <v>37.955309759999999</v>
      </c>
      <c r="M37" s="77">
        <v>31.68910296</v>
      </c>
      <c r="N37" s="25"/>
      <c r="O37" s="27" t="s">
        <v>36</v>
      </c>
      <c r="P37" s="88">
        <v>0</v>
      </c>
      <c r="Q37" s="25">
        <v>23.351221881918999</v>
      </c>
      <c r="R37" s="88">
        <v>37.953021692157797</v>
      </c>
      <c r="S37" s="25">
        <v>47.7293195837265</v>
      </c>
      <c r="T37" s="25">
        <v>47.7293195837265</v>
      </c>
      <c r="U37" s="25">
        <v>94.054404902197405</v>
      </c>
      <c r="V37" s="88">
        <v>2.0782445378638301E-2</v>
      </c>
      <c r="W37" s="25">
        <v>8.4769540409276392</v>
      </c>
      <c r="X37" s="88">
        <v>31.687137917199198</v>
      </c>
      <c r="Y37" s="25">
        <v>160.668988971554</v>
      </c>
      <c r="Z37" s="25">
        <v>10762.1182537189</v>
      </c>
      <c r="AA37" s="25">
        <v>41.740911358934497</v>
      </c>
      <c r="AB37" s="25">
        <v>25.755670536096801</v>
      </c>
      <c r="AC37" s="25">
        <v>7.4163809426865397</v>
      </c>
      <c r="AD37" s="25">
        <v>0</v>
      </c>
      <c r="AE37" s="88">
        <v>0</v>
      </c>
      <c r="AF37" s="25">
        <v>46.843107055815501</v>
      </c>
      <c r="AG37" s="25">
        <v>46.843107055815501</v>
      </c>
      <c r="AH37" s="25">
        <v>6314871.9484382998</v>
      </c>
      <c r="AI37" s="25">
        <v>0</v>
      </c>
      <c r="AJ37" s="25">
        <v>11.1735107447433</v>
      </c>
      <c r="AK37" s="25">
        <v>2.4453804247045499</v>
      </c>
      <c r="AL37" s="88">
        <v>3.9563271141702301</v>
      </c>
      <c r="AM37" s="25">
        <v>8.7465644114552106</v>
      </c>
      <c r="AN37" s="25">
        <v>0</v>
      </c>
      <c r="AO37" s="25">
        <v>0</v>
      </c>
      <c r="AP37" s="25">
        <v>2732.0684811807901</v>
      </c>
      <c r="AQ37" s="25">
        <v>0</v>
      </c>
      <c r="AR37" s="88">
        <v>805.20691148993797</v>
      </c>
      <c r="AS37" s="25">
        <v>393.19345996682</v>
      </c>
      <c r="AT37" s="25">
        <v>43.6882170714903</v>
      </c>
      <c r="AU37" s="25">
        <v>436.88167703830999</v>
      </c>
      <c r="AV37" s="25">
        <v>0</v>
      </c>
      <c r="AW37" s="25">
        <v>24.8655514754983</v>
      </c>
      <c r="AX37" s="25">
        <v>0.28094607913490599</v>
      </c>
      <c r="AY37" s="25">
        <v>271.90691961507298</v>
      </c>
      <c r="AZ37" s="25">
        <v>0.30904155910867098</v>
      </c>
      <c r="BA37" s="25">
        <v>84.752117153612502</v>
      </c>
      <c r="BB37" s="25">
        <v>102.07710841779701</v>
      </c>
      <c r="BC37" s="25">
        <v>9.36489077751506E-2</v>
      </c>
      <c r="BD37" s="25">
        <v>0</v>
      </c>
      <c r="BE37" s="25">
        <v>65.928707264780599</v>
      </c>
      <c r="BF37" s="25">
        <v>1531.50733972188</v>
      </c>
      <c r="BG37" s="25">
        <v>936.436802620854</v>
      </c>
      <c r="BH37" s="25">
        <v>595.07053710103196</v>
      </c>
      <c r="BI37" s="25">
        <v>0.75480695337775605</v>
      </c>
      <c r="BJ37" s="25">
        <v>0</v>
      </c>
      <c r="BK37" s="25">
        <v>22.382047851320301</v>
      </c>
      <c r="BL37" s="25">
        <v>6.13401082469397</v>
      </c>
      <c r="BM37" s="25">
        <v>254.44362131208001</v>
      </c>
      <c r="BN37" s="25">
        <v>16.8567732601398</v>
      </c>
      <c r="BO37" s="25">
        <v>3.2777069759751298</v>
      </c>
      <c r="BP37" s="25">
        <v>363.54438587498601</v>
      </c>
      <c r="BQ37" s="25">
        <v>7.1886449059153197</v>
      </c>
      <c r="BR37" s="25">
        <v>0.14047291401423001</v>
      </c>
      <c r="BS37" s="25">
        <v>15.452042372834599</v>
      </c>
      <c r="BT37" s="25">
        <v>9.3648992212172696E-3</v>
      </c>
      <c r="BU37" s="25">
        <v>114.691736710814</v>
      </c>
      <c r="BV37" s="25">
        <v>29.8363565348285</v>
      </c>
      <c r="BW37" s="25">
        <v>0</v>
      </c>
      <c r="BX37" s="25">
        <v>3.4637233763455001E-3</v>
      </c>
      <c r="BY37" s="25">
        <v>30.8376729228596</v>
      </c>
      <c r="BZ37" s="88">
        <v>0</v>
      </c>
      <c r="CA37" s="25">
        <v>110.41308927263999</v>
      </c>
      <c r="CB37" s="25">
        <v>756.09663960493106</v>
      </c>
      <c r="CC37" s="25">
        <v>23.587029897066198</v>
      </c>
      <c r="CE37" s="54">
        <f t="shared" si="12"/>
        <v>-6.0176471919398444E-5</v>
      </c>
      <c r="CF37" s="54">
        <f t="shared" si="13"/>
        <v>-4.9488191365925172E-5</v>
      </c>
      <c r="CG37" s="54">
        <f t="shared" si="14"/>
        <v>-6.4287328764268972E-5</v>
      </c>
      <c r="CH37" s="54">
        <f t="shared" si="15"/>
        <v>-8.8249560551117827E-5</v>
      </c>
      <c r="CI37" s="54">
        <f t="shared" si="16"/>
        <v>-1.1323155078236384E-4</v>
      </c>
      <c r="CJ37" s="54">
        <f t="shared" si="17"/>
        <v>-7.6514123281356931E-5</v>
      </c>
      <c r="CK37" s="54">
        <f t="shared" si="18"/>
        <v>-7.0424363878353923E-5</v>
      </c>
      <c r="CL37" s="95">
        <f t="shared" si="19"/>
        <v>-0.63075780390825875</v>
      </c>
      <c r="CM37" s="95">
        <f t="shared" si="20"/>
        <v>-0.86718609657578327</v>
      </c>
      <c r="CN37" s="95">
        <f t="shared" si="21"/>
        <v>-0.84472230496828227</v>
      </c>
      <c r="CO37" s="54">
        <f t="shared" si="10"/>
        <v>-6.0283208243305824E-5</v>
      </c>
      <c r="CP37" s="54">
        <f t="shared" si="11"/>
        <v>-6.2010048163299044E-5</v>
      </c>
    </row>
    <row r="38" spans="1:94" x14ac:dyDescent="0.25">
      <c r="A38" s="42" t="s">
        <v>37</v>
      </c>
      <c r="B38" s="25">
        <v>4311.5998419999996</v>
      </c>
      <c r="C38" s="25">
        <v>493.5743228</v>
      </c>
      <c r="D38" s="25">
        <v>127.35156555</v>
      </c>
      <c r="E38" s="25">
        <v>696.26252969999996</v>
      </c>
      <c r="F38" s="25">
        <v>494.35599483999999</v>
      </c>
      <c r="G38" s="25">
        <v>29.953182940000001</v>
      </c>
      <c r="H38" s="25">
        <v>280.06683679999998</v>
      </c>
      <c r="I38" s="77">
        <v>39.802416489999999</v>
      </c>
      <c r="J38" s="77">
        <v>19.653132469999999</v>
      </c>
      <c r="K38" s="77">
        <v>92.890678080000001</v>
      </c>
      <c r="L38" s="77">
        <v>11.687136000000001</v>
      </c>
      <c r="M38" s="77">
        <v>9.7576560000000008</v>
      </c>
      <c r="N38" s="25"/>
      <c r="O38" s="27" t="s">
        <v>37</v>
      </c>
      <c r="P38" s="88">
        <v>0</v>
      </c>
      <c r="Q38" s="25">
        <v>8.8691096232400195</v>
      </c>
      <c r="R38" s="88">
        <v>11.687204068170301</v>
      </c>
      <c r="S38" s="25">
        <v>20.307461642063501</v>
      </c>
      <c r="T38" s="25">
        <v>20.307461642063501</v>
      </c>
      <c r="U38" s="25">
        <v>39.886748679706997</v>
      </c>
      <c r="V38" s="88">
        <v>1.72249747313282E-2</v>
      </c>
      <c r="W38" s="25">
        <v>3.1707993746768501</v>
      </c>
      <c r="X38" s="88">
        <v>9.7576526692632708</v>
      </c>
      <c r="Y38" s="25">
        <v>59.023051195445198</v>
      </c>
      <c r="Z38" s="25">
        <v>4311.5980705148304</v>
      </c>
      <c r="AA38" s="25">
        <v>16.0049182777162</v>
      </c>
      <c r="AB38" s="25">
        <v>12.051268028707399</v>
      </c>
      <c r="AC38" s="25">
        <v>2.5026996245638902</v>
      </c>
      <c r="AD38" s="25">
        <v>0</v>
      </c>
      <c r="AE38" s="88">
        <v>0</v>
      </c>
      <c r="AF38" s="25">
        <v>15.1235959404311</v>
      </c>
      <c r="AG38" s="25">
        <v>15.1235959404311</v>
      </c>
      <c r="AH38" s="25">
        <v>1944582.3918517099</v>
      </c>
      <c r="AI38" s="25">
        <v>0</v>
      </c>
      <c r="AJ38" s="25">
        <v>5.0791486870042997</v>
      </c>
      <c r="AK38" s="25">
        <v>1.0659123651275</v>
      </c>
      <c r="AL38" s="88">
        <v>2.09006586832807</v>
      </c>
      <c r="AM38" s="25">
        <v>3.4617746833776999</v>
      </c>
      <c r="AN38" s="25">
        <v>0</v>
      </c>
      <c r="AO38" s="25">
        <v>0</v>
      </c>
      <c r="AP38" s="25">
        <v>493.57423733858002</v>
      </c>
      <c r="AQ38" s="25">
        <v>0</v>
      </c>
      <c r="AR38" s="88">
        <v>300.98687588529299</v>
      </c>
      <c r="AS38" s="25">
        <v>114.61633682214701</v>
      </c>
      <c r="AT38" s="25">
        <v>12.735151403517399</v>
      </c>
      <c r="AU38" s="25">
        <v>127.35148822566499</v>
      </c>
      <c r="AV38" s="25">
        <v>0</v>
      </c>
      <c r="AW38" s="25">
        <v>10.4849506500879</v>
      </c>
      <c r="AX38" s="25">
        <v>0.14830677094528599</v>
      </c>
      <c r="AY38" s="25">
        <v>93.436901985813194</v>
      </c>
      <c r="AZ38" s="25">
        <v>0.16313754857057799</v>
      </c>
      <c r="BA38" s="25">
        <v>44.739200383604199</v>
      </c>
      <c r="BB38" s="25">
        <v>53.884780722785301</v>
      </c>
      <c r="BC38" s="25">
        <v>4.9435858948284998E-2</v>
      </c>
      <c r="BD38" s="25">
        <v>0</v>
      </c>
      <c r="BE38" s="25">
        <v>34.802649514707497</v>
      </c>
      <c r="BF38" s="25">
        <v>696.23563286242597</v>
      </c>
      <c r="BG38" s="25">
        <v>494.32914884869098</v>
      </c>
      <c r="BH38" s="25">
        <v>201.906484013734</v>
      </c>
      <c r="BI38" s="25">
        <v>0.398447807227853</v>
      </c>
      <c r="BJ38" s="25">
        <v>0</v>
      </c>
      <c r="BK38" s="25">
        <v>11.815104416409</v>
      </c>
      <c r="BL38" s="25">
        <v>3.2380343480106002</v>
      </c>
      <c r="BM38" s="25">
        <v>134.316484509774</v>
      </c>
      <c r="BN38" s="25">
        <v>8.8984062787634208</v>
      </c>
      <c r="BO38" s="25">
        <v>1.7302423761415799</v>
      </c>
      <c r="BP38" s="25">
        <v>191.908950985741</v>
      </c>
      <c r="BQ38" s="25">
        <v>3.7034628612563001</v>
      </c>
      <c r="BR38" s="25">
        <v>7.4153301256083298E-2</v>
      </c>
      <c r="BS38" s="25">
        <v>8.1568704398771992</v>
      </c>
      <c r="BT38" s="25">
        <v>4.9435859278978301E-3</v>
      </c>
      <c r="BU38" s="25">
        <v>29.953239385571798</v>
      </c>
      <c r="BV38" s="25">
        <v>9.6888008853102701</v>
      </c>
      <c r="BW38" s="25">
        <v>0</v>
      </c>
      <c r="BX38" s="25">
        <v>2.8707128885772999E-3</v>
      </c>
      <c r="BY38" s="25">
        <v>11.176175423742601</v>
      </c>
      <c r="BZ38" s="88">
        <v>0</v>
      </c>
      <c r="CA38" s="25">
        <v>36.805542917706902</v>
      </c>
      <c r="CB38" s="25">
        <v>280.06676069379398</v>
      </c>
      <c r="CC38" s="25">
        <v>8.2695801860370199</v>
      </c>
      <c r="CE38" s="54">
        <f t="shared" si="12"/>
        <v>-4.1086493045404037E-7</v>
      </c>
      <c r="CF38" s="54">
        <f t="shared" si="13"/>
        <v>-1.7314802662425325E-7</v>
      </c>
      <c r="CG38" s="54">
        <f t="shared" si="14"/>
        <v>-6.0717223754318335E-7</v>
      </c>
      <c r="CH38" s="54">
        <f t="shared" si="15"/>
        <v>-3.8630310302027991E-5</v>
      </c>
      <c r="CI38" s="54">
        <f t="shared" si="16"/>
        <v>-5.430497776750068E-5</v>
      </c>
      <c r="CJ38" s="54">
        <f t="shared" si="17"/>
        <v>1.8844598889586394E-6</v>
      </c>
      <c r="CK38" s="54">
        <f t="shared" si="18"/>
        <v>-2.7174301272029277E-7</v>
      </c>
      <c r="CL38" s="95">
        <f t="shared" si="19"/>
        <v>-0.48979324792589995</v>
      </c>
      <c r="CM38" s="95">
        <f t="shared" si="20"/>
        <v>-0.83866188356909543</v>
      </c>
      <c r="CN38" s="95">
        <f t="shared" si="21"/>
        <v>-0.83718930410426928</v>
      </c>
      <c r="CO38" s="54">
        <f t="shared" si="10"/>
        <v>5.824195962145951E-6</v>
      </c>
      <c r="CP38" s="54">
        <f t="shared" si="11"/>
        <v>-3.4134598821462976E-7</v>
      </c>
    </row>
    <row r="39" spans="1:94" x14ac:dyDescent="0.25">
      <c r="A39" s="42" t="s">
        <v>130</v>
      </c>
      <c r="B39" s="25">
        <v>261.66859160000001</v>
      </c>
      <c r="C39" s="25">
        <v>46.615104199999998</v>
      </c>
      <c r="D39" s="25">
        <v>9.92251935</v>
      </c>
      <c r="E39" s="25">
        <v>46.420760649999998</v>
      </c>
      <c r="F39" s="25">
        <v>27.558528939999999</v>
      </c>
      <c r="G39" s="25">
        <v>4.2874601200000004</v>
      </c>
      <c r="H39" s="25">
        <v>17.722831939999999</v>
      </c>
      <c r="I39" s="77">
        <v>2.9323308099999998</v>
      </c>
      <c r="J39" s="77">
        <v>1.4478891</v>
      </c>
      <c r="K39" s="77">
        <v>6.84345917</v>
      </c>
      <c r="L39" s="77">
        <v>0.86101680000000003</v>
      </c>
      <c r="M39" s="77">
        <v>0.71886779999999995</v>
      </c>
      <c r="N39" s="25"/>
      <c r="O39" s="27" t="s">
        <v>130</v>
      </c>
      <c r="P39" s="88">
        <v>0</v>
      </c>
      <c r="Q39" s="25">
        <v>0.56522357830773196</v>
      </c>
      <c r="R39" s="88">
        <v>0.86101619203789703</v>
      </c>
      <c r="S39" s="25">
        <v>1.3327792094439299</v>
      </c>
      <c r="T39" s="25">
        <v>1.3327792094439299</v>
      </c>
      <c r="U39" s="25">
        <v>2.6156434365647501</v>
      </c>
      <c r="V39" s="88">
        <v>1.2628097463957099E-3</v>
      </c>
      <c r="W39" s="25">
        <v>0.20120888809537099</v>
      </c>
      <c r="X39" s="88">
        <v>0.71886485931156197</v>
      </c>
      <c r="Y39" s="25">
        <v>3.7261052256155001</v>
      </c>
      <c r="Z39" s="25">
        <v>261.66853332010498</v>
      </c>
      <c r="AA39" s="25">
        <v>1.02266790404272</v>
      </c>
      <c r="AB39" s="25">
        <v>0.80819907220588905</v>
      </c>
      <c r="AC39" s="25">
        <v>0.15393462091370499</v>
      </c>
      <c r="AD39" s="25">
        <v>0</v>
      </c>
      <c r="AE39" s="88">
        <v>0</v>
      </c>
      <c r="AF39" s="25">
        <v>0.91658942038283198</v>
      </c>
      <c r="AG39" s="25">
        <v>0.91658942038283198</v>
      </c>
      <c r="AH39" s="25">
        <v>143261.627015437</v>
      </c>
      <c r="AI39" s="25">
        <v>0</v>
      </c>
      <c r="AJ39" s="25">
        <v>0.33847719123772901</v>
      </c>
      <c r="AK39" s="25">
        <v>7.0358110382557001E-2</v>
      </c>
      <c r="AL39" s="88">
        <v>0.14359763218344601</v>
      </c>
      <c r="AM39" s="25">
        <v>0.22308928264025499</v>
      </c>
      <c r="AN39" s="25">
        <v>0</v>
      </c>
      <c r="AO39" s="25">
        <v>0</v>
      </c>
      <c r="AP39" s="25">
        <v>46.6150908138913</v>
      </c>
      <c r="AQ39" s="25">
        <v>0</v>
      </c>
      <c r="AR39" s="88">
        <v>19.096206176248501</v>
      </c>
      <c r="AS39" s="25">
        <v>8.93028403247407</v>
      </c>
      <c r="AT39" s="25">
        <v>0.99225085732237595</v>
      </c>
      <c r="AU39" s="25">
        <v>9.9225348897964594</v>
      </c>
      <c r="AV39" s="25">
        <v>0</v>
      </c>
      <c r="AW39" s="25">
        <v>0.68663426334209599</v>
      </c>
      <c r="AX39" s="25">
        <v>8.2676234726103207E-3</v>
      </c>
      <c r="AY39" s="25">
        <v>5.7805829061327003</v>
      </c>
      <c r="AZ39" s="25">
        <v>9.0943053511687195E-3</v>
      </c>
      <c r="BA39" s="25">
        <v>2.4940467269630702</v>
      </c>
      <c r="BB39" s="25">
        <v>3.00387748915601</v>
      </c>
      <c r="BC39" s="25">
        <v>2.7558396578426601E-3</v>
      </c>
      <c r="BD39" s="25">
        <v>0</v>
      </c>
      <c r="BE39" s="25">
        <v>1.9401191598185501</v>
      </c>
      <c r="BF39" s="25">
        <v>46.4192582062093</v>
      </c>
      <c r="BG39" s="25">
        <v>27.557031978923799</v>
      </c>
      <c r="BH39" s="25">
        <v>18.8622262272855</v>
      </c>
      <c r="BI39" s="25">
        <v>2.2212106350964801E-2</v>
      </c>
      <c r="BJ39" s="25">
        <v>0</v>
      </c>
      <c r="BK39" s="25">
        <v>0.65864833523481903</v>
      </c>
      <c r="BL39" s="25">
        <v>0.18050863826011199</v>
      </c>
      <c r="BM39" s="25">
        <v>7.4876502587675002</v>
      </c>
      <c r="BN39" s="25">
        <v>0.49605398016942498</v>
      </c>
      <c r="BO39" s="25">
        <v>9.6455047206468303E-2</v>
      </c>
      <c r="BP39" s="25">
        <v>10.6982183347387</v>
      </c>
      <c r="BQ39" s="25">
        <v>0.25325223508236999</v>
      </c>
      <c r="BR39" s="25">
        <v>4.13378924916086E-3</v>
      </c>
      <c r="BS39" s="25">
        <v>0.45471476049537801</v>
      </c>
      <c r="BT39" s="25">
        <v>2.75584031922926E-4</v>
      </c>
      <c r="BU39" s="25">
        <v>4.28751053864426</v>
      </c>
      <c r="BV39" s="25">
        <v>0.58837002589791498</v>
      </c>
      <c r="BW39" s="25">
        <v>0</v>
      </c>
      <c r="BX39" s="25">
        <v>2.1048035490225201E-4</v>
      </c>
      <c r="BY39" s="25">
        <v>0.70276975848762901</v>
      </c>
      <c r="BZ39" s="88">
        <v>0</v>
      </c>
      <c r="CA39" s="25">
        <v>2.25479203254022</v>
      </c>
      <c r="CB39" s="25">
        <v>17.722828089088701</v>
      </c>
      <c r="CC39" s="25">
        <v>0.51482146167540199</v>
      </c>
      <c r="CE39" s="54">
        <f t="shared" si="12"/>
        <v>-2.2272407503203488E-7</v>
      </c>
      <c r="CF39" s="54">
        <f t="shared" si="13"/>
        <v>-2.8716247507484184E-7</v>
      </c>
      <c r="CG39" s="54">
        <f t="shared" si="14"/>
        <v>1.5661139990024092E-6</v>
      </c>
      <c r="CH39" s="54">
        <f t="shared" si="15"/>
        <v>-3.2365772763328228E-5</v>
      </c>
      <c r="CI39" s="54">
        <f t="shared" si="16"/>
        <v>-5.4319339013291126E-5</v>
      </c>
      <c r="CJ39" s="54">
        <f t="shared" si="17"/>
        <v>1.1759559937221442E-5</v>
      </c>
      <c r="CK39" s="54">
        <f t="shared" si="18"/>
        <v>-2.1728532501598157E-7</v>
      </c>
      <c r="CL39" s="95">
        <f t="shared" si="19"/>
        <v>-0.54548811310824441</v>
      </c>
      <c r="CM39" s="95">
        <f t="shared" si="20"/>
        <v>-0.86103294230520067</v>
      </c>
      <c r="CN39" s="95">
        <f t="shared" si="21"/>
        <v>-0.86606343405964503</v>
      </c>
      <c r="CO39" s="54">
        <f t="shared" si="10"/>
        <v>-7.0609784036059008E-7</v>
      </c>
      <c r="CP39" s="54">
        <f t="shared" si="11"/>
        <v>-4.0907221577877342E-6</v>
      </c>
    </row>
    <row r="40" spans="1:94" x14ac:dyDescent="0.25">
      <c r="A40" s="42" t="s">
        <v>39</v>
      </c>
      <c r="B40" s="25"/>
      <c r="C40" s="25"/>
      <c r="D40" s="25"/>
      <c r="E40" s="25"/>
      <c r="F40" s="25"/>
      <c r="G40" s="25"/>
      <c r="H40" s="25"/>
      <c r="I40" s="77"/>
      <c r="J40" s="77"/>
      <c r="K40" s="77"/>
      <c r="L40" s="77"/>
      <c r="M40" s="77"/>
      <c r="N40" s="25"/>
      <c r="P40" s="88"/>
      <c r="Q40" s="25"/>
      <c r="R40" s="88"/>
      <c r="CE40" s="54" t="str">
        <f t="shared" si="12"/>
        <v/>
      </c>
      <c r="CF40" s="54" t="str">
        <f t="shared" si="13"/>
        <v/>
      </c>
      <c r="CG40" s="54" t="str">
        <f t="shared" si="14"/>
        <v/>
      </c>
      <c r="CH40" s="54" t="str">
        <f t="shared" si="15"/>
        <v/>
      </c>
      <c r="CI40" s="54" t="str">
        <f t="shared" si="16"/>
        <v/>
      </c>
      <c r="CJ40" s="54" t="str">
        <f t="shared" si="17"/>
        <v/>
      </c>
      <c r="CK40" s="54" t="str">
        <f t="shared" si="18"/>
        <v/>
      </c>
      <c r="CL40" s="95" t="str">
        <f t="shared" si="19"/>
        <v/>
      </c>
      <c r="CM40" s="95" t="str">
        <f t="shared" si="20"/>
        <v/>
      </c>
      <c r="CN40" s="95" t="str">
        <f t="shared" si="21"/>
        <v/>
      </c>
      <c r="CO40" s="54" t="str">
        <f t="shared" si="10"/>
        <v/>
      </c>
      <c r="CP40" s="54" t="str">
        <f t="shared" si="11"/>
        <v/>
      </c>
    </row>
    <row r="41" spans="1:94" x14ac:dyDescent="0.25">
      <c r="A41" s="42" t="s">
        <v>40</v>
      </c>
      <c r="B41" s="25">
        <v>1402.4476913999999</v>
      </c>
      <c r="C41" s="25">
        <v>265.16592817999998</v>
      </c>
      <c r="D41" s="25">
        <v>57.469255680000003</v>
      </c>
      <c r="E41" s="25">
        <v>220.93936848000001</v>
      </c>
      <c r="F41" s="25">
        <v>141.4632392</v>
      </c>
      <c r="G41" s="25">
        <v>24.895877649999999</v>
      </c>
      <c r="H41" s="25">
        <v>109.31479874999999</v>
      </c>
      <c r="I41" s="77">
        <v>15.55453702</v>
      </c>
      <c r="J41" s="77">
        <v>7.6803219199999999</v>
      </c>
      <c r="K41" s="77">
        <v>36.301101369999998</v>
      </c>
      <c r="L41" s="77">
        <v>4.56726016</v>
      </c>
      <c r="M41" s="77">
        <v>3.8132313600000001</v>
      </c>
      <c r="N41" s="25"/>
      <c r="O41" s="27" t="s">
        <v>40</v>
      </c>
      <c r="P41" s="88">
        <v>0</v>
      </c>
      <c r="Q41" s="25">
        <v>3.4891722205695599</v>
      </c>
      <c r="R41" s="88">
        <v>4.5683648736421496</v>
      </c>
      <c r="S41" s="25">
        <v>8.2490501806359209</v>
      </c>
      <c r="T41" s="25">
        <v>8.2490501806359209</v>
      </c>
      <c r="U41" s="25">
        <v>16.188236510854999</v>
      </c>
      <c r="V41" s="88">
        <v>7.8884071509229096E-3</v>
      </c>
      <c r="W41" s="25">
        <v>1.2415925307245801</v>
      </c>
      <c r="X41" s="88">
        <v>3.8141654836314101</v>
      </c>
      <c r="Y41" s="25">
        <v>22.9817490233855</v>
      </c>
      <c r="Z41" s="25">
        <v>1402.65444203773</v>
      </c>
      <c r="AA41" s="25">
        <v>6.3145353451247503</v>
      </c>
      <c r="AB41" s="25">
        <v>5.0116501486135601</v>
      </c>
      <c r="AC41" s="25">
        <v>0.94714021856379904</v>
      </c>
      <c r="AD41" s="25">
        <v>0</v>
      </c>
      <c r="AE41" s="88">
        <v>0</v>
      </c>
      <c r="AF41" s="25">
        <v>5.6316660811763803</v>
      </c>
      <c r="AG41" s="25">
        <v>5.6316660811763803</v>
      </c>
      <c r="AH41" s="25">
        <v>760116.871659033</v>
      </c>
      <c r="AI41" s="25">
        <v>0</v>
      </c>
      <c r="AJ41" s="25">
        <v>2.0977698374796701</v>
      </c>
      <c r="AK41" s="25">
        <v>0.43569250104466001</v>
      </c>
      <c r="AL41" s="88">
        <v>0.89228575718437797</v>
      </c>
      <c r="AM41" s="25">
        <v>1.3785532038889501</v>
      </c>
      <c r="AN41" s="25">
        <v>0</v>
      </c>
      <c r="AO41" s="25">
        <v>0</v>
      </c>
      <c r="AP41" s="25">
        <v>265.22176455739401</v>
      </c>
      <c r="AQ41" s="25">
        <v>0</v>
      </c>
      <c r="AR41" s="88">
        <v>117.834530883998</v>
      </c>
      <c r="AS41" s="25">
        <v>51.734704189332902</v>
      </c>
      <c r="AT41" s="25">
        <v>5.7483163478232102</v>
      </c>
      <c r="AU41" s="25">
        <v>57.483020537156101</v>
      </c>
      <c r="AV41" s="25">
        <v>0</v>
      </c>
      <c r="AW41" s="25">
        <v>4.2490055232394699</v>
      </c>
      <c r="AX41" s="25">
        <v>4.2442245076803498E-2</v>
      </c>
      <c r="AY41" s="25">
        <v>35.5863296410324</v>
      </c>
      <c r="AZ41" s="25">
        <v>4.6686603945170997E-2</v>
      </c>
      <c r="BA41" s="25">
        <v>12.80346985455</v>
      </c>
      <c r="BB41" s="25">
        <v>15.4207493510144</v>
      </c>
      <c r="BC41" s="25">
        <v>1.41475120289687E-2</v>
      </c>
      <c r="BD41" s="25">
        <v>0</v>
      </c>
      <c r="BE41" s="25">
        <v>9.9598188131417498</v>
      </c>
      <c r="BF41" s="25">
        <v>220.96825974349201</v>
      </c>
      <c r="BG41" s="25">
        <v>141.46715015724399</v>
      </c>
      <c r="BH41" s="25">
        <v>79.501109586247495</v>
      </c>
      <c r="BI41" s="25">
        <v>0.114028148613568</v>
      </c>
      <c r="BJ41" s="25">
        <v>0</v>
      </c>
      <c r="BK41" s="25">
        <v>3.3812459641638601</v>
      </c>
      <c r="BL41" s="25">
        <v>0.92666062490010304</v>
      </c>
      <c r="BM41" s="25">
        <v>38.4387019185722</v>
      </c>
      <c r="BN41" s="25">
        <v>2.5465502075100401</v>
      </c>
      <c r="BO41" s="25">
        <v>0.49516307919553298</v>
      </c>
      <c r="BP41" s="25">
        <v>54.920518086167597</v>
      </c>
      <c r="BQ41" s="25">
        <v>1.5730281014434699</v>
      </c>
      <c r="BR41" s="25">
        <v>2.1221201408753401E-2</v>
      </c>
      <c r="BS41" s="25">
        <v>2.33433179560949</v>
      </c>
      <c r="BT41" s="25">
        <v>1.4147513461972999E-3</v>
      </c>
      <c r="BU41" s="25">
        <v>24.904491921713799</v>
      </c>
      <c r="BV41" s="25">
        <v>3.6157284281770501</v>
      </c>
      <c r="BW41" s="25">
        <v>0</v>
      </c>
      <c r="BX41" s="25">
        <v>1.3147977226365E-3</v>
      </c>
      <c r="BY41" s="25">
        <v>4.33287766658575</v>
      </c>
      <c r="BZ41" s="88">
        <v>0</v>
      </c>
      <c r="CA41" s="25">
        <v>13.8680764562906</v>
      </c>
      <c r="CB41" s="25">
        <v>109.33398997999301</v>
      </c>
      <c r="CC41" s="25">
        <v>3.1712003636364101</v>
      </c>
      <c r="CE41" s="54">
        <f t="shared" si="12"/>
        <v>1.4742128280279801E-4</v>
      </c>
      <c r="CF41" s="54">
        <f t="shared" si="13"/>
        <v>2.1057146284694301E-4</v>
      </c>
      <c r="CG41" s="54">
        <f t="shared" si="14"/>
        <v>2.3951688591101168E-4</v>
      </c>
      <c r="CH41" s="54">
        <f t="shared" si="15"/>
        <v>1.3076557469482794E-4</v>
      </c>
      <c r="CI41" s="54">
        <f t="shared" si="16"/>
        <v>2.7646456182578192E-5</v>
      </c>
      <c r="CJ41" s="54">
        <f t="shared" si="17"/>
        <v>3.4601197173699888E-4</v>
      </c>
      <c r="CK41" s="54">
        <f t="shared" si="18"/>
        <v>1.7555930406917911E-4</v>
      </c>
      <c r="CL41" s="95">
        <f t="shared" si="19"/>
        <v>-0.46966919233730292</v>
      </c>
      <c r="CM41" s="95">
        <f t="shared" si="20"/>
        <v>-0.83834108209821234</v>
      </c>
      <c r="CN41" s="95">
        <f t="shared" si="21"/>
        <v>-0.84486239070888058</v>
      </c>
      <c r="CO41" s="54">
        <f t="shared" si="10"/>
        <v>2.4187666203573363E-4</v>
      </c>
      <c r="CP41" s="54">
        <f t="shared" si="11"/>
        <v>2.4496904153489097E-4</v>
      </c>
    </row>
    <row r="42" spans="1:94" x14ac:dyDescent="0.25">
      <c r="A42" s="42" t="s">
        <v>41</v>
      </c>
      <c r="B42" s="25">
        <v>4684.2862929000003</v>
      </c>
      <c r="C42" s="25">
        <v>1061.7728342</v>
      </c>
      <c r="D42" s="25">
        <v>197.42808897</v>
      </c>
      <c r="E42" s="25">
        <v>799.25249281000004</v>
      </c>
      <c r="F42" s="25">
        <v>463.40521030000002</v>
      </c>
      <c r="G42" s="25">
        <v>89.661605280000003</v>
      </c>
      <c r="H42" s="25">
        <v>340.89051465</v>
      </c>
      <c r="I42" s="77">
        <v>55.5808617</v>
      </c>
      <c r="J42" s="77">
        <v>27.44401371</v>
      </c>
      <c r="K42" s="77">
        <v>129.71432962</v>
      </c>
      <c r="L42" s="77">
        <v>16.320141599999999</v>
      </c>
      <c r="M42" s="77">
        <v>13.6257786</v>
      </c>
      <c r="N42" s="25"/>
      <c r="O42" s="27" t="s">
        <v>41</v>
      </c>
      <c r="P42" s="88">
        <v>0</v>
      </c>
      <c r="Q42" s="25">
        <v>10.857860135058999</v>
      </c>
      <c r="R42" s="88">
        <v>16.324091070159401</v>
      </c>
      <c r="S42" s="25">
        <v>25.432953645276498</v>
      </c>
      <c r="T42" s="25">
        <v>25.432953645276498</v>
      </c>
      <c r="U42" s="25">
        <v>49.922846261842899</v>
      </c>
      <c r="V42" s="88">
        <v>2.3534422185992901E-2</v>
      </c>
      <c r="W42" s="25">
        <v>3.8689472537990102</v>
      </c>
      <c r="X42" s="88">
        <v>13.6291291433143</v>
      </c>
      <c r="Y42" s="25">
        <v>71.733066337229999</v>
      </c>
      <c r="Z42" s="25">
        <v>4685.4809314527802</v>
      </c>
      <c r="AA42" s="25">
        <v>19.633302423131902</v>
      </c>
      <c r="AB42" s="25">
        <v>15.348896380823</v>
      </c>
      <c r="AC42" s="25">
        <v>2.9814775787093</v>
      </c>
      <c r="AD42" s="25">
        <v>0</v>
      </c>
      <c r="AE42" s="88">
        <v>0</v>
      </c>
      <c r="AF42" s="25">
        <v>17.814886110294999</v>
      </c>
      <c r="AG42" s="25">
        <v>17.814886110294999</v>
      </c>
      <c r="AH42" s="25">
        <v>2716112.6207421799</v>
      </c>
      <c r="AI42" s="25">
        <v>0</v>
      </c>
      <c r="AJ42" s="25">
        <v>6.4372198721550697</v>
      </c>
      <c r="AK42" s="25">
        <v>1.3409061119663499</v>
      </c>
      <c r="AL42" s="88">
        <v>2.7128337084498502</v>
      </c>
      <c r="AM42" s="25">
        <v>4.2746618437452097</v>
      </c>
      <c r="AN42" s="25">
        <v>0</v>
      </c>
      <c r="AO42" s="25">
        <v>0</v>
      </c>
      <c r="AP42" s="25">
        <v>1062.1934065267801</v>
      </c>
      <c r="AQ42" s="25">
        <v>0</v>
      </c>
      <c r="AR42" s="88">
        <v>367.20846960653</v>
      </c>
      <c r="AS42" s="25">
        <v>177.73846084315699</v>
      </c>
      <c r="AT42" s="25">
        <v>19.748761873267298</v>
      </c>
      <c r="AU42" s="25">
        <v>197.48722271642501</v>
      </c>
      <c r="AV42" s="25">
        <v>0</v>
      </c>
      <c r="AW42" s="25">
        <v>13.109078916152701</v>
      </c>
      <c r="AX42" s="25">
        <v>0.13905664621879699</v>
      </c>
      <c r="AY42" s="25">
        <v>111.80814531391</v>
      </c>
      <c r="AZ42" s="25">
        <v>0.15296224320287399</v>
      </c>
      <c r="BA42" s="25">
        <v>41.948638921498898</v>
      </c>
      <c r="BB42" s="25">
        <v>50.523774423077903</v>
      </c>
      <c r="BC42" s="25">
        <v>4.6352067770079899E-2</v>
      </c>
      <c r="BD42" s="25">
        <v>0</v>
      </c>
      <c r="BE42" s="25">
        <v>32.6318766293534</v>
      </c>
      <c r="BF42" s="25">
        <v>799.39332095294697</v>
      </c>
      <c r="BG42" s="25">
        <v>463.49591380887</v>
      </c>
      <c r="BH42" s="25">
        <v>335.89740714407702</v>
      </c>
      <c r="BI42" s="25">
        <v>0.37359769617001998</v>
      </c>
      <c r="BJ42" s="25">
        <v>0</v>
      </c>
      <c r="BK42" s="25">
        <v>11.0781499694108</v>
      </c>
      <c r="BL42" s="25">
        <v>3.0360647883287299</v>
      </c>
      <c r="BM42" s="25">
        <v>125.938634236677</v>
      </c>
      <c r="BN42" s="25">
        <v>8.3433685521696201</v>
      </c>
      <c r="BO42" s="25">
        <v>1.62232827813511</v>
      </c>
      <c r="BP42" s="25">
        <v>179.93884841570301</v>
      </c>
      <c r="BQ42" s="25">
        <v>4.7892086417266597</v>
      </c>
      <c r="BR42" s="25">
        <v>6.9528061090075297E-2</v>
      </c>
      <c r="BS42" s="25">
        <v>7.6480976757772599</v>
      </c>
      <c r="BT42" s="25">
        <v>4.6352042857851399E-3</v>
      </c>
      <c r="BU42" s="25">
        <v>89.690493418652196</v>
      </c>
      <c r="BV42" s="25">
        <v>11.4302244330608</v>
      </c>
      <c r="BW42" s="25">
        <v>0</v>
      </c>
      <c r="BX42" s="25">
        <v>3.9225537697867496E-3</v>
      </c>
      <c r="BY42" s="25">
        <v>13.5415526696609</v>
      </c>
      <c r="BZ42" s="88">
        <v>0</v>
      </c>
      <c r="CA42" s="25">
        <v>43.712505615370603</v>
      </c>
      <c r="CB42" s="25">
        <v>341.002516796463</v>
      </c>
      <c r="CC42" s="25">
        <v>9.9431853465682192</v>
      </c>
      <c r="CE42" s="54">
        <f t="shared" si="12"/>
        <v>2.5503107156166503E-4</v>
      </c>
      <c r="CF42" s="54">
        <f t="shared" si="13"/>
        <v>3.961038682035579E-4</v>
      </c>
      <c r="CG42" s="54">
        <f t="shared" si="14"/>
        <v>2.9952043163417432E-4</v>
      </c>
      <c r="CH42" s="54">
        <f t="shared" si="15"/>
        <v>1.7619981697124062E-4</v>
      </c>
      <c r="CI42" s="54">
        <f t="shared" si="16"/>
        <v>1.9573260475698749E-4</v>
      </c>
      <c r="CJ42" s="54">
        <f t="shared" si="17"/>
        <v>3.2219073662554656E-4</v>
      </c>
      <c r="CK42" s="54">
        <f t="shared" si="18"/>
        <v>3.2855753284304106E-4</v>
      </c>
      <c r="CL42" s="95">
        <f t="shared" si="19"/>
        <v>-0.54241526908035509</v>
      </c>
      <c r="CM42" s="95">
        <f t="shared" si="20"/>
        <v>-0.85902400083741215</v>
      </c>
      <c r="CN42" s="95">
        <f t="shared" si="21"/>
        <v>-0.86266061612094858</v>
      </c>
      <c r="CO42" s="54">
        <f t="shared" si="10"/>
        <v>2.4199974829885139E-4</v>
      </c>
      <c r="CP42" s="54">
        <f t="shared" si="11"/>
        <v>2.4589738411715526E-4</v>
      </c>
    </row>
    <row r="43" spans="1:94" x14ac:dyDescent="0.25">
      <c r="A43" s="42" t="s">
        <v>42</v>
      </c>
      <c r="B43" s="25">
        <v>1581.6475281</v>
      </c>
      <c r="C43" s="25">
        <v>368.00661219</v>
      </c>
      <c r="D43" s="25">
        <v>65.838911330000002</v>
      </c>
      <c r="E43" s="25">
        <v>260.41485641000003</v>
      </c>
      <c r="F43" s="25">
        <v>159.13751239000001</v>
      </c>
      <c r="G43" s="25">
        <v>29.575136709999999</v>
      </c>
      <c r="H43" s="25">
        <v>117.7574523</v>
      </c>
      <c r="I43" s="77">
        <v>17.877073370000002</v>
      </c>
      <c r="J43" s="77">
        <v>8.8271143300000006</v>
      </c>
      <c r="K43" s="77">
        <v>41.721424849999998</v>
      </c>
      <c r="L43" s="77">
        <v>5.2492236700000001</v>
      </c>
      <c r="M43" s="77">
        <v>4.3826065500000002</v>
      </c>
      <c r="N43" s="25"/>
      <c r="O43" s="27" t="s">
        <v>42</v>
      </c>
      <c r="P43" s="88">
        <v>0</v>
      </c>
      <c r="Q43" s="25">
        <v>3.7445339160405</v>
      </c>
      <c r="R43" s="88">
        <v>5.2498487582764302</v>
      </c>
      <c r="S43" s="25">
        <v>8.7189398217887106</v>
      </c>
      <c r="T43" s="25">
        <v>8.7189398217887106</v>
      </c>
      <c r="U43" s="25">
        <v>17.117298530068201</v>
      </c>
      <c r="V43" s="88">
        <v>7.8934504182496101E-3</v>
      </c>
      <c r="W43" s="25">
        <v>1.33545768858336</v>
      </c>
      <c r="X43" s="88">
        <v>4.3831358595356802</v>
      </c>
      <c r="Y43" s="25">
        <v>24.7865530234075</v>
      </c>
      <c r="Z43" s="25">
        <v>1581.82123778501</v>
      </c>
      <c r="AA43" s="25">
        <v>6.7673703261661</v>
      </c>
      <c r="AB43" s="25">
        <v>5.23908638548256</v>
      </c>
      <c r="AC43" s="25">
        <v>1.0357394870543399</v>
      </c>
      <c r="AD43" s="25">
        <v>0</v>
      </c>
      <c r="AE43" s="88">
        <v>0</v>
      </c>
      <c r="AF43" s="25">
        <v>6.2076582199705603</v>
      </c>
      <c r="AG43" s="25">
        <v>6.2076582199705603</v>
      </c>
      <c r="AH43" s="25">
        <v>873503.64249849797</v>
      </c>
      <c r="AI43" s="25">
        <v>0</v>
      </c>
      <c r="AJ43" s="25">
        <v>2.1999921220103902</v>
      </c>
      <c r="AK43" s="25">
        <v>0.45915281323214102</v>
      </c>
      <c r="AL43" s="88">
        <v>0.92151429459897305</v>
      </c>
      <c r="AM43" s="25">
        <v>1.47086534587763</v>
      </c>
      <c r="AN43" s="25">
        <v>0</v>
      </c>
      <c r="AO43" s="25">
        <v>0</v>
      </c>
      <c r="AP43" s="25">
        <v>368.06409138158102</v>
      </c>
      <c r="AQ43" s="25">
        <v>0</v>
      </c>
      <c r="AR43" s="88">
        <v>126.755140572209</v>
      </c>
      <c r="AS43" s="25">
        <v>59.262332137325899</v>
      </c>
      <c r="AT43" s="25">
        <v>6.5847301465522401</v>
      </c>
      <c r="AU43" s="25">
        <v>65.847062283878103</v>
      </c>
      <c r="AV43" s="25">
        <v>0</v>
      </c>
      <c r="AW43" s="25">
        <v>4.4960406267189104</v>
      </c>
      <c r="AX43" s="25">
        <v>4.7745585740504901E-2</v>
      </c>
      <c r="AY43" s="25">
        <v>38.794714246267198</v>
      </c>
      <c r="AZ43" s="25">
        <v>5.2520004960399401E-2</v>
      </c>
      <c r="BA43" s="25">
        <v>14.403294807564</v>
      </c>
      <c r="BB43" s="25">
        <v>17.347614102966801</v>
      </c>
      <c r="BC43" s="25">
        <v>1.5915287510265198E-2</v>
      </c>
      <c r="BD43" s="25">
        <v>0</v>
      </c>
      <c r="BE43" s="25">
        <v>11.2043308586451</v>
      </c>
      <c r="BF43" s="25">
        <v>260.42948713128999</v>
      </c>
      <c r="BG43" s="25">
        <v>159.143841204605</v>
      </c>
      <c r="BH43" s="25">
        <v>101.28564592668501</v>
      </c>
      <c r="BI43" s="25">
        <v>0.12827642542590501</v>
      </c>
      <c r="BJ43" s="25">
        <v>0</v>
      </c>
      <c r="BK43" s="25">
        <v>3.80374130965569</v>
      </c>
      <c r="BL43" s="25">
        <v>1.04244981563848</v>
      </c>
      <c r="BM43" s="25">
        <v>43.241714093597203</v>
      </c>
      <c r="BN43" s="25">
        <v>2.86474387252875</v>
      </c>
      <c r="BO43" s="25">
        <v>0.55703760093035004</v>
      </c>
      <c r="BP43" s="25">
        <v>61.782980648930398</v>
      </c>
      <c r="BQ43" s="25">
        <v>1.6283731760679401</v>
      </c>
      <c r="BR43" s="25">
        <v>2.3872873449186201E-2</v>
      </c>
      <c r="BS43" s="25">
        <v>2.6260123899755801</v>
      </c>
      <c r="BT43" s="25">
        <v>1.5915270865369199E-3</v>
      </c>
      <c r="BU43" s="25">
        <v>29.578217452889898</v>
      </c>
      <c r="BV43" s="25">
        <v>3.9812721699600799</v>
      </c>
      <c r="BW43" s="25">
        <v>0</v>
      </c>
      <c r="BX43" s="25">
        <v>1.31552576295273E-3</v>
      </c>
      <c r="BY43" s="25">
        <v>4.68291245602407</v>
      </c>
      <c r="BZ43" s="88">
        <v>0</v>
      </c>
      <c r="CA43" s="25">
        <v>15.198022535690001</v>
      </c>
      <c r="CB43" s="25">
        <v>117.771763532245</v>
      </c>
      <c r="CC43" s="25">
        <v>3.4455817777685902</v>
      </c>
      <c r="CE43" s="54">
        <f t="shared" si="12"/>
        <v>1.0982831631180628E-4</v>
      </c>
      <c r="CF43" s="54">
        <f t="shared" si="13"/>
        <v>1.5619064896406685E-4</v>
      </c>
      <c r="CG43" s="54">
        <f t="shared" si="14"/>
        <v>1.2380146805961181E-4</v>
      </c>
      <c r="CH43" s="54">
        <f t="shared" si="15"/>
        <v>5.6182360298702344E-5</v>
      </c>
      <c r="CI43" s="54">
        <f t="shared" si="16"/>
        <v>3.9769470503435744E-5</v>
      </c>
      <c r="CJ43" s="54">
        <f t="shared" si="17"/>
        <v>1.0416664917250921E-4</v>
      </c>
      <c r="CK43" s="54">
        <f t="shared" si="18"/>
        <v>1.2153143572219185E-4</v>
      </c>
      <c r="CL43" s="95">
        <f t="shared" si="19"/>
        <v>-0.5122837143790997</v>
      </c>
      <c r="CM43" s="95">
        <f t="shared" si="20"/>
        <v>-0.84870959651619693</v>
      </c>
      <c r="CN43" s="95">
        <f t="shared" si="21"/>
        <v>-0.85121173971673303</v>
      </c>
      <c r="CO43" s="54">
        <f t="shared" si="10"/>
        <v>1.1908204255088284E-4</v>
      </c>
      <c r="CP43" s="54">
        <f t="shared" si="11"/>
        <v>1.2077505238976521E-4</v>
      </c>
    </row>
    <row r="44" spans="1:94" x14ac:dyDescent="0.25">
      <c r="A44" s="42" t="s">
        <v>43</v>
      </c>
      <c r="B44" s="25">
        <v>13973.763383</v>
      </c>
      <c r="C44" s="25">
        <v>2578.9159242999999</v>
      </c>
      <c r="D44" s="25">
        <v>519.98431733999996</v>
      </c>
      <c r="E44" s="25">
        <v>2164.3543718000001</v>
      </c>
      <c r="F44" s="25">
        <v>1418.2190756</v>
      </c>
      <c r="G44" s="25">
        <v>188.95904286000001</v>
      </c>
      <c r="H44" s="25">
        <v>926.22713059</v>
      </c>
      <c r="I44" s="77">
        <v>147.22809826</v>
      </c>
      <c r="J44" s="77">
        <v>72.696425160000004</v>
      </c>
      <c r="K44" s="77">
        <v>343.60019788</v>
      </c>
      <c r="L44" s="77">
        <v>43.230408359999998</v>
      </c>
      <c r="M44" s="77">
        <v>36.093312660000002</v>
      </c>
      <c r="N44" s="25"/>
      <c r="O44" s="27" t="s">
        <v>43</v>
      </c>
      <c r="P44" s="88">
        <v>0</v>
      </c>
      <c r="Q44" s="25">
        <v>29.353743309926699</v>
      </c>
      <c r="R44" s="88">
        <v>43.229267217394302</v>
      </c>
      <c r="S44" s="25">
        <v>67.5860077886787</v>
      </c>
      <c r="T44" s="25">
        <v>67.5860077886787</v>
      </c>
      <c r="U44" s="25">
        <v>132.71473254862499</v>
      </c>
      <c r="V44" s="88">
        <v>5.8579107171130199E-2</v>
      </c>
      <c r="W44" s="25">
        <v>10.5052715063075</v>
      </c>
      <c r="X44" s="88">
        <v>36.0923371001345</v>
      </c>
      <c r="Y44" s="25">
        <v>195.16163411844599</v>
      </c>
      <c r="Z44" s="25">
        <v>13973.5141317821</v>
      </c>
      <c r="AA44" s="25">
        <v>53.122927838275601</v>
      </c>
      <c r="AB44" s="25">
        <v>40.331388652492898</v>
      </c>
      <c r="AC44" s="25">
        <v>8.2481403602018801</v>
      </c>
      <c r="AD44" s="25">
        <v>0</v>
      </c>
      <c r="AE44" s="88">
        <v>0</v>
      </c>
      <c r="AF44" s="25">
        <v>49.631133344210802</v>
      </c>
      <c r="AG44" s="25">
        <v>49.631133344210802</v>
      </c>
      <c r="AH44" s="25">
        <v>7192771.6812260998</v>
      </c>
      <c r="AI44" s="25">
        <v>0</v>
      </c>
      <c r="AJ44" s="25">
        <v>16.964026803858001</v>
      </c>
      <c r="AK44" s="25">
        <v>3.5635323524931501</v>
      </c>
      <c r="AL44" s="88">
        <v>7.0165538073739304</v>
      </c>
      <c r="AM44" s="25">
        <v>11.4808371467361</v>
      </c>
      <c r="AN44" s="25">
        <v>0</v>
      </c>
      <c r="AO44" s="25">
        <v>8.5713418769986201E-4</v>
      </c>
      <c r="AP44" s="25">
        <v>2578.7783607831898</v>
      </c>
      <c r="AQ44" s="25">
        <v>0</v>
      </c>
      <c r="AR44" s="88">
        <v>995.90213730357095</v>
      </c>
      <c r="AS44" s="25">
        <v>467.97621891459801</v>
      </c>
      <c r="AT44" s="25">
        <v>51.997540705183603</v>
      </c>
      <c r="AU44" s="25">
        <v>519.97375961978196</v>
      </c>
      <c r="AV44" s="25">
        <v>4.7222863648539098E-7</v>
      </c>
      <c r="AW44" s="25">
        <v>34.894607952101197</v>
      </c>
      <c r="AX44" s="25">
        <v>0.41128812983746399</v>
      </c>
      <c r="AY44" s="25">
        <v>307.73635394642997</v>
      </c>
      <c r="AZ44" s="25">
        <v>0.45241637038487098</v>
      </c>
      <c r="BA44" s="25">
        <v>134.23507644703099</v>
      </c>
      <c r="BB44" s="25">
        <v>162.933560307985</v>
      </c>
      <c r="BC44" s="25">
        <v>0.13709631337907899</v>
      </c>
      <c r="BD44" s="25">
        <v>0</v>
      </c>
      <c r="BE44" s="25">
        <v>104.973095214426</v>
      </c>
      <c r="BF44" s="25">
        <v>2164.2474156027902</v>
      </c>
      <c r="BG44" s="25">
        <v>1418.13199279531</v>
      </c>
      <c r="BH44" s="25">
        <v>746.11542280747506</v>
      </c>
      <c r="BI44" s="25">
        <v>1.1843991202510999</v>
      </c>
      <c r="BJ44" s="25">
        <v>0</v>
      </c>
      <c r="BK44" s="25">
        <v>34.580298533066497</v>
      </c>
      <c r="BL44" s="25">
        <v>9.0592131414430295</v>
      </c>
      <c r="BM44" s="25">
        <v>376.794230603019</v>
      </c>
      <c r="BN44" s="25">
        <v>25.707304310763501</v>
      </c>
      <c r="BO44" s="25">
        <v>4.8777627041099603</v>
      </c>
      <c r="BP44" s="25">
        <v>538.35850773811205</v>
      </c>
      <c r="BQ44" s="25">
        <v>12.4690325132386</v>
      </c>
      <c r="BR44" s="25">
        <v>0.20564355707512699</v>
      </c>
      <c r="BS44" s="25">
        <v>24.208390661088899</v>
      </c>
      <c r="BT44" s="25">
        <v>1.37096433420746E-2</v>
      </c>
      <c r="BU44" s="25">
        <v>188.96018642706801</v>
      </c>
      <c r="BV44" s="25">
        <v>31.867863353256901</v>
      </c>
      <c r="BW44" s="25">
        <v>0</v>
      </c>
      <c r="BX44" s="25">
        <v>9.76303044623043E-3</v>
      </c>
      <c r="BY44" s="25">
        <v>36.946042474443303</v>
      </c>
      <c r="BZ44" s="88">
        <v>0</v>
      </c>
      <c r="CA44" s="25">
        <v>120.954623673711</v>
      </c>
      <c r="CB44" s="25">
        <v>926.21860255138597</v>
      </c>
      <c r="CC44" s="25">
        <v>27.2537042793784</v>
      </c>
      <c r="CE44" s="54">
        <f t="shared" si="12"/>
        <v>-1.7837085906498554E-5</v>
      </c>
      <c r="CF44" s="54">
        <f t="shared" si="13"/>
        <v>-5.334160587165E-5</v>
      </c>
      <c r="CG44" s="54">
        <f t="shared" si="14"/>
        <v>-2.0303920456700255E-5</v>
      </c>
      <c r="CH44" s="54">
        <f t="shared" si="15"/>
        <v>-4.9417137324402214E-5</v>
      </c>
      <c r="CI44" s="54">
        <f t="shared" si="16"/>
        <v>-6.1402928636506308E-5</v>
      </c>
      <c r="CJ44" s="54">
        <f t="shared" si="17"/>
        <v>6.051930887721232E-6</v>
      </c>
      <c r="CK44" s="54">
        <f t="shared" si="18"/>
        <v>-9.2072865632848339E-6</v>
      </c>
      <c r="CL44" s="95">
        <f t="shared" si="19"/>
        <v>-0.54094355230124602</v>
      </c>
      <c r="CM44" s="95">
        <f t="shared" si="20"/>
        <v>-0.8554912228051641</v>
      </c>
      <c r="CN44" s="95">
        <f t="shared" si="21"/>
        <v>-0.85555557403507621</v>
      </c>
      <c r="CO44" s="54">
        <f t="shared" si="10"/>
        <v>-2.6396757490556431E-5</v>
      </c>
      <c r="CP44" s="54">
        <f t="shared" si="11"/>
        <v>-2.7028825940464591E-5</v>
      </c>
    </row>
    <row r="45" spans="1:94" x14ac:dyDescent="0.25">
      <c r="A45" s="42" t="s">
        <v>44</v>
      </c>
      <c r="B45" s="25">
        <v>225.54057829999999</v>
      </c>
      <c r="C45" s="25">
        <v>25.896481779999998</v>
      </c>
      <c r="D45" s="25">
        <v>7.1295912899999996</v>
      </c>
      <c r="E45" s="25">
        <v>38.62712947</v>
      </c>
      <c r="F45" s="25">
        <v>25.49426442</v>
      </c>
      <c r="G45" s="25">
        <v>2.2945786699999999</v>
      </c>
      <c r="H45" s="25">
        <v>14.58148375</v>
      </c>
      <c r="I45" s="77">
        <v>2.226648</v>
      </c>
      <c r="J45" s="77">
        <v>1.0994459999999999</v>
      </c>
      <c r="K45" s="77">
        <v>5.1965402699999999</v>
      </c>
      <c r="L45" s="77">
        <v>0.65380799999999994</v>
      </c>
      <c r="M45" s="77">
        <v>0.54586800000000002</v>
      </c>
      <c r="N45" s="25"/>
      <c r="O45" s="27" t="s">
        <v>44</v>
      </c>
      <c r="P45" s="88">
        <v>0</v>
      </c>
      <c r="Q45" s="25">
        <v>0.46419974860221402</v>
      </c>
      <c r="R45" s="88">
        <v>0.65380733279154701</v>
      </c>
      <c r="S45" s="25">
        <v>1.0864525860281999</v>
      </c>
      <c r="T45" s="25">
        <v>1.0864525860281999</v>
      </c>
      <c r="U45" s="25">
        <v>2.1326570538534</v>
      </c>
      <c r="V45" s="88">
        <v>1.00238015352987E-3</v>
      </c>
      <c r="W45" s="25">
        <v>0.16542529118761801</v>
      </c>
      <c r="X45" s="88">
        <v>0.54587017945226102</v>
      </c>
      <c r="Y45" s="25">
        <v>3.0675518465362601</v>
      </c>
      <c r="Z45" s="25">
        <v>225.54049460694301</v>
      </c>
      <c r="AA45" s="25">
        <v>0.83931291345094905</v>
      </c>
      <c r="AB45" s="25">
        <v>0.65530178110749104</v>
      </c>
      <c r="AC45" s="25">
        <v>0.127590025064898</v>
      </c>
      <c r="AD45" s="25">
        <v>0</v>
      </c>
      <c r="AE45" s="88">
        <v>0</v>
      </c>
      <c r="AF45" s="25">
        <v>0.76268608404019</v>
      </c>
      <c r="AG45" s="25">
        <v>0.76268608404019</v>
      </c>
      <c r="AH45" s="25">
        <v>108784.86671627</v>
      </c>
      <c r="AI45" s="25">
        <v>0</v>
      </c>
      <c r="AJ45" s="25">
        <v>0.27487499692675599</v>
      </c>
      <c r="AK45" s="25">
        <v>5.7272176815533697E-2</v>
      </c>
      <c r="AL45" s="88">
        <v>0.11574638200609499</v>
      </c>
      <c r="AM45" s="25">
        <v>0.18269573599431199</v>
      </c>
      <c r="AN45" s="25">
        <v>0</v>
      </c>
      <c r="AO45" s="25">
        <v>0</v>
      </c>
      <c r="AP45" s="25">
        <v>25.896500823977401</v>
      </c>
      <c r="AQ45" s="25">
        <v>0</v>
      </c>
      <c r="AR45" s="88">
        <v>15.700943467980601</v>
      </c>
      <c r="AS45" s="25">
        <v>6.4166532956342897</v>
      </c>
      <c r="AT45" s="25">
        <v>0.71296209703643598</v>
      </c>
      <c r="AU45" s="25">
        <v>7.12961539267073</v>
      </c>
      <c r="AV45" s="25">
        <v>0</v>
      </c>
      <c r="AW45" s="25">
        <v>0.56003297546806796</v>
      </c>
      <c r="AX45" s="25">
        <v>7.64834251007236E-3</v>
      </c>
      <c r="AY45" s="25">
        <v>4.7839660807883702</v>
      </c>
      <c r="AZ45" s="25">
        <v>8.4131098948946395E-3</v>
      </c>
      <c r="BA45" s="25">
        <v>2.3072314908205001</v>
      </c>
      <c r="BB45" s="25">
        <v>2.7788735483942002</v>
      </c>
      <c r="BC45" s="25">
        <v>2.5494233260029602E-3</v>
      </c>
      <c r="BD45" s="25">
        <v>0</v>
      </c>
      <c r="BE45" s="25">
        <v>1.7947965409480899</v>
      </c>
      <c r="BF45" s="25">
        <v>38.625744101809403</v>
      </c>
      <c r="BG45" s="25">
        <v>25.492881675733098</v>
      </c>
      <c r="BH45" s="25">
        <v>13.132862426076199</v>
      </c>
      <c r="BI45" s="25">
        <v>2.0548376571482101E-2</v>
      </c>
      <c r="BJ45" s="25">
        <v>0</v>
      </c>
      <c r="BK45" s="25">
        <v>0.60931227919332798</v>
      </c>
      <c r="BL45" s="25">
        <v>0.166987174611573</v>
      </c>
      <c r="BM45" s="25">
        <v>6.9267903459603</v>
      </c>
      <c r="BN45" s="25">
        <v>0.45889676306376298</v>
      </c>
      <c r="BO45" s="25">
        <v>8.9229194706702597E-2</v>
      </c>
      <c r="BP45" s="25">
        <v>9.8968708697784802</v>
      </c>
      <c r="BQ45" s="25">
        <v>0.20436283507862199</v>
      </c>
      <c r="BR45" s="25">
        <v>3.82414788604308E-3</v>
      </c>
      <c r="BS45" s="25">
        <v>0.42065512547054901</v>
      </c>
      <c r="BT45" s="25">
        <v>2.5494259715493501E-4</v>
      </c>
      <c r="BU45" s="25">
        <v>2.2945841829395301</v>
      </c>
      <c r="BV45" s="25">
        <v>0.489316741009937</v>
      </c>
      <c r="BW45" s="25">
        <v>0</v>
      </c>
      <c r="BX45" s="25">
        <v>1.6707231919839901E-4</v>
      </c>
      <c r="BY45" s="25">
        <v>0.57914462012533197</v>
      </c>
      <c r="BZ45" s="88">
        <v>0</v>
      </c>
      <c r="CA45" s="25">
        <v>1.87085721060202</v>
      </c>
      <c r="CB45" s="25">
        <v>14.581479742279599</v>
      </c>
      <c r="CC45" s="25">
        <v>0.42536896034050298</v>
      </c>
      <c r="CE45" s="54">
        <f t="shared" si="12"/>
        <v>-3.7107760213175306E-7</v>
      </c>
      <c r="CF45" s="54">
        <f t="shared" si="13"/>
        <v>7.3538859698507498E-7</v>
      </c>
      <c r="CG45" s="54">
        <f t="shared" si="14"/>
        <v>3.3806525156908353E-6</v>
      </c>
      <c r="CH45" s="54">
        <f t="shared" si="15"/>
        <v>-3.5865160305868612E-5</v>
      </c>
      <c r="CI45" s="54">
        <f t="shared" si="16"/>
        <v>-5.4237464714499923E-5</v>
      </c>
      <c r="CJ45" s="54">
        <f t="shared" si="17"/>
        <v>2.4025933833929948E-6</v>
      </c>
      <c r="CK45" s="54">
        <f t="shared" si="18"/>
        <v>-2.7484997203238361E-7</v>
      </c>
      <c r="CL45" s="95">
        <f t="shared" si="19"/>
        <v>-0.51206810145644932</v>
      </c>
      <c r="CM45" s="95">
        <f t="shared" si="20"/>
        <v>-0.84953759330824985</v>
      </c>
      <c r="CN45" s="95">
        <f t="shared" si="21"/>
        <v>-0.85323194964095017</v>
      </c>
      <c r="CO45" s="54">
        <f t="shared" si="10"/>
        <v>-1.0204960063678233E-6</v>
      </c>
      <c r="CP45" s="54">
        <f t="shared" si="11"/>
        <v>3.9926360603616115E-6</v>
      </c>
    </row>
    <row r="46" spans="1:94" x14ac:dyDescent="0.25">
      <c r="A46" s="42" t="s">
        <v>45</v>
      </c>
      <c r="B46" s="25">
        <v>11.7636614</v>
      </c>
      <c r="C46" s="25">
        <v>0.80879212</v>
      </c>
      <c r="D46" s="25">
        <v>0.27874902000000001</v>
      </c>
      <c r="E46" s="25">
        <v>2.0432982000000002</v>
      </c>
      <c r="F46" s="25">
        <v>1.5000120400000001</v>
      </c>
      <c r="G46" s="25">
        <v>5.1679999999999997E-2</v>
      </c>
      <c r="H46" s="25">
        <v>0.69122004000000004</v>
      </c>
      <c r="I46" s="77">
        <v>9.3282400000000001E-2</v>
      </c>
      <c r="J46" s="77">
        <v>4.6059799999999998E-2</v>
      </c>
      <c r="K46" s="77">
        <v>0.21770202</v>
      </c>
      <c r="L46" s="77">
        <v>2.7390399999999999E-2</v>
      </c>
      <c r="M46" s="77">
        <v>2.2868400000000001E-2</v>
      </c>
      <c r="N46" s="25"/>
      <c r="O46" s="27" t="s">
        <v>45</v>
      </c>
      <c r="P46" s="88">
        <v>0</v>
      </c>
      <c r="Q46" s="25">
        <v>2.2083445228922399E-2</v>
      </c>
      <c r="R46" s="88">
        <v>2.73906378809173E-2</v>
      </c>
      <c r="S46" s="25">
        <v>5.2448323338679499E-2</v>
      </c>
      <c r="T46" s="25">
        <v>5.2448323338679499E-2</v>
      </c>
      <c r="U46" s="25">
        <v>0.102910233304122</v>
      </c>
      <c r="V46" s="88">
        <v>5.0938422482735E-5</v>
      </c>
      <c r="W46" s="25">
        <v>7.8529832472979608E-3</v>
      </c>
      <c r="X46" s="88">
        <v>2.2868358731680902E-2</v>
      </c>
      <c r="Y46" s="25">
        <v>0.145236257654172</v>
      </c>
      <c r="Z46" s="25">
        <v>11.7636574678814</v>
      </c>
      <c r="AA46" s="25">
        <v>3.99823706079796E-2</v>
      </c>
      <c r="AB46" s="25">
        <v>3.1968065080441102E-2</v>
      </c>
      <c r="AC46" s="25">
        <v>5.9600229501149101E-3</v>
      </c>
      <c r="AD46" s="25">
        <v>0</v>
      </c>
      <c r="AE46" s="88">
        <v>0</v>
      </c>
      <c r="AF46" s="25">
        <v>3.5351963050535402E-2</v>
      </c>
      <c r="AG46" s="25">
        <v>3.5351963050535402E-2</v>
      </c>
      <c r="AH46" s="25">
        <v>4557.3945777322097</v>
      </c>
      <c r="AI46" s="25">
        <v>0</v>
      </c>
      <c r="AJ46" s="25">
        <v>1.33684037985636E-2</v>
      </c>
      <c r="AK46" s="25">
        <v>2.7726299949844802E-3</v>
      </c>
      <c r="AL46" s="88">
        <v>5.7116715904694196E-3</v>
      </c>
      <c r="AM46" s="25">
        <v>8.74017802322569E-3</v>
      </c>
      <c r="AN46" s="25">
        <v>0</v>
      </c>
      <c r="AO46" s="25">
        <v>0</v>
      </c>
      <c r="AP46" s="25">
        <v>0.80879137110953103</v>
      </c>
      <c r="AQ46" s="25">
        <v>0</v>
      </c>
      <c r="AR46" s="88">
        <v>0.745269818173801</v>
      </c>
      <c r="AS46" s="25">
        <v>0.250874518427884</v>
      </c>
      <c r="AT46" s="25">
        <v>2.7875284534025501E-2</v>
      </c>
      <c r="AU46" s="25">
        <v>0.27874980296190899</v>
      </c>
      <c r="AV46" s="25">
        <v>0</v>
      </c>
      <c r="AW46" s="25">
        <v>2.7006742836356401E-2</v>
      </c>
      <c r="AX46" s="25">
        <v>4.5000744059921601E-4</v>
      </c>
      <c r="AY46" s="25">
        <v>0.224155432464161</v>
      </c>
      <c r="AZ46" s="25">
        <v>4.9500377541515704E-4</v>
      </c>
      <c r="BA46" s="25">
        <v>0.135751142269768</v>
      </c>
      <c r="BB46" s="25">
        <v>0.163501160182322</v>
      </c>
      <c r="BC46" s="25">
        <v>1.50000275577748E-4</v>
      </c>
      <c r="BD46" s="25">
        <v>0</v>
      </c>
      <c r="BE46" s="25">
        <v>0.10560073193449999</v>
      </c>
      <c r="BF46" s="25">
        <v>2.0432168805701099</v>
      </c>
      <c r="BG46" s="25">
        <v>1.4999307812629099</v>
      </c>
      <c r="BH46" s="25">
        <v>0.54328609930719696</v>
      </c>
      <c r="BI46" s="25">
        <v>1.2090146993171101E-3</v>
      </c>
      <c r="BJ46" s="25">
        <v>0</v>
      </c>
      <c r="BK46" s="25">
        <v>3.5850240028219099E-2</v>
      </c>
      <c r="BL46" s="25">
        <v>9.8251183606430804E-3</v>
      </c>
      <c r="BM46" s="25">
        <v>0.40755325539994602</v>
      </c>
      <c r="BN46" s="25">
        <v>2.70002259737539E-2</v>
      </c>
      <c r="BO46" s="25">
        <v>5.2500868069908502E-3</v>
      </c>
      <c r="BP46" s="25">
        <v>0.58230460159724795</v>
      </c>
      <c r="BQ46" s="25">
        <v>1.0062725816674599E-2</v>
      </c>
      <c r="BR46" s="25">
        <v>2.25003720299608E-4</v>
      </c>
      <c r="BS46" s="25">
        <v>2.4750188770757801E-2</v>
      </c>
      <c r="BT46" s="25">
        <v>1.50000275577748E-5</v>
      </c>
      <c r="BU46" s="25">
        <v>5.1680572319868598E-2</v>
      </c>
      <c r="BV46" s="25">
        <v>2.27047164404173E-2</v>
      </c>
      <c r="BW46" s="25">
        <v>0</v>
      </c>
      <c r="BX46" s="25">
        <v>8.4907382286964602E-6</v>
      </c>
      <c r="BY46" s="25">
        <v>2.7365600974442902E-2</v>
      </c>
      <c r="BZ46" s="88">
        <v>0</v>
      </c>
      <c r="CA46" s="25">
        <v>8.72113229385406E-2</v>
      </c>
      <c r="CB46" s="25">
        <v>0.69121998269371698</v>
      </c>
      <c r="CC46" s="25">
        <v>1.9995909202643301E-2</v>
      </c>
      <c r="CE46" s="54">
        <f t="shared" si="12"/>
        <v>-3.3425975695820151E-7</v>
      </c>
      <c r="CF46" s="54">
        <f t="shared" si="13"/>
        <v>-9.2593690078384696E-7</v>
      </c>
      <c r="CG46" s="54">
        <f t="shared" si="14"/>
        <v>2.8088418354757517E-6</v>
      </c>
      <c r="CH46" s="54">
        <f t="shared" si="15"/>
        <v>-3.9798121434411355E-5</v>
      </c>
      <c r="CI46" s="54">
        <f t="shared" si="16"/>
        <v>-5.4172056572422679E-5</v>
      </c>
      <c r="CJ46" s="54">
        <f t="shared" si="17"/>
        <v>1.1074300863024831E-5</v>
      </c>
      <c r="CK46" s="54">
        <f t="shared" si="18"/>
        <v>-8.2905991921512444E-8</v>
      </c>
      <c r="CL46" s="95">
        <f t="shared" si="19"/>
        <v>-0.43774684893742549</v>
      </c>
      <c r="CM46" s="95">
        <f t="shared" si="20"/>
        <v>-0.82950461688287924</v>
      </c>
      <c r="CN46" s="95">
        <f t="shared" si="21"/>
        <v>-0.83761306830990634</v>
      </c>
      <c r="CO46" s="54">
        <f t="shared" si="10"/>
        <v>8.684828162460728E-6</v>
      </c>
      <c r="CP46" s="54">
        <f t="shared" si="11"/>
        <v>-1.8046001949770818E-6</v>
      </c>
    </row>
    <row r="47" spans="1:94" x14ac:dyDescent="0.25">
      <c r="A47" s="42" t="s">
        <v>46</v>
      </c>
      <c r="B47" s="25">
        <v>658.99072850000005</v>
      </c>
      <c r="C47" s="25">
        <v>103.70057672</v>
      </c>
      <c r="D47" s="25">
        <v>22.276317840000001</v>
      </c>
      <c r="E47" s="25">
        <v>111.33381489999999</v>
      </c>
      <c r="F47" s="25">
        <v>74.199830930000005</v>
      </c>
      <c r="G47" s="25">
        <v>8.2157855600000005</v>
      </c>
      <c r="H47" s="25">
        <v>44.789257409999998</v>
      </c>
      <c r="I47" s="77">
        <v>6.5095231900000003</v>
      </c>
      <c r="J47" s="77">
        <v>3.2141897400000001</v>
      </c>
      <c r="K47" s="77">
        <v>15.191893289999999</v>
      </c>
      <c r="L47" s="77">
        <v>1.91138352</v>
      </c>
      <c r="M47" s="77">
        <v>1.5958249200000001</v>
      </c>
      <c r="N47" s="25"/>
      <c r="O47" s="27" t="s">
        <v>46</v>
      </c>
      <c r="P47" s="88">
        <v>0</v>
      </c>
      <c r="Q47" s="25">
        <v>1.4272033143326801</v>
      </c>
      <c r="R47" s="88">
        <v>1.9118549243796901</v>
      </c>
      <c r="S47" s="25">
        <v>3.3502654334906299</v>
      </c>
      <c r="T47" s="25">
        <v>3.3502654334906299</v>
      </c>
      <c r="U47" s="25">
        <v>6.5758019982142502</v>
      </c>
      <c r="V47" s="88">
        <v>3.1242558830403902E-3</v>
      </c>
      <c r="W47" s="25">
        <v>0.50839096264043104</v>
      </c>
      <c r="X47" s="88">
        <v>1.5962197034190799</v>
      </c>
      <c r="Y47" s="25">
        <v>9.4222572102933793</v>
      </c>
      <c r="Z47" s="25">
        <v>659.28083907912901</v>
      </c>
      <c r="AA47" s="25">
        <v>2.5812129384282101</v>
      </c>
      <c r="AB47" s="25">
        <v>2.0250749676284299</v>
      </c>
      <c r="AC47" s="25">
        <v>0.390850934684766</v>
      </c>
      <c r="AD47" s="25">
        <v>0</v>
      </c>
      <c r="AE47" s="88">
        <v>0</v>
      </c>
      <c r="AF47" s="25">
        <v>2.3327851215264799</v>
      </c>
      <c r="AG47" s="25">
        <v>2.3327851215264799</v>
      </c>
      <c r="AH47" s="25">
        <v>318108.10878045799</v>
      </c>
      <c r="AI47" s="25">
        <v>0</v>
      </c>
      <c r="AJ47" s="25">
        <v>0.84889266396820895</v>
      </c>
      <c r="AK47" s="25">
        <v>0.176709922794137</v>
      </c>
      <c r="AL47" s="88">
        <v>0.35853644703703202</v>
      </c>
      <c r="AM47" s="25">
        <v>0.56234262196134199</v>
      </c>
      <c r="AN47" s="25">
        <v>0</v>
      </c>
      <c r="AO47" s="25">
        <v>0</v>
      </c>
      <c r="AP47" s="25">
        <v>103.664064419054</v>
      </c>
      <c r="AQ47" s="25">
        <v>0</v>
      </c>
      <c r="AR47" s="88">
        <v>48.251503607312699</v>
      </c>
      <c r="AS47" s="25">
        <v>20.050221002331298</v>
      </c>
      <c r="AT47" s="25">
        <v>2.2278173426588799</v>
      </c>
      <c r="AU47" s="25">
        <v>22.2780383449902</v>
      </c>
      <c r="AV47" s="25">
        <v>0</v>
      </c>
      <c r="AW47" s="25">
        <v>1.72658506886687</v>
      </c>
      <c r="AX47" s="25">
        <v>2.2273012009678201E-2</v>
      </c>
      <c r="AY47" s="25">
        <v>14.663844147886</v>
      </c>
      <c r="AZ47" s="25">
        <v>2.4500012566345299E-2</v>
      </c>
      <c r="BA47" s="25">
        <v>6.7189857636535004</v>
      </c>
      <c r="BB47" s="25">
        <v>8.0924759558414205</v>
      </c>
      <c r="BC47" s="25">
        <v>7.42427906105149E-3</v>
      </c>
      <c r="BD47" s="25">
        <v>0</v>
      </c>
      <c r="BE47" s="25">
        <v>5.2266989202863803</v>
      </c>
      <c r="BF47" s="25">
        <v>111.38714230427</v>
      </c>
      <c r="BG47" s="25">
        <v>74.238922701874401</v>
      </c>
      <c r="BH47" s="25">
        <v>37.148219602396402</v>
      </c>
      <c r="BI47" s="25">
        <v>5.9839742720613702E-2</v>
      </c>
      <c r="BJ47" s="25">
        <v>0</v>
      </c>
      <c r="BK47" s="25">
        <v>1.7744051544062101</v>
      </c>
      <c r="BL47" s="25">
        <v>0.48629250814332198</v>
      </c>
      <c r="BM47" s="25">
        <v>20.171805309831999</v>
      </c>
      <c r="BN47" s="25">
        <v>1.33637511643159</v>
      </c>
      <c r="BO47" s="25">
        <v>0.25985193207559598</v>
      </c>
      <c r="BP47" s="25">
        <v>28.821110357865201</v>
      </c>
      <c r="BQ47" s="25">
        <v>0.63275631234290697</v>
      </c>
      <c r="BR47" s="25">
        <v>1.11364823051527E-2</v>
      </c>
      <c r="BS47" s="25">
        <v>1.22500572650561</v>
      </c>
      <c r="BT47" s="25">
        <v>7.4242817065978801E-4</v>
      </c>
      <c r="BU47" s="25">
        <v>8.2131243704426193</v>
      </c>
      <c r="BV47" s="25">
        <v>1.4969745847011999</v>
      </c>
      <c r="BW47" s="25">
        <v>0</v>
      </c>
      <c r="BX47" s="25">
        <v>5.2074400362660299E-4</v>
      </c>
      <c r="BY47" s="25">
        <v>1.7781986829537499</v>
      </c>
      <c r="BZ47" s="88">
        <v>0</v>
      </c>
      <c r="CA47" s="25">
        <v>5.7287730050430703</v>
      </c>
      <c r="CB47" s="25">
        <v>44.799335637163303</v>
      </c>
      <c r="CC47" s="25">
        <v>1.3046860657881201</v>
      </c>
      <c r="CE47" s="54">
        <f t="shared" si="12"/>
        <v>4.4023469008329721E-4</v>
      </c>
      <c r="CF47" s="54">
        <f t="shared" si="13"/>
        <v>-3.5209351867528034E-4</v>
      </c>
      <c r="CG47" s="54">
        <f t="shared" si="14"/>
        <v>7.7234711883586611E-5</v>
      </c>
      <c r="CH47" s="54">
        <f t="shared" si="15"/>
        <v>4.7898658927573632E-4</v>
      </c>
      <c r="CI47" s="54">
        <f t="shared" si="16"/>
        <v>5.2684448716972811E-4</v>
      </c>
      <c r="CJ47" s="54">
        <f t="shared" si="17"/>
        <v>-3.239117596176828E-4</v>
      </c>
      <c r="CK47" s="54">
        <f t="shared" si="18"/>
        <v>2.2501438394142574E-4</v>
      </c>
      <c r="CL47" s="95">
        <f t="shared" si="19"/>
        <v>-0.48532859693359048</v>
      </c>
      <c r="CM47" s="95">
        <f t="shared" si="20"/>
        <v>-0.84182919996489358</v>
      </c>
      <c r="CN47" s="95">
        <f t="shared" si="21"/>
        <v>-0.84644539841113631</v>
      </c>
      <c r="CO47" s="54">
        <f t="shared" si="10"/>
        <v>2.4662992788075612E-4</v>
      </c>
      <c r="CP47" s="54">
        <f t="shared" si="11"/>
        <v>2.4738516997205182E-4</v>
      </c>
    </row>
    <row r="48" spans="1:94" x14ac:dyDescent="0.25">
      <c r="A48" s="42" t="s">
        <v>47</v>
      </c>
      <c r="B48" s="25">
        <v>25633.289847</v>
      </c>
      <c r="C48" s="25">
        <v>1377.6260419</v>
      </c>
      <c r="D48" s="25">
        <v>1134.0911434</v>
      </c>
      <c r="E48" s="25">
        <v>3522.8915373999998</v>
      </c>
      <c r="F48" s="25">
        <v>3009.3693358999999</v>
      </c>
      <c r="G48" s="25">
        <v>215.38643766999999</v>
      </c>
      <c r="H48" s="25">
        <v>2437.3443928000002</v>
      </c>
      <c r="I48" s="77">
        <v>93.893069449999999</v>
      </c>
      <c r="J48" s="77">
        <v>46.361329189999999</v>
      </c>
      <c r="K48" s="77">
        <v>219.12716907999999</v>
      </c>
      <c r="L48" s="77">
        <v>27.569709599999999</v>
      </c>
      <c r="M48" s="77">
        <v>23.018106599999999</v>
      </c>
      <c r="N48" s="25"/>
      <c r="O48" s="27" t="s">
        <v>47</v>
      </c>
      <c r="P48" s="88">
        <v>0.39315387107017802</v>
      </c>
      <c r="Q48" s="25">
        <v>75.635875466145094</v>
      </c>
      <c r="R48" s="88">
        <v>27.569822784163101</v>
      </c>
      <c r="S48" s="25">
        <v>158.85216642387201</v>
      </c>
      <c r="T48" s="25">
        <v>158.85216642387201</v>
      </c>
      <c r="U48" s="25">
        <v>312.74269488010702</v>
      </c>
      <c r="V48" s="88">
        <v>8.5759898724250203E-2</v>
      </c>
      <c r="W48" s="25">
        <v>27.3902842703617</v>
      </c>
      <c r="X48" s="88">
        <v>23.018070400584602</v>
      </c>
      <c r="Y48" s="25">
        <v>516.54053171395606</v>
      </c>
      <c r="Z48" s="25">
        <v>25610.259188293399</v>
      </c>
      <c r="AA48" s="25">
        <v>135.51376413601201</v>
      </c>
      <c r="AB48" s="25">
        <v>87.920122270389896</v>
      </c>
      <c r="AC48" s="25">
        <v>23.408987037521801</v>
      </c>
      <c r="AD48" s="25">
        <v>1.8628166091502799E-3</v>
      </c>
      <c r="AE48" s="88">
        <v>0.30019350342818701</v>
      </c>
      <c r="AF48" s="25">
        <v>146.551457309602</v>
      </c>
      <c r="AG48" s="25">
        <v>146.551457309602</v>
      </c>
      <c r="AH48" s="25">
        <v>11057616.489123801</v>
      </c>
      <c r="AI48" s="25">
        <v>0</v>
      </c>
      <c r="AJ48" s="25">
        <v>37.845466797426504</v>
      </c>
      <c r="AK48" s="25">
        <v>8.1968699416255699</v>
      </c>
      <c r="AL48" s="88">
        <v>13.9717578866636</v>
      </c>
      <c r="AM48" s="25">
        <v>28.672553227881298</v>
      </c>
      <c r="AN48" s="25">
        <v>0.20696800863572401</v>
      </c>
      <c r="AO48" s="25">
        <v>0</v>
      </c>
      <c r="AP48" s="25">
        <v>1377.6257104118699</v>
      </c>
      <c r="AQ48" s="25">
        <v>0</v>
      </c>
      <c r="AR48" s="88">
        <v>2598.7779912178798</v>
      </c>
      <c r="AS48" s="25">
        <v>1019.36199429928</v>
      </c>
      <c r="AT48" s="25">
        <v>113.26257896812599</v>
      </c>
      <c r="AU48" s="25">
        <v>1132.6245732674099</v>
      </c>
      <c r="AV48" s="25">
        <v>0</v>
      </c>
      <c r="AW48" s="25">
        <v>82.699765620975796</v>
      </c>
      <c r="AX48" s="25">
        <v>0.902020113328594</v>
      </c>
      <c r="AY48" s="25">
        <v>860.75937449519995</v>
      </c>
      <c r="AZ48" s="25">
        <v>0.99221953839624699</v>
      </c>
      <c r="BA48" s="25">
        <v>272.10860168366901</v>
      </c>
      <c r="BB48" s="25">
        <v>327.732950290183</v>
      </c>
      <c r="BC48" s="25">
        <v>0.30067233636027901</v>
      </c>
      <c r="BD48" s="25">
        <v>0</v>
      </c>
      <c r="BE48" s="25">
        <v>211.67341506980301</v>
      </c>
      <c r="BF48" s="25">
        <v>3520.04388121585</v>
      </c>
      <c r="BG48" s="25">
        <v>3006.5623511395202</v>
      </c>
      <c r="BH48" s="25">
        <v>513.48153007633402</v>
      </c>
      <c r="BI48" s="25">
        <v>2.4234194018640101</v>
      </c>
      <c r="BJ48" s="25">
        <v>0</v>
      </c>
      <c r="BK48" s="25">
        <v>71.860712928234094</v>
      </c>
      <c r="BL48" s="25">
        <v>19.694043690426899</v>
      </c>
      <c r="BM48" s="25">
        <v>816.92707588419103</v>
      </c>
      <c r="BN48" s="25">
        <v>54.1210417261087</v>
      </c>
      <c r="BO48" s="25">
        <v>10.5235325129934</v>
      </c>
      <c r="BP48" s="25">
        <v>1167.21061262476</v>
      </c>
      <c r="BQ48" s="25">
        <v>25.2214550483476</v>
      </c>
      <c r="BR48" s="25">
        <v>0.45100822238021998</v>
      </c>
      <c r="BS48" s="25">
        <v>49.610957864051997</v>
      </c>
      <c r="BT48" s="25">
        <v>3.0067252761123701E-2</v>
      </c>
      <c r="BU48" s="25">
        <v>215.12802760871</v>
      </c>
      <c r="BV48" s="25">
        <v>93.357876520622398</v>
      </c>
      <c r="BW48" s="25">
        <v>0</v>
      </c>
      <c r="BX48" s="25">
        <v>3.7058971098790597E-2</v>
      </c>
      <c r="BY48" s="25">
        <v>98.813163158434094</v>
      </c>
      <c r="BZ48" s="88">
        <v>0</v>
      </c>
      <c r="CA48" s="25">
        <v>347.23023766207098</v>
      </c>
      <c r="CB48" s="25">
        <v>2435.20134695348</v>
      </c>
      <c r="CC48" s="25">
        <v>74.991281531381006</v>
      </c>
      <c r="CE48" s="54">
        <f t="shared" si="12"/>
        <v>-8.9846675335339605E-4</v>
      </c>
      <c r="CF48" s="54">
        <f t="shared" si="13"/>
        <v>-2.4062272344203904E-7</v>
      </c>
      <c r="CG48" s="54">
        <f t="shared" si="14"/>
        <v>-1.2931677856096112E-3</v>
      </c>
      <c r="CH48" s="54">
        <f t="shared" si="15"/>
        <v>-8.0832922442213798E-4</v>
      </c>
      <c r="CI48" s="54">
        <f t="shared" si="16"/>
        <v>-9.3274850879686473E-4</v>
      </c>
      <c r="CJ48" s="54">
        <f t="shared" si="17"/>
        <v>-1.1997508482215157E-3</v>
      </c>
      <c r="CK48" s="54">
        <f t="shared" si="18"/>
        <v>-8.7925442660085815E-4</v>
      </c>
      <c r="CL48" s="95">
        <f t="shared" si="19"/>
        <v>0.69184123337733749</v>
      </c>
      <c r="CM48" s="95">
        <f t="shared" si="20"/>
        <v>-0.40919976305878425</v>
      </c>
      <c r="CN48" s="95">
        <f t="shared" si="21"/>
        <v>-0.33120362059668512</v>
      </c>
      <c r="CO48" s="54">
        <f t="shared" si="10"/>
        <v>4.1053810411360003E-6</v>
      </c>
      <c r="CP48" s="54">
        <f t="shared" si="11"/>
        <v>-1.5726495678699845E-6</v>
      </c>
    </row>
    <row r="49" spans="1:94" x14ac:dyDescent="0.25">
      <c r="A49" s="42" t="s">
        <v>48</v>
      </c>
      <c r="B49" s="25">
        <v>41.684672800000001</v>
      </c>
      <c r="C49" s="25">
        <v>5.7371542399999997</v>
      </c>
      <c r="D49" s="25">
        <v>1.3745375799999999</v>
      </c>
      <c r="E49" s="25">
        <v>7.4428316299999997</v>
      </c>
      <c r="F49" s="25">
        <v>4.7164650899999998</v>
      </c>
      <c r="G49" s="25">
        <v>0.52077850999999997</v>
      </c>
      <c r="H49" s="25">
        <v>2.66291514</v>
      </c>
      <c r="I49" s="77">
        <v>0.4226588</v>
      </c>
      <c r="J49" s="77">
        <v>0.20869509999999999</v>
      </c>
      <c r="K49" s="77">
        <v>0.98639904</v>
      </c>
      <c r="L49" s="77">
        <v>0.1241048</v>
      </c>
      <c r="M49" s="77">
        <v>0.10361579999999999</v>
      </c>
      <c r="N49" s="25"/>
      <c r="O49" s="27" t="s">
        <v>48</v>
      </c>
      <c r="P49" s="88">
        <v>0</v>
      </c>
      <c r="Q49" s="25">
        <v>8.5076924093321599E-2</v>
      </c>
      <c r="R49" s="88">
        <v>0.12410526098491401</v>
      </c>
      <c r="S49" s="25">
        <v>0.20205492220572399</v>
      </c>
      <c r="T49" s="25">
        <v>0.20205492220572399</v>
      </c>
      <c r="U49" s="25">
        <v>0.39646869872187002</v>
      </c>
      <c r="V49" s="88">
        <v>1.9627961774059299E-4</v>
      </c>
      <c r="W49" s="25">
        <v>3.0253367399042001E-2</v>
      </c>
      <c r="X49" s="88">
        <v>0.10361574994807</v>
      </c>
      <c r="Y49" s="25">
        <v>0.559522452730148</v>
      </c>
      <c r="Z49" s="25">
        <v>41.684658366264799</v>
      </c>
      <c r="AA49" s="25">
        <v>0.15403262701433501</v>
      </c>
      <c r="AB49" s="25">
        <v>0.12315656634864899</v>
      </c>
      <c r="AC49" s="25">
        <v>2.2961383052299101E-2</v>
      </c>
      <c r="AD49" s="25">
        <v>0</v>
      </c>
      <c r="AE49" s="88">
        <v>0</v>
      </c>
      <c r="AF49" s="25">
        <v>0.13619323078975001</v>
      </c>
      <c r="AG49" s="25">
        <v>0.13619323078975001</v>
      </c>
      <c r="AH49" s="25">
        <v>20649.371645254199</v>
      </c>
      <c r="AI49" s="25">
        <v>0</v>
      </c>
      <c r="AJ49" s="25">
        <v>5.1501927168107899E-2</v>
      </c>
      <c r="AK49" s="25">
        <v>1.0681368214090801E-2</v>
      </c>
      <c r="AL49" s="88">
        <v>2.20043182293247E-2</v>
      </c>
      <c r="AM49" s="25">
        <v>3.3671869404807098E-2</v>
      </c>
      <c r="AN49" s="25">
        <v>0</v>
      </c>
      <c r="AO49" s="25">
        <v>0</v>
      </c>
      <c r="AP49" s="25">
        <v>5.7371507465401201</v>
      </c>
      <c r="AQ49" s="25">
        <v>0</v>
      </c>
      <c r="AR49" s="88">
        <v>2.87114105722647</v>
      </c>
      <c r="AS49" s="25">
        <v>1.23708478425018</v>
      </c>
      <c r="AT49" s="25">
        <v>0.13745399449946799</v>
      </c>
      <c r="AU49" s="25">
        <v>1.3745387787496399</v>
      </c>
      <c r="AV49" s="25">
        <v>0</v>
      </c>
      <c r="AW49" s="25">
        <v>0.104043165892293</v>
      </c>
      <c r="AX49" s="25">
        <v>1.4149423766927299E-3</v>
      </c>
      <c r="AY49" s="25">
        <v>0.86355847748805303</v>
      </c>
      <c r="AZ49" s="25">
        <v>1.55642884306949E-3</v>
      </c>
      <c r="BA49" s="25">
        <v>0.42684006018617998</v>
      </c>
      <c r="BB49" s="25">
        <v>0.51409425861318203</v>
      </c>
      <c r="BC49" s="25">
        <v>4.7164701797318002E-4</v>
      </c>
      <c r="BD49" s="25">
        <v>0</v>
      </c>
      <c r="BE49" s="25">
        <v>0.33203888953190303</v>
      </c>
      <c r="BF49" s="25">
        <v>7.4425748393106099</v>
      </c>
      <c r="BG49" s="25">
        <v>4.7162088830833797</v>
      </c>
      <c r="BH49" s="25">
        <v>2.7263659562272302</v>
      </c>
      <c r="BI49" s="25">
        <v>3.8014748921113102E-3</v>
      </c>
      <c r="BJ49" s="25">
        <v>0</v>
      </c>
      <c r="BK49" s="25">
        <v>0.112723435682909</v>
      </c>
      <c r="BL49" s="25">
        <v>3.0892915998390599E-2</v>
      </c>
      <c r="BM49" s="25">
        <v>1.2814634280769599</v>
      </c>
      <c r="BN49" s="25">
        <v>8.4896410324244706E-2</v>
      </c>
      <c r="BO49" s="25">
        <v>1.6507638464039801E-2</v>
      </c>
      <c r="BP49" s="25">
        <v>1.8309311772130199</v>
      </c>
      <c r="BQ49" s="25">
        <v>3.8765759261010703E-2</v>
      </c>
      <c r="BR49" s="25">
        <v>7.0747532201259904E-4</v>
      </c>
      <c r="BS49" s="25">
        <v>7.7821535849909307E-2</v>
      </c>
      <c r="BT49" s="25">
        <v>4.7164690774208102E-5</v>
      </c>
      <c r="BU49" s="25">
        <v>0.52078102702315399</v>
      </c>
      <c r="BV49" s="25">
        <v>8.7470387094826296E-2</v>
      </c>
      <c r="BW49" s="25">
        <v>0</v>
      </c>
      <c r="BX49" s="25">
        <v>3.2713670082728403E-5</v>
      </c>
      <c r="BY49" s="25">
        <v>0.105424738664329</v>
      </c>
      <c r="BZ49" s="88">
        <v>0</v>
      </c>
      <c r="CA49" s="25">
        <v>0.33598297366027802</v>
      </c>
      <c r="CB49" s="25">
        <v>2.6629146205018799</v>
      </c>
      <c r="CC49" s="25">
        <v>7.7033027219916506E-2</v>
      </c>
      <c r="CE49" s="54">
        <f t="shared" si="12"/>
        <v>-3.4626000956882605E-7</v>
      </c>
      <c r="CF49" s="54">
        <f t="shared" si="13"/>
        <v>-6.0891859159776142E-7</v>
      </c>
      <c r="CG49" s="54">
        <f t="shared" si="14"/>
        <v>8.7211121575648502E-7</v>
      </c>
      <c r="CH49" s="54">
        <f t="shared" si="15"/>
        <v>-3.4501746399142207E-5</v>
      </c>
      <c r="CI49" s="54">
        <f t="shared" si="16"/>
        <v>-5.432180917936026E-5</v>
      </c>
      <c r="CJ49" s="54">
        <f t="shared" si="17"/>
        <v>4.8331932014896697E-6</v>
      </c>
      <c r="CK49" s="54">
        <f t="shared" si="18"/>
        <v>-1.9508624675037301E-7</v>
      </c>
      <c r="CL49" s="95">
        <f t="shared" si="19"/>
        <v>-0.5219431792128213</v>
      </c>
      <c r="CM49" s="95">
        <f t="shared" si="20"/>
        <v>-0.85503556432785432</v>
      </c>
      <c r="CN49" s="95">
        <f t="shared" si="21"/>
        <v>-0.86192886928423007</v>
      </c>
      <c r="CO49" s="54">
        <f t="shared" si="10"/>
        <v>3.7144809387328934E-6</v>
      </c>
      <c r="CP49" s="54">
        <f t="shared" si="11"/>
        <v>-4.8305306709522332E-7</v>
      </c>
    </row>
    <row r="50" spans="1:94" x14ac:dyDescent="0.25">
      <c r="A50" s="42" t="s">
        <v>49</v>
      </c>
      <c r="B50" s="25">
        <v>207.1011642</v>
      </c>
      <c r="C50" s="25">
        <v>15.92842424</v>
      </c>
      <c r="D50" s="25">
        <v>5.0455187800000001</v>
      </c>
      <c r="E50" s="25">
        <v>35.646283459999999</v>
      </c>
      <c r="F50" s="25">
        <v>26.021397520000001</v>
      </c>
      <c r="G50" s="25">
        <v>0.93540800000000002</v>
      </c>
      <c r="H50" s="25">
        <v>12.241700720000001</v>
      </c>
      <c r="I50" s="77">
        <v>1.6790832</v>
      </c>
      <c r="J50" s="77">
        <v>0.82907640000000005</v>
      </c>
      <c r="K50" s="77">
        <v>3.9186363599999998</v>
      </c>
      <c r="L50" s="77">
        <v>0.4930272</v>
      </c>
      <c r="M50" s="77">
        <v>0.41163119999999997</v>
      </c>
      <c r="N50" s="25"/>
      <c r="O50" s="27" t="s">
        <v>49</v>
      </c>
      <c r="P50" s="88">
        <v>0</v>
      </c>
      <c r="Q50" s="25">
        <v>0.389827591163103</v>
      </c>
      <c r="R50" s="88">
        <v>0.49244893177306698</v>
      </c>
      <c r="S50" s="25">
        <v>0.917808510282908</v>
      </c>
      <c r="T50" s="25">
        <v>0.917808510282908</v>
      </c>
      <c r="U50" s="25">
        <v>1.8012899037682499</v>
      </c>
      <c r="V50" s="88">
        <v>8.6516733089502104E-4</v>
      </c>
      <c r="W50" s="25">
        <v>0.138798112249298</v>
      </c>
      <c r="X50" s="88">
        <v>0.411158493932064</v>
      </c>
      <c r="Y50" s="25">
        <v>2.5710325966148</v>
      </c>
      <c r="Z50" s="25">
        <v>206.85628752679901</v>
      </c>
      <c r="AA50" s="25">
        <v>0.70520993471122195</v>
      </c>
      <c r="AB50" s="25">
        <v>0.555960501801947</v>
      </c>
      <c r="AC50" s="25">
        <v>0.106361907725656</v>
      </c>
      <c r="AD50" s="25">
        <v>0</v>
      </c>
      <c r="AE50" s="88">
        <v>0</v>
      </c>
      <c r="AF50" s="25">
        <v>0.63381803418707205</v>
      </c>
      <c r="AG50" s="25">
        <v>0.63381803418707205</v>
      </c>
      <c r="AH50" s="25">
        <v>81938.261545329704</v>
      </c>
      <c r="AI50" s="25">
        <v>0</v>
      </c>
      <c r="AJ50" s="25">
        <v>0.23290648461890301</v>
      </c>
      <c r="AK50" s="25">
        <v>4.84368383566747E-2</v>
      </c>
      <c r="AL50" s="88">
        <v>9.8664899405347201E-2</v>
      </c>
      <c r="AM50" s="25">
        <v>0.15377134754212199</v>
      </c>
      <c r="AN50" s="25">
        <v>0</v>
      </c>
      <c r="AO50" s="25">
        <v>0</v>
      </c>
      <c r="AP50" s="25">
        <v>15.911583987830401</v>
      </c>
      <c r="AQ50" s="25">
        <v>0</v>
      </c>
      <c r="AR50" s="88">
        <v>13.1730606215931</v>
      </c>
      <c r="AS50" s="25">
        <v>4.5357084607880402</v>
      </c>
      <c r="AT50" s="25">
        <v>0.50397768040697299</v>
      </c>
      <c r="AU50" s="25">
        <v>5.03968614119501</v>
      </c>
      <c r="AV50" s="25">
        <v>0</v>
      </c>
      <c r="AW50" s="25">
        <v>0.47289344354238599</v>
      </c>
      <c r="AX50" s="25">
        <v>7.7970017140935903E-3</v>
      </c>
      <c r="AY50" s="25">
        <v>3.9928821723242698</v>
      </c>
      <c r="AZ50" s="25">
        <v>8.5766163461697392E-3</v>
      </c>
      <c r="BA50" s="25">
        <v>2.35210928311204</v>
      </c>
      <c r="BB50" s="25">
        <v>2.8329273521938698</v>
      </c>
      <c r="BC50" s="25">
        <v>2.5990393359678499E-3</v>
      </c>
      <c r="BD50" s="25">
        <v>0</v>
      </c>
      <c r="BE50" s="25">
        <v>1.82970750177747</v>
      </c>
      <c r="BF50" s="25">
        <v>35.6023431968121</v>
      </c>
      <c r="BG50" s="25">
        <v>25.988767244828701</v>
      </c>
      <c r="BH50" s="25">
        <v>9.6135759519833304</v>
      </c>
      <c r="BI50" s="25">
        <v>2.0947983487381298E-2</v>
      </c>
      <c r="BJ50" s="25">
        <v>0</v>
      </c>
      <c r="BK50" s="25">
        <v>0.62116480100530702</v>
      </c>
      <c r="BL50" s="25">
        <v>0.170235782117208</v>
      </c>
      <c r="BM50" s="25">
        <v>7.0615290155811596</v>
      </c>
      <c r="BN50" s="25">
        <v>0.46782434674294598</v>
      </c>
      <c r="BO50" s="25">
        <v>9.0966275897418902E-2</v>
      </c>
      <c r="BP50" s="25">
        <v>10.0893870599712</v>
      </c>
      <c r="BQ50" s="25">
        <v>0.17404574566290201</v>
      </c>
      <c r="BR50" s="25">
        <v>3.89851684055622E-3</v>
      </c>
      <c r="BS50" s="25">
        <v>0.42883676427630502</v>
      </c>
      <c r="BT50" s="25">
        <v>2.5990442963673302E-4</v>
      </c>
      <c r="BU50" s="25">
        <v>0.93433128634181495</v>
      </c>
      <c r="BV50" s="25">
        <v>0.40682227465619403</v>
      </c>
      <c r="BW50" s="25">
        <v>0</v>
      </c>
      <c r="BX50" s="25">
        <v>1.44197333335537E-4</v>
      </c>
      <c r="BY50" s="25">
        <v>0.485006709017895</v>
      </c>
      <c r="BZ50" s="88">
        <v>0</v>
      </c>
      <c r="CA50" s="25">
        <v>1.55831414897733</v>
      </c>
      <c r="CB50" s="25">
        <v>12.227314164145101</v>
      </c>
      <c r="CC50" s="25">
        <v>0.35549067366854598</v>
      </c>
      <c r="CE50" s="54">
        <f t="shared" si="12"/>
        <v>-1.1824012392538327E-3</v>
      </c>
      <c r="CF50" s="54">
        <f t="shared" si="13"/>
        <v>-1.0572453317327746E-3</v>
      </c>
      <c r="CG50" s="54">
        <f t="shared" si="14"/>
        <v>-1.1560037846078685E-3</v>
      </c>
      <c r="CH50" s="54">
        <f t="shared" si="15"/>
        <v>-1.2326744592379764E-3</v>
      </c>
      <c r="CI50" s="54">
        <f t="shared" si="16"/>
        <v>-1.2539785822886936E-3</v>
      </c>
      <c r="CJ50" s="54">
        <f t="shared" si="17"/>
        <v>-1.1510631277315022E-3</v>
      </c>
      <c r="CK50" s="54">
        <f t="shared" si="18"/>
        <v>-1.1752089177768999E-3</v>
      </c>
      <c r="CL50" s="95">
        <f t="shared" si="19"/>
        <v>-0.45338711608638094</v>
      </c>
      <c r="CM50" s="95">
        <f t="shared" si="20"/>
        <v>-0.83258706646420289</v>
      </c>
      <c r="CN50" s="95">
        <f t="shared" si="21"/>
        <v>-0.83825546032878839</v>
      </c>
      <c r="CO50" s="54">
        <f t="shared" si="10"/>
        <v>-1.1728931526151516E-3</v>
      </c>
      <c r="CP50" s="54">
        <f t="shared" si="11"/>
        <v>-1.148372785969527E-3</v>
      </c>
    </row>
    <row r="51" spans="1:94" x14ac:dyDescent="0.25">
      <c r="A51" s="42" t="s">
        <v>50</v>
      </c>
      <c r="B51" s="25">
        <v>859.21208879999995</v>
      </c>
      <c r="C51" s="25">
        <v>67.974139769999994</v>
      </c>
      <c r="D51" s="25">
        <v>21.761268220000002</v>
      </c>
      <c r="E51" s="25">
        <v>149.01778034</v>
      </c>
      <c r="F51" s="25">
        <v>106.9110359</v>
      </c>
      <c r="G51" s="25">
        <v>4.7828699099999996</v>
      </c>
      <c r="H51" s="25">
        <v>51.354139539999998</v>
      </c>
      <c r="I51" s="77">
        <v>7.1711935100000002</v>
      </c>
      <c r="J51" s="77">
        <v>3.5409012899999999</v>
      </c>
      <c r="K51" s="77">
        <v>16.7360954</v>
      </c>
      <c r="L51" s="77">
        <v>2.1056688000000001</v>
      </c>
      <c r="M51" s="77">
        <v>1.7580347999999999</v>
      </c>
      <c r="N51" s="25"/>
      <c r="O51" s="27" t="s">
        <v>50</v>
      </c>
      <c r="P51" s="88">
        <v>0</v>
      </c>
      <c r="Q51" s="25">
        <v>1.64457530597176</v>
      </c>
      <c r="R51" s="88">
        <v>2.1125226914075901</v>
      </c>
      <c r="S51" s="25">
        <v>3.8898211014017998</v>
      </c>
      <c r="T51" s="25">
        <v>3.8898211014017998</v>
      </c>
      <c r="U51" s="25">
        <v>7.63350209775294</v>
      </c>
      <c r="V51" s="88">
        <v>3.72562600867518E-3</v>
      </c>
      <c r="W51" s="25">
        <v>0.58516127017307296</v>
      </c>
      <c r="X51" s="88">
        <v>1.7637369242304399</v>
      </c>
      <c r="Y51" s="25">
        <v>10.830444672101001</v>
      </c>
      <c r="Z51" s="25">
        <v>862.15302678064495</v>
      </c>
      <c r="AA51" s="25">
        <v>2.97634906902561</v>
      </c>
      <c r="AB51" s="25">
        <v>2.3639987376676199</v>
      </c>
      <c r="AC51" s="25">
        <v>0.44616199116387401</v>
      </c>
      <c r="AD51" s="25">
        <v>0</v>
      </c>
      <c r="AE51" s="88">
        <v>0</v>
      </c>
      <c r="AF51" s="25">
        <v>2.6522469203877899</v>
      </c>
      <c r="AG51" s="25">
        <v>2.6522469203877899</v>
      </c>
      <c r="AH51" s="25">
        <v>351494.46225852502</v>
      </c>
      <c r="AI51" s="25">
        <v>0</v>
      </c>
      <c r="AJ51" s="25">
        <v>0.98942615028797798</v>
      </c>
      <c r="AK51" s="25">
        <v>0.205467823411211</v>
      </c>
      <c r="AL51" s="88">
        <v>0.421037588596824</v>
      </c>
      <c r="AM51" s="25">
        <v>0.64987267745829103</v>
      </c>
      <c r="AN51" s="25">
        <v>0</v>
      </c>
      <c r="AO51" s="25">
        <v>0</v>
      </c>
      <c r="AP51" s="25">
        <v>68.176334815941601</v>
      </c>
      <c r="AQ51" s="25">
        <v>0</v>
      </c>
      <c r="AR51" s="88">
        <v>55.5353641208794</v>
      </c>
      <c r="AS51" s="25">
        <v>19.6477985195963</v>
      </c>
      <c r="AT51" s="25">
        <v>2.1830917442417999</v>
      </c>
      <c r="AU51" s="25">
        <v>21.8308902638381</v>
      </c>
      <c r="AV51" s="25">
        <v>0</v>
      </c>
      <c r="AW51" s="25">
        <v>2.0035328038933602</v>
      </c>
      <c r="AX51" s="25">
        <v>3.2185923488593803E-2</v>
      </c>
      <c r="AY51" s="25">
        <v>16.7650747413151</v>
      </c>
      <c r="AZ51" s="25">
        <v>3.5404318854478402E-2</v>
      </c>
      <c r="BA51" s="25">
        <v>9.7093865088157294</v>
      </c>
      <c r="BB51" s="25">
        <v>11.6941788058665</v>
      </c>
      <c r="BC51" s="25">
        <v>1.07285446739088E-2</v>
      </c>
      <c r="BD51" s="25">
        <v>0</v>
      </c>
      <c r="BE51" s="25">
        <v>7.5529387059971196</v>
      </c>
      <c r="BF51" s="25">
        <v>149.52282132685099</v>
      </c>
      <c r="BG51" s="25">
        <v>107.280255146855</v>
      </c>
      <c r="BH51" s="25">
        <v>42.242566179996302</v>
      </c>
      <c r="BI51" s="25">
        <v>8.6472937713917203E-2</v>
      </c>
      <c r="BJ51" s="25">
        <v>0</v>
      </c>
      <c r="BK51" s="25">
        <v>2.5641390234626802</v>
      </c>
      <c r="BL51" s="25">
        <v>0.70272375535309695</v>
      </c>
      <c r="BM51" s="25">
        <v>29.149621852213102</v>
      </c>
      <c r="BN51" s="25">
        <v>1.9311468443591899</v>
      </c>
      <c r="BO51" s="25">
        <v>0.37550135859830103</v>
      </c>
      <c r="BP51" s="25">
        <v>41.648441497599698</v>
      </c>
      <c r="BQ51" s="25">
        <v>0.74219199908640399</v>
      </c>
      <c r="BR51" s="25">
        <v>1.6093009694825199E-2</v>
      </c>
      <c r="BS51" s="25">
        <v>1.7702192055644601</v>
      </c>
      <c r="BT51" s="25">
        <v>1.0728545996681999E-3</v>
      </c>
      <c r="BU51" s="25">
        <v>4.7957639511235204</v>
      </c>
      <c r="BV51" s="25">
        <v>1.7029007384136601</v>
      </c>
      <c r="BW51" s="25">
        <v>0</v>
      </c>
      <c r="BX51" s="25">
        <v>6.2097030554517498E-4</v>
      </c>
      <c r="BY51" s="25">
        <v>2.0418039180674201</v>
      </c>
      <c r="BZ51" s="88">
        <v>0</v>
      </c>
      <c r="CA51" s="25">
        <v>6.5322642464326401</v>
      </c>
      <c r="CB51" s="25">
        <v>51.526946212734998</v>
      </c>
      <c r="CC51" s="25">
        <v>1.4941317233585201</v>
      </c>
      <c r="CE51" s="54">
        <f t="shared" si="12"/>
        <v>3.4228312415301339E-3</v>
      </c>
      <c r="CF51" s="54">
        <f t="shared" si="13"/>
        <v>2.9745877862634635E-3</v>
      </c>
      <c r="CG51" s="54">
        <f t="shared" si="14"/>
        <v>3.1993559903880607E-3</v>
      </c>
      <c r="CH51" s="54">
        <f t="shared" si="15"/>
        <v>3.389132395467715E-3</v>
      </c>
      <c r="CI51" s="54">
        <f t="shared" si="16"/>
        <v>3.4535185609869878E-3</v>
      </c>
      <c r="CJ51" s="54">
        <f t="shared" si="17"/>
        <v>2.695879538049316E-3</v>
      </c>
      <c r="CK51" s="54">
        <f t="shared" si="18"/>
        <v>3.3649998672531495E-3</v>
      </c>
      <c r="CL51" s="95">
        <f t="shared" si="19"/>
        <v>-0.45757688786705192</v>
      </c>
      <c r="CM51" s="95">
        <f t="shared" si="20"/>
        <v>-0.83474228106113824</v>
      </c>
      <c r="CN51" s="95">
        <f t="shared" si="21"/>
        <v>-0.84152534644444077</v>
      </c>
      <c r="CO51" s="54">
        <f t="shared" si="10"/>
        <v>3.2549712507446388E-3</v>
      </c>
      <c r="CP51" s="54">
        <f t="shared" si="11"/>
        <v>3.2434649362117472E-3</v>
      </c>
    </row>
    <row r="52" spans="1:94" x14ac:dyDescent="0.25">
      <c r="B52" s="25"/>
      <c r="C52" s="25"/>
      <c r="D52" s="25"/>
      <c r="E52" s="25"/>
      <c r="F52" s="25"/>
      <c r="G52" s="25"/>
      <c r="H52" s="25"/>
      <c r="I52" s="77"/>
      <c r="J52" s="77"/>
      <c r="K52" s="77"/>
      <c r="L52" s="77"/>
      <c r="M52" s="77"/>
      <c r="P52" s="88"/>
      <c r="Q52" s="25"/>
      <c r="R52" s="88"/>
      <c r="CE52" s="54"/>
      <c r="CF52" s="54"/>
      <c r="CG52" s="54"/>
      <c r="CH52" s="54"/>
      <c r="CI52" s="54"/>
      <c r="CJ52" s="54"/>
      <c r="CK52" s="54"/>
      <c r="CL52" s="95"/>
      <c r="CM52" s="95"/>
      <c r="CN52" s="95" t="str">
        <f t="shared" ref="CN52:CN61" si="22">IF(AD52=0,"",(AD52-K52)/K52)</f>
        <v/>
      </c>
    </row>
    <row r="53" spans="1:94" x14ac:dyDescent="0.25">
      <c r="B53" s="25"/>
      <c r="C53" s="25"/>
      <c r="D53" s="25"/>
      <c r="E53" s="25"/>
      <c r="F53" s="25"/>
      <c r="G53" s="25"/>
      <c r="H53" s="25"/>
      <c r="I53" s="77"/>
      <c r="J53" s="77"/>
      <c r="K53" s="77"/>
      <c r="L53" s="77"/>
      <c r="M53" s="77"/>
      <c r="P53" s="88"/>
      <c r="Q53" s="25"/>
      <c r="R53" s="88"/>
      <c r="CE53" s="54"/>
      <c r="CF53" s="54"/>
      <c r="CG53" s="54"/>
      <c r="CH53" s="54"/>
      <c r="CI53" s="54"/>
      <c r="CJ53" s="54"/>
      <c r="CK53" s="54"/>
      <c r="CL53" s="95"/>
      <c r="CM53" s="95"/>
      <c r="CN53" s="95" t="str">
        <f t="shared" si="22"/>
        <v/>
      </c>
    </row>
    <row r="54" spans="1:94" x14ac:dyDescent="0.25">
      <c r="A54" s="42" t="s">
        <v>229</v>
      </c>
      <c r="B54" s="25"/>
      <c r="C54" s="25"/>
      <c r="D54" s="25"/>
      <c r="E54" s="25"/>
      <c r="F54" s="25"/>
      <c r="G54" s="25"/>
      <c r="H54" s="25"/>
      <c r="I54" s="77"/>
      <c r="J54" s="77"/>
      <c r="K54" s="77"/>
      <c r="L54" s="77"/>
      <c r="M54" s="77"/>
      <c r="N54" s="25"/>
      <c r="P54" s="88"/>
      <c r="Q54" s="25"/>
      <c r="R54" s="88"/>
      <c r="CE54" s="54"/>
      <c r="CF54" s="54"/>
      <c r="CG54" s="54"/>
      <c r="CH54" s="54"/>
      <c r="CI54" s="54"/>
      <c r="CJ54" s="54"/>
      <c r="CK54" s="54"/>
      <c r="CL54" s="95"/>
      <c r="CM54" s="95"/>
      <c r="CN54" s="95" t="str">
        <f t="shared" si="22"/>
        <v/>
      </c>
    </row>
    <row r="55" spans="1:94" x14ac:dyDescent="0.25">
      <c r="A55" s="42" t="s">
        <v>1</v>
      </c>
      <c r="B55" s="25"/>
      <c r="C55" s="25"/>
      <c r="D55" s="25"/>
      <c r="E55" s="25"/>
      <c r="F55" s="25"/>
      <c r="G55" s="25"/>
      <c r="H55" s="25"/>
      <c r="I55" s="77"/>
      <c r="J55" s="77"/>
      <c r="K55" s="77"/>
      <c r="L55" s="77"/>
      <c r="M55" s="77"/>
      <c r="N55" s="25"/>
      <c r="P55" s="88"/>
      <c r="Q55" s="25"/>
      <c r="R55" s="88"/>
      <c r="CE55" s="54"/>
      <c r="CF55" s="54"/>
      <c r="CG55" s="54"/>
      <c r="CH55" s="54"/>
      <c r="CI55" s="54"/>
      <c r="CJ55" s="54"/>
      <c r="CK55" s="54"/>
      <c r="CL55" s="95"/>
      <c r="CM55" s="95"/>
      <c r="CN55" s="95" t="str">
        <f t="shared" si="22"/>
        <v/>
      </c>
    </row>
    <row r="56" spans="1:94" x14ac:dyDescent="0.25">
      <c r="A56" s="42" t="s">
        <v>11</v>
      </c>
      <c r="B56" s="25">
        <v>1020.1856342999999</v>
      </c>
      <c r="C56" s="25">
        <v>368.37643868999999</v>
      </c>
      <c r="D56" s="25">
        <v>52.197496919999999</v>
      </c>
      <c r="E56" s="25">
        <v>87.937721210000007</v>
      </c>
      <c r="F56" s="25">
        <v>77.138170849999995</v>
      </c>
      <c r="G56" s="25">
        <v>28.394239299999999</v>
      </c>
      <c r="H56" s="25">
        <v>78.07451236</v>
      </c>
      <c r="I56" s="77"/>
      <c r="J56" s="77"/>
      <c r="K56" s="77"/>
      <c r="L56" s="77"/>
      <c r="M56" s="77"/>
      <c r="N56" s="25"/>
      <c r="O56" s="27" t="s">
        <v>11</v>
      </c>
      <c r="P56" s="88">
        <v>0</v>
      </c>
      <c r="Q56" s="25">
        <v>0</v>
      </c>
      <c r="R56" s="88">
        <v>0</v>
      </c>
      <c r="S56" s="25">
        <v>0</v>
      </c>
      <c r="T56" s="25">
        <v>0</v>
      </c>
      <c r="U56" s="25">
        <v>0</v>
      </c>
      <c r="V56" s="88">
        <v>0</v>
      </c>
      <c r="W56" s="25">
        <v>0</v>
      </c>
      <c r="X56" s="88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88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88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88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25">
        <v>0</v>
      </c>
      <c r="BS56" s="25">
        <v>0</v>
      </c>
      <c r="BT56" s="25">
        <v>0</v>
      </c>
      <c r="BU56" s="25">
        <v>0</v>
      </c>
      <c r="BV56" s="25">
        <v>0</v>
      </c>
      <c r="BW56" s="25">
        <v>0</v>
      </c>
      <c r="BX56" s="25">
        <v>0</v>
      </c>
      <c r="BY56" s="25">
        <v>0</v>
      </c>
      <c r="BZ56" s="88">
        <v>0</v>
      </c>
      <c r="CA56" s="25">
        <v>0</v>
      </c>
      <c r="CB56" s="25">
        <v>0</v>
      </c>
      <c r="CC56" s="25">
        <v>0</v>
      </c>
      <c r="CE56" s="54"/>
      <c r="CF56" s="54"/>
      <c r="CG56" s="54"/>
      <c r="CH56" s="54"/>
      <c r="CI56" s="54"/>
      <c r="CJ56" s="54"/>
      <c r="CK56" s="54"/>
      <c r="CL56" s="95"/>
      <c r="CM56" s="95"/>
      <c r="CN56" s="95" t="str">
        <f t="shared" si="22"/>
        <v/>
      </c>
    </row>
    <row r="57" spans="1:94" x14ac:dyDescent="0.25">
      <c r="A57" s="42" t="s">
        <v>58</v>
      </c>
      <c r="B57" s="25"/>
      <c r="C57" s="25"/>
      <c r="D57" s="25"/>
      <c r="E57" s="25"/>
      <c r="F57" s="25"/>
      <c r="G57" s="25"/>
      <c r="H57" s="25"/>
      <c r="I57" s="77"/>
      <c r="J57" s="77"/>
      <c r="K57" s="77"/>
      <c r="L57" s="77"/>
      <c r="M57" s="77"/>
      <c r="N57" s="25"/>
      <c r="P57" s="88"/>
      <c r="Q57" s="25"/>
      <c r="R57" s="88"/>
      <c r="CE57" s="54"/>
      <c r="CF57" s="54"/>
      <c r="CG57" s="54"/>
      <c r="CH57" s="54"/>
      <c r="CI57" s="54"/>
      <c r="CJ57" s="54"/>
      <c r="CK57" s="54"/>
      <c r="CL57" s="95"/>
      <c r="CM57" s="95"/>
      <c r="CN57" s="95" t="str">
        <f t="shared" si="22"/>
        <v/>
      </c>
    </row>
    <row r="58" spans="1:94" x14ac:dyDescent="0.25">
      <c r="A58" s="42" t="s">
        <v>176</v>
      </c>
      <c r="B58" s="25"/>
      <c r="C58" s="25"/>
      <c r="D58" s="25"/>
      <c r="E58" s="25"/>
      <c r="F58" s="25"/>
      <c r="G58" s="25"/>
      <c r="H58" s="25"/>
      <c r="I58" s="77"/>
      <c r="J58" s="77"/>
      <c r="K58" s="77"/>
      <c r="L58" s="77"/>
      <c r="M58" s="77"/>
      <c r="N58" s="25"/>
      <c r="CE58" s="54"/>
      <c r="CF58" s="54"/>
      <c r="CG58" s="54"/>
      <c r="CH58" s="54"/>
      <c r="CI58" s="54"/>
      <c r="CJ58" s="54"/>
      <c r="CK58" s="54"/>
      <c r="CL58" s="95"/>
      <c r="CM58" s="95"/>
      <c r="CN58" s="95" t="str">
        <f t="shared" si="22"/>
        <v/>
      </c>
    </row>
    <row r="59" spans="1:94" x14ac:dyDescent="0.25">
      <c r="A59" s="42" t="s">
        <v>235</v>
      </c>
      <c r="B59" s="42"/>
      <c r="C59" s="42"/>
      <c r="D59" s="42"/>
      <c r="E59" s="42"/>
      <c r="F59" s="42"/>
      <c r="G59" s="42"/>
      <c r="H59" s="42"/>
      <c r="I59" s="90"/>
      <c r="J59" s="90"/>
      <c r="K59" s="90"/>
      <c r="L59" s="90"/>
      <c r="M59" s="90"/>
      <c r="N59" s="25"/>
      <c r="CE59" s="54"/>
      <c r="CF59" s="54"/>
      <c r="CG59" s="54"/>
      <c r="CH59" s="54"/>
      <c r="CI59" s="54"/>
      <c r="CJ59" s="54"/>
      <c r="CK59" s="54"/>
      <c r="CL59" s="95"/>
      <c r="CM59" s="95"/>
      <c r="CN59" s="95" t="str">
        <f t="shared" si="22"/>
        <v/>
      </c>
    </row>
    <row r="60" spans="1:94" x14ac:dyDescent="0.25">
      <c r="A60" s="42"/>
      <c r="B60" s="42"/>
      <c r="C60" s="42"/>
      <c r="D60" s="42"/>
      <c r="E60" s="42"/>
      <c r="F60" s="42"/>
      <c r="G60" s="42"/>
      <c r="H60" s="42"/>
      <c r="I60" s="90"/>
      <c r="J60" s="90"/>
      <c r="K60" s="90"/>
      <c r="L60" s="90"/>
      <c r="M60" s="90"/>
      <c r="N60" s="25"/>
      <c r="CE60" s="54"/>
      <c r="CF60" s="54"/>
      <c r="CG60" s="54"/>
      <c r="CH60" s="54"/>
      <c r="CI60" s="54"/>
      <c r="CJ60" s="54"/>
      <c r="CK60" s="54"/>
      <c r="CL60" s="95"/>
      <c r="CM60" s="95"/>
      <c r="CN60" s="95" t="str">
        <f t="shared" si="22"/>
        <v/>
      </c>
    </row>
    <row r="61" spans="1:94" x14ac:dyDescent="0.25">
      <c r="A61" s="1" t="s">
        <v>55</v>
      </c>
      <c r="B61" s="1">
        <f t="shared" ref="B61:K61" si="23">SUM(B3:B58)</f>
        <v>263665.10752900009</v>
      </c>
      <c r="C61" s="1">
        <f t="shared" si="23"/>
        <v>51644.61304294</v>
      </c>
      <c r="D61" s="1">
        <f t="shared" si="23"/>
        <v>10291.917272900004</v>
      </c>
      <c r="E61" s="1">
        <f t="shared" si="23"/>
        <v>38776.419535999987</v>
      </c>
      <c r="F61" s="1">
        <f t="shared" si="23"/>
        <v>27028.421878689998</v>
      </c>
      <c r="G61" s="1">
        <f t="shared" si="23"/>
        <v>3722.7549437599987</v>
      </c>
      <c r="H61" s="1">
        <f t="shared" si="23"/>
        <v>17258.80994083</v>
      </c>
      <c r="I61" s="91">
        <f t="shared" si="23"/>
        <v>2611.1817890499997</v>
      </c>
      <c r="J61" s="91">
        <f t="shared" si="23"/>
        <v>1289.3160950300005</v>
      </c>
      <c r="K61" s="91">
        <f t="shared" si="23"/>
        <v>6093.9628330399983</v>
      </c>
      <c r="L61" s="91">
        <f>SUM(L3:L58)</f>
        <v>706.4276447499999</v>
      </c>
      <c r="M61" s="91">
        <f>SUM(M3:M58)</f>
        <v>640.13729116999991</v>
      </c>
      <c r="P61" s="1">
        <f>SUM(P3:P58)</f>
        <v>0.39315387107017802</v>
      </c>
      <c r="Q61" s="1">
        <f t="shared" ref="Q61:CC61" si="24">SUM(Q3:Q58)</f>
        <v>542.05321185562843</v>
      </c>
      <c r="R61" s="1">
        <f t="shared" si="24"/>
        <v>681.44767205396238</v>
      </c>
      <c r="S61" s="1">
        <f t="shared" si="24"/>
        <v>1229.2428488012401</v>
      </c>
      <c r="T61" s="1">
        <f t="shared" si="24"/>
        <v>1229.2428488012401</v>
      </c>
      <c r="U61" s="1">
        <f t="shared" si="24"/>
        <v>2414.3494862075513</v>
      </c>
      <c r="V61" s="1"/>
      <c r="W61" s="1">
        <f t="shared" si="24"/>
        <v>194.99407228606111</v>
      </c>
      <c r="X61" s="1">
        <f t="shared" si="24"/>
        <v>619.23960476977936</v>
      </c>
      <c r="Y61" s="1">
        <f t="shared" si="24"/>
        <v>3625.7335049695234</v>
      </c>
      <c r="Z61" s="1">
        <f t="shared" si="24"/>
        <v>262635.1603941677</v>
      </c>
      <c r="AA61" s="1">
        <f t="shared" si="24"/>
        <v>983.24659959017345</v>
      </c>
      <c r="AB61" s="1">
        <f t="shared" si="24"/>
        <v>726.78772126716535</v>
      </c>
      <c r="AC61" s="1">
        <f t="shared" si="24"/>
        <v>155.56560059598755</v>
      </c>
      <c r="AD61" s="1">
        <f t="shared" si="24"/>
        <v>1.8628166091502799E-3</v>
      </c>
      <c r="AE61" s="1"/>
      <c r="AF61" s="1">
        <f t="shared" si="24"/>
        <v>940.60554251792553</v>
      </c>
      <c r="AG61" s="1">
        <f t="shared" si="24"/>
        <v>940.60554251792553</v>
      </c>
      <c r="AH61" s="1">
        <f t="shared" si="24"/>
        <v>121938434.54462428</v>
      </c>
      <c r="AI61" s="1">
        <f t="shared" si="24"/>
        <v>0</v>
      </c>
      <c r="AJ61" s="1">
        <f t="shared" si="24"/>
        <v>306.3524049927168</v>
      </c>
      <c r="AK61" s="1">
        <f t="shared" si="24"/>
        <v>64.971159143078623</v>
      </c>
      <c r="AL61" s="1"/>
      <c r="AM61" s="1">
        <f t="shared" si="24"/>
        <v>210.85608987553741</v>
      </c>
      <c r="AN61" s="1">
        <f t="shared" si="24"/>
        <v>0.20696800863572401</v>
      </c>
      <c r="AO61" s="1">
        <f t="shared" si="24"/>
        <v>4.0026222939144068E-2</v>
      </c>
      <c r="AP61" s="1">
        <f t="shared" si="24"/>
        <v>51275.558841438542</v>
      </c>
      <c r="AQ61" s="1">
        <f t="shared" si="24"/>
        <v>0</v>
      </c>
      <c r="AR61" s="1"/>
      <c r="AS61" s="1">
        <f t="shared" si="24"/>
        <v>9214.6055582256977</v>
      </c>
      <c r="AT61" s="1">
        <f t="shared" si="24"/>
        <v>1023.8453759650967</v>
      </c>
      <c r="AU61" s="1">
        <f t="shared" si="24"/>
        <v>10238.450934190803</v>
      </c>
      <c r="AV61" s="1">
        <f t="shared" si="24"/>
        <v>2.2050766836389442E-5</v>
      </c>
      <c r="AW61" s="1">
        <f t="shared" si="24"/>
        <v>635.90042352912258</v>
      </c>
      <c r="AX61" s="1">
        <f t="shared" si="24"/>
        <v>7.4232984676108975</v>
      </c>
      <c r="AY61" s="1">
        <f t="shared" si="24"/>
        <v>5772.1337814654589</v>
      </c>
      <c r="AZ61" s="1">
        <f t="shared" si="24"/>
        <v>8.165625378582531</v>
      </c>
      <c r="BA61" s="1">
        <f t="shared" si="24"/>
        <v>2713.9572001804663</v>
      </c>
      <c r="BB61" s="1">
        <f t="shared" si="24"/>
        <v>3327.498657109822</v>
      </c>
      <c r="BC61" s="1">
        <f t="shared" si="24"/>
        <v>2.4744336453270241</v>
      </c>
      <c r="BD61" s="1">
        <f t="shared" si="24"/>
        <v>0</v>
      </c>
      <c r="BE61" s="1">
        <f t="shared" si="24"/>
        <v>2136.9452795461725</v>
      </c>
      <c r="BF61" s="1">
        <f t="shared" si="24"/>
        <v>38687.070237739463</v>
      </c>
      <c r="BG61" s="1">
        <f t="shared" si="24"/>
        <v>26949.2494617511</v>
      </c>
      <c r="BH61" s="1">
        <f t="shared" si="24"/>
        <v>11737.820775988333</v>
      </c>
      <c r="BI61" s="1">
        <f t="shared" si="24"/>
        <v>23.652180376402779</v>
      </c>
      <c r="BJ61" s="1">
        <f t="shared" si="24"/>
        <v>0</v>
      </c>
      <c r="BK61" s="1">
        <f t="shared" si="24"/>
        <v>676.1148277486725</v>
      </c>
      <c r="BL61" s="1">
        <f t="shared" si="24"/>
        <v>165.78360442652001</v>
      </c>
      <c r="BM61" s="1">
        <f t="shared" si="24"/>
        <v>6924.0327268140372</v>
      </c>
      <c r="BN61" s="1">
        <f t="shared" si="24"/>
        <v>493.49715849621577</v>
      </c>
      <c r="BO61" s="1">
        <f t="shared" si="24"/>
        <v>90.313419826005415</v>
      </c>
      <c r="BP61" s="1">
        <f t="shared" si="24"/>
        <v>9893.0157564304773</v>
      </c>
      <c r="BQ61" s="1">
        <f t="shared" si="24"/>
        <v>223.1420735890463</v>
      </c>
      <c r="BR61" s="1">
        <f t="shared" si="24"/>
        <v>3.7116473678293769</v>
      </c>
      <c r="BS61" s="1">
        <f t="shared" si="24"/>
        <v>482.4162025170383</v>
      </c>
      <c r="BT61" s="1">
        <f t="shared" si="24"/>
        <v>0.24744341992383007</v>
      </c>
      <c r="BU61" s="1">
        <f t="shared" si="24"/>
        <v>3694.088009408405</v>
      </c>
      <c r="BV61" s="1">
        <f t="shared" si="24"/>
        <v>604.97222233328182</v>
      </c>
      <c r="BW61" s="1">
        <f t="shared" si="24"/>
        <v>0</v>
      </c>
      <c r="BX61" s="1">
        <f t="shared" si="24"/>
        <v>0.18950199781970309</v>
      </c>
      <c r="BY61" s="1">
        <f t="shared" si="24"/>
        <v>688.24215662317613</v>
      </c>
      <c r="BZ61" s="1"/>
      <c r="CA61" s="1">
        <f t="shared" si="24"/>
        <v>2278.1886725568352</v>
      </c>
      <c r="CB61" s="1">
        <f t="shared" si="24"/>
        <v>17179.76972080522</v>
      </c>
      <c r="CC61" s="1">
        <f t="shared" si="24"/>
        <v>509.24064625231011</v>
      </c>
      <c r="CD61" s="1"/>
      <c r="CE61" s="54">
        <f>IF(Z61=0,"",(Z61-B61)/B61)</f>
        <v>-3.9062701336736554E-3</v>
      </c>
      <c r="CF61" s="54">
        <f>IF(AP61=0,"",(AP61-C61)/C61)</f>
        <v>-7.1460347896228262E-3</v>
      </c>
      <c r="CG61" s="54">
        <f>IF(AU61=0,"",(AU61-D61)/D61)</f>
        <v>-5.1949833341533485E-3</v>
      </c>
      <c r="CH61" s="54">
        <f>IF(BF61=0,"",(BF61-E61)/E61)</f>
        <v>-2.3042173395501908E-3</v>
      </c>
      <c r="CI61" s="54">
        <f>IF(BG61=0,"",(BG61-F61)/F61)</f>
        <v>-2.9292282507000513E-3</v>
      </c>
      <c r="CJ61" s="54">
        <f>IF(BU61=0,"",(BU61-G61)/G61)</f>
        <v>-7.7004623685060381E-3</v>
      </c>
      <c r="CK61" s="54">
        <f>IF(CB61=0,"",(CB61-H61)/H61)</f>
        <v>-4.5797027892283352E-3</v>
      </c>
      <c r="CL61" s="95"/>
      <c r="CM61" s="95"/>
      <c r="CN61" s="95">
        <f t="shared" si="22"/>
        <v>-0.99999969431769442</v>
      </c>
    </row>
    <row r="62" spans="1:94" x14ac:dyDescent="0.25">
      <c r="A62" s="42" t="s">
        <v>56</v>
      </c>
      <c r="B62" s="25">
        <f t="shared" ref="B62:K62" si="25">SUM(B2:B51)</f>
        <v>262644.92189470009</v>
      </c>
      <c r="C62" s="25">
        <f t="shared" si="25"/>
        <v>51276.23660425</v>
      </c>
      <c r="D62" s="25">
        <f t="shared" si="25"/>
        <v>10239.719775980004</v>
      </c>
      <c r="E62" s="25">
        <f t="shared" si="25"/>
        <v>38688.481814789986</v>
      </c>
      <c r="F62" s="25">
        <f t="shared" si="25"/>
        <v>26951.283707839997</v>
      </c>
      <c r="G62" s="25">
        <f t="shared" si="25"/>
        <v>3694.3607044599985</v>
      </c>
      <c r="H62" s="25">
        <f t="shared" si="25"/>
        <v>17180.735428470001</v>
      </c>
      <c r="I62" s="77">
        <f t="shared" si="25"/>
        <v>2611.1817890499997</v>
      </c>
      <c r="J62" s="77">
        <f t="shared" si="25"/>
        <v>1289.3160950300005</v>
      </c>
      <c r="K62" s="77">
        <f t="shared" si="25"/>
        <v>6093.9628330399983</v>
      </c>
      <c r="L62" s="77">
        <f>SUM(L2:L51)</f>
        <v>706.4276447499999</v>
      </c>
      <c r="M62" s="77">
        <f>SUM(M2:M51)</f>
        <v>640.13729116999991</v>
      </c>
      <c r="P62" s="88">
        <f>SUM(P2:P51)</f>
        <v>0.39315387107017802</v>
      </c>
      <c r="Q62" s="88">
        <f t="shared" ref="Q62:CC62" si="26">SUM(Q2:Q51)</f>
        <v>542.05321185562843</v>
      </c>
      <c r="R62" s="88">
        <f t="shared" si="26"/>
        <v>681.44767205396238</v>
      </c>
      <c r="S62" s="88">
        <f t="shared" si="26"/>
        <v>1229.2428488012401</v>
      </c>
      <c r="T62" s="88">
        <f t="shared" si="26"/>
        <v>1229.2428488012401</v>
      </c>
      <c r="U62" s="88">
        <f t="shared" si="26"/>
        <v>2414.3494862075513</v>
      </c>
      <c r="W62" s="88">
        <f t="shared" si="26"/>
        <v>194.99407228606111</v>
      </c>
      <c r="X62" s="88">
        <f t="shared" si="26"/>
        <v>619.23960476977936</v>
      </c>
      <c r="Y62" s="88">
        <f t="shared" si="26"/>
        <v>3625.7335049695234</v>
      </c>
      <c r="Z62" s="88">
        <f t="shared" si="26"/>
        <v>262635.1603941677</v>
      </c>
      <c r="AA62" s="88">
        <f t="shared" si="26"/>
        <v>983.24659959017345</v>
      </c>
      <c r="AB62" s="88">
        <f t="shared" si="26"/>
        <v>726.78772126716535</v>
      </c>
      <c r="AC62" s="88">
        <f t="shared" si="26"/>
        <v>155.56560059598755</v>
      </c>
      <c r="AD62" s="88">
        <f t="shared" si="26"/>
        <v>1.8628166091502799E-3</v>
      </c>
      <c r="AF62" s="88">
        <f t="shared" si="26"/>
        <v>940.60554251792553</v>
      </c>
      <c r="AG62" s="88">
        <f t="shared" si="26"/>
        <v>940.60554251792553</v>
      </c>
      <c r="AH62" s="88">
        <f t="shared" si="26"/>
        <v>121938434.54462428</v>
      </c>
      <c r="AI62" s="88">
        <f t="shared" si="26"/>
        <v>0</v>
      </c>
      <c r="AJ62" s="88">
        <f t="shared" si="26"/>
        <v>306.3524049927168</v>
      </c>
      <c r="AK62" s="88">
        <f t="shared" si="26"/>
        <v>64.971159143078623</v>
      </c>
      <c r="AM62" s="88">
        <f t="shared" si="26"/>
        <v>210.85608987553741</v>
      </c>
      <c r="AN62" s="88">
        <f t="shared" si="26"/>
        <v>0.20696800863572401</v>
      </c>
      <c r="AO62" s="88">
        <f t="shared" si="26"/>
        <v>4.0026222939144068E-2</v>
      </c>
      <c r="AP62" s="88">
        <f t="shared" si="26"/>
        <v>51275.558841438542</v>
      </c>
      <c r="AQ62" s="88">
        <f t="shared" si="26"/>
        <v>0</v>
      </c>
      <c r="AS62" s="88">
        <f t="shared" si="26"/>
        <v>9214.6055582256977</v>
      </c>
      <c r="AT62" s="88">
        <f t="shared" si="26"/>
        <v>1023.8453759650967</v>
      </c>
      <c r="AU62" s="88">
        <f t="shared" si="26"/>
        <v>10238.450934190803</v>
      </c>
      <c r="AV62" s="88">
        <f t="shared" si="26"/>
        <v>2.2050766836389442E-5</v>
      </c>
      <c r="AW62" s="88">
        <f t="shared" si="26"/>
        <v>635.90042352912258</v>
      </c>
      <c r="AX62" s="88">
        <f t="shared" si="26"/>
        <v>7.4232984676108975</v>
      </c>
      <c r="AY62" s="88">
        <f t="shared" si="26"/>
        <v>5772.1337814654589</v>
      </c>
      <c r="AZ62" s="88">
        <f t="shared" si="26"/>
        <v>8.165625378582531</v>
      </c>
      <c r="BA62" s="88">
        <f t="shared" si="26"/>
        <v>2713.9572001804663</v>
      </c>
      <c r="BB62" s="88">
        <f t="shared" si="26"/>
        <v>3327.498657109822</v>
      </c>
      <c r="BC62" s="88">
        <f t="shared" si="26"/>
        <v>2.4744336453270241</v>
      </c>
      <c r="BD62" s="88">
        <f t="shared" si="26"/>
        <v>0</v>
      </c>
      <c r="BE62" s="88">
        <f t="shared" si="26"/>
        <v>2136.9452795461725</v>
      </c>
      <c r="BF62" s="88">
        <f t="shared" si="26"/>
        <v>38687.070237739463</v>
      </c>
      <c r="BG62" s="88">
        <f t="shared" si="26"/>
        <v>26949.2494617511</v>
      </c>
      <c r="BH62" s="88">
        <f t="shared" si="26"/>
        <v>11737.820775988333</v>
      </c>
      <c r="BI62" s="88">
        <f t="shared" si="26"/>
        <v>23.652180376402779</v>
      </c>
      <c r="BJ62" s="88">
        <f t="shared" si="26"/>
        <v>0</v>
      </c>
      <c r="BK62" s="88">
        <f t="shared" si="26"/>
        <v>676.1148277486725</v>
      </c>
      <c r="BL62" s="88">
        <f t="shared" si="26"/>
        <v>165.78360442652001</v>
      </c>
      <c r="BM62" s="88">
        <f t="shared" si="26"/>
        <v>6924.0327268140372</v>
      </c>
      <c r="BN62" s="88">
        <f t="shared" si="26"/>
        <v>493.49715849621577</v>
      </c>
      <c r="BO62" s="88">
        <f t="shared" si="26"/>
        <v>90.313419826005415</v>
      </c>
      <c r="BP62" s="88">
        <f t="shared" si="26"/>
        <v>9893.0157564304773</v>
      </c>
      <c r="BQ62" s="88">
        <f t="shared" si="26"/>
        <v>223.1420735890463</v>
      </c>
      <c r="BR62" s="88">
        <f t="shared" si="26"/>
        <v>3.7116473678293769</v>
      </c>
      <c r="BS62" s="88">
        <f t="shared" si="26"/>
        <v>482.4162025170383</v>
      </c>
      <c r="BT62" s="88">
        <f t="shared" si="26"/>
        <v>0.24744341992383007</v>
      </c>
      <c r="BU62" s="88">
        <f t="shared" si="26"/>
        <v>3694.088009408405</v>
      </c>
      <c r="BV62" s="88">
        <f t="shared" si="26"/>
        <v>604.97222233328182</v>
      </c>
      <c r="BW62" s="88">
        <f t="shared" si="26"/>
        <v>0</v>
      </c>
      <c r="BX62" s="88">
        <f t="shared" si="26"/>
        <v>0.18950199781970309</v>
      </c>
      <c r="BY62" s="88">
        <f t="shared" si="26"/>
        <v>688.24215662317613</v>
      </c>
      <c r="CA62" s="88">
        <f t="shared" si="26"/>
        <v>2278.1886725568352</v>
      </c>
      <c r="CB62" s="88">
        <f t="shared" si="26"/>
        <v>17179.76972080522</v>
      </c>
      <c r="CC62" s="88">
        <f t="shared" si="26"/>
        <v>509.24064625231011</v>
      </c>
    </row>
    <row r="63" spans="1:94" x14ac:dyDescent="0.25">
      <c r="A63" s="27" t="s">
        <v>238</v>
      </c>
      <c r="B63" s="25">
        <f>+B3+B5+B8+B9+B11+B12+B14+B15+B16+B17+B18+B19+B20+B21+B22+B23+B24+B25+B26+B28+B30+B31+B33+B34+B35+B36+B37+B39+B40+B41+B42+B43+B44+B46+B47+B49+B50+B10</f>
        <v>181289.81757580009</v>
      </c>
      <c r="C63" s="25">
        <f t="shared" ref="C63:M63" si="27">+C3+C5+C8+C9+C11+C12+C14+C15+C16+C17+C18+C19+C20+C21+C22+C23+C24+C25+C26+C28+C30+C31+C33+C34+C35+C36+C37+C39+C40+C41+C42+C43+C44+C46+C47+C49+C50+C10</f>
        <v>44000.362724520004</v>
      </c>
      <c r="D63" s="25">
        <f t="shared" si="27"/>
        <v>7496.5707798300009</v>
      </c>
      <c r="E63" s="25">
        <f t="shared" si="27"/>
        <v>25996.313641449997</v>
      </c>
      <c r="F63" s="25">
        <f t="shared" si="27"/>
        <v>17429.805086430002</v>
      </c>
      <c r="G63" s="25">
        <f t="shared" si="27"/>
        <v>3082.7706313899994</v>
      </c>
      <c r="H63" s="25">
        <f t="shared" si="27"/>
        <v>11160.902592</v>
      </c>
      <c r="I63" s="77">
        <f t="shared" si="27"/>
        <v>2012.7914866399997</v>
      </c>
      <c r="J63" s="77">
        <f t="shared" si="27"/>
        <v>993.85051725999983</v>
      </c>
      <c r="K63" s="77">
        <f t="shared" si="27"/>
        <v>4697.4425708700001</v>
      </c>
      <c r="L63" s="77">
        <f t="shared" si="27"/>
        <v>530.72301791999985</v>
      </c>
      <c r="M63" s="77">
        <f t="shared" si="27"/>
        <v>493.44050131999978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K71"/>
  <sheetViews>
    <sheetView zoomScale="85" zoomScaleNormal="85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D44" sqref="D44"/>
    </sheetView>
  </sheetViews>
  <sheetFormatPr defaultRowHeight="15" x14ac:dyDescent="0.25"/>
  <cols>
    <col min="1" max="1" width="19.28515625" customWidth="1"/>
    <col min="2" max="2" width="10.42578125" customWidth="1"/>
    <col min="3" max="10" width="9.28515625" bestFit="1" customWidth="1"/>
    <col min="11" max="11" width="10.28515625" customWidth="1"/>
    <col min="12" max="14" width="10.28515625" style="27" customWidth="1"/>
    <col min="16" max="16" width="15.140625" bestFit="1" customWidth="1"/>
    <col min="17" max="17" width="5.7109375" style="27" bestFit="1" customWidth="1"/>
    <col min="18" max="18" width="9.85546875" style="27" bestFit="1" customWidth="1"/>
    <col min="19" max="19" width="6.7109375" style="25" bestFit="1" customWidth="1"/>
    <col min="20" max="20" width="14.5703125" style="25" bestFit="1" customWidth="1"/>
    <col min="21" max="21" width="5.7109375" style="25" bestFit="1" customWidth="1"/>
    <col min="22" max="22" width="6.7109375" style="25" bestFit="1" customWidth="1"/>
    <col min="23" max="23" width="13.42578125" style="25" bestFit="1" customWidth="1"/>
    <col min="24" max="24" width="6.7109375" style="25" bestFit="1" customWidth="1"/>
    <col min="25" max="25" width="10.28515625" style="25" bestFit="1" customWidth="1"/>
    <col min="26" max="26" width="6.7109375" style="25" bestFit="1" customWidth="1"/>
    <col min="27" max="27" width="5.7109375" style="25" bestFit="1" customWidth="1"/>
    <col min="28" max="28" width="6.7109375" style="25" bestFit="1" customWidth="1"/>
    <col min="29" max="29" width="7.7109375" style="25" bestFit="1" customWidth="1"/>
    <col min="30" max="30" width="6.7109375" style="25" bestFit="1" customWidth="1"/>
    <col min="31" max="31" width="15.42578125" style="25" bestFit="1" customWidth="1"/>
    <col min="32" max="33" width="6.7109375" style="25" bestFit="1" customWidth="1"/>
    <col min="34" max="34" width="5.7109375" style="25" bestFit="1" customWidth="1"/>
    <col min="35" max="35" width="5.7109375" style="88" customWidth="1"/>
    <col min="36" max="36" width="4.140625" style="25" bestFit="1" customWidth="1"/>
    <col min="37" max="37" width="6.5703125" style="25" bestFit="1" customWidth="1"/>
    <col min="38" max="38" width="6.140625" style="25" bestFit="1" customWidth="1"/>
    <col min="39" max="39" width="5.7109375" style="25" bestFit="1" customWidth="1"/>
    <col min="40" max="40" width="10" style="25" bestFit="1" customWidth="1"/>
    <col min="41" max="41" width="10" style="88" customWidth="1"/>
    <col min="42" max="42" width="9.28515625" style="25" bestFit="1" customWidth="1"/>
    <col min="43" max="43" width="7.7109375" style="25" bestFit="1" customWidth="1"/>
    <col min="44" max="44" width="9.28515625" style="25" bestFit="1" customWidth="1"/>
    <col min="45" max="45" width="6.7109375" style="25" bestFit="1" customWidth="1"/>
    <col min="46" max="46" width="4.28515625" style="25" bestFit="1" customWidth="1"/>
    <col min="47" max="47" width="7.7109375" style="25" bestFit="1" customWidth="1"/>
    <col min="48" max="48" width="4.5703125" style="25" bestFit="1" customWidth="1"/>
    <col min="49" max="49" width="4.140625" style="25" bestFit="1" customWidth="1"/>
    <col min="50" max="50" width="6.7109375" style="25" bestFit="1" customWidth="1"/>
    <col min="51" max="51" width="4.140625" style="25" bestFit="1" customWidth="1"/>
    <col min="52" max="52" width="3.28515625" style="25" bestFit="1" customWidth="1"/>
    <col min="53" max="54" width="7.7109375" style="25" bestFit="1" customWidth="1"/>
    <col min="55" max="55" width="5.7109375" style="25" bestFit="1" customWidth="1"/>
    <col min="56" max="56" width="5.140625" style="25" bestFit="1" customWidth="1"/>
    <col min="57" max="57" width="8.7109375" style="25" bestFit="1" customWidth="1"/>
    <col min="58" max="58" width="4.85546875" style="25" bestFit="1" customWidth="1"/>
    <col min="59" max="59" width="7.85546875" style="25" bestFit="1" customWidth="1"/>
    <col min="60" max="60" width="6" style="25" bestFit="1" customWidth="1"/>
    <col min="61" max="61" width="6.7109375" style="25" customWidth="1"/>
    <col min="62" max="62" width="6.7109375" style="25" bestFit="1" customWidth="1"/>
    <col min="63" max="63" width="3.85546875" style="25" bestFit="1" customWidth="1"/>
    <col min="64" max="64" width="5.5703125" style="25" bestFit="1" customWidth="1"/>
    <col min="65" max="65" width="3.85546875" style="25" bestFit="1" customWidth="1"/>
    <col min="66" max="66" width="5.7109375" style="25" bestFit="1" customWidth="1"/>
    <col min="67" max="67" width="8" style="25" bestFit="1" customWidth="1"/>
    <col min="68" max="68" width="5.28515625" style="25" bestFit="1" customWidth="1"/>
    <col min="69" max="69" width="7.7109375" style="25" bestFit="1" customWidth="1"/>
    <col min="70" max="70" width="6.7109375" style="25" bestFit="1" customWidth="1"/>
    <col min="71" max="71" width="9.28515625" style="25" bestFit="1" customWidth="1"/>
    <col min="72" max="73" width="7.7109375" style="25" customWidth="1"/>
    <col min="74" max="74" width="7.7109375" style="88" customWidth="1"/>
    <col min="75" max="75" width="9.140625" style="27"/>
    <col min="77" max="77" width="10.28515625" bestFit="1" customWidth="1"/>
  </cols>
  <sheetData>
    <row r="1" spans="1:89" x14ac:dyDescent="0.25">
      <c r="B1" s="27" t="s">
        <v>489</v>
      </c>
      <c r="P1" s="27" t="s">
        <v>490</v>
      </c>
    </row>
    <row r="2" spans="1:89" x14ac:dyDescent="0.25">
      <c r="A2" s="27" t="s">
        <v>52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I2" s="27" t="s">
        <v>63</v>
      </c>
      <c r="J2" s="27" t="s">
        <v>64</v>
      </c>
      <c r="K2" s="27" t="s">
        <v>65</v>
      </c>
      <c r="L2" s="61" t="s">
        <v>311</v>
      </c>
      <c r="M2" s="61" t="s">
        <v>314</v>
      </c>
      <c r="N2" s="61" t="s">
        <v>321</v>
      </c>
      <c r="P2" s="27" t="s">
        <v>226</v>
      </c>
      <c r="Q2" s="27" t="s">
        <v>360</v>
      </c>
      <c r="R2" s="27" t="s">
        <v>178</v>
      </c>
      <c r="S2" s="27" t="s">
        <v>131</v>
      </c>
      <c r="T2" s="27" t="s">
        <v>132</v>
      </c>
      <c r="U2" s="27" t="s">
        <v>133</v>
      </c>
      <c r="V2" s="27" t="s">
        <v>361</v>
      </c>
      <c r="W2" s="27" t="s">
        <v>179</v>
      </c>
      <c r="X2" s="27" t="s">
        <v>134</v>
      </c>
      <c r="Y2" s="27" t="s">
        <v>59</v>
      </c>
      <c r="Z2" s="27" t="s">
        <v>136</v>
      </c>
      <c r="AA2" s="27" t="s">
        <v>137</v>
      </c>
      <c r="AB2" s="27" t="s">
        <v>362</v>
      </c>
      <c r="AC2" s="27" t="s">
        <v>138</v>
      </c>
      <c r="AD2" s="27" t="s">
        <v>139</v>
      </c>
      <c r="AE2" s="27" t="s">
        <v>140</v>
      </c>
      <c r="AF2" s="27" t="s">
        <v>141</v>
      </c>
      <c r="AG2" s="27" t="s">
        <v>142</v>
      </c>
      <c r="AH2" s="27" t="s">
        <v>143</v>
      </c>
      <c r="AI2" s="87" t="s">
        <v>460</v>
      </c>
      <c r="AJ2" s="27" t="s">
        <v>363</v>
      </c>
      <c r="AK2" s="27" t="s">
        <v>144</v>
      </c>
      <c r="AL2" s="27" t="s">
        <v>368</v>
      </c>
      <c r="AM2" s="27" t="s">
        <v>57</v>
      </c>
      <c r="AN2" s="27" t="s">
        <v>128</v>
      </c>
      <c r="AO2" s="87" t="s">
        <v>461</v>
      </c>
      <c r="AP2" s="27" t="s">
        <v>145</v>
      </c>
      <c r="AQ2" s="27" t="s">
        <v>146</v>
      </c>
      <c r="AR2" s="27" t="s">
        <v>60</v>
      </c>
      <c r="AS2" s="27" t="s">
        <v>148</v>
      </c>
      <c r="AT2" s="27" t="s">
        <v>149</v>
      </c>
      <c r="AU2" s="27" t="s">
        <v>150</v>
      </c>
      <c r="AV2" s="27" t="s">
        <v>151</v>
      </c>
      <c r="AW2" s="27" t="s">
        <v>152</v>
      </c>
      <c r="AX2" s="27" t="s">
        <v>153</v>
      </c>
      <c r="AY2" s="27" t="s">
        <v>154</v>
      </c>
      <c r="AZ2" s="27" t="s">
        <v>156</v>
      </c>
      <c r="BA2" s="27" t="s">
        <v>54</v>
      </c>
      <c r="BB2" s="27" t="s">
        <v>53</v>
      </c>
      <c r="BC2" s="27" t="s">
        <v>157</v>
      </c>
      <c r="BD2" s="27" t="s">
        <v>158</v>
      </c>
      <c r="BE2" s="27" t="s">
        <v>160</v>
      </c>
      <c r="BF2" s="27" t="s">
        <v>161</v>
      </c>
      <c r="BG2" s="27" t="s">
        <v>162</v>
      </c>
      <c r="BH2" s="27" t="s">
        <v>164</v>
      </c>
      <c r="BI2" s="27" t="s">
        <v>165</v>
      </c>
      <c r="BJ2" s="27" t="s">
        <v>364</v>
      </c>
      <c r="BK2" s="27" t="s">
        <v>166</v>
      </c>
      <c r="BL2" s="27" t="s">
        <v>167</v>
      </c>
      <c r="BM2" s="27" t="s">
        <v>168</v>
      </c>
      <c r="BN2" s="27" t="s">
        <v>61</v>
      </c>
      <c r="BO2" s="27" t="s">
        <v>369</v>
      </c>
      <c r="BP2" s="27" t="s">
        <v>169</v>
      </c>
      <c r="BQ2" s="27" t="s">
        <v>171</v>
      </c>
      <c r="BR2" s="27" t="s">
        <v>173</v>
      </c>
      <c r="BS2" s="27" t="s">
        <v>174</v>
      </c>
      <c r="BT2" s="27" t="s">
        <v>370</v>
      </c>
      <c r="BU2" s="27"/>
      <c r="BV2" s="87" t="s">
        <v>432</v>
      </c>
      <c r="BW2" s="27" t="s">
        <v>141</v>
      </c>
      <c r="BY2" s="27" t="s">
        <v>59</v>
      </c>
      <c r="BZ2" s="27" t="s">
        <v>57</v>
      </c>
      <c r="CA2" s="27" t="s">
        <v>60</v>
      </c>
      <c r="CB2" s="27" t="s">
        <v>54</v>
      </c>
      <c r="CC2" s="27" t="s">
        <v>53</v>
      </c>
      <c r="CD2" s="27" t="s">
        <v>61</v>
      </c>
      <c r="CE2" s="27" t="s">
        <v>62</v>
      </c>
      <c r="CF2" s="27" t="s">
        <v>63</v>
      </c>
      <c r="CG2" s="27" t="s">
        <v>64</v>
      </c>
      <c r="CH2" s="27" t="s">
        <v>65</v>
      </c>
      <c r="CI2" s="27" t="s">
        <v>311</v>
      </c>
      <c r="CJ2" s="27" t="s">
        <v>314</v>
      </c>
      <c r="CK2" s="27" t="s">
        <v>321</v>
      </c>
    </row>
    <row r="3" spans="1:89" x14ac:dyDescent="0.25">
      <c r="A3" s="27" t="s">
        <v>0</v>
      </c>
      <c r="B3" s="25">
        <v>180986.32532999999</v>
      </c>
      <c r="C3" s="25">
        <v>32.465343238999999</v>
      </c>
      <c r="D3" s="25">
        <v>10070.950999999999</v>
      </c>
      <c r="E3" s="25">
        <v>949.94059130999995</v>
      </c>
      <c r="F3" s="25">
        <v>893.27405178000004</v>
      </c>
      <c r="G3" s="25">
        <v>14.925004982999999</v>
      </c>
      <c r="H3" s="25">
        <v>15010.287455</v>
      </c>
      <c r="I3" s="25">
        <v>98.436111015999998</v>
      </c>
      <c r="J3" s="25">
        <v>447.71263205999998</v>
      </c>
      <c r="K3" s="25">
        <v>234.13749342</v>
      </c>
      <c r="L3" s="61">
        <v>12.910542005</v>
      </c>
      <c r="M3" s="61">
        <v>68.839559141999999</v>
      </c>
      <c r="N3" s="61">
        <v>20.1990135</v>
      </c>
      <c r="O3" s="25"/>
      <c r="P3" s="27" t="s">
        <v>0</v>
      </c>
      <c r="Q3" s="25">
        <v>15.2431045866137</v>
      </c>
      <c r="R3" s="25">
        <v>12.8455289548036</v>
      </c>
      <c r="S3" s="25">
        <v>98.482343255246604</v>
      </c>
      <c r="T3" s="25">
        <v>98.482343255246604</v>
      </c>
      <c r="U3" s="25">
        <v>40.5675781286727</v>
      </c>
      <c r="V3" s="25">
        <v>452.38497436796803</v>
      </c>
      <c r="W3" s="25">
        <v>69.461831569334606</v>
      </c>
      <c r="X3" s="25">
        <v>1016.68798041224</v>
      </c>
      <c r="Y3" s="25">
        <v>181031.31760070901</v>
      </c>
      <c r="Z3" s="25">
        <v>690.77424621342595</v>
      </c>
      <c r="AA3" s="25">
        <v>71.673964171870495</v>
      </c>
      <c r="AB3" s="25">
        <v>790.61731713583799</v>
      </c>
      <c r="AC3" s="25">
        <v>1252.05165488635</v>
      </c>
      <c r="AD3" s="25">
        <v>233.68846230038801</v>
      </c>
      <c r="AE3" s="25">
        <v>233.68846230038801</v>
      </c>
      <c r="AF3" s="25">
        <v>80.564329421893007</v>
      </c>
      <c r="AG3" s="25">
        <v>558.77077186804195</v>
      </c>
      <c r="AH3" s="25">
        <v>23.3154444327233</v>
      </c>
      <c r="AI3" s="88">
        <v>60.788956479820897</v>
      </c>
      <c r="AJ3" s="25">
        <v>2.01632604649547</v>
      </c>
      <c r="AK3" s="25">
        <v>19.445661484560201</v>
      </c>
      <c r="AL3" s="25">
        <v>20.314222549481102</v>
      </c>
      <c r="AM3" s="25">
        <v>32.304756381443703</v>
      </c>
      <c r="AN3" s="25">
        <v>0</v>
      </c>
      <c r="AO3" s="88">
        <v>15244.439661590501</v>
      </c>
      <c r="AP3" s="25">
        <v>9063.4833176474494</v>
      </c>
      <c r="AQ3" s="25">
        <v>926.48942140798204</v>
      </c>
      <c r="AR3" s="25">
        <v>10070.537068477301</v>
      </c>
      <c r="AS3" s="25">
        <v>446.86996385604903</v>
      </c>
      <c r="AT3" s="25">
        <v>0.28086925720773498</v>
      </c>
      <c r="AU3" s="25">
        <v>6342.0125378643797</v>
      </c>
      <c r="AV3" s="25">
        <v>0.41574915634628001</v>
      </c>
      <c r="AW3" s="25">
        <v>6.5900192165875796E-2</v>
      </c>
      <c r="AX3" s="25">
        <v>323.41646180216799</v>
      </c>
      <c r="AY3" s="25">
        <v>0.22032389468520699</v>
      </c>
      <c r="AZ3" s="25">
        <v>1.2497790792396201E-2</v>
      </c>
      <c r="BA3" s="25">
        <v>940.86051326352697</v>
      </c>
      <c r="BB3" s="25">
        <v>884.644912799454</v>
      </c>
      <c r="BC3" s="25">
        <v>56.2156004640728</v>
      </c>
      <c r="BD3" s="25">
        <v>9.7078507581143802E-4</v>
      </c>
      <c r="BE3" s="25">
        <v>164.94465736316101</v>
      </c>
      <c r="BF3" s="25">
        <v>6.9787991346858596E-3</v>
      </c>
      <c r="BG3" s="25">
        <v>79.658902120295096</v>
      </c>
      <c r="BH3" s="25">
        <v>0.73789935415598795</v>
      </c>
      <c r="BI3" s="25">
        <v>312.26229472489001</v>
      </c>
      <c r="BJ3" s="25">
        <v>67.284950408567994</v>
      </c>
      <c r="BK3" s="25">
        <v>0.78425026979061596</v>
      </c>
      <c r="BL3" s="25">
        <v>1.83576087743955</v>
      </c>
      <c r="BM3" s="25">
        <v>1.3964121441602301E-3</v>
      </c>
      <c r="BN3" s="25">
        <v>14.8829551811372</v>
      </c>
      <c r="BO3" s="25">
        <v>3686.7987885335301</v>
      </c>
      <c r="BP3" s="25">
        <v>0</v>
      </c>
      <c r="BQ3" s="25">
        <v>1801.2027462384499</v>
      </c>
      <c r="BR3" s="25">
        <v>351.99884689270601</v>
      </c>
      <c r="BS3" s="25">
        <v>15154.8003883441</v>
      </c>
      <c r="BT3" s="25">
        <v>2123.3294771902702</v>
      </c>
      <c r="BU3" s="27"/>
      <c r="BV3" s="88">
        <f t="shared" ref="BV3:BV34" si="0">Q3+S3+U3+V3+Z3+AB3+AC3+AD3+AG3+AH3+AJ3+AK3+AL3+AS3+AU3+BJ3+BQ3+BT3</f>
        <v>14978.371782813523</v>
      </c>
      <c r="BW3" s="34">
        <f t="shared" ref="BW3:BW34" si="1">AF3/(AF3+AP3+AQ3+1E-50)</f>
        <v>8.0000032643814511E-3</v>
      </c>
      <c r="BY3" s="22">
        <f t="shared" ref="BY3:BY34" si="2">+(Y3-B3)/B3</f>
        <v>2.4859486277197532E-4</v>
      </c>
      <c r="BZ3" s="22">
        <f t="shared" ref="BZ3:BZ34" si="3">+(AM3-C3)/C3</f>
        <v>-4.9464087403636812E-3</v>
      </c>
      <c r="CA3" s="22">
        <f t="shared" ref="CA3:CA34" si="4">+(AR3-D3)/D3</f>
        <v>-4.1101532784587707E-5</v>
      </c>
      <c r="CB3" s="22">
        <f t="shared" ref="CB3:CB34" si="5">+(BA3-E3)/E3</f>
        <v>-9.5585746409164851E-3</v>
      </c>
      <c r="CC3" s="22">
        <f t="shared" ref="CC3:CC34" si="6">+(BB3-F3)/F3</f>
        <v>-9.6601249788360113E-3</v>
      </c>
      <c r="CD3" s="22">
        <f t="shared" ref="CD3:CD34" si="7">+(BN3-G3)/G3</f>
        <v>-2.8174062193409475E-3</v>
      </c>
      <c r="CE3" s="22">
        <f t="shared" ref="CE3:CE34" si="8">+(BS3-H3)/H3</f>
        <v>9.6275926611893142E-3</v>
      </c>
      <c r="CF3" s="22">
        <f t="shared" ref="CF3:CF34" si="9">+(T3-I3)/I3</f>
        <v>4.6966747029544549E-4</v>
      </c>
      <c r="CG3" s="22">
        <f t="shared" ref="CG3:CG34" si="10">+(V3-J3)/J3</f>
        <v>1.0436029661414355E-2</v>
      </c>
      <c r="CH3" s="22">
        <f t="shared" ref="CH3:CH34" si="11">+(AD3-K3)/K3</f>
        <v>-1.9178095445247961E-3</v>
      </c>
      <c r="CI3" s="22">
        <f t="shared" ref="CI3:CI34" si="12">+(R3-L3)/L3</f>
        <v>-5.0356561460566159E-3</v>
      </c>
      <c r="CJ3" s="22">
        <f t="shared" ref="CJ3:CJ34" si="13">+(W3-M3)/M3</f>
        <v>9.0394597973964957E-3</v>
      </c>
      <c r="CK3" s="22">
        <f t="shared" ref="CK3:CK34" si="14">+(AL3-N3)/N3</f>
        <v>5.7036968404967896E-3</v>
      </c>
    </row>
    <row r="4" spans="1:89" x14ac:dyDescent="0.25">
      <c r="A4" s="27" t="s">
        <v>2</v>
      </c>
      <c r="B4" s="25">
        <v>194623.0202</v>
      </c>
      <c r="C4" s="25">
        <v>43.135733346000002</v>
      </c>
      <c r="D4" s="25">
        <v>11576.349977</v>
      </c>
      <c r="E4" s="25">
        <v>1167.5037494000001</v>
      </c>
      <c r="F4" s="25">
        <v>1101.9331815999999</v>
      </c>
      <c r="G4" s="25">
        <v>16.338899821999998</v>
      </c>
      <c r="H4" s="25">
        <v>14078.084303</v>
      </c>
      <c r="I4" s="25">
        <v>112.28744122000001</v>
      </c>
      <c r="J4" s="25">
        <v>414.94443565</v>
      </c>
      <c r="K4" s="25">
        <v>280.36908441999998</v>
      </c>
      <c r="L4" s="61">
        <v>16.764920254</v>
      </c>
      <c r="M4" s="61">
        <v>60.659066119999999</v>
      </c>
      <c r="N4" s="61">
        <v>19.590391643</v>
      </c>
      <c r="O4" s="25"/>
      <c r="P4" s="27" t="s">
        <v>2</v>
      </c>
      <c r="Q4" s="25">
        <v>14.667947145569499</v>
      </c>
      <c r="R4" s="25">
        <v>16.556331846625799</v>
      </c>
      <c r="S4" s="25">
        <v>111.331176690866</v>
      </c>
      <c r="T4" s="25">
        <v>111.331176690866</v>
      </c>
      <c r="U4" s="25">
        <v>52.339079045817599</v>
      </c>
      <c r="V4" s="25">
        <v>415.94377307397201</v>
      </c>
      <c r="W4" s="25">
        <v>60.7226249827144</v>
      </c>
      <c r="X4" s="25">
        <v>935.00427573439094</v>
      </c>
      <c r="Y4" s="25">
        <v>193801.18098954399</v>
      </c>
      <c r="Z4" s="25">
        <v>646.62726731031898</v>
      </c>
      <c r="AA4" s="25">
        <v>68.242993847627801</v>
      </c>
      <c r="AB4" s="25">
        <v>686.99867818877999</v>
      </c>
      <c r="AC4" s="25">
        <v>1121.0205027829099</v>
      </c>
      <c r="AD4" s="25">
        <v>277.44389637797502</v>
      </c>
      <c r="AE4" s="25">
        <v>277.44389637797502</v>
      </c>
      <c r="AF4" s="25">
        <v>91.628222978554405</v>
      </c>
      <c r="AG4" s="25">
        <v>492.59918872281901</v>
      </c>
      <c r="AH4" s="25">
        <v>19.977990452737899</v>
      </c>
      <c r="AI4" s="88">
        <v>60.7798308967796</v>
      </c>
      <c r="AJ4" s="25">
        <v>2.6055903918223899</v>
      </c>
      <c r="AK4" s="25">
        <v>15.481801673644901</v>
      </c>
      <c r="AL4" s="25">
        <v>19.575326910754701</v>
      </c>
      <c r="AM4" s="25">
        <v>42.604670393359598</v>
      </c>
      <c r="AN4" s="25">
        <v>0</v>
      </c>
      <c r="AO4" s="88">
        <v>14188.809834488</v>
      </c>
      <c r="AP4" s="25">
        <v>10308.203150647299</v>
      </c>
      <c r="AQ4" s="25">
        <v>1053.73223689324</v>
      </c>
      <c r="AR4" s="25">
        <v>11453.563610519101</v>
      </c>
      <c r="AS4" s="25">
        <v>400.16591576613303</v>
      </c>
      <c r="AT4" s="25">
        <v>0.31975635798651902</v>
      </c>
      <c r="AU4" s="25">
        <v>5915.2537881370399</v>
      </c>
      <c r="AV4" s="25">
        <v>0.53014169733846805</v>
      </c>
      <c r="AW4" s="25">
        <v>9.7611788091734306E-2</v>
      </c>
      <c r="AX4" s="25">
        <v>449.19751202896799</v>
      </c>
      <c r="AY4" s="25">
        <v>0.278768406995266</v>
      </c>
      <c r="AZ4" s="25">
        <v>1.8551785662240802E-2</v>
      </c>
      <c r="BA4" s="25">
        <v>1153.3964573894</v>
      </c>
      <c r="BB4" s="25">
        <v>1088.47360328026</v>
      </c>
      <c r="BC4" s="25">
        <v>64.922854109139806</v>
      </c>
      <c r="BD4" s="25">
        <v>1.57583709265475E-3</v>
      </c>
      <c r="BE4" s="25">
        <v>180.20612755832599</v>
      </c>
      <c r="BF4" s="25">
        <v>1.1328242749824901E-2</v>
      </c>
      <c r="BG4" s="25">
        <v>92.126804033355896</v>
      </c>
      <c r="BH4" s="25">
        <v>0.94511130519133502</v>
      </c>
      <c r="BI4" s="25">
        <v>361.27553924502701</v>
      </c>
      <c r="BJ4" s="25">
        <v>75.419718766757299</v>
      </c>
      <c r="BK4" s="25">
        <v>0.85879195599574398</v>
      </c>
      <c r="BL4" s="25">
        <v>2.6038989880785</v>
      </c>
      <c r="BM4" s="25">
        <v>2.0840494059094902E-3</v>
      </c>
      <c r="BN4" s="25">
        <v>16.154876564317</v>
      </c>
      <c r="BO4" s="25">
        <v>3454.93438411745</v>
      </c>
      <c r="BP4" s="25">
        <v>0</v>
      </c>
      <c r="BQ4" s="25">
        <v>1678.9413345748901</v>
      </c>
      <c r="BR4" s="25">
        <v>332.32132227800702</v>
      </c>
      <c r="BS4" s="25">
        <v>14116.497257119499</v>
      </c>
      <c r="BT4" s="25">
        <v>1991.84641250661</v>
      </c>
      <c r="BU4" s="27"/>
      <c r="BV4" s="88">
        <f t="shared" si="0"/>
        <v>13938.239388519418</v>
      </c>
      <c r="BW4" s="34">
        <f t="shared" si="1"/>
        <v>7.9999750378477764E-3</v>
      </c>
      <c r="BY4" s="22">
        <f t="shared" si="2"/>
        <v>-4.2227235483832263E-3</v>
      </c>
      <c r="BZ4" s="22">
        <f t="shared" si="3"/>
        <v>-1.2311439065626782E-2</v>
      </c>
      <c r="CA4" s="22">
        <f t="shared" si="4"/>
        <v>-1.0606656392114297E-2</v>
      </c>
      <c r="CB4" s="22">
        <f t="shared" si="5"/>
        <v>-1.2083294822693335E-2</v>
      </c>
      <c r="CC4" s="22">
        <f t="shared" si="6"/>
        <v>-1.2214514041764905E-2</v>
      </c>
      <c r="CD4" s="22">
        <f t="shared" si="7"/>
        <v>-1.1262891607623098E-2</v>
      </c>
      <c r="CE4" s="22">
        <f t="shared" si="8"/>
        <v>2.7285640072004743E-3</v>
      </c>
      <c r="CF4" s="22">
        <f t="shared" si="9"/>
        <v>-8.5162197904254926E-3</v>
      </c>
      <c r="CG4" s="22">
        <f t="shared" si="10"/>
        <v>2.4083644413897764E-3</v>
      </c>
      <c r="CH4" s="22">
        <f t="shared" si="11"/>
        <v>-1.0433347343114872E-2</v>
      </c>
      <c r="CI4" s="22">
        <f t="shared" si="12"/>
        <v>-1.2441956431282934E-2</v>
      </c>
      <c r="CJ4" s="22">
        <f t="shared" si="13"/>
        <v>1.0478048341308968E-3</v>
      </c>
      <c r="CK4" s="22">
        <f t="shared" si="14"/>
        <v>-7.6898576199126655E-4</v>
      </c>
    </row>
    <row r="5" spans="1:89" x14ac:dyDescent="0.25">
      <c r="A5" s="27" t="s">
        <v>3</v>
      </c>
      <c r="B5" s="25">
        <v>121415.09231000001</v>
      </c>
      <c r="C5" s="25">
        <v>22.727316969</v>
      </c>
      <c r="D5" s="25">
        <v>10249.977454</v>
      </c>
      <c r="E5" s="25">
        <v>835.71288147999996</v>
      </c>
      <c r="F5" s="25">
        <v>792.75910005000003</v>
      </c>
      <c r="G5" s="25">
        <v>11.402740262</v>
      </c>
      <c r="H5" s="25">
        <v>10135.046646000001</v>
      </c>
      <c r="I5" s="25">
        <v>86.632746455000003</v>
      </c>
      <c r="J5" s="25">
        <v>301.69254961000001</v>
      </c>
      <c r="K5" s="25">
        <v>218.71786569</v>
      </c>
      <c r="L5" s="61">
        <v>12.989196735</v>
      </c>
      <c r="M5" s="61">
        <v>46.482118370999999</v>
      </c>
      <c r="N5" s="61">
        <v>14.719866697</v>
      </c>
      <c r="O5" s="25"/>
      <c r="P5" s="27" t="s">
        <v>3</v>
      </c>
      <c r="Q5" s="25">
        <v>10.899768078700401</v>
      </c>
      <c r="R5" s="25">
        <v>12.8921085322586</v>
      </c>
      <c r="S5" s="25">
        <v>86.384814535981803</v>
      </c>
      <c r="T5" s="25">
        <v>86.384814535981803</v>
      </c>
      <c r="U5" s="25">
        <v>39.719192670579801</v>
      </c>
      <c r="V5" s="25">
        <v>304.15328342761001</v>
      </c>
      <c r="W5" s="25">
        <v>46.850527416189799</v>
      </c>
      <c r="X5" s="25">
        <v>737.11112393611404</v>
      </c>
      <c r="Y5" s="25">
        <v>121406.213800713</v>
      </c>
      <c r="Z5" s="25">
        <v>500.52059904284101</v>
      </c>
      <c r="AA5" s="25">
        <v>52.879857856216503</v>
      </c>
      <c r="AB5" s="25">
        <v>530.78691831527601</v>
      </c>
      <c r="AC5" s="25">
        <v>798.436870150706</v>
      </c>
      <c r="AD5" s="25">
        <v>217.590653951409</v>
      </c>
      <c r="AE5" s="25">
        <v>217.590653951409</v>
      </c>
      <c r="AF5" s="25">
        <v>81.531916914631495</v>
      </c>
      <c r="AG5" s="25">
        <v>352.10282038789899</v>
      </c>
      <c r="AH5" s="25">
        <v>15.324835231349001</v>
      </c>
      <c r="AI5" s="88">
        <v>44.4393004670587</v>
      </c>
      <c r="AJ5" s="25">
        <v>2.0306334408972799</v>
      </c>
      <c r="AK5" s="25">
        <v>12.3116191175059</v>
      </c>
      <c r="AL5" s="25">
        <v>14.7868026166029</v>
      </c>
      <c r="AM5" s="25">
        <v>22.6125971302435</v>
      </c>
      <c r="AN5" s="25">
        <v>0</v>
      </c>
      <c r="AO5" s="88">
        <v>10278.346798062101</v>
      </c>
      <c r="AP5" s="25">
        <v>9172.3329637284496</v>
      </c>
      <c r="AQ5" s="25">
        <v>937.61686580135199</v>
      </c>
      <c r="AR5" s="25">
        <v>10191.4817464444</v>
      </c>
      <c r="AS5" s="25">
        <v>299.70818572358399</v>
      </c>
      <c r="AT5" s="25">
        <v>0.31744044090235102</v>
      </c>
      <c r="AU5" s="25">
        <v>4211.6996347753702</v>
      </c>
      <c r="AV5" s="25">
        <v>0.41512377453330901</v>
      </c>
      <c r="AW5" s="25">
        <v>8.2547652639759203E-2</v>
      </c>
      <c r="AX5" s="25">
        <v>365.51874464414601</v>
      </c>
      <c r="AY5" s="25">
        <v>0.23149546354933101</v>
      </c>
      <c r="AZ5" s="25">
        <v>1.54496778363839E-2</v>
      </c>
      <c r="BA5" s="25">
        <v>828.02673051693796</v>
      </c>
      <c r="BB5" s="25">
        <v>785.37185364948505</v>
      </c>
      <c r="BC5" s="25">
        <v>42.654876867452501</v>
      </c>
      <c r="BD5" s="25">
        <v>5.0980408031437796E-4</v>
      </c>
      <c r="BE5" s="25">
        <v>115.057080981277</v>
      </c>
      <c r="BF5" s="25">
        <v>3.6648154455816602E-3</v>
      </c>
      <c r="BG5" s="25">
        <v>61.573611071611602</v>
      </c>
      <c r="BH5" s="25">
        <v>0.70183796513390295</v>
      </c>
      <c r="BI5" s="25">
        <v>239.06151384778099</v>
      </c>
      <c r="BJ5" s="25">
        <v>68.175273212370897</v>
      </c>
      <c r="BK5" s="25">
        <v>0.58111333443564395</v>
      </c>
      <c r="BL5" s="25">
        <v>1.8100514360356399</v>
      </c>
      <c r="BM5" s="25">
        <v>1.66874007639015E-3</v>
      </c>
      <c r="BN5" s="25">
        <v>11.3527982019103</v>
      </c>
      <c r="BO5" s="25">
        <v>2416.6653940012602</v>
      </c>
      <c r="BP5" s="25">
        <v>0</v>
      </c>
      <c r="BQ5" s="25">
        <v>1189.0607321935599</v>
      </c>
      <c r="BR5" s="25">
        <v>237.15027912908599</v>
      </c>
      <c r="BS5" s="25">
        <v>10214.884474721201</v>
      </c>
      <c r="BT5" s="25">
        <v>1437.35185562827</v>
      </c>
      <c r="BU5" s="27"/>
      <c r="BV5" s="88">
        <f t="shared" si="0"/>
        <v>10091.044492500514</v>
      </c>
      <c r="BW5" s="34">
        <f t="shared" si="1"/>
        <v>8.0000061760475659E-3</v>
      </c>
      <c r="BY5" s="22">
        <f t="shared" si="2"/>
        <v>-7.3125252537308423E-5</v>
      </c>
      <c r="BZ5" s="22">
        <f t="shared" si="3"/>
        <v>-5.0476630793233265E-3</v>
      </c>
      <c r="CA5" s="22">
        <f t="shared" si="4"/>
        <v>-5.7069108510840478E-3</v>
      </c>
      <c r="CB5" s="22">
        <f t="shared" si="5"/>
        <v>-9.1971191702229938E-3</v>
      </c>
      <c r="CC5" s="22">
        <f t="shared" si="6"/>
        <v>-9.3184000032911166E-3</v>
      </c>
      <c r="CD5" s="22">
        <f t="shared" si="7"/>
        <v>-4.3798296674470048E-3</v>
      </c>
      <c r="CE5" s="22">
        <f t="shared" si="8"/>
        <v>7.8774012108478557E-3</v>
      </c>
      <c r="CF5" s="22">
        <f t="shared" si="9"/>
        <v>-2.8618730118060375E-3</v>
      </c>
      <c r="CG5" s="22">
        <f t="shared" si="10"/>
        <v>8.1564288570964011E-3</v>
      </c>
      <c r="CH5" s="22">
        <f t="shared" si="11"/>
        <v>-5.1537250285198719E-3</v>
      </c>
      <c r="CI5" s="22">
        <f t="shared" si="12"/>
        <v>-7.4745347785665018E-3</v>
      </c>
      <c r="CJ5" s="22">
        <f t="shared" si="13"/>
        <v>7.9258230498300396E-3</v>
      </c>
      <c r="CK5" s="22">
        <f t="shared" si="14"/>
        <v>4.547318327043106E-3</v>
      </c>
    </row>
    <row r="6" spans="1:89" x14ac:dyDescent="0.25">
      <c r="A6" s="27" t="s">
        <v>4</v>
      </c>
      <c r="B6" s="25">
        <v>640582.81099999999</v>
      </c>
      <c r="C6" s="25">
        <v>81.110299999999995</v>
      </c>
      <c r="D6" s="25">
        <v>56412.983800000002</v>
      </c>
      <c r="E6" s="25">
        <v>4608.7528000000002</v>
      </c>
      <c r="F6" s="25">
        <v>3802.5992000000001</v>
      </c>
      <c r="G6" s="25">
        <v>69.656599999999997</v>
      </c>
      <c r="H6" s="25">
        <v>63032.959600000002</v>
      </c>
      <c r="I6" s="25">
        <v>736.85849009000003</v>
      </c>
      <c r="J6" s="25">
        <v>1973.0115000000001</v>
      </c>
      <c r="K6" s="25">
        <v>1842.2020129</v>
      </c>
      <c r="L6" s="61">
        <v>124.40870363000001</v>
      </c>
      <c r="M6" s="61">
        <v>300.92802152000002</v>
      </c>
      <c r="N6" s="61">
        <v>96.986493460000005</v>
      </c>
      <c r="O6" s="25"/>
      <c r="P6" s="27" t="s">
        <v>4</v>
      </c>
      <c r="Q6" s="25">
        <v>85.903942964715199</v>
      </c>
      <c r="R6" s="25">
        <v>123.201036262467</v>
      </c>
      <c r="S6" s="25">
        <v>732.52724979653601</v>
      </c>
      <c r="T6" s="25">
        <v>732.52724979653601</v>
      </c>
      <c r="U6" s="25">
        <v>369.92857469017298</v>
      </c>
      <c r="V6" s="25">
        <v>1987.8080150309199</v>
      </c>
      <c r="W6" s="25">
        <v>303.285535579341</v>
      </c>
      <c r="X6" s="25">
        <v>4166.0081669538404</v>
      </c>
      <c r="Y6" s="25">
        <v>638927.26834769</v>
      </c>
      <c r="Z6" s="25">
        <v>3590.64759801021</v>
      </c>
      <c r="AA6" s="25">
        <v>274.38433994488702</v>
      </c>
      <c r="AB6" s="25">
        <v>3461.3070122669901</v>
      </c>
      <c r="AC6" s="25">
        <v>4838.4466337318599</v>
      </c>
      <c r="AD6" s="25">
        <v>1828.6954439112901</v>
      </c>
      <c r="AE6" s="25">
        <v>1828.6954439112901</v>
      </c>
      <c r="AF6" s="25">
        <v>448.16549541427497</v>
      </c>
      <c r="AG6" s="25">
        <v>2174.31431979013</v>
      </c>
      <c r="AH6" s="25">
        <v>98.552194497635995</v>
      </c>
      <c r="AI6" s="88">
        <v>303.84921599338099</v>
      </c>
      <c r="AJ6" s="25">
        <v>19.255797474916299</v>
      </c>
      <c r="AK6" s="25">
        <v>79.675012328284495</v>
      </c>
      <c r="AL6" s="25">
        <v>97.077109267809206</v>
      </c>
      <c r="AM6" s="25">
        <v>80.465573223653294</v>
      </c>
      <c r="AN6" s="25">
        <v>0</v>
      </c>
      <c r="AO6" s="88">
        <v>63800.6682801192</v>
      </c>
      <c r="AP6" s="25">
        <v>50418.674381388497</v>
      </c>
      <c r="AQ6" s="25">
        <v>5153.9143745388201</v>
      </c>
      <c r="AR6" s="25">
        <v>56020.754251341597</v>
      </c>
      <c r="AS6" s="25">
        <v>1947.5053591645001</v>
      </c>
      <c r="AT6" s="25">
        <v>0.74634557230719201</v>
      </c>
      <c r="AU6" s="25">
        <v>25439.0578168994</v>
      </c>
      <c r="AV6" s="25">
        <v>1.77987151661458</v>
      </c>
      <c r="AW6" s="25">
        <v>0.34085844749417099</v>
      </c>
      <c r="AX6" s="25">
        <v>1556.4539874336499</v>
      </c>
      <c r="AY6" s="25">
        <v>0.88009509614907699</v>
      </c>
      <c r="AZ6" s="25">
        <v>6.5252489137276201E-2</v>
      </c>
      <c r="BA6" s="25">
        <v>4608.25739274642</v>
      </c>
      <c r="BB6" s="25">
        <v>3798.2830114680701</v>
      </c>
      <c r="BC6" s="25">
        <v>809.97438127834903</v>
      </c>
      <c r="BD6" s="25">
        <v>7.1191331873873501E-3</v>
      </c>
      <c r="BE6" s="25">
        <v>622.23978229357795</v>
      </c>
      <c r="BF6" s="25">
        <v>5.1177494104289602E-2</v>
      </c>
      <c r="BG6" s="25">
        <v>323.338826402552</v>
      </c>
      <c r="BH6" s="25">
        <v>3.3258126036034499</v>
      </c>
      <c r="BI6" s="25">
        <v>1276.6453135578699</v>
      </c>
      <c r="BJ6" s="25">
        <v>82.245545861870099</v>
      </c>
      <c r="BK6" s="25">
        <v>2.8560864481886301</v>
      </c>
      <c r="BL6" s="25">
        <v>9.5450214271620393</v>
      </c>
      <c r="BM6" s="25">
        <v>7.4615524625076396E-3</v>
      </c>
      <c r="BN6" s="25">
        <v>69.0063806610559</v>
      </c>
      <c r="BO6" s="25">
        <v>14390.7378602767</v>
      </c>
      <c r="BP6" s="25">
        <v>0</v>
      </c>
      <c r="BQ6" s="25">
        <v>7246.0289173494903</v>
      </c>
      <c r="BR6" s="25">
        <v>1367.51151807715</v>
      </c>
      <c r="BS6" s="25">
        <v>63440.970985080203</v>
      </c>
      <c r="BT6" s="25">
        <v>8654.4282668008691</v>
      </c>
      <c r="BU6" s="27"/>
      <c r="BV6" s="88">
        <f t="shared" si="0"/>
        <v>62733.404809837593</v>
      </c>
      <c r="BW6" s="34">
        <f t="shared" si="1"/>
        <v>7.999990385769257E-3</v>
      </c>
      <c r="BY6" s="22">
        <f t="shared" si="2"/>
        <v>-2.5844319015141176E-3</v>
      </c>
      <c r="BZ6" s="22">
        <f t="shared" si="3"/>
        <v>-7.9487657713841649E-3</v>
      </c>
      <c r="CA6" s="22">
        <f t="shared" si="4"/>
        <v>-6.952824017410055E-3</v>
      </c>
      <c r="CB6" s="22">
        <f t="shared" si="5"/>
        <v>-1.0749269381082816E-4</v>
      </c>
      <c r="CC6" s="22">
        <f t="shared" si="6"/>
        <v>-1.1350627044601593E-3</v>
      </c>
      <c r="CD6" s="22">
        <f t="shared" si="7"/>
        <v>-9.3346407798270033E-3</v>
      </c>
      <c r="CE6" s="22">
        <f t="shared" si="8"/>
        <v>6.4729847316292097E-3</v>
      </c>
      <c r="CF6" s="22">
        <f t="shared" si="9"/>
        <v>-5.877981120818737E-3</v>
      </c>
      <c r="CG6" s="22">
        <f t="shared" si="10"/>
        <v>7.4994570639450725E-3</v>
      </c>
      <c r="CH6" s="22">
        <f t="shared" si="11"/>
        <v>-7.3317523779315632E-3</v>
      </c>
      <c r="CI6" s="22">
        <f t="shared" si="12"/>
        <v>-9.7072578709982461E-3</v>
      </c>
      <c r="CJ6" s="22">
        <f t="shared" si="13"/>
        <v>7.8341460108403444E-3</v>
      </c>
      <c r="CK6" s="22">
        <f t="shared" si="14"/>
        <v>9.3431368200328922E-4</v>
      </c>
    </row>
    <row r="7" spans="1:89" x14ac:dyDescent="0.25">
      <c r="A7" s="27" t="s">
        <v>5</v>
      </c>
      <c r="B7" s="25">
        <v>258613.62580000001</v>
      </c>
      <c r="C7" s="25">
        <v>34.083435711</v>
      </c>
      <c r="D7" s="25">
        <v>8884.7678844999991</v>
      </c>
      <c r="E7" s="25">
        <v>1335.5285016</v>
      </c>
      <c r="F7" s="25">
        <v>1245.9977835</v>
      </c>
      <c r="G7" s="25">
        <v>15.162635166999999</v>
      </c>
      <c r="H7" s="25">
        <v>17848.184187999999</v>
      </c>
      <c r="I7" s="25">
        <v>108.95114092999999</v>
      </c>
      <c r="J7" s="25">
        <v>487.65530759000001</v>
      </c>
      <c r="K7" s="25">
        <v>245.14146847000001</v>
      </c>
      <c r="L7" s="61">
        <v>14.081450389</v>
      </c>
      <c r="M7" s="61">
        <v>85.581080790000001</v>
      </c>
      <c r="N7" s="61">
        <v>28.509338095</v>
      </c>
      <c r="O7" s="25"/>
      <c r="P7" s="27" t="s">
        <v>5</v>
      </c>
      <c r="Q7" s="25">
        <v>17.512476524734801</v>
      </c>
      <c r="R7" s="25">
        <v>13.950695201104001</v>
      </c>
      <c r="S7" s="25">
        <v>108.149572251308</v>
      </c>
      <c r="T7" s="25">
        <v>108.149572251308</v>
      </c>
      <c r="U7" s="25">
        <v>37.319758673440298</v>
      </c>
      <c r="V7" s="25">
        <v>485.36275374562899</v>
      </c>
      <c r="W7" s="25">
        <v>85.150410527733797</v>
      </c>
      <c r="X7" s="25">
        <v>1189.2573606465901</v>
      </c>
      <c r="Y7" s="25">
        <v>256368.087180453</v>
      </c>
      <c r="Z7" s="25">
        <v>793.80323099504994</v>
      </c>
      <c r="AA7" s="25">
        <v>86.569534964331098</v>
      </c>
      <c r="AB7" s="25">
        <v>950.15632344533503</v>
      </c>
      <c r="AC7" s="25">
        <v>1308.6928317788499</v>
      </c>
      <c r="AD7" s="25">
        <v>242.974953349836</v>
      </c>
      <c r="AE7" s="25">
        <v>242.974953349836</v>
      </c>
      <c r="AF7" s="25">
        <v>70.384042646428199</v>
      </c>
      <c r="AG7" s="25">
        <v>537.39738453746895</v>
      </c>
      <c r="AH7" s="25">
        <v>26.603931669091001</v>
      </c>
      <c r="AI7" s="88">
        <v>80.589797036201205</v>
      </c>
      <c r="AJ7" s="25">
        <v>1.91961592869789</v>
      </c>
      <c r="AK7" s="25">
        <v>20.3787372363178</v>
      </c>
      <c r="AL7" s="25">
        <v>28.4233544346143</v>
      </c>
      <c r="AM7" s="25">
        <v>33.720871655836397</v>
      </c>
      <c r="AN7" s="25">
        <v>0</v>
      </c>
      <c r="AO7" s="88">
        <v>17901.398602269601</v>
      </c>
      <c r="AP7" s="25">
        <v>7918.2075724863098</v>
      </c>
      <c r="AQ7" s="25">
        <v>809.41649810325396</v>
      </c>
      <c r="AR7" s="25">
        <v>8798.0081132359992</v>
      </c>
      <c r="AS7" s="25">
        <v>507.67067338722001</v>
      </c>
      <c r="AT7" s="25">
        <v>0.26497394825311299</v>
      </c>
      <c r="AU7" s="25">
        <v>7584.5464030397297</v>
      </c>
      <c r="AV7" s="25">
        <v>0.50692549766585604</v>
      </c>
      <c r="AW7" s="25">
        <v>5.8543833627099098E-2</v>
      </c>
      <c r="AX7" s="25">
        <v>341.88145690129301</v>
      </c>
      <c r="AY7" s="25">
        <v>0.24545242091745301</v>
      </c>
      <c r="AZ7" s="25">
        <v>1.1167815581165899E-2</v>
      </c>
      <c r="BA7" s="25">
        <v>1320.71094206506</v>
      </c>
      <c r="BB7" s="25">
        <v>1232.1098058734401</v>
      </c>
      <c r="BC7" s="25">
        <v>88.601136191625699</v>
      </c>
      <c r="BD7" s="25">
        <v>1.0865874440163801E-3</v>
      </c>
      <c r="BE7" s="25">
        <v>272.410685427999</v>
      </c>
      <c r="BF7" s="25">
        <v>7.8111669979111197E-3</v>
      </c>
      <c r="BG7" s="25">
        <v>123.71177327887899</v>
      </c>
      <c r="BH7" s="25">
        <v>0.96642905217788999</v>
      </c>
      <c r="BI7" s="25">
        <v>488.84281573989801</v>
      </c>
      <c r="BJ7" s="25">
        <v>68.147381204879593</v>
      </c>
      <c r="BK7" s="25">
        <v>1.2383281742974099</v>
      </c>
      <c r="BL7" s="25">
        <v>1.9610899751428801</v>
      </c>
      <c r="BM7" s="25">
        <v>1.26605326686397E-3</v>
      </c>
      <c r="BN7" s="25">
        <v>15.0110919114403</v>
      </c>
      <c r="BO7" s="25">
        <v>4237.9908853279703</v>
      </c>
      <c r="BP7" s="25">
        <v>0</v>
      </c>
      <c r="BQ7" s="25">
        <v>2057.59428577787</v>
      </c>
      <c r="BR7" s="25">
        <v>470.55151400427297</v>
      </c>
      <c r="BS7" s="25">
        <v>17795.0063065416</v>
      </c>
      <c r="BT7" s="25">
        <v>2780.7651235141798</v>
      </c>
      <c r="BU7" s="27"/>
      <c r="BV7" s="88">
        <f t="shared" si="0"/>
        <v>17557.418791494252</v>
      </c>
      <c r="BW7" s="34">
        <f t="shared" si="1"/>
        <v>7.9999974699432579E-3</v>
      </c>
      <c r="BY7" s="22">
        <f t="shared" si="2"/>
        <v>-8.6829864923033979E-3</v>
      </c>
      <c r="BZ7" s="22">
        <f t="shared" si="3"/>
        <v>-1.0637544238141153E-2</v>
      </c>
      <c r="CA7" s="22">
        <f t="shared" si="4"/>
        <v>-9.7650014487556253E-3</v>
      </c>
      <c r="CB7" s="22">
        <f t="shared" si="5"/>
        <v>-1.1094903266525746E-2</v>
      </c>
      <c r="CC7" s="22">
        <f t="shared" si="6"/>
        <v>-1.1146069287176914E-2</v>
      </c>
      <c r="CD7" s="22">
        <f t="shared" si="7"/>
        <v>-9.9945196788430932E-3</v>
      </c>
      <c r="CE7" s="22">
        <f t="shared" si="8"/>
        <v>-2.979456111515981E-3</v>
      </c>
      <c r="CF7" s="22">
        <f t="shared" si="9"/>
        <v>-7.3571389142862917E-3</v>
      </c>
      <c r="CG7" s="22">
        <f t="shared" si="10"/>
        <v>-4.7011768531769913E-3</v>
      </c>
      <c r="CH7" s="22">
        <f t="shared" si="11"/>
        <v>-8.8378157057060359E-3</v>
      </c>
      <c r="CI7" s="22">
        <f t="shared" si="12"/>
        <v>-9.2856335309139601E-3</v>
      </c>
      <c r="CJ7" s="22">
        <f t="shared" si="13"/>
        <v>-5.0323068871143241E-3</v>
      </c>
      <c r="CK7" s="22">
        <f t="shared" si="14"/>
        <v>-3.015982345825854E-3</v>
      </c>
    </row>
    <row r="8" spans="1:89" x14ac:dyDescent="0.25">
      <c r="A8" s="27" t="s">
        <v>6</v>
      </c>
      <c r="B8" s="25">
        <v>114376.94194</v>
      </c>
      <c r="C8" s="25">
        <v>16.440427964000001</v>
      </c>
      <c r="D8" s="25">
        <v>5012.91446</v>
      </c>
      <c r="E8" s="25">
        <v>546.77771902999996</v>
      </c>
      <c r="F8" s="25">
        <v>512.22009017000005</v>
      </c>
      <c r="G8" s="25">
        <v>8.3657966775000006</v>
      </c>
      <c r="H8" s="25">
        <v>6988.4875193999997</v>
      </c>
      <c r="I8" s="25">
        <v>51.105464961000003</v>
      </c>
      <c r="J8" s="25">
        <v>207.20605</v>
      </c>
      <c r="K8" s="25">
        <v>124.40822577</v>
      </c>
      <c r="L8" s="61">
        <v>6.6186197727999998</v>
      </c>
      <c r="M8" s="61">
        <v>37.725268507000003</v>
      </c>
      <c r="N8" s="61">
        <v>11.092388424999999</v>
      </c>
      <c r="O8" s="25"/>
      <c r="P8" s="27" t="s">
        <v>6</v>
      </c>
      <c r="Q8" s="25">
        <v>7.8426611209112602</v>
      </c>
      <c r="R8" s="25">
        <v>6.5722047621038104</v>
      </c>
      <c r="S8" s="25">
        <v>50.869515322247302</v>
      </c>
      <c r="T8" s="25">
        <v>50.869515322247302</v>
      </c>
      <c r="U8" s="25">
        <v>19.013410147985201</v>
      </c>
      <c r="V8" s="25">
        <v>206.81819290220199</v>
      </c>
      <c r="W8" s="25">
        <v>37.653434159092001</v>
      </c>
      <c r="X8" s="25">
        <v>599.68487915915603</v>
      </c>
      <c r="Y8" s="25">
        <v>113648.087114315</v>
      </c>
      <c r="Z8" s="25">
        <v>367.84990610353998</v>
      </c>
      <c r="AA8" s="25">
        <v>43.778115085695703</v>
      </c>
      <c r="AB8" s="25">
        <v>427.39066066525498</v>
      </c>
      <c r="AC8" s="25">
        <v>495.23867647548798</v>
      </c>
      <c r="AD8" s="25">
        <v>123.694314387693</v>
      </c>
      <c r="AE8" s="25">
        <v>123.694314387693</v>
      </c>
      <c r="AF8" s="25">
        <v>39.942090775310398</v>
      </c>
      <c r="AG8" s="25">
        <v>213.93198124891799</v>
      </c>
      <c r="AH8" s="25">
        <v>11.389245144902</v>
      </c>
      <c r="AI8" s="88">
        <v>31.074465487188601</v>
      </c>
      <c r="AJ8" s="25">
        <v>0.97758714874033503</v>
      </c>
      <c r="AK8" s="25">
        <v>8.7907879806500304</v>
      </c>
      <c r="AL8" s="25">
        <v>11.0497658434942</v>
      </c>
      <c r="AM8" s="25">
        <v>16.300432436603302</v>
      </c>
      <c r="AN8" s="25">
        <v>0</v>
      </c>
      <c r="AO8" s="88">
        <v>7020.0560770956199</v>
      </c>
      <c r="AP8" s="25">
        <v>4493.4842044345996</v>
      </c>
      <c r="AQ8" s="25">
        <v>459.33373384701002</v>
      </c>
      <c r="AR8" s="25">
        <v>4992.7600290569198</v>
      </c>
      <c r="AS8" s="25">
        <v>220.402887182878</v>
      </c>
      <c r="AT8" s="25">
        <v>0.27289810854456298</v>
      </c>
      <c r="AU8" s="25">
        <v>2814.9075096645101</v>
      </c>
      <c r="AV8" s="25">
        <v>0.24484773679017999</v>
      </c>
      <c r="AW8" s="25">
        <v>2.6376141911517499E-2</v>
      </c>
      <c r="AX8" s="25">
        <v>152.29494480177601</v>
      </c>
      <c r="AY8" s="25">
        <v>0.147268216185232</v>
      </c>
      <c r="AZ8" s="25">
        <v>5.0446312494143901E-3</v>
      </c>
      <c r="BA8" s="25">
        <v>540.23932527976103</v>
      </c>
      <c r="BB8" s="25">
        <v>506.08231199140198</v>
      </c>
      <c r="BC8" s="25">
        <v>34.157013288359003</v>
      </c>
      <c r="BD8" s="25">
        <v>5.3470442081824505E-4</v>
      </c>
      <c r="BE8" s="25">
        <v>111.66261402029301</v>
      </c>
      <c r="BF8" s="25">
        <v>3.8438541201629198E-3</v>
      </c>
      <c r="BG8" s="25">
        <v>49.141850008542797</v>
      </c>
      <c r="BH8" s="25">
        <v>0.388969192612311</v>
      </c>
      <c r="BI8" s="25">
        <v>190.35445030506401</v>
      </c>
      <c r="BJ8" s="25">
        <v>58.752515890434601</v>
      </c>
      <c r="BK8" s="25">
        <v>0.55777658140291098</v>
      </c>
      <c r="BL8" s="25">
        <v>0.98031814569244202</v>
      </c>
      <c r="BM8" s="25">
        <v>5.7554279446860295E-4</v>
      </c>
      <c r="BN8" s="25">
        <v>8.3076770096507406</v>
      </c>
      <c r="BO8" s="25">
        <v>1549.9662202766599</v>
      </c>
      <c r="BP8" s="25">
        <v>0</v>
      </c>
      <c r="BQ8" s="25">
        <v>791.82838898676596</v>
      </c>
      <c r="BR8" s="25">
        <v>167.66403748474599</v>
      </c>
      <c r="BS8" s="25">
        <v>6968.6213437171</v>
      </c>
      <c r="BT8" s="25">
        <v>1052.82013482663</v>
      </c>
      <c r="BU8" s="27"/>
      <c r="BV8" s="88">
        <f t="shared" si="0"/>
        <v>6883.5681410432453</v>
      </c>
      <c r="BW8" s="34">
        <f t="shared" si="1"/>
        <v>8.0000021116286343E-3</v>
      </c>
      <c r="BY8" s="22">
        <f t="shared" si="2"/>
        <v>-6.3723930131594879E-3</v>
      </c>
      <c r="BZ8" s="22">
        <f t="shared" si="3"/>
        <v>-8.5153213592280615E-3</v>
      </c>
      <c r="CA8" s="22">
        <f t="shared" si="4"/>
        <v>-4.0205016670242797E-3</v>
      </c>
      <c r="CB8" s="22">
        <f t="shared" si="5"/>
        <v>-1.1958047160074904E-2</v>
      </c>
      <c r="CC8" s="22">
        <f t="shared" si="6"/>
        <v>-1.1982697079610855E-2</v>
      </c>
      <c r="CD8" s="22">
        <f t="shared" si="7"/>
        <v>-6.9472962456252479E-3</v>
      </c>
      <c r="CE8" s="22">
        <f t="shared" si="8"/>
        <v>-2.8427003164492003E-3</v>
      </c>
      <c r="CF8" s="22">
        <f t="shared" si="9"/>
        <v>-4.6169159977853631E-3</v>
      </c>
      <c r="CG8" s="22">
        <f t="shared" si="10"/>
        <v>-1.8718425345110286E-3</v>
      </c>
      <c r="CH8" s="22">
        <f t="shared" si="11"/>
        <v>-5.738458031118044E-3</v>
      </c>
      <c r="CI8" s="22">
        <f t="shared" si="12"/>
        <v>-7.0127930428844597E-3</v>
      </c>
      <c r="CJ8" s="22">
        <f t="shared" si="13"/>
        <v>-1.9041441121796893E-3</v>
      </c>
      <c r="CK8" s="22">
        <f t="shared" si="14"/>
        <v>-3.842507120444592E-3</v>
      </c>
    </row>
    <row r="9" spans="1:89" x14ac:dyDescent="0.25">
      <c r="A9" s="27" t="s">
        <v>7</v>
      </c>
      <c r="B9" s="25">
        <v>55177.786272999998</v>
      </c>
      <c r="C9" s="25">
        <v>7.6892292577000001</v>
      </c>
      <c r="D9" s="25">
        <v>2797.1354799999999</v>
      </c>
      <c r="E9" s="25">
        <v>211.12795463</v>
      </c>
      <c r="F9" s="25">
        <v>197.10704629</v>
      </c>
      <c r="G9" s="25">
        <v>3.8814706878999998</v>
      </c>
      <c r="H9" s="25">
        <v>4306.6515325999999</v>
      </c>
      <c r="I9" s="25">
        <v>26.424976366999999</v>
      </c>
      <c r="J9" s="25">
        <v>133.31024642</v>
      </c>
      <c r="K9" s="25">
        <v>58.114792928</v>
      </c>
      <c r="L9" s="61">
        <v>2.8471068206000001</v>
      </c>
      <c r="M9" s="61">
        <v>24.425174911999999</v>
      </c>
      <c r="N9" s="61">
        <v>6.3605518992999999</v>
      </c>
      <c r="O9" s="25"/>
      <c r="P9" s="27" t="s">
        <v>7</v>
      </c>
      <c r="Q9" s="25">
        <v>4.81980112824131</v>
      </c>
      <c r="R9" s="25">
        <v>2.8598983082999698</v>
      </c>
      <c r="S9" s="25">
        <v>26.674631620488402</v>
      </c>
      <c r="T9" s="25">
        <v>26.674631620488402</v>
      </c>
      <c r="U9" s="25">
        <v>7.8467447748805297</v>
      </c>
      <c r="V9" s="25">
        <v>135.16025934797599</v>
      </c>
      <c r="W9" s="25">
        <v>24.749301151925501</v>
      </c>
      <c r="X9" s="25">
        <v>344.72623623494599</v>
      </c>
      <c r="Y9" s="25">
        <v>55385.608424742401</v>
      </c>
      <c r="Z9" s="25">
        <v>231.89735742098799</v>
      </c>
      <c r="AA9" s="25">
        <v>22.974626334512699</v>
      </c>
      <c r="AB9" s="25">
        <v>283.55948236654001</v>
      </c>
      <c r="AC9" s="25">
        <v>346.11761305974801</v>
      </c>
      <c r="AD9" s="25">
        <v>58.567999657379701</v>
      </c>
      <c r="AE9" s="25">
        <v>58.567999657379701</v>
      </c>
      <c r="AF9" s="25">
        <v>22.6416785661138</v>
      </c>
      <c r="AG9" s="25">
        <v>161.52886260564199</v>
      </c>
      <c r="AH9" s="25">
        <v>7.9879537657923096</v>
      </c>
      <c r="AI9" s="88">
        <v>17.4034587548282</v>
      </c>
      <c r="AJ9" s="25">
        <v>0.43251558491597503</v>
      </c>
      <c r="AK9" s="25">
        <v>6.9976561539685802</v>
      </c>
      <c r="AL9" s="25">
        <v>6.4272626586287798</v>
      </c>
      <c r="AM9" s="25">
        <v>7.7261563308475996</v>
      </c>
      <c r="AN9" s="25">
        <v>0</v>
      </c>
      <c r="AO9" s="88">
        <v>4393.5616632770498</v>
      </c>
      <c r="AP9" s="25">
        <v>2547.1861214636401</v>
      </c>
      <c r="AQ9" s="25">
        <v>260.378735979981</v>
      </c>
      <c r="AR9" s="25">
        <v>2830.2065360097399</v>
      </c>
      <c r="AS9" s="25">
        <v>146.644434664925</v>
      </c>
      <c r="AT9" s="25">
        <v>6.7375932141734998E-2</v>
      </c>
      <c r="AU9" s="25">
        <v>1753.3308417864</v>
      </c>
      <c r="AV9" s="25">
        <v>8.5069858959308201E-2</v>
      </c>
      <c r="AW9" s="25">
        <v>8.9344500846023599E-3</v>
      </c>
      <c r="AX9" s="25">
        <v>53.882576762181898</v>
      </c>
      <c r="AY9" s="25">
        <v>4.5412018937702699E-2</v>
      </c>
      <c r="AZ9" s="25">
        <v>1.6986611330654701E-3</v>
      </c>
      <c r="BA9" s="25">
        <v>209.662811654591</v>
      </c>
      <c r="BB9" s="25">
        <v>195.73566581333401</v>
      </c>
      <c r="BC9" s="25">
        <v>13.927145841256101</v>
      </c>
      <c r="BD9" s="25">
        <v>1.4633315145201901E-4</v>
      </c>
      <c r="BE9" s="25">
        <v>44.214019191234399</v>
      </c>
      <c r="BF9" s="25">
        <v>1.05194177593324E-3</v>
      </c>
      <c r="BG9" s="25">
        <v>19.6581175835138</v>
      </c>
      <c r="BH9" s="25">
        <v>0.15078123866686499</v>
      </c>
      <c r="BI9" s="25">
        <v>77.099229594845696</v>
      </c>
      <c r="BJ9" s="25">
        <v>16.2380164988442</v>
      </c>
      <c r="BK9" s="25">
        <v>0.20849374714088101</v>
      </c>
      <c r="BL9" s="25">
        <v>0.31256750607648798</v>
      </c>
      <c r="BM9" s="25">
        <v>1.9099349085357399E-4</v>
      </c>
      <c r="BN9" s="25">
        <v>3.9049793389440901</v>
      </c>
      <c r="BO9" s="25">
        <v>975.91354348833795</v>
      </c>
      <c r="BP9" s="25">
        <v>0</v>
      </c>
      <c r="BQ9" s="25">
        <v>497.633320607087</v>
      </c>
      <c r="BR9" s="25">
        <v>100.18681151474</v>
      </c>
      <c r="BS9" s="25">
        <v>4362.5928857950703</v>
      </c>
      <c r="BT9" s="25">
        <v>625.03425412754802</v>
      </c>
      <c r="BU9" s="27"/>
      <c r="BV9" s="88">
        <f t="shared" si="0"/>
        <v>4316.8990078299939</v>
      </c>
      <c r="BW9" s="34">
        <f t="shared" si="1"/>
        <v>8.0000092848474431E-3</v>
      </c>
      <c r="BY9" s="22">
        <f t="shared" si="2"/>
        <v>3.7664097416698233E-3</v>
      </c>
      <c r="BZ9" s="22">
        <f t="shared" si="3"/>
        <v>4.8024414294346425E-3</v>
      </c>
      <c r="CA9" s="22">
        <f t="shared" si="4"/>
        <v>1.1823187059119498E-2</v>
      </c>
      <c r="CB9" s="22">
        <f t="shared" si="5"/>
        <v>-6.9395972597596552E-3</v>
      </c>
      <c r="CC9" s="22">
        <f t="shared" si="6"/>
        <v>-6.9575416124307574E-3</v>
      </c>
      <c r="CD9" s="22">
        <f t="shared" si="7"/>
        <v>6.0566349547287743E-3</v>
      </c>
      <c r="CE9" s="22">
        <f t="shared" si="8"/>
        <v>1.2989523942583217E-2</v>
      </c>
      <c r="CF9" s="22">
        <f t="shared" si="9"/>
        <v>9.4477001614342616E-3</v>
      </c>
      <c r="CG9" s="22">
        <f t="shared" si="10"/>
        <v>1.3877499874596631E-2</v>
      </c>
      <c r="CH9" s="22">
        <f t="shared" si="11"/>
        <v>7.7984744769062754E-3</v>
      </c>
      <c r="CI9" s="22">
        <f t="shared" si="12"/>
        <v>4.4928021693524155E-3</v>
      </c>
      <c r="CJ9" s="22">
        <f t="shared" si="13"/>
        <v>1.3270170678133377E-2</v>
      </c>
      <c r="CK9" s="22">
        <f t="shared" si="14"/>
        <v>1.048820297121098E-2</v>
      </c>
    </row>
    <row r="10" spans="1:89" x14ac:dyDescent="0.25">
      <c r="A10" s="27" t="s">
        <v>8</v>
      </c>
      <c r="B10" s="25">
        <v>7862.7318089999999</v>
      </c>
      <c r="C10" s="25">
        <v>1.2666971135</v>
      </c>
      <c r="D10" s="25">
        <v>347.82014020999998</v>
      </c>
      <c r="E10" s="25">
        <v>34.745326208000002</v>
      </c>
      <c r="F10" s="25">
        <v>32.771595077999997</v>
      </c>
      <c r="G10" s="25">
        <v>0.54929382319999998</v>
      </c>
      <c r="H10" s="25">
        <v>440.77283800999999</v>
      </c>
      <c r="I10" s="25">
        <v>3.4368676118999999</v>
      </c>
      <c r="J10" s="25">
        <v>13.814026477000001</v>
      </c>
      <c r="K10" s="25">
        <v>8.4257215918000004</v>
      </c>
      <c r="L10" s="61">
        <v>0.59797525789999995</v>
      </c>
      <c r="M10" s="61">
        <v>2.2162091830000001</v>
      </c>
      <c r="N10" s="61">
        <v>0.60838070060000005</v>
      </c>
      <c r="O10" s="25"/>
      <c r="P10" s="27" t="s">
        <v>8</v>
      </c>
      <c r="Q10" s="25">
        <v>0.62297005901111802</v>
      </c>
      <c r="R10" s="25">
        <v>0.59114511506913903</v>
      </c>
      <c r="S10" s="25">
        <v>3.4262238216835699</v>
      </c>
      <c r="T10" s="25">
        <v>3.4262238216835699</v>
      </c>
      <c r="U10" s="25">
        <v>1.4992101650159499</v>
      </c>
      <c r="V10" s="25">
        <v>13.9307345545219</v>
      </c>
      <c r="W10" s="25">
        <v>2.2339315225811598</v>
      </c>
      <c r="X10" s="25">
        <v>33.882843322365297</v>
      </c>
      <c r="Y10" s="25">
        <v>7901.3732246454701</v>
      </c>
      <c r="Z10" s="25">
        <v>23.058762926305</v>
      </c>
      <c r="AA10" s="25">
        <v>2.3721720923626402</v>
      </c>
      <c r="AB10" s="25">
        <v>25.709396773756101</v>
      </c>
      <c r="AC10" s="25">
        <v>33.988123287135402</v>
      </c>
      <c r="AD10" s="25">
        <v>8.3768996860177491</v>
      </c>
      <c r="AE10" s="25">
        <v>8.3768996860177491</v>
      </c>
      <c r="AF10" s="25">
        <v>2.7628483253140201</v>
      </c>
      <c r="AG10" s="25">
        <v>14.737923598384</v>
      </c>
      <c r="AH10" s="25">
        <v>0.68163110385092296</v>
      </c>
      <c r="AI10" s="88">
        <v>1.8815787490164599</v>
      </c>
      <c r="AJ10" s="25">
        <v>7.2941299922286998E-2</v>
      </c>
      <c r="AK10" s="25">
        <v>0.52626513907086203</v>
      </c>
      <c r="AL10" s="25">
        <v>0.61206301108169803</v>
      </c>
      <c r="AM10" s="25">
        <v>1.2571527031421299</v>
      </c>
      <c r="AN10" s="25">
        <v>0</v>
      </c>
      <c r="AO10" s="88">
        <v>447.59338833865201</v>
      </c>
      <c r="AP10" s="25">
        <v>310.82245407496799</v>
      </c>
      <c r="AQ10" s="25">
        <v>31.773045299470201</v>
      </c>
      <c r="AR10" s="25">
        <v>345.35834769975298</v>
      </c>
      <c r="AS10" s="25">
        <v>13.6211107954827</v>
      </c>
      <c r="AT10" s="25">
        <v>1.04571978152196E-2</v>
      </c>
      <c r="AU10" s="25">
        <v>180.283255367978</v>
      </c>
      <c r="AV10" s="25">
        <v>1.5845835193483E-2</v>
      </c>
      <c r="AW10" s="25">
        <v>2.7843928195461702E-3</v>
      </c>
      <c r="AX10" s="25">
        <v>13.041363117776401</v>
      </c>
      <c r="AY10" s="25">
        <v>8.4532647695894601E-3</v>
      </c>
      <c r="AZ10" s="25">
        <v>5.2829918925026095E-4</v>
      </c>
      <c r="BA10" s="25">
        <v>34.558980777867703</v>
      </c>
      <c r="BB10" s="25">
        <v>32.586602707242697</v>
      </c>
      <c r="BC10" s="25">
        <v>1.97237807062506</v>
      </c>
      <c r="BD10" s="25">
        <v>4.1860226965833899E-5</v>
      </c>
      <c r="BE10" s="25">
        <v>5.5960856936567502</v>
      </c>
      <c r="BF10" s="25">
        <v>3.0089540722123798E-4</v>
      </c>
      <c r="BG10" s="25">
        <v>2.8036618771253798</v>
      </c>
      <c r="BH10" s="25">
        <v>2.7933587967173198E-2</v>
      </c>
      <c r="BI10" s="25">
        <v>10.9776417158572</v>
      </c>
      <c r="BJ10" s="25">
        <v>2.6011307270556698</v>
      </c>
      <c r="BK10" s="25">
        <v>2.68485931755926E-2</v>
      </c>
      <c r="BL10" s="25">
        <v>7.4597275087220402E-2</v>
      </c>
      <c r="BM10" s="25">
        <v>5.9101175614676002E-5</v>
      </c>
      <c r="BN10" s="25">
        <v>0.54582948351218197</v>
      </c>
      <c r="BO10" s="25">
        <v>102.64241486876401</v>
      </c>
      <c r="BP10" s="25">
        <v>0</v>
      </c>
      <c r="BQ10" s="25">
        <v>52.610364826424501</v>
      </c>
      <c r="BR10" s="25">
        <v>9.5523296251591301</v>
      </c>
      <c r="BS10" s="25">
        <v>444.51686138990402</v>
      </c>
      <c r="BT10" s="25">
        <v>63.366807592718096</v>
      </c>
      <c r="BU10" s="27"/>
      <c r="BV10" s="88">
        <f t="shared" si="0"/>
        <v>439.72581473541555</v>
      </c>
      <c r="BW10" s="34">
        <f t="shared" si="1"/>
        <v>7.9999465590331886E-3</v>
      </c>
      <c r="BY10" s="22">
        <f t="shared" si="2"/>
        <v>4.9145025652839562E-3</v>
      </c>
      <c r="BZ10" s="22">
        <f t="shared" si="3"/>
        <v>-7.5348796931399382E-3</v>
      </c>
      <c r="CA10" s="22">
        <f t="shared" si="4"/>
        <v>-7.0777744749359866E-3</v>
      </c>
      <c r="CB10" s="22">
        <f t="shared" si="5"/>
        <v>-5.3631797559406252E-3</v>
      </c>
      <c r="CC10" s="22">
        <f t="shared" si="6"/>
        <v>-5.6448998078060478E-3</v>
      </c>
      <c r="CD10" s="22">
        <f t="shared" si="7"/>
        <v>-6.306897222393539E-3</v>
      </c>
      <c r="CE10" s="22">
        <f t="shared" si="8"/>
        <v>8.4942243646580901E-3</v>
      </c>
      <c r="CF10" s="22">
        <f t="shared" si="9"/>
        <v>-3.096945072768116E-3</v>
      </c>
      <c r="CG10" s="22">
        <f t="shared" si="10"/>
        <v>8.4485198950657227E-3</v>
      </c>
      <c r="CH10" s="22">
        <f t="shared" si="11"/>
        <v>-5.7943886764268582E-3</v>
      </c>
      <c r="CI10" s="22">
        <f t="shared" si="12"/>
        <v>-1.1422116117057023E-2</v>
      </c>
      <c r="CJ10" s="22">
        <f t="shared" si="13"/>
        <v>7.9966907984604495E-3</v>
      </c>
      <c r="CK10" s="22">
        <f t="shared" si="14"/>
        <v>6.0526418376953706E-3</v>
      </c>
    </row>
    <row r="11" spans="1:89" x14ac:dyDescent="0.25">
      <c r="A11" s="27" t="s">
        <v>9</v>
      </c>
      <c r="B11" s="25">
        <v>989015.64038999996</v>
      </c>
      <c r="C11" s="25">
        <v>160.28177581</v>
      </c>
      <c r="D11" s="25">
        <v>43800.515772999999</v>
      </c>
      <c r="E11" s="25">
        <v>4555.5119224999999</v>
      </c>
      <c r="F11" s="25">
        <v>4260.7484695000003</v>
      </c>
      <c r="G11" s="25">
        <v>69.665690643000005</v>
      </c>
      <c r="H11" s="25">
        <v>70799.293741000001</v>
      </c>
      <c r="I11" s="25">
        <v>433.05268704999997</v>
      </c>
      <c r="J11" s="25">
        <v>2148.4076214000002</v>
      </c>
      <c r="K11" s="25">
        <v>1000.0229198</v>
      </c>
      <c r="L11" s="61">
        <v>54.472069447000003</v>
      </c>
      <c r="M11" s="61">
        <v>335.0985397</v>
      </c>
      <c r="N11" s="61">
        <v>93.823784037999999</v>
      </c>
      <c r="O11" s="25"/>
      <c r="P11" s="27" t="s">
        <v>9</v>
      </c>
      <c r="Q11" s="25">
        <v>71.392906309608193</v>
      </c>
      <c r="R11" s="25">
        <v>54.119806960733001</v>
      </c>
      <c r="S11" s="25">
        <v>432.393120495559</v>
      </c>
      <c r="T11" s="25">
        <v>432.393120495559</v>
      </c>
      <c r="U11" s="25">
        <v>158.30452556007799</v>
      </c>
      <c r="V11" s="25">
        <v>2163.1926868343298</v>
      </c>
      <c r="W11" s="25">
        <v>336.57731168234102</v>
      </c>
      <c r="X11" s="25">
        <v>4799.92184746363</v>
      </c>
      <c r="Y11" s="25">
        <v>985139.05235073296</v>
      </c>
      <c r="Z11" s="25">
        <v>3266.75456131075</v>
      </c>
      <c r="AA11" s="25">
        <v>326.528945360222</v>
      </c>
      <c r="AB11" s="25">
        <v>3841.7121493792501</v>
      </c>
      <c r="AC11" s="25">
        <v>5980.4640970421096</v>
      </c>
      <c r="AD11" s="25">
        <v>996.90031734363799</v>
      </c>
      <c r="AE11" s="25">
        <v>996.90031734363799</v>
      </c>
      <c r="AF11" s="25">
        <v>350.114553737991</v>
      </c>
      <c r="AG11" s="25">
        <v>2672.7676377381399</v>
      </c>
      <c r="AH11" s="25">
        <v>112.27400743226001</v>
      </c>
      <c r="AI11" s="88">
        <v>272.51287848522202</v>
      </c>
      <c r="AJ11" s="25">
        <v>8.2110126903881806</v>
      </c>
      <c r="AK11" s="25">
        <v>96.433482270531798</v>
      </c>
      <c r="AL11" s="25">
        <v>93.912023367487507</v>
      </c>
      <c r="AM11" s="25">
        <v>159.084913151341</v>
      </c>
      <c r="AN11" s="25">
        <v>0</v>
      </c>
      <c r="AO11" s="88">
        <v>71647.313696434503</v>
      </c>
      <c r="AP11" s="25">
        <v>39387.830330792502</v>
      </c>
      <c r="AQ11" s="25">
        <v>4026.3136179412099</v>
      </c>
      <c r="AR11" s="25">
        <v>43764.258502471697</v>
      </c>
      <c r="AS11" s="25">
        <v>2130.0907842388201</v>
      </c>
      <c r="AT11" s="25">
        <v>0.71914849628245603</v>
      </c>
      <c r="AU11" s="25">
        <v>29763.914084015902</v>
      </c>
      <c r="AV11" s="25">
        <v>1.76473625578024</v>
      </c>
      <c r="AW11" s="25">
        <v>0.248228210552423</v>
      </c>
      <c r="AX11" s="25">
        <v>1313.9120347007499</v>
      </c>
      <c r="AY11" s="25">
        <v>0.83306639781301495</v>
      </c>
      <c r="AZ11" s="25">
        <v>4.7558466608244102E-2</v>
      </c>
      <c r="BA11" s="25">
        <v>4499.6589337707201</v>
      </c>
      <c r="BB11" s="25">
        <v>4208.3391475859798</v>
      </c>
      <c r="BC11" s="25">
        <v>291.31978618473602</v>
      </c>
      <c r="BD11" s="25">
        <v>5.3181121167126897E-3</v>
      </c>
      <c r="BE11" s="25">
        <v>862.13147564168196</v>
      </c>
      <c r="BF11" s="25">
        <v>3.8230545354034702E-2</v>
      </c>
      <c r="BG11" s="25">
        <v>405.93381507630698</v>
      </c>
      <c r="BH11" s="25">
        <v>3.4176353429565101</v>
      </c>
      <c r="BI11" s="25">
        <v>1607.55811458522</v>
      </c>
      <c r="BJ11" s="25">
        <v>212.164138327931</v>
      </c>
      <c r="BK11" s="25">
        <v>3.8778969847384999</v>
      </c>
      <c r="BL11" s="25">
        <v>7.8464397237608603</v>
      </c>
      <c r="BM11" s="25">
        <v>5.4490460545533704E-3</v>
      </c>
      <c r="BN11" s="25">
        <v>69.331396694610206</v>
      </c>
      <c r="BO11" s="25">
        <v>17259.749500530699</v>
      </c>
      <c r="BP11" s="25">
        <v>0</v>
      </c>
      <c r="BQ11" s="25">
        <v>8493.4401340216791</v>
      </c>
      <c r="BR11" s="25">
        <v>1623.4057255282601</v>
      </c>
      <c r="BS11" s="25">
        <v>71226.756774086796</v>
      </c>
      <c r="BT11" s="25">
        <v>9944.6875495161803</v>
      </c>
      <c r="BU11" s="27"/>
      <c r="BV11" s="88">
        <f t="shared" si="0"/>
        <v>70439.009217894636</v>
      </c>
      <c r="BW11" s="34">
        <f t="shared" si="1"/>
        <v>8.0000110985135806E-3</v>
      </c>
      <c r="BY11" s="22">
        <f t="shared" si="2"/>
        <v>-3.9196428053840816E-3</v>
      </c>
      <c r="BZ11" s="22">
        <f t="shared" si="3"/>
        <v>-7.4672410672425816E-3</v>
      </c>
      <c r="CA11" s="22">
        <f t="shared" si="4"/>
        <v>-8.2778181691303275E-4</v>
      </c>
      <c r="CB11" s="22">
        <f t="shared" si="5"/>
        <v>-1.2260529591288713E-2</v>
      </c>
      <c r="CC11" s="22">
        <f t="shared" si="6"/>
        <v>-1.2300496565142387E-2</v>
      </c>
      <c r="CD11" s="22">
        <f t="shared" si="7"/>
        <v>-4.798544955261835E-3</v>
      </c>
      <c r="CE11" s="22">
        <f t="shared" si="8"/>
        <v>6.0376736899460095E-3</v>
      </c>
      <c r="CF11" s="22">
        <f t="shared" si="9"/>
        <v>-1.5230630686857234E-3</v>
      </c>
      <c r="CG11" s="22">
        <f t="shared" si="10"/>
        <v>6.881871618336124E-3</v>
      </c>
      <c r="CH11" s="22">
        <f t="shared" si="11"/>
        <v>-3.1225308885785004E-3</v>
      </c>
      <c r="CI11" s="22">
        <f t="shared" si="12"/>
        <v>-6.4668460339981065E-3</v>
      </c>
      <c r="CJ11" s="22">
        <f t="shared" si="13"/>
        <v>4.4129466623904108E-3</v>
      </c>
      <c r="CK11" s="22">
        <f t="shared" si="14"/>
        <v>9.4047932933262446E-4</v>
      </c>
    </row>
    <row r="12" spans="1:89" x14ac:dyDescent="0.25">
      <c r="A12" s="27" t="s">
        <v>10</v>
      </c>
      <c r="B12" s="25">
        <v>375424.06618999998</v>
      </c>
      <c r="C12" s="25">
        <v>61.392655380000001</v>
      </c>
      <c r="D12" s="25">
        <v>16302.94255</v>
      </c>
      <c r="E12" s="25">
        <v>1918.5829377</v>
      </c>
      <c r="F12" s="25">
        <v>1795.4662535</v>
      </c>
      <c r="G12" s="25">
        <v>27.688055039000002</v>
      </c>
      <c r="H12" s="25">
        <v>26818.948217000001</v>
      </c>
      <c r="I12" s="25">
        <v>166.26264721999999</v>
      </c>
      <c r="J12" s="25">
        <v>789.20090339000001</v>
      </c>
      <c r="K12" s="25">
        <v>391.42537600999998</v>
      </c>
      <c r="L12" s="61">
        <v>21.939259280000002</v>
      </c>
      <c r="M12" s="61">
        <v>123.04014273</v>
      </c>
      <c r="N12" s="61">
        <v>37.028483047999998</v>
      </c>
      <c r="O12" s="25"/>
      <c r="P12" s="27" t="s">
        <v>10</v>
      </c>
      <c r="Q12" s="25">
        <v>26.1677625563769</v>
      </c>
      <c r="R12" s="25">
        <v>21.732635794192301</v>
      </c>
      <c r="S12" s="25">
        <v>165.39397736848099</v>
      </c>
      <c r="T12" s="25">
        <v>165.39397736848099</v>
      </c>
      <c r="U12" s="25">
        <v>61.422918970303698</v>
      </c>
      <c r="V12" s="25">
        <v>790.96940443815402</v>
      </c>
      <c r="W12" s="25">
        <v>123.087746357188</v>
      </c>
      <c r="X12" s="25">
        <v>1825.57052850218</v>
      </c>
      <c r="Y12" s="25">
        <v>373297.09590268799</v>
      </c>
      <c r="Z12" s="25">
        <v>1194.4907013218201</v>
      </c>
      <c r="AA12" s="25">
        <v>130.96947431839499</v>
      </c>
      <c r="AB12" s="25">
        <v>1393.7518809227199</v>
      </c>
      <c r="AC12" s="25">
        <v>2153.9318868503701</v>
      </c>
      <c r="AD12" s="25">
        <v>388.73654169604299</v>
      </c>
      <c r="AE12" s="25">
        <v>388.73654169604299</v>
      </c>
      <c r="AF12" s="25">
        <v>129.64228556865399</v>
      </c>
      <c r="AG12" s="25">
        <v>930.67834560732899</v>
      </c>
      <c r="AH12" s="25">
        <v>39.595826536403202</v>
      </c>
      <c r="AI12" s="88">
        <v>107.39620325239299</v>
      </c>
      <c r="AJ12" s="25">
        <v>3.1680251967387001</v>
      </c>
      <c r="AK12" s="25">
        <v>31.8831215592555</v>
      </c>
      <c r="AL12" s="25">
        <v>36.957276206632599</v>
      </c>
      <c r="AM12" s="25">
        <v>60.778273998908702</v>
      </c>
      <c r="AN12" s="25">
        <v>0</v>
      </c>
      <c r="AO12" s="88">
        <v>27026.342950225098</v>
      </c>
      <c r="AP12" s="25">
        <v>14584.750123375001</v>
      </c>
      <c r="AQ12" s="25">
        <v>1490.88676401527</v>
      </c>
      <c r="AR12" s="25">
        <v>16205.279172958901</v>
      </c>
      <c r="AS12" s="25">
        <v>772.59885067847699</v>
      </c>
      <c r="AT12" s="25">
        <v>0.59116267408521905</v>
      </c>
      <c r="AU12" s="25">
        <v>11322.4980996051</v>
      </c>
      <c r="AV12" s="25">
        <v>0.79286637157801299</v>
      </c>
      <c r="AW12" s="25">
        <v>9.8140046377530404E-2</v>
      </c>
      <c r="AX12" s="25">
        <v>541.29318151975599</v>
      </c>
      <c r="AY12" s="25">
        <v>0.42341848528139198</v>
      </c>
      <c r="AZ12" s="25">
        <v>1.88275756973494E-2</v>
      </c>
      <c r="BA12" s="25">
        <v>1895.1061458034101</v>
      </c>
      <c r="BB12" s="25">
        <v>1773.3955982899499</v>
      </c>
      <c r="BC12" s="25">
        <v>121.71054751346099</v>
      </c>
      <c r="BD12" s="25">
        <v>2.18769038465142E-3</v>
      </c>
      <c r="BE12" s="25">
        <v>377.14027813400799</v>
      </c>
      <c r="BF12" s="25">
        <v>1.5726749569271899E-2</v>
      </c>
      <c r="BG12" s="25">
        <v>171.96840429350101</v>
      </c>
      <c r="BH12" s="25">
        <v>1.4036796700783101</v>
      </c>
      <c r="BI12" s="25">
        <v>674.46639018502196</v>
      </c>
      <c r="BJ12" s="25">
        <v>136.67559712720799</v>
      </c>
      <c r="BK12" s="25">
        <v>1.7819761997828401</v>
      </c>
      <c r="BL12" s="25">
        <v>3.39719464706757</v>
      </c>
      <c r="BM12" s="25">
        <v>2.16404776445818E-3</v>
      </c>
      <c r="BN12" s="25">
        <v>27.454649238336099</v>
      </c>
      <c r="BO12" s="25">
        <v>6543.8432417193198</v>
      </c>
      <c r="BP12" s="25">
        <v>0</v>
      </c>
      <c r="BQ12" s="25">
        <v>3206.0999047662899</v>
      </c>
      <c r="BR12" s="25">
        <v>639.37822570702497</v>
      </c>
      <c r="BS12" s="25">
        <v>26862.835615117001</v>
      </c>
      <c r="BT12" s="25">
        <v>3887.4210464029102</v>
      </c>
      <c r="BU12" s="27"/>
      <c r="BV12" s="88">
        <f t="shared" si="0"/>
        <v>26542.441167810612</v>
      </c>
      <c r="BW12" s="34">
        <f t="shared" si="1"/>
        <v>8.0000032202458254E-3</v>
      </c>
      <c r="BY12" s="22">
        <f t="shared" si="2"/>
        <v>-5.6655139583820643E-3</v>
      </c>
      <c r="BZ12" s="22">
        <f t="shared" si="3"/>
        <v>-1.0007408496806069E-2</v>
      </c>
      <c r="CA12" s="22">
        <f t="shared" si="4"/>
        <v>-5.9905367844836702E-3</v>
      </c>
      <c r="CB12" s="22">
        <f t="shared" si="5"/>
        <v>-1.2236526988368792E-2</v>
      </c>
      <c r="CC12" s="22">
        <f t="shared" si="6"/>
        <v>-1.229243666764916E-2</v>
      </c>
      <c r="CD12" s="22">
        <f t="shared" si="7"/>
        <v>-8.4298373553194309E-3</v>
      </c>
      <c r="CE12" s="22">
        <f t="shared" si="8"/>
        <v>1.636432486535047E-3</v>
      </c>
      <c r="CF12" s="22">
        <f t="shared" si="9"/>
        <v>-5.2246843536033153E-3</v>
      </c>
      <c r="CG12" s="22">
        <f t="shared" si="10"/>
        <v>2.240875600316015E-3</v>
      </c>
      <c r="CH12" s="22">
        <f t="shared" si="11"/>
        <v>-6.8693408213991091E-3</v>
      </c>
      <c r="CI12" s="22">
        <f t="shared" si="12"/>
        <v>-9.4179791200179608E-3</v>
      </c>
      <c r="CJ12" s="22">
        <f t="shared" si="13"/>
        <v>3.8689509075471364E-4</v>
      </c>
      <c r="CK12" s="22">
        <f t="shared" si="14"/>
        <v>-1.9230288552489062E-3</v>
      </c>
    </row>
    <row r="13" spans="1:89" x14ac:dyDescent="0.25">
      <c r="A13" s="27" t="s">
        <v>12</v>
      </c>
      <c r="B13" s="25">
        <v>77335.828479999996</v>
      </c>
      <c r="C13" s="25">
        <v>14.921031025</v>
      </c>
      <c r="D13" s="25">
        <v>4882.8823886</v>
      </c>
      <c r="E13" s="25">
        <v>507.99097485999999</v>
      </c>
      <c r="F13" s="25">
        <v>477.88265303999998</v>
      </c>
      <c r="G13" s="25">
        <v>6.5723734073999998</v>
      </c>
      <c r="H13" s="25">
        <v>7691.8340865</v>
      </c>
      <c r="I13" s="25">
        <v>49.802568674</v>
      </c>
      <c r="J13" s="25">
        <v>194.54335311</v>
      </c>
      <c r="K13" s="25">
        <v>112.42039111</v>
      </c>
      <c r="L13" s="61">
        <v>6.8657282833000002</v>
      </c>
      <c r="M13" s="61">
        <v>34.046989975000002</v>
      </c>
      <c r="N13" s="61">
        <v>12.903173623000001</v>
      </c>
      <c r="O13" s="25"/>
      <c r="P13" s="27" t="s">
        <v>12</v>
      </c>
      <c r="Q13" s="25">
        <v>7.11511486476466</v>
      </c>
      <c r="R13" s="25">
        <v>6.8558742699648798</v>
      </c>
      <c r="S13" s="25">
        <v>49.928936903241201</v>
      </c>
      <c r="T13" s="25">
        <v>49.928936903241201</v>
      </c>
      <c r="U13" s="25">
        <v>18.882167694885801</v>
      </c>
      <c r="V13" s="25">
        <v>196.08262486534301</v>
      </c>
      <c r="W13" s="25">
        <v>34.358397214875303</v>
      </c>
      <c r="X13" s="25">
        <v>455.68131316314498</v>
      </c>
      <c r="Y13" s="25">
        <v>77318.364844215903</v>
      </c>
      <c r="Z13" s="25">
        <v>323.401254187277</v>
      </c>
      <c r="AA13" s="25">
        <v>34.0904246692266</v>
      </c>
      <c r="AB13" s="25">
        <v>377.057026956671</v>
      </c>
      <c r="AC13" s="25">
        <v>584.01892185724796</v>
      </c>
      <c r="AD13" s="25">
        <v>112.34187997394299</v>
      </c>
      <c r="AE13" s="25">
        <v>112.34187997394299</v>
      </c>
      <c r="AF13" s="25">
        <v>38.983298265954502</v>
      </c>
      <c r="AG13" s="25">
        <v>244.375500057762</v>
      </c>
      <c r="AH13" s="25">
        <v>11.5681870476068</v>
      </c>
      <c r="AI13" s="88">
        <v>37.559575515777297</v>
      </c>
      <c r="AJ13" s="25">
        <v>0.96989214472659901</v>
      </c>
      <c r="AK13" s="25">
        <v>9.2893705567618508</v>
      </c>
      <c r="AL13" s="25">
        <v>13.056171740452699</v>
      </c>
      <c r="AM13" s="25">
        <v>14.8729128238451</v>
      </c>
      <c r="AN13" s="25">
        <v>0</v>
      </c>
      <c r="AO13" s="88">
        <v>7819.2215052056599</v>
      </c>
      <c r="AP13" s="25">
        <v>4385.62506496469</v>
      </c>
      <c r="AQ13" s="25">
        <v>448.30843005561098</v>
      </c>
      <c r="AR13" s="25">
        <v>4872.9167932862601</v>
      </c>
      <c r="AS13" s="25">
        <v>212.85577181119601</v>
      </c>
      <c r="AT13" s="25">
        <v>7.9358100442577698E-2</v>
      </c>
      <c r="AU13" s="25">
        <v>3385.65159601408</v>
      </c>
      <c r="AV13" s="25">
        <v>0.213444282257753</v>
      </c>
      <c r="AW13" s="25">
        <v>3.8625384568748297E-2</v>
      </c>
      <c r="AX13" s="25">
        <v>182.07977790638</v>
      </c>
      <c r="AY13" s="25">
        <v>0.101538746782629</v>
      </c>
      <c r="AZ13" s="25">
        <v>7.3008145383797098E-3</v>
      </c>
      <c r="BA13" s="25">
        <v>506.02491735572499</v>
      </c>
      <c r="BB13" s="25">
        <v>475.94763737203903</v>
      </c>
      <c r="BC13" s="25">
        <v>30.077279983685699</v>
      </c>
      <c r="BD13" s="25">
        <v>4.8523604601045998E-4</v>
      </c>
      <c r="BE13" s="25">
        <v>83.175312483120805</v>
      </c>
      <c r="BF13" s="25">
        <v>3.48817431835843E-3</v>
      </c>
      <c r="BG13" s="25">
        <v>42.058092636011402</v>
      </c>
      <c r="BH13" s="25">
        <v>0.40950119677904701</v>
      </c>
      <c r="BI13" s="25">
        <v>166.442020822654</v>
      </c>
      <c r="BJ13" s="25">
        <v>21.089265553983299</v>
      </c>
      <c r="BK13" s="25">
        <v>0.37592217796811001</v>
      </c>
      <c r="BL13" s="25">
        <v>0.96196048788284605</v>
      </c>
      <c r="BM13" s="25">
        <v>8.0892228784646997E-4</v>
      </c>
      <c r="BN13" s="25">
        <v>6.5594141278790996</v>
      </c>
      <c r="BO13" s="25">
        <v>1895.5312037331701</v>
      </c>
      <c r="BP13" s="25">
        <v>0</v>
      </c>
      <c r="BQ13" s="25">
        <v>880.51495024850601</v>
      </c>
      <c r="BR13" s="25">
        <v>220.68660457885201</v>
      </c>
      <c r="BS13" s="25">
        <v>7777.67689809685</v>
      </c>
      <c r="BT13" s="25">
        <v>1215.9988023021799</v>
      </c>
      <c r="BU13" s="27"/>
      <c r="BV13" s="88">
        <f t="shared" si="0"/>
        <v>7664.1974347806299</v>
      </c>
      <c r="BW13" s="34">
        <f t="shared" si="1"/>
        <v>7.9999925957415091E-3</v>
      </c>
      <c r="BY13" s="22">
        <f t="shared" si="2"/>
        <v>-2.258155906173547E-4</v>
      </c>
      <c r="BZ13" s="22">
        <f t="shared" si="3"/>
        <v>-3.2248576572408479E-3</v>
      </c>
      <c r="CA13" s="22">
        <f t="shared" si="4"/>
        <v>-2.0409247081204351E-3</v>
      </c>
      <c r="CB13" s="22">
        <f t="shared" si="5"/>
        <v>-3.8702606966921731E-3</v>
      </c>
      <c r="CC13" s="22">
        <f t="shared" si="6"/>
        <v>-4.0491439805390638E-3</v>
      </c>
      <c r="CD13" s="22">
        <f t="shared" si="7"/>
        <v>-1.9717807734887629E-3</v>
      </c>
      <c r="CE13" s="22">
        <f t="shared" si="8"/>
        <v>1.1160252630450439E-2</v>
      </c>
      <c r="CF13" s="22">
        <f t="shared" si="9"/>
        <v>2.5373837656525009E-3</v>
      </c>
      <c r="CG13" s="22">
        <f t="shared" si="10"/>
        <v>7.9122300029066707E-3</v>
      </c>
      <c r="CH13" s="22">
        <f t="shared" si="11"/>
        <v>-6.9837095638799161E-4</v>
      </c>
      <c r="CI13" s="22">
        <f t="shared" si="12"/>
        <v>-1.4352466233027294E-3</v>
      </c>
      <c r="CJ13" s="22">
        <f t="shared" si="13"/>
        <v>9.1463956168801059E-3</v>
      </c>
      <c r="CK13" s="22">
        <f t="shared" si="14"/>
        <v>1.1857402056497029E-2</v>
      </c>
    </row>
    <row r="14" spans="1:89" x14ac:dyDescent="0.25">
      <c r="A14" s="27" t="s">
        <v>13</v>
      </c>
      <c r="B14" s="25">
        <v>439210.23703999998</v>
      </c>
      <c r="C14" s="25">
        <v>86.850926908000005</v>
      </c>
      <c r="D14" s="25">
        <v>27594.718121999998</v>
      </c>
      <c r="E14" s="25">
        <v>2616.2476802000001</v>
      </c>
      <c r="F14" s="25">
        <v>2470.0057191999999</v>
      </c>
      <c r="G14" s="25">
        <v>39.196377204000001</v>
      </c>
      <c r="H14" s="25">
        <v>29056.573005999999</v>
      </c>
      <c r="I14" s="25">
        <v>246.88662600000001</v>
      </c>
      <c r="J14" s="25">
        <v>827.91146033999996</v>
      </c>
      <c r="K14" s="25">
        <v>615.35230829</v>
      </c>
      <c r="L14" s="61">
        <v>37.287361150000002</v>
      </c>
      <c r="M14" s="61">
        <v>142.60542050000001</v>
      </c>
      <c r="N14" s="61">
        <v>47.191758249999999</v>
      </c>
      <c r="O14" s="25"/>
      <c r="P14" s="27" t="s">
        <v>13</v>
      </c>
      <c r="Q14" s="25">
        <v>32.991617765975803</v>
      </c>
      <c r="R14" s="25">
        <v>36.806862047539902</v>
      </c>
      <c r="S14" s="25">
        <v>244.513153443628</v>
      </c>
      <c r="T14" s="25">
        <v>244.513153443628</v>
      </c>
      <c r="U14" s="25">
        <v>106.124129643297</v>
      </c>
      <c r="V14" s="25">
        <v>825.89141280090803</v>
      </c>
      <c r="W14" s="25">
        <v>142.227735284727</v>
      </c>
      <c r="X14" s="25">
        <v>2248.9787153968</v>
      </c>
      <c r="Y14" s="25">
        <v>436074.678386877</v>
      </c>
      <c r="Z14" s="25">
        <v>1466.4962004940601</v>
      </c>
      <c r="AA14" s="25">
        <v>166.33847295034099</v>
      </c>
      <c r="AB14" s="25">
        <v>1598.9281390487099</v>
      </c>
      <c r="AC14" s="25">
        <v>2088.11646488101</v>
      </c>
      <c r="AD14" s="25">
        <v>608.29219212171097</v>
      </c>
      <c r="AE14" s="25">
        <v>608.29219212171097</v>
      </c>
      <c r="AF14" s="25">
        <v>217.98371304441699</v>
      </c>
      <c r="AG14" s="25">
        <v>896.47479702501801</v>
      </c>
      <c r="AH14" s="25">
        <v>44.635835331314503</v>
      </c>
      <c r="AI14" s="88">
        <v>137.944540752927</v>
      </c>
      <c r="AJ14" s="25">
        <v>5.42416148936766</v>
      </c>
      <c r="AK14" s="25">
        <v>34.379900604855401</v>
      </c>
      <c r="AL14" s="25">
        <v>47.096299278718398</v>
      </c>
      <c r="AM14" s="25">
        <v>85.746432098855195</v>
      </c>
      <c r="AN14" s="25">
        <v>0</v>
      </c>
      <c r="AO14" s="88">
        <v>29227.985674256</v>
      </c>
      <c r="AP14" s="25">
        <v>24523.137924385799</v>
      </c>
      <c r="AQ14" s="25">
        <v>2506.80827858573</v>
      </c>
      <c r="AR14" s="25">
        <v>27247.929916016001</v>
      </c>
      <c r="AS14" s="25">
        <v>866.26120128524406</v>
      </c>
      <c r="AT14" s="25">
        <v>0.95620121125239099</v>
      </c>
      <c r="AU14" s="25">
        <v>11950.896642449399</v>
      </c>
      <c r="AV14" s="25">
        <v>1.2282186172610801</v>
      </c>
      <c r="AW14" s="25">
        <v>0.212801066914686</v>
      </c>
      <c r="AX14" s="25">
        <v>994.39070242453295</v>
      </c>
      <c r="AY14" s="25">
        <v>0.68476341276586306</v>
      </c>
      <c r="AZ14" s="25">
        <v>4.0485364462595798E-2</v>
      </c>
      <c r="BA14" s="25">
        <v>2583.2816550442399</v>
      </c>
      <c r="BB14" s="25">
        <v>2438.5695113106099</v>
      </c>
      <c r="BC14" s="25">
        <v>144.71214373363699</v>
      </c>
      <c r="BD14" s="25">
        <v>3.5764421363889401E-3</v>
      </c>
      <c r="BE14" s="25">
        <v>415.93327761151198</v>
      </c>
      <c r="BF14" s="25">
        <v>2.5710403438548898E-2</v>
      </c>
      <c r="BG14" s="25">
        <v>207.33907931458199</v>
      </c>
      <c r="BH14" s="25">
        <v>2.0857842495191101</v>
      </c>
      <c r="BI14" s="25">
        <v>807.67184236952801</v>
      </c>
      <c r="BJ14" s="25">
        <v>206.82370371035299</v>
      </c>
      <c r="BK14" s="25">
        <v>2.0500751697834501</v>
      </c>
      <c r="BL14" s="25">
        <v>5.9424341703180703</v>
      </c>
      <c r="BM14" s="25">
        <v>4.5594826020051004E-3</v>
      </c>
      <c r="BN14" s="25">
        <v>38.7388686435512</v>
      </c>
      <c r="BO14" s="25">
        <v>6649.0249105618104</v>
      </c>
      <c r="BP14" s="25">
        <v>0</v>
      </c>
      <c r="BQ14" s="25">
        <v>3283.8783021642898</v>
      </c>
      <c r="BR14" s="25">
        <v>723.58753009034501</v>
      </c>
      <c r="BS14" s="25">
        <v>29034.9485767511</v>
      </c>
      <c r="BT14" s="25">
        <v>4346.7620472742901</v>
      </c>
      <c r="BU14" s="27"/>
      <c r="BV14" s="88">
        <f t="shared" si="0"/>
        <v>28653.986200812149</v>
      </c>
      <c r="BW14" s="34">
        <f t="shared" si="1"/>
        <v>8.0000100453975868E-3</v>
      </c>
      <c r="BY14" s="22">
        <f t="shared" si="2"/>
        <v>-7.1390837204858117E-3</v>
      </c>
      <c r="BZ14" s="22">
        <f t="shared" si="3"/>
        <v>-1.2717133235835084E-2</v>
      </c>
      <c r="CA14" s="22">
        <f t="shared" si="4"/>
        <v>-1.2567195086059579E-2</v>
      </c>
      <c r="CB14" s="22">
        <f t="shared" si="5"/>
        <v>-1.2600498571006907E-2</v>
      </c>
      <c r="CC14" s="22">
        <f t="shared" si="6"/>
        <v>-1.2727180202470061E-2</v>
      </c>
      <c r="CD14" s="22">
        <f t="shared" si="7"/>
        <v>-1.1672215472049087E-2</v>
      </c>
      <c r="CE14" s="22">
        <f t="shared" si="8"/>
        <v>-7.4421815829532948E-4</v>
      </c>
      <c r="CF14" s="22">
        <f t="shared" si="9"/>
        <v>-9.6136133205206812E-3</v>
      </c>
      <c r="CG14" s="22">
        <f t="shared" si="10"/>
        <v>-2.4399318476185329E-3</v>
      </c>
      <c r="CH14" s="22">
        <f t="shared" si="11"/>
        <v>-1.1473291110109517E-2</v>
      </c>
      <c r="CI14" s="22">
        <f t="shared" si="12"/>
        <v>-1.2886379932523083E-2</v>
      </c>
      <c r="CJ14" s="22">
        <f t="shared" si="13"/>
        <v>-2.6484632487935784E-3</v>
      </c>
      <c r="CK14" s="22">
        <f t="shared" si="14"/>
        <v>-2.0227890382024838E-3</v>
      </c>
    </row>
    <row r="15" spans="1:89" x14ac:dyDescent="0.25">
      <c r="A15" s="27" t="s">
        <v>14</v>
      </c>
      <c r="B15" s="25">
        <v>242884.66291000001</v>
      </c>
      <c r="C15" s="25">
        <v>64.699649402999995</v>
      </c>
      <c r="D15" s="25">
        <v>20276.265731</v>
      </c>
      <c r="E15" s="25">
        <v>1761.4035616000001</v>
      </c>
      <c r="F15" s="25">
        <v>1670.1684918000001</v>
      </c>
      <c r="G15" s="25">
        <v>29.062912530999998</v>
      </c>
      <c r="H15" s="25">
        <v>16279.117953999999</v>
      </c>
      <c r="I15" s="25">
        <v>158.59611006</v>
      </c>
      <c r="J15" s="25">
        <v>465.37160901999999</v>
      </c>
      <c r="K15" s="25">
        <v>412.34365021000002</v>
      </c>
      <c r="L15" s="61">
        <v>25.093065545999998</v>
      </c>
      <c r="M15" s="61">
        <v>76.550356023000006</v>
      </c>
      <c r="N15" s="61">
        <v>26.401085059</v>
      </c>
      <c r="O15" s="25"/>
      <c r="P15" s="27" t="s">
        <v>14</v>
      </c>
      <c r="Q15" s="25">
        <v>18.5945772111079</v>
      </c>
      <c r="R15" s="25">
        <v>24.766691273145199</v>
      </c>
      <c r="S15" s="25">
        <v>156.905568235418</v>
      </c>
      <c r="T15" s="25">
        <v>156.905568235418</v>
      </c>
      <c r="U15" s="25">
        <v>74.031143683774403</v>
      </c>
      <c r="V15" s="25">
        <v>463.643376436766</v>
      </c>
      <c r="W15" s="25">
        <v>76.251458992973596</v>
      </c>
      <c r="X15" s="25">
        <v>1322.5218671447501</v>
      </c>
      <c r="Y15" s="25">
        <v>241070.51600985401</v>
      </c>
      <c r="Z15" s="25">
        <v>836.15648108944595</v>
      </c>
      <c r="AA15" s="25">
        <v>102.026833105555</v>
      </c>
      <c r="AB15" s="25">
        <v>856.26112703665899</v>
      </c>
      <c r="AC15" s="25">
        <v>1155.38243659053</v>
      </c>
      <c r="AD15" s="25">
        <v>407.38801130582698</v>
      </c>
      <c r="AE15" s="25">
        <v>407.38801130582698</v>
      </c>
      <c r="AF15" s="25">
        <v>160.09275165219799</v>
      </c>
      <c r="AG15" s="25">
        <v>495.85525001576502</v>
      </c>
      <c r="AH15" s="25">
        <v>24.0082248564932</v>
      </c>
      <c r="AI15" s="88">
        <v>78.889966434322403</v>
      </c>
      <c r="AJ15" s="25">
        <v>3.7721551775340201</v>
      </c>
      <c r="AK15" s="25">
        <v>18.118074499661699</v>
      </c>
      <c r="AL15" s="25">
        <v>26.2907424116142</v>
      </c>
      <c r="AM15" s="25">
        <v>63.816609790395503</v>
      </c>
      <c r="AN15" s="25">
        <v>0</v>
      </c>
      <c r="AO15" s="88">
        <v>16349.9589686778</v>
      </c>
      <c r="AP15" s="25">
        <v>18010.439207116498</v>
      </c>
      <c r="AQ15" s="25">
        <v>1841.06713018248</v>
      </c>
      <c r="AR15" s="25">
        <v>20011.5990889512</v>
      </c>
      <c r="AS15" s="25">
        <v>476.66429092566</v>
      </c>
      <c r="AT15" s="25">
        <v>0.84741154671869501</v>
      </c>
      <c r="AU15" s="25">
        <v>6627.9674463393803</v>
      </c>
      <c r="AV15" s="25">
        <v>0.90087402569486896</v>
      </c>
      <c r="AW15" s="25">
        <v>0.16460966650683101</v>
      </c>
      <c r="AX15" s="25">
        <v>743.06448648291098</v>
      </c>
      <c r="AY15" s="25">
        <v>0.53560013236550397</v>
      </c>
      <c r="AZ15" s="25">
        <v>3.1362611496001301E-2</v>
      </c>
      <c r="BA15" s="25">
        <v>1738.4889411035599</v>
      </c>
      <c r="BB15" s="25">
        <v>1648.2933956525301</v>
      </c>
      <c r="BC15" s="25">
        <v>90.195545451038001</v>
      </c>
      <c r="BD15" s="25">
        <v>2.9234728496392599E-3</v>
      </c>
      <c r="BE15" s="25">
        <v>256.69400584224798</v>
      </c>
      <c r="BF15" s="25">
        <v>2.10161289516471E-2</v>
      </c>
      <c r="BG15" s="25">
        <v>131.57216457723601</v>
      </c>
      <c r="BH15" s="25">
        <v>1.43816330682275</v>
      </c>
      <c r="BI15" s="25">
        <v>507.05874193246098</v>
      </c>
      <c r="BJ15" s="25">
        <v>170.71682330402501</v>
      </c>
      <c r="BK15" s="25">
        <v>1.34151579710863</v>
      </c>
      <c r="BL15" s="25">
        <v>4.6169753430667297</v>
      </c>
      <c r="BM15" s="25">
        <v>3.5447860922524E-3</v>
      </c>
      <c r="BN15" s="25">
        <v>28.690631666087899</v>
      </c>
      <c r="BO15" s="25">
        <v>3705.3671199559199</v>
      </c>
      <c r="BP15" s="25">
        <v>0</v>
      </c>
      <c r="BQ15" s="25">
        <v>1827.4810955748901</v>
      </c>
      <c r="BR15" s="25">
        <v>396.23899114737901</v>
      </c>
      <c r="BS15" s="25">
        <v>16236.635475233799</v>
      </c>
      <c r="BT15" s="25">
        <v>2380.1047720274701</v>
      </c>
      <c r="BU15" s="27"/>
      <c r="BV15" s="88">
        <f t="shared" si="0"/>
        <v>16019.341596722021</v>
      </c>
      <c r="BW15" s="34">
        <f t="shared" si="1"/>
        <v>7.9999979482193676E-3</v>
      </c>
      <c r="BY15" s="22">
        <f t="shared" si="2"/>
        <v>-7.4691702572353509E-3</v>
      </c>
      <c r="BZ15" s="22">
        <f t="shared" si="3"/>
        <v>-1.3648290535613736E-2</v>
      </c>
      <c r="CA15" s="22">
        <f t="shared" si="4"/>
        <v>-1.3053026901504658E-2</v>
      </c>
      <c r="CB15" s="22">
        <f t="shared" si="5"/>
        <v>-1.3009296106807754E-2</v>
      </c>
      <c r="CC15" s="22">
        <f t="shared" si="6"/>
        <v>-1.3097538514748553E-2</v>
      </c>
      <c r="CD15" s="22">
        <f t="shared" si="7"/>
        <v>-1.2809482343347566E-2</v>
      </c>
      <c r="CE15" s="22">
        <f t="shared" si="8"/>
        <v>-2.6096302567647136E-3</v>
      </c>
      <c r="CF15" s="22">
        <f t="shared" si="9"/>
        <v>-1.0659415441793836E-2</v>
      </c>
      <c r="CG15" s="22">
        <f t="shared" si="10"/>
        <v>-3.7136614046425769E-3</v>
      </c>
      <c r="CH15" s="22">
        <f t="shared" si="11"/>
        <v>-1.2018225336195223E-2</v>
      </c>
      <c r="CI15" s="22">
        <f t="shared" si="12"/>
        <v>-1.3006552438023095E-2</v>
      </c>
      <c r="CJ15" s="22">
        <f t="shared" si="13"/>
        <v>-3.904580534368836E-3</v>
      </c>
      <c r="CK15" s="22">
        <f t="shared" si="14"/>
        <v>-4.1794739549230794E-3</v>
      </c>
    </row>
    <row r="16" spans="1:89" x14ac:dyDescent="0.25">
      <c r="A16" s="27" t="s">
        <v>15</v>
      </c>
      <c r="B16" s="25">
        <v>137318.58775000001</v>
      </c>
      <c r="C16" s="25">
        <v>47.029651104999999</v>
      </c>
      <c r="D16" s="25">
        <v>16111.202096000001</v>
      </c>
      <c r="E16" s="25">
        <v>1363.1422218</v>
      </c>
      <c r="F16" s="25">
        <v>1302.3466199</v>
      </c>
      <c r="G16" s="25">
        <v>20.095464234000001</v>
      </c>
      <c r="H16" s="25">
        <v>10650.959174</v>
      </c>
      <c r="I16" s="25">
        <v>123.78971986000001</v>
      </c>
      <c r="J16" s="25">
        <v>299.05936415000002</v>
      </c>
      <c r="K16" s="25">
        <v>322.14268277000002</v>
      </c>
      <c r="L16" s="61">
        <v>21.690182977999999</v>
      </c>
      <c r="M16" s="61">
        <v>48.820145832000001</v>
      </c>
      <c r="N16" s="61">
        <v>18.426262567999999</v>
      </c>
      <c r="O16" s="25"/>
      <c r="P16" s="27" t="s">
        <v>15</v>
      </c>
      <c r="Q16" s="25">
        <v>13.500899946765299</v>
      </c>
      <c r="R16" s="25">
        <v>21.374285969851599</v>
      </c>
      <c r="S16" s="25">
        <v>122.448368648586</v>
      </c>
      <c r="T16" s="25">
        <v>122.448368648586</v>
      </c>
      <c r="U16" s="25">
        <v>60.470825825641903</v>
      </c>
      <c r="V16" s="25">
        <v>299.36868450079697</v>
      </c>
      <c r="W16" s="25">
        <v>48.943341048109502</v>
      </c>
      <c r="X16" s="25">
        <v>811.23005459892204</v>
      </c>
      <c r="Y16" s="25">
        <v>136723.120966947</v>
      </c>
      <c r="Z16" s="25">
        <v>569.89252424279505</v>
      </c>
      <c r="AA16" s="25">
        <v>60.554782611035598</v>
      </c>
      <c r="AB16" s="25">
        <v>545.51557227854596</v>
      </c>
      <c r="AC16" s="25">
        <v>751.880789479746</v>
      </c>
      <c r="AD16" s="25">
        <v>317.93001206116702</v>
      </c>
      <c r="AE16" s="25">
        <v>317.93001206116702</v>
      </c>
      <c r="AF16" s="25">
        <v>127.01988032892901</v>
      </c>
      <c r="AG16" s="25">
        <v>331.65119459326701</v>
      </c>
      <c r="AH16" s="25">
        <v>15.813506237195099</v>
      </c>
      <c r="AI16" s="88">
        <v>56.101095677492403</v>
      </c>
      <c r="AJ16" s="25">
        <v>3.1474756766037801</v>
      </c>
      <c r="AK16" s="25">
        <v>12.239515559628</v>
      </c>
      <c r="AL16" s="25">
        <v>18.470016426277201</v>
      </c>
      <c r="AM16" s="25">
        <v>46.350831897132302</v>
      </c>
      <c r="AN16" s="25">
        <v>0</v>
      </c>
      <c r="AO16" s="88">
        <v>10765.755389914901</v>
      </c>
      <c r="AP16" s="25">
        <v>14289.729913810301</v>
      </c>
      <c r="AQ16" s="25">
        <v>1460.7282204114899</v>
      </c>
      <c r="AR16" s="25">
        <v>15877.478014550699</v>
      </c>
      <c r="AS16" s="25">
        <v>311.68567550097202</v>
      </c>
      <c r="AT16" s="25">
        <v>0.36742395718623999</v>
      </c>
      <c r="AU16" s="25">
        <v>4366.1104389708798</v>
      </c>
      <c r="AV16" s="25">
        <v>0.70682256243213804</v>
      </c>
      <c r="AW16" s="25">
        <v>0.175482991297254</v>
      </c>
      <c r="AX16" s="25">
        <v>720.65875329728794</v>
      </c>
      <c r="AY16" s="25">
        <v>0.37419450751500499</v>
      </c>
      <c r="AZ16" s="25">
        <v>3.3091428080270199E-2</v>
      </c>
      <c r="BA16" s="25">
        <v>1343.8910622199801</v>
      </c>
      <c r="BB16" s="25">
        <v>1283.7239748188499</v>
      </c>
      <c r="BC16" s="25">
        <v>60.167087401136499</v>
      </c>
      <c r="BD16" s="25">
        <v>1.9371908498266601E-3</v>
      </c>
      <c r="BE16" s="25">
        <v>130.71798172809201</v>
      </c>
      <c r="BF16" s="25">
        <v>1.39259446617834E-2</v>
      </c>
      <c r="BG16" s="25">
        <v>86.650798615497393</v>
      </c>
      <c r="BH16" s="25">
        <v>1.24516043894023</v>
      </c>
      <c r="BI16" s="25">
        <v>338.29878464701198</v>
      </c>
      <c r="BJ16" s="25">
        <v>76.689619497204205</v>
      </c>
      <c r="BK16" s="25">
        <v>0.655882538071066</v>
      </c>
      <c r="BL16" s="25">
        <v>3.82009029701769</v>
      </c>
      <c r="BM16" s="25">
        <v>3.6446749095278199E-3</v>
      </c>
      <c r="BN16" s="25">
        <v>19.829780501220799</v>
      </c>
      <c r="BO16" s="25">
        <v>2427.58459224223</v>
      </c>
      <c r="BP16" s="25">
        <v>0</v>
      </c>
      <c r="BQ16" s="25">
        <v>1176.6377676391501</v>
      </c>
      <c r="BR16" s="25">
        <v>267.65956232293502</v>
      </c>
      <c r="BS16" s="25">
        <v>10696.846731923401</v>
      </c>
      <c r="BT16" s="25">
        <v>1555.0498548896701</v>
      </c>
      <c r="BU16" s="27"/>
      <c r="BV16" s="88">
        <f t="shared" si="0"/>
        <v>10548.502741974893</v>
      </c>
      <c r="BW16" s="34">
        <f t="shared" si="1"/>
        <v>8.0000035403937058E-3</v>
      </c>
      <c r="BY16" s="22">
        <f t="shared" si="2"/>
        <v>-4.3363887788964595E-3</v>
      </c>
      <c r="BZ16" s="22">
        <f t="shared" si="3"/>
        <v>-1.4433855916816016E-2</v>
      </c>
      <c r="CA16" s="22">
        <f t="shared" si="4"/>
        <v>-1.4506930026489414E-2</v>
      </c>
      <c r="CB16" s="22">
        <f t="shared" si="5"/>
        <v>-1.4122634654070937E-2</v>
      </c>
      <c r="CC16" s="22">
        <f t="shared" si="6"/>
        <v>-1.4299300045467136E-2</v>
      </c>
      <c r="CD16" s="22">
        <f t="shared" si="7"/>
        <v>-1.3221079626997876E-2</v>
      </c>
      <c r="CE16" s="22">
        <f t="shared" si="8"/>
        <v>4.3083028649116189E-3</v>
      </c>
      <c r="CF16" s="22">
        <f t="shared" si="9"/>
        <v>-1.0835723781675966E-2</v>
      </c>
      <c r="CG16" s="22">
        <f t="shared" si="10"/>
        <v>1.0343108689343876E-3</v>
      </c>
      <c r="CH16" s="22">
        <f t="shared" si="11"/>
        <v>-1.3077033669086066E-2</v>
      </c>
      <c r="CI16" s="22">
        <f t="shared" si="12"/>
        <v>-1.4564054552643006E-2</v>
      </c>
      <c r="CJ16" s="22">
        <f t="shared" si="13"/>
        <v>2.5234503914314506E-3</v>
      </c>
      <c r="CK16" s="22">
        <f t="shared" si="14"/>
        <v>2.3745378703757328E-3</v>
      </c>
    </row>
    <row r="17" spans="1:89" x14ac:dyDescent="0.25">
      <c r="A17" s="27" t="s">
        <v>16</v>
      </c>
      <c r="B17" s="25">
        <v>106272.41937</v>
      </c>
      <c r="C17" s="25">
        <v>33.754476541999999</v>
      </c>
      <c r="D17" s="25">
        <v>11930.822141000001</v>
      </c>
      <c r="E17" s="25">
        <v>967.17563380000001</v>
      </c>
      <c r="F17" s="25">
        <v>923.00021574000004</v>
      </c>
      <c r="G17" s="25">
        <v>14.026540335</v>
      </c>
      <c r="H17" s="25">
        <v>6879.5127098000003</v>
      </c>
      <c r="I17" s="25">
        <v>91.411564204000001</v>
      </c>
      <c r="J17" s="25">
        <v>211.62732914</v>
      </c>
      <c r="K17" s="25">
        <v>241.72624603</v>
      </c>
      <c r="L17" s="61">
        <v>16.463973107000001</v>
      </c>
      <c r="M17" s="61">
        <v>32.669684783000001</v>
      </c>
      <c r="N17" s="61">
        <v>11.327219637000001</v>
      </c>
      <c r="O17" s="25"/>
      <c r="P17" s="27" t="s">
        <v>16</v>
      </c>
      <c r="Q17" s="25">
        <v>9.9402264486469605</v>
      </c>
      <c r="R17" s="25">
        <v>16.259069272767299</v>
      </c>
      <c r="S17" s="25">
        <v>90.430923453773303</v>
      </c>
      <c r="T17" s="25">
        <v>90.430923453773303</v>
      </c>
      <c r="U17" s="25">
        <v>47.157168226442202</v>
      </c>
      <c r="V17" s="25">
        <v>210.79505500211701</v>
      </c>
      <c r="W17" s="25">
        <v>32.538806849537899</v>
      </c>
      <c r="X17" s="25">
        <v>554.33583369952703</v>
      </c>
      <c r="Y17" s="25">
        <v>105505.550303411</v>
      </c>
      <c r="Z17" s="25">
        <v>404.98566962493101</v>
      </c>
      <c r="AA17" s="25">
        <v>39.5882379908536</v>
      </c>
      <c r="AB17" s="25">
        <v>369.12608614104698</v>
      </c>
      <c r="AC17" s="25">
        <v>473.94231035866801</v>
      </c>
      <c r="AD17" s="25">
        <v>238.94982232435001</v>
      </c>
      <c r="AE17" s="25">
        <v>238.94982232435001</v>
      </c>
      <c r="AF17" s="25">
        <v>94.326324117792893</v>
      </c>
      <c r="AG17" s="25">
        <v>212.42484708555099</v>
      </c>
      <c r="AH17" s="25">
        <v>10.000731250442801</v>
      </c>
      <c r="AI17" s="88">
        <v>35.493666108873498</v>
      </c>
      <c r="AJ17" s="25">
        <v>2.4371176991885801</v>
      </c>
      <c r="AK17" s="25">
        <v>7.3198371191501099</v>
      </c>
      <c r="AL17" s="25">
        <v>11.2516511266509</v>
      </c>
      <c r="AM17" s="25">
        <v>33.342066741513598</v>
      </c>
      <c r="AN17" s="25">
        <v>0</v>
      </c>
      <c r="AO17" s="88">
        <v>6897.8542091194204</v>
      </c>
      <c r="AP17" s="25">
        <v>10611.7105624541</v>
      </c>
      <c r="AQ17" s="25">
        <v>1084.7523849755</v>
      </c>
      <c r="AR17" s="25">
        <v>11790.789271547401</v>
      </c>
      <c r="AS17" s="25">
        <v>207.873786792197</v>
      </c>
      <c r="AT17" s="25">
        <v>0.214330051477923</v>
      </c>
      <c r="AU17" s="25">
        <v>2700.1054116275</v>
      </c>
      <c r="AV17" s="25">
        <v>0.48974318490715701</v>
      </c>
      <c r="AW17" s="25">
        <v>0.12276383222826601</v>
      </c>
      <c r="AX17" s="25">
        <v>504.55058660581898</v>
      </c>
      <c r="AY17" s="25">
        <v>0.25156260839850703</v>
      </c>
      <c r="AZ17" s="25">
        <v>2.3150068475559001E-2</v>
      </c>
      <c r="BA17" s="25">
        <v>954.71774803754101</v>
      </c>
      <c r="BB17" s="25">
        <v>911.07729419405803</v>
      </c>
      <c r="BC17" s="25">
        <v>43.640453843482803</v>
      </c>
      <c r="BD17" s="25">
        <v>1.3553935098133199E-3</v>
      </c>
      <c r="BE17" s="25">
        <v>94.352463997971796</v>
      </c>
      <c r="BF17" s="25">
        <v>9.7436235828414208E-3</v>
      </c>
      <c r="BG17" s="25">
        <v>62.379918399223897</v>
      </c>
      <c r="BH17" s="25">
        <v>0.88355454973351599</v>
      </c>
      <c r="BI17" s="25">
        <v>244.68671320623599</v>
      </c>
      <c r="BJ17" s="25">
        <v>47.276917340663204</v>
      </c>
      <c r="BK17" s="25">
        <v>0.45814064661562898</v>
      </c>
      <c r="BL17" s="25">
        <v>2.6507183135744001</v>
      </c>
      <c r="BM17" s="25">
        <v>2.54971230344417E-3</v>
      </c>
      <c r="BN17" s="25">
        <v>13.8635013233243</v>
      </c>
      <c r="BO17" s="25">
        <v>1513.59073467491</v>
      </c>
      <c r="BP17" s="25">
        <v>0</v>
      </c>
      <c r="BQ17" s="25">
        <v>767.34660897578601</v>
      </c>
      <c r="BR17" s="25">
        <v>151.66514808005999</v>
      </c>
      <c r="BS17" s="25">
        <v>6851.6909137606899</v>
      </c>
      <c r="BT17" s="25">
        <v>954.61626359603895</v>
      </c>
      <c r="BU17" s="27"/>
      <c r="BV17" s="88">
        <f t="shared" si="0"/>
        <v>6765.9804341931431</v>
      </c>
      <c r="BW17" s="34">
        <f t="shared" si="1"/>
        <v>8.0000008434900766E-3</v>
      </c>
      <c r="BY17" s="22">
        <f t="shared" si="2"/>
        <v>-7.2160685823765541E-3</v>
      </c>
      <c r="BZ17" s="22">
        <f t="shared" si="3"/>
        <v>-1.2217929078925219E-2</v>
      </c>
      <c r="CA17" s="22">
        <f t="shared" si="4"/>
        <v>-1.1737067890014042E-2</v>
      </c>
      <c r="CB17" s="22">
        <f t="shared" si="5"/>
        <v>-1.2880686120588453E-2</v>
      </c>
      <c r="CC17" s="22">
        <f t="shared" si="6"/>
        <v>-1.2917571786679393E-2</v>
      </c>
      <c r="CD17" s="22">
        <f t="shared" si="7"/>
        <v>-1.1623608372541703E-2</v>
      </c>
      <c r="CE17" s="22">
        <f t="shared" si="8"/>
        <v>-4.0441521388103066E-3</v>
      </c>
      <c r="CF17" s="22">
        <f t="shared" si="9"/>
        <v>-1.0727753745010161E-2</v>
      </c>
      <c r="CG17" s="22">
        <f t="shared" si="10"/>
        <v>-3.9327346863240308E-3</v>
      </c>
      <c r="CH17" s="22">
        <f t="shared" si="11"/>
        <v>-1.1485818156897264E-2</v>
      </c>
      <c r="CI17" s="22">
        <f t="shared" si="12"/>
        <v>-1.244558849197726E-2</v>
      </c>
      <c r="CJ17" s="22">
        <f t="shared" si="13"/>
        <v>-4.0060972222849805E-3</v>
      </c>
      <c r="CK17" s="22">
        <f t="shared" si="14"/>
        <v>-6.6714085866454173E-3</v>
      </c>
    </row>
    <row r="18" spans="1:89" x14ac:dyDescent="0.25">
      <c r="A18" s="27" t="s">
        <v>17</v>
      </c>
      <c r="B18" s="25">
        <v>126259.10548</v>
      </c>
      <c r="C18" s="25">
        <v>23.295123588999999</v>
      </c>
      <c r="D18" s="25">
        <v>7650.7987391999995</v>
      </c>
      <c r="E18" s="25">
        <v>677.44745592000004</v>
      </c>
      <c r="F18" s="25">
        <v>638.70570006000003</v>
      </c>
      <c r="G18" s="25">
        <v>11.109928158000001</v>
      </c>
      <c r="H18" s="25">
        <v>9976.5842995999992</v>
      </c>
      <c r="I18" s="25">
        <v>75.083936289999997</v>
      </c>
      <c r="J18" s="25">
        <v>297.52187354</v>
      </c>
      <c r="K18" s="25">
        <v>183.2935995</v>
      </c>
      <c r="L18" s="61">
        <v>10.754060173999999</v>
      </c>
      <c r="M18" s="61">
        <v>48.224227956999997</v>
      </c>
      <c r="N18" s="61">
        <v>14.606005246</v>
      </c>
      <c r="O18" s="25"/>
      <c r="P18" s="27" t="s">
        <v>17</v>
      </c>
      <c r="Q18" s="25">
        <v>10.621095162082799</v>
      </c>
      <c r="R18" s="25">
        <v>10.692092523001</v>
      </c>
      <c r="S18" s="25">
        <v>75.065546459762501</v>
      </c>
      <c r="T18" s="25">
        <v>75.065546459762501</v>
      </c>
      <c r="U18" s="25">
        <v>29.885823061161702</v>
      </c>
      <c r="V18" s="25">
        <v>300.15876404933402</v>
      </c>
      <c r="W18" s="25">
        <v>48.652125962860701</v>
      </c>
      <c r="X18" s="25">
        <v>744.45852684322301</v>
      </c>
      <c r="Y18" s="25">
        <v>126418.062901921</v>
      </c>
      <c r="Z18" s="25">
        <v>491.139866316954</v>
      </c>
      <c r="AA18" s="25">
        <v>53.094045668848302</v>
      </c>
      <c r="AB18" s="25">
        <v>551.49565036147703</v>
      </c>
      <c r="AC18" s="25">
        <v>780.21432855541104</v>
      </c>
      <c r="AD18" s="25">
        <v>182.799174830852</v>
      </c>
      <c r="AE18" s="25">
        <v>182.799174830852</v>
      </c>
      <c r="AF18" s="25">
        <v>61.101821271295201</v>
      </c>
      <c r="AG18" s="25">
        <v>344.69073066085201</v>
      </c>
      <c r="AH18" s="25">
        <v>15.4864288859373</v>
      </c>
      <c r="AI18" s="88">
        <v>42.254590510936801</v>
      </c>
      <c r="AJ18" s="25">
        <v>1.58366352670822</v>
      </c>
      <c r="AK18" s="25">
        <v>12.5776268591434</v>
      </c>
      <c r="AL18" s="25">
        <v>14.689992553009301</v>
      </c>
      <c r="AM18" s="25">
        <v>23.178466547065899</v>
      </c>
      <c r="AN18" s="25">
        <v>0</v>
      </c>
      <c r="AO18" s="88">
        <v>10125.470364368801</v>
      </c>
      <c r="AP18" s="25">
        <v>6873.9538989996499</v>
      </c>
      <c r="AQ18" s="25">
        <v>702.67117953206798</v>
      </c>
      <c r="AR18" s="25">
        <v>7637.7268998030104</v>
      </c>
      <c r="AS18" s="25">
        <v>301.26302519869103</v>
      </c>
      <c r="AT18" s="25">
        <v>0.29360472494110901</v>
      </c>
      <c r="AU18" s="25">
        <v>4146.9218085460398</v>
      </c>
      <c r="AV18" s="25">
        <v>0.32124310067957401</v>
      </c>
      <c r="AW18" s="25">
        <v>5.0323589234830803E-2</v>
      </c>
      <c r="AX18" s="25">
        <v>243.945824328003</v>
      </c>
      <c r="AY18" s="25">
        <v>0.185929707634054</v>
      </c>
      <c r="AZ18" s="25">
        <v>9.5814577048782806E-3</v>
      </c>
      <c r="BA18" s="25">
        <v>672.10896463008896</v>
      </c>
      <c r="BB18" s="25">
        <v>633.59606092004105</v>
      </c>
      <c r="BC18" s="25">
        <v>38.5129037100481</v>
      </c>
      <c r="BD18" s="25">
        <v>8.7116675068481101E-4</v>
      </c>
      <c r="BE18" s="25">
        <v>115.577644956651</v>
      </c>
      <c r="BF18" s="25">
        <v>6.2625968769324802E-3</v>
      </c>
      <c r="BG18" s="25">
        <v>55.455458760892199</v>
      </c>
      <c r="BH18" s="25">
        <v>0.52775759376532905</v>
      </c>
      <c r="BI18" s="25">
        <v>215.15210694731499</v>
      </c>
      <c r="BJ18" s="25">
        <v>63.299986234001601</v>
      </c>
      <c r="BK18" s="25">
        <v>0.578915837839029</v>
      </c>
      <c r="BL18" s="25">
        <v>1.4894550279160199</v>
      </c>
      <c r="BM18" s="25">
        <v>1.0811238363729501E-3</v>
      </c>
      <c r="BN18" s="25">
        <v>11.069438660295299</v>
      </c>
      <c r="BO18" s="25">
        <v>2362.1581197093501</v>
      </c>
      <c r="BP18" s="25">
        <v>0</v>
      </c>
      <c r="BQ18" s="25">
        <v>1171.7645944102901</v>
      </c>
      <c r="BR18" s="25">
        <v>236.64381059145799</v>
      </c>
      <c r="BS18" s="25">
        <v>10059.6027488329</v>
      </c>
      <c r="BT18" s="25">
        <v>1446.64665336745</v>
      </c>
      <c r="BU18" s="27"/>
      <c r="BV18" s="88">
        <f t="shared" si="0"/>
        <v>9940.3047590391579</v>
      </c>
      <c r="BW18" s="34">
        <f t="shared" si="1"/>
        <v>8.0000007951149827E-3</v>
      </c>
      <c r="BY18" s="22">
        <f t="shared" si="2"/>
        <v>1.2589778877071483E-3</v>
      </c>
      <c r="BZ18" s="22">
        <f t="shared" si="3"/>
        <v>-5.0077880672496763E-3</v>
      </c>
      <c r="CA18" s="22">
        <f t="shared" si="4"/>
        <v>-1.7085587848512677E-3</v>
      </c>
      <c r="CB18" s="22">
        <f t="shared" si="5"/>
        <v>-7.8803031043362566E-3</v>
      </c>
      <c r="CC18" s="22">
        <f t="shared" si="6"/>
        <v>-7.9999898849798471E-3</v>
      </c>
      <c r="CD18" s="22">
        <f t="shared" si="7"/>
        <v>-3.6444428018686964E-3</v>
      </c>
      <c r="CE18" s="22">
        <f t="shared" si="8"/>
        <v>8.3213299000770586E-3</v>
      </c>
      <c r="CF18" s="22">
        <f t="shared" si="9"/>
        <v>-2.4492363008870205E-4</v>
      </c>
      <c r="CG18" s="22">
        <f t="shared" si="10"/>
        <v>8.8628458740177603E-3</v>
      </c>
      <c r="CH18" s="22">
        <f t="shared" si="11"/>
        <v>-2.6974464492853347E-3</v>
      </c>
      <c r="CI18" s="22">
        <f t="shared" si="12"/>
        <v>-5.7622563010032591E-3</v>
      </c>
      <c r="CJ18" s="22">
        <f t="shared" si="13"/>
        <v>8.8730918873858936E-3</v>
      </c>
      <c r="CK18" s="22">
        <f t="shared" si="14"/>
        <v>5.7501901166508891E-3</v>
      </c>
    </row>
    <row r="19" spans="1:89" x14ac:dyDescent="0.25">
      <c r="A19" s="27" t="s">
        <v>18</v>
      </c>
      <c r="B19" s="25">
        <v>141679.59852</v>
      </c>
      <c r="C19" s="25">
        <v>22.441184508999999</v>
      </c>
      <c r="D19" s="25">
        <v>7589.9737783</v>
      </c>
      <c r="E19" s="25">
        <v>609.11458989000005</v>
      </c>
      <c r="F19" s="25">
        <v>571.40453281999999</v>
      </c>
      <c r="G19" s="25">
        <v>10.681178718</v>
      </c>
      <c r="H19" s="25">
        <v>12951.057378</v>
      </c>
      <c r="I19" s="25">
        <v>75.661305913000007</v>
      </c>
      <c r="J19" s="25">
        <v>390.95653347000001</v>
      </c>
      <c r="K19" s="25">
        <v>172.44660277</v>
      </c>
      <c r="L19" s="61">
        <v>9.3824980630999999</v>
      </c>
      <c r="M19" s="61">
        <v>60.708873803000003</v>
      </c>
      <c r="N19" s="61">
        <v>16.858232216000001</v>
      </c>
      <c r="O19" s="25"/>
      <c r="P19" s="27" t="s">
        <v>18</v>
      </c>
      <c r="Q19" s="25">
        <v>12.804364902197401</v>
      </c>
      <c r="R19" s="25">
        <v>9.3992180888386905</v>
      </c>
      <c r="S19" s="25">
        <v>76.3019514817383</v>
      </c>
      <c r="T19" s="25">
        <v>76.3019514817383</v>
      </c>
      <c r="U19" s="25">
        <v>26.621780150233899</v>
      </c>
      <c r="V19" s="25">
        <v>397.58975878392999</v>
      </c>
      <c r="W19" s="25">
        <v>61.6472336286039</v>
      </c>
      <c r="X19" s="25">
        <v>865.43236505208597</v>
      </c>
      <c r="Y19" s="25">
        <v>142540.97426037601</v>
      </c>
      <c r="Z19" s="25">
        <v>592.49651120501198</v>
      </c>
      <c r="AA19" s="25">
        <v>58.488659650830499</v>
      </c>
      <c r="AB19" s="25">
        <v>703.44730715169203</v>
      </c>
      <c r="AC19" s="25">
        <v>1140.02449878013</v>
      </c>
      <c r="AD19" s="25">
        <v>173.49013514689901</v>
      </c>
      <c r="AE19" s="25">
        <v>173.49013514689901</v>
      </c>
      <c r="AF19" s="25">
        <v>61.250255143327998</v>
      </c>
      <c r="AG19" s="25">
        <v>515.78681872743005</v>
      </c>
      <c r="AH19" s="25">
        <v>21.259700553898</v>
      </c>
      <c r="AI19" s="88">
        <v>49.022559491214899</v>
      </c>
      <c r="AJ19" s="25">
        <v>1.40501131214846</v>
      </c>
      <c r="AK19" s="25">
        <v>19.095586084374599</v>
      </c>
      <c r="AL19" s="25">
        <v>17.068477075918899</v>
      </c>
      <c r="AM19" s="25">
        <v>22.5005449401169</v>
      </c>
      <c r="AN19" s="25">
        <v>0</v>
      </c>
      <c r="AO19" s="88">
        <v>13240.875444479299</v>
      </c>
      <c r="AP19" s="25">
        <v>6890.6501755430299</v>
      </c>
      <c r="AQ19" s="25">
        <v>704.37770155591102</v>
      </c>
      <c r="AR19" s="25">
        <v>7656.2781322422597</v>
      </c>
      <c r="AS19" s="25">
        <v>393.98142942631301</v>
      </c>
      <c r="AT19" s="25">
        <v>0.14565637210712201</v>
      </c>
      <c r="AU19" s="25">
        <v>5519.6804915603698</v>
      </c>
      <c r="AV19" s="25">
        <v>0.25424500515330301</v>
      </c>
      <c r="AW19" s="25">
        <v>3.8246111939681499E-2</v>
      </c>
      <c r="AX19" s="25">
        <v>194.02480042108201</v>
      </c>
      <c r="AY19" s="25">
        <v>0.12848069688100999</v>
      </c>
      <c r="AZ19" s="25">
        <v>7.2356853717819398E-3</v>
      </c>
      <c r="BA19" s="25">
        <v>606.45484157584497</v>
      </c>
      <c r="BB19" s="25">
        <v>568.842920513438</v>
      </c>
      <c r="BC19" s="25">
        <v>37.611921062407298</v>
      </c>
      <c r="BD19" s="25">
        <v>5.0292004243897303E-4</v>
      </c>
      <c r="BE19" s="25">
        <v>111.006711387423</v>
      </c>
      <c r="BF19" s="25">
        <v>3.6153299459316399E-3</v>
      </c>
      <c r="BG19" s="25">
        <v>52.899816163186102</v>
      </c>
      <c r="BH19" s="25">
        <v>0.46847857890066502</v>
      </c>
      <c r="BI19" s="25">
        <v>208.29389316401799</v>
      </c>
      <c r="BJ19" s="25">
        <v>39.577997781737501</v>
      </c>
      <c r="BK19" s="25">
        <v>0.51496222336127595</v>
      </c>
      <c r="BL19" s="25">
        <v>1.05547292448618</v>
      </c>
      <c r="BM19" s="25">
        <v>8.0352953807657698E-4</v>
      </c>
      <c r="BN19" s="25">
        <v>10.7369675468619</v>
      </c>
      <c r="BO19" s="25">
        <v>3207.3342406408501</v>
      </c>
      <c r="BP19" s="25">
        <v>0</v>
      </c>
      <c r="BQ19" s="25">
        <v>1563.07430254887</v>
      </c>
      <c r="BR19" s="25">
        <v>299.989276223621</v>
      </c>
      <c r="BS19" s="25">
        <v>13163.4358373429</v>
      </c>
      <c r="BT19" s="25">
        <v>1806.75802699117</v>
      </c>
      <c r="BU19" s="27"/>
      <c r="BV19" s="88">
        <f t="shared" si="0"/>
        <v>13020.464149664063</v>
      </c>
      <c r="BW19" s="34">
        <f t="shared" si="1"/>
        <v>8.0000039295058684E-3</v>
      </c>
      <c r="BY19" s="22">
        <f t="shared" si="2"/>
        <v>6.0797443624490168E-3</v>
      </c>
      <c r="BZ19" s="22">
        <f t="shared" si="3"/>
        <v>2.6451558781620398E-3</v>
      </c>
      <c r="CA19" s="22">
        <f t="shared" si="4"/>
        <v>8.7357816876556492E-3</v>
      </c>
      <c r="CB19" s="22">
        <f t="shared" si="5"/>
        <v>-4.3665811955602716E-3</v>
      </c>
      <c r="CC19" s="22">
        <f t="shared" si="6"/>
        <v>-4.4830101258033338E-3</v>
      </c>
      <c r="CD19" s="22">
        <f t="shared" si="7"/>
        <v>5.2230966576641948E-3</v>
      </c>
      <c r="CE19" s="22">
        <f t="shared" si="8"/>
        <v>1.6398542076083211E-2</v>
      </c>
      <c r="CF19" s="22">
        <f t="shared" si="9"/>
        <v>8.4672814063630683E-3</v>
      </c>
      <c r="CG19" s="22">
        <f t="shared" si="10"/>
        <v>1.6966656766305155E-2</v>
      </c>
      <c r="CH19" s="22">
        <f t="shared" si="11"/>
        <v>6.0513362405336347E-3</v>
      </c>
      <c r="CI19" s="22">
        <f t="shared" si="12"/>
        <v>1.7820441449860789E-3</v>
      </c>
      <c r="CJ19" s="22">
        <f t="shared" si="13"/>
        <v>1.5456716074965737E-2</v>
      </c>
      <c r="CK19" s="22">
        <f t="shared" si="14"/>
        <v>1.247134677142225E-2</v>
      </c>
    </row>
    <row r="20" spans="1:89" x14ac:dyDescent="0.25">
      <c r="A20" s="27" t="s">
        <v>19</v>
      </c>
      <c r="B20" s="25">
        <v>85712.093437000003</v>
      </c>
      <c r="C20" s="25">
        <v>15.31959026</v>
      </c>
      <c r="D20" s="25">
        <v>4705.1388593000001</v>
      </c>
      <c r="E20" s="25">
        <v>442.42977108999997</v>
      </c>
      <c r="F20" s="25">
        <v>411.65649753999998</v>
      </c>
      <c r="G20" s="25">
        <v>7.1071271924000001</v>
      </c>
      <c r="H20" s="25">
        <v>10582.780741</v>
      </c>
      <c r="I20" s="25">
        <v>54.388878249999998</v>
      </c>
      <c r="J20" s="25">
        <v>250.92806847</v>
      </c>
      <c r="K20" s="25">
        <v>108.79335086</v>
      </c>
      <c r="L20" s="61">
        <v>6.1329707672999998</v>
      </c>
      <c r="M20" s="61">
        <v>48.853458562999997</v>
      </c>
      <c r="N20" s="61">
        <v>18.561037283000001</v>
      </c>
      <c r="O20" s="25"/>
      <c r="P20" s="27" t="s">
        <v>19</v>
      </c>
      <c r="Q20" s="25">
        <v>9.3619692842180005</v>
      </c>
      <c r="R20" s="25">
        <v>6.2047040199347698</v>
      </c>
      <c r="S20" s="25">
        <v>55.1813667755167</v>
      </c>
      <c r="T20" s="25">
        <v>55.1813667755167</v>
      </c>
      <c r="U20" s="25">
        <v>16.4373479512392</v>
      </c>
      <c r="V20" s="25">
        <v>255.294080044487</v>
      </c>
      <c r="W20" s="25">
        <v>49.717793143279003</v>
      </c>
      <c r="X20" s="25">
        <v>607.66450896518302</v>
      </c>
      <c r="Y20" s="25">
        <v>86471.441194023297</v>
      </c>
      <c r="Z20" s="25">
        <v>432.44844815440001</v>
      </c>
      <c r="AA20" s="25">
        <v>46.575983025112798</v>
      </c>
      <c r="AB20" s="25">
        <v>542.882638747697</v>
      </c>
      <c r="AC20" s="25">
        <v>817.77171996808102</v>
      </c>
      <c r="AD20" s="25">
        <v>110.037870258106</v>
      </c>
      <c r="AE20" s="25">
        <v>110.037870258106</v>
      </c>
      <c r="AF20" s="25">
        <v>38.061596465990903</v>
      </c>
      <c r="AG20" s="25">
        <v>348.97682217206</v>
      </c>
      <c r="AH20" s="25">
        <v>17.4288566758574</v>
      </c>
      <c r="AI20" s="88">
        <v>53.345342884403898</v>
      </c>
      <c r="AJ20" s="25">
        <v>0.81284637583513697</v>
      </c>
      <c r="AK20" s="25">
        <v>14.747174033063301</v>
      </c>
      <c r="AL20" s="25">
        <v>18.9433304860144</v>
      </c>
      <c r="AM20" s="25">
        <v>15.4221221338536</v>
      </c>
      <c r="AN20" s="25">
        <v>0</v>
      </c>
      <c r="AO20" s="88">
        <v>10851.473947320501</v>
      </c>
      <c r="AP20" s="25">
        <v>4281.9272693000803</v>
      </c>
      <c r="AQ20" s="25">
        <v>437.70821547975299</v>
      </c>
      <c r="AR20" s="25">
        <v>4757.6970812458303</v>
      </c>
      <c r="AS20" s="25">
        <v>303.34234971312299</v>
      </c>
      <c r="AT20" s="25">
        <v>8.3850984529065101E-2</v>
      </c>
      <c r="AU20" s="25">
        <v>4746.0647823475902</v>
      </c>
      <c r="AV20" s="25">
        <v>0.16290958801126501</v>
      </c>
      <c r="AW20" s="25">
        <v>1.5224579220335399E-2</v>
      </c>
      <c r="AX20" s="25">
        <v>100.755545340807</v>
      </c>
      <c r="AY20" s="25">
        <v>7.7149338227594094E-2</v>
      </c>
      <c r="AZ20" s="25">
        <v>2.89853855608282E-3</v>
      </c>
      <c r="BA20" s="25">
        <v>445.16192986077999</v>
      </c>
      <c r="BB20" s="25">
        <v>414.11923113890902</v>
      </c>
      <c r="BC20" s="25">
        <v>31.042698721870401</v>
      </c>
      <c r="BD20" s="25">
        <v>2.6296597606882802E-4</v>
      </c>
      <c r="BE20" s="25">
        <v>97.471138191217804</v>
      </c>
      <c r="BF20" s="25">
        <v>1.89044112281398E-3</v>
      </c>
      <c r="BG20" s="25">
        <v>43.227562106957201</v>
      </c>
      <c r="BH20" s="25">
        <v>0.31576511758902498</v>
      </c>
      <c r="BI20" s="25">
        <v>171.006270275632</v>
      </c>
      <c r="BJ20" s="25">
        <v>22.894826936371299</v>
      </c>
      <c r="BK20" s="25">
        <v>0.44016366088504499</v>
      </c>
      <c r="BL20" s="25">
        <v>0.55827299834102195</v>
      </c>
      <c r="BM20" s="25">
        <v>3.2701183661546402E-4</v>
      </c>
      <c r="BN20" s="25">
        <v>7.1634714665696597</v>
      </c>
      <c r="BO20" s="25">
        <v>2620.0276227873801</v>
      </c>
      <c r="BP20" s="25">
        <v>0</v>
      </c>
      <c r="BQ20" s="25">
        <v>1191.7965833691901</v>
      </c>
      <c r="BR20" s="25">
        <v>325.50335423072403</v>
      </c>
      <c r="BS20" s="25">
        <v>10796.5779702045</v>
      </c>
      <c r="BT20" s="25">
        <v>1727.8844461122601</v>
      </c>
      <c r="BU20" s="27"/>
      <c r="BV20" s="88">
        <f t="shared" si="0"/>
        <v>10632.30745940511</v>
      </c>
      <c r="BW20" s="34">
        <f t="shared" si="1"/>
        <v>8.0000041650453938E-3</v>
      </c>
      <c r="BY20" s="22">
        <f t="shared" si="2"/>
        <v>8.8592837553481112E-3</v>
      </c>
      <c r="BZ20" s="22">
        <f t="shared" si="3"/>
        <v>6.6928600643657212E-3</v>
      </c>
      <c r="CA20" s="22">
        <f t="shared" si="4"/>
        <v>1.1170386999725961E-2</v>
      </c>
      <c r="CB20" s="22">
        <f t="shared" si="5"/>
        <v>6.1753501895880246E-3</v>
      </c>
      <c r="CC20" s="22">
        <f t="shared" si="6"/>
        <v>5.9824966048780516E-3</v>
      </c>
      <c r="CD20" s="22">
        <f t="shared" si="7"/>
        <v>7.9278550452722002E-3</v>
      </c>
      <c r="CE20" s="22">
        <f t="shared" si="8"/>
        <v>2.0202367830999522E-2</v>
      </c>
      <c r="CF20" s="22">
        <f t="shared" si="9"/>
        <v>1.4570782686011781E-2</v>
      </c>
      <c r="CG20" s="22">
        <f t="shared" si="10"/>
        <v>1.7399454756529112E-2</v>
      </c>
      <c r="CH20" s="22">
        <f t="shared" si="11"/>
        <v>1.143929650358407E-2</v>
      </c>
      <c r="CI20" s="22">
        <f t="shared" si="12"/>
        <v>1.1696330433733689E-2</v>
      </c>
      <c r="CJ20" s="22">
        <f t="shared" si="13"/>
        <v>1.7692392835696288E-2</v>
      </c>
      <c r="CK20" s="22">
        <f t="shared" si="14"/>
        <v>2.0596543026425579E-2</v>
      </c>
    </row>
    <row r="21" spans="1:89" x14ac:dyDescent="0.25">
      <c r="A21" s="27" t="s">
        <v>20</v>
      </c>
      <c r="B21" s="25">
        <v>219655.95736999999</v>
      </c>
      <c r="C21" s="25">
        <v>25.456496709</v>
      </c>
      <c r="D21" s="25">
        <v>7320.9959170000002</v>
      </c>
      <c r="E21" s="25">
        <v>974.95336855000005</v>
      </c>
      <c r="F21" s="25">
        <v>907.8788035</v>
      </c>
      <c r="G21" s="25">
        <v>12.106622735</v>
      </c>
      <c r="H21" s="25">
        <v>14246.415763000001</v>
      </c>
      <c r="I21" s="25">
        <v>85.502007699999993</v>
      </c>
      <c r="J21" s="25">
        <v>418.7311383</v>
      </c>
      <c r="K21" s="25">
        <v>191.04905185000001</v>
      </c>
      <c r="L21" s="61">
        <v>10.079373664</v>
      </c>
      <c r="M21" s="61">
        <v>74.45240862</v>
      </c>
      <c r="N21" s="61">
        <v>21.618846225999999</v>
      </c>
      <c r="O21" s="25"/>
      <c r="P21" s="27" t="s">
        <v>20</v>
      </c>
      <c r="Q21" s="25">
        <v>15.114549735348399</v>
      </c>
      <c r="R21" s="25">
        <v>10.0042391804262</v>
      </c>
      <c r="S21" s="25">
        <v>85.119321147883994</v>
      </c>
      <c r="T21" s="25">
        <v>85.119321147883994</v>
      </c>
      <c r="U21" s="25">
        <v>27.716126979364699</v>
      </c>
      <c r="V21" s="25">
        <v>418.14267477762098</v>
      </c>
      <c r="W21" s="25">
        <v>74.298879068930503</v>
      </c>
      <c r="X21" s="25">
        <v>1051.90573098816</v>
      </c>
      <c r="Y21" s="25">
        <v>218145.42363023999</v>
      </c>
      <c r="Z21" s="25">
        <v>694.49753616709904</v>
      </c>
      <c r="AA21" s="25">
        <v>73.447854807919995</v>
      </c>
      <c r="AB21" s="25">
        <v>842.71981945458595</v>
      </c>
      <c r="AC21" s="25">
        <v>1066.95324712823</v>
      </c>
      <c r="AD21" s="25">
        <v>190.03421908143901</v>
      </c>
      <c r="AE21" s="25">
        <v>190.03421908143901</v>
      </c>
      <c r="AF21" s="25">
        <v>58.439653104934401</v>
      </c>
      <c r="AG21" s="25">
        <v>458.47321994297698</v>
      </c>
      <c r="AH21" s="25">
        <v>22.990588465222999</v>
      </c>
      <c r="AI21" s="88">
        <v>60.301959732480398</v>
      </c>
      <c r="AJ21" s="25">
        <v>1.4271240873978299</v>
      </c>
      <c r="AK21" s="25">
        <v>18.230780089397999</v>
      </c>
      <c r="AL21" s="25">
        <v>21.526635668289899</v>
      </c>
      <c r="AM21" s="25">
        <v>25.281244646130599</v>
      </c>
      <c r="AN21" s="25">
        <v>0</v>
      </c>
      <c r="AO21" s="88">
        <v>14306.294383835701</v>
      </c>
      <c r="AP21" s="25">
        <v>6574.4611567210604</v>
      </c>
      <c r="AQ21" s="25">
        <v>672.056065444203</v>
      </c>
      <c r="AR21" s="25">
        <v>7304.9568752701998</v>
      </c>
      <c r="AS21" s="25">
        <v>438.02603519690001</v>
      </c>
      <c r="AT21" s="25">
        <v>0.23706844083621201</v>
      </c>
      <c r="AU21" s="25">
        <v>5881.7744755005797</v>
      </c>
      <c r="AV21" s="25">
        <v>0.366192707551381</v>
      </c>
      <c r="AW21" s="25">
        <v>3.4488882201535398E-2</v>
      </c>
      <c r="AX21" s="25">
        <v>224.479690801766</v>
      </c>
      <c r="AY21" s="25">
        <v>0.183435683129681</v>
      </c>
      <c r="AZ21" s="25">
        <v>6.5739111868031302E-3</v>
      </c>
      <c r="BA21" s="25">
        <v>962.86581022903101</v>
      </c>
      <c r="BB21" s="25">
        <v>896.61307603479304</v>
      </c>
      <c r="BC21" s="25">
        <v>66.252734194238101</v>
      </c>
      <c r="BD21" s="25">
        <v>6.22304762534653E-4</v>
      </c>
      <c r="BE21" s="25">
        <v>209.96425822737299</v>
      </c>
      <c r="BF21" s="25">
        <v>4.47357088135275E-3</v>
      </c>
      <c r="BG21" s="25">
        <v>92.758081802498893</v>
      </c>
      <c r="BH21" s="25">
        <v>0.68251844496987901</v>
      </c>
      <c r="BI21" s="25">
        <v>365.64292652545998</v>
      </c>
      <c r="BJ21" s="25">
        <v>60.013740778997899</v>
      </c>
      <c r="BK21" s="25">
        <v>0.96534281838875202</v>
      </c>
      <c r="BL21" s="25">
        <v>1.28665809884422</v>
      </c>
      <c r="BM21" s="25">
        <v>7.4381494182553702E-4</v>
      </c>
      <c r="BN21" s="25">
        <v>12.037781781665201</v>
      </c>
      <c r="BO21" s="25">
        <v>3285.2541483606201</v>
      </c>
      <c r="BP21" s="25">
        <v>0</v>
      </c>
      <c r="BQ21" s="25">
        <v>1650.6177963913599</v>
      </c>
      <c r="BR21" s="25">
        <v>346.85100500781999</v>
      </c>
      <c r="BS21" s="25">
        <v>14211.722364016099</v>
      </c>
      <c r="BT21" s="25">
        <v>2149.9495150467601</v>
      </c>
      <c r="BU21" s="27"/>
      <c r="BV21" s="88">
        <f t="shared" si="0"/>
        <v>14043.327405639455</v>
      </c>
      <c r="BW21" s="34">
        <f t="shared" si="1"/>
        <v>7.9999997402822199E-3</v>
      </c>
      <c r="BY21" s="22">
        <f t="shared" si="2"/>
        <v>-6.8768166265373454E-3</v>
      </c>
      <c r="BZ21" s="22">
        <f t="shared" si="3"/>
        <v>-6.8843747383135166E-3</v>
      </c>
      <c r="CA21" s="22">
        <f t="shared" si="4"/>
        <v>-2.190827847964824E-3</v>
      </c>
      <c r="CB21" s="22">
        <f t="shared" si="5"/>
        <v>-1.2398088678791136E-2</v>
      </c>
      <c r="CC21" s="22">
        <f t="shared" si="6"/>
        <v>-1.240884512533612E-2</v>
      </c>
      <c r="CD21" s="22">
        <f t="shared" si="7"/>
        <v>-5.686222726324951E-3</v>
      </c>
      <c r="CE21" s="22">
        <f t="shared" si="8"/>
        <v>-2.4352370140709695E-3</v>
      </c>
      <c r="CF21" s="22">
        <f t="shared" si="9"/>
        <v>-4.4757610073757224E-3</v>
      </c>
      <c r="CG21" s="22">
        <f t="shared" si="10"/>
        <v>-1.4053493245525265E-3</v>
      </c>
      <c r="CH21" s="22">
        <f t="shared" si="11"/>
        <v>-5.3118963885661749E-3</v>
      </c>
      <c r="CI21" s="22">
        <f t="shared" si="12"/>
        <v>-7.4542809978514878E-3</v>
      </c>
      <c r="CJ21" s="22">
        <f t="shared" si="13"/>
        <v>-2.0621166449174377E-3</v>
      </c>
      <c r="CK21" s="22">
        <f t="shared" si="14"/>
        <v>-4.2652857949099328E-3</v>
      </c>
    </row>
    <row r="22" spans="1:89" x14ac:dyDescent="0.25">
      <c r="A22" s="27" t="s">
        <v>21</v>
      </c>
      <c r="B22" s="25">
        <v>230116.74656</v>
      </c>
      <c r="C22" s="25">
        <v>31.75819388</v>
      </c>
      <c r="D22" s="25">
        <v>9628.2669274</v>
      </c>
      <c r="E22" s="25">
        <v>1037.1385644</v>
      </c>
      <c r="F22" s="25">
        <v>972.01058393999995</v>
      </c>
      <c r="G22" s="25">
        <v>15.778438519</v>
      </c>
      <c r="H22" s="25">
        <v>14142.833574</v>
      </c>
      <c r="I22" s="25">
        <v>100.30422421</v>
      </c>
      <c r="J22" s="25">
        <v>418.25915063999997</v>
      </c>
      <c r="K22" s="25">
        <v>240.39341148</v>
      </c>
      <c r="L22" s="61">
        <v>12.619482949</v>
      </c>
      <c r="M22" s="61">
        <v>78.139932552999994</v>
      </c>
      <c r="N22" s="61">
        <v>22.634397336999999</v>
      </c>
      <c r="O22" s="25"/>
      <c r="P22" s="27" t="s">
        <v>129</v>
      </c>
      <c r="Q22" s="25">
        <v>16.533852817830301</v>
      </c>
      <c r="R22" s="25">
        <v>12.518105773500199</v>
      </c>
      <c r="S22" s="25">
        <v>99.858972400927399</v>
      </c>
      <c r="T22" s="25">
        <v>99.858972400927399</v>
      </c>
      <c r="U22" s="25">
        <v>37.342622576977099</v>
      </c>
      <c r="V22" s="25">
        <v>418.173342948612</v>
      </c>
      <c r="W22" s="25">
        <v>78.135172178955301</v>
      </c>
      <c r="X22" s="25">
        <v>1216.3385821561401</v>
      </c>
      <c r="Y22" s="25">
        <v>228906.86054862</v>
      </c>
      <c r="Z22" s="25">
        <v>754.71913702141205</v>
      </c>
      <c r="AA22" s="25">
        <v>87.995942209223003</v>
      </c>
      <c r="AB22" s="25">
        <v>888.30868593577804</v>
      </c>
      <c r="AC22" s="25">
        <v>1003.66761817769</v>
      </c>
      <c r="AD22" s="25">
        <v>238.89268164340399</v>
      </c>
      <c r="AE22" s="25">
        <v>238.89268164340399</v>
      </c>
      <c r="AF22" s="25">
        <v>76.683084937471307</v>
      </c>
      <c r="AG22" s="25">
        <v>439.29970727999199</v>
      </c>
      <c r="AH22" s="25">
        <v>23.874295745024401</v>
      </c>
      <c r="AI22" s="88">
        <v>64.179292562702898</v>
      </c>
      <c r="AJ22" s="25">
        <v>1.8535603022161899</v>
      </c>
      <c r="AK22" s="25">
        <v>18.532758553888499</v>
      </c>
      <c r="AL22" s="25">
        <v>22.6113905961097</v>
      </c>
      <c r="AM22" s="25">
        <v>31.517127731168301</v>
      </c>
      <c r="AN22" s="25">
        <v>0</v>
      </c>
      <c r="AO22" s="88">
        <v>14244.3356318722</v>
      </c>
      <c r="AP22" s="25">
        <v>8626.8495201089008</v>
      </c>
      <c r="AQ22" s="25">
        <v>881.85470238154198</v>
      </c>
      <c r="AR22" s="25">
        <v>9585.3873074279199</v>
      </c>
      <c r="AS22" s="25">
        <v>456.29120047344202</v>
      </c>
      <c r="AT22" s="25">
        <v>0.47378902880889701</v>
      </c>
      <c r="AU22" s="25">
        <v>5699.8273143669703</v>
      </c>
      <c r="AV22" s="25">
        <v>0.460022818058058</v>
      </c>
      <c r="AW22" s="25">
        <v>5.3133124555630899E-2</v>
      </c>
      <c r="AX22" s="25">
        <v>297.713185403198</v>
      </c>
      <c r="AY22" s="25">
        <v>0.269768422427619</v>
      </c>
      <c r="AZ22" s="25">
        <v>1.01209645000744E-2</v>
      </c>
      <c r="BA22" s="25">
        <v>1025.7091108412801</v>
      </c>
      <c r="BB22" s="25">
        <v>961.23115206771297</v>
      </c>
      <c r="BC22" s="25">
        <v>64.477958773568702</v>
      </c>
      <c r="BD22" s="25">
        <v>9.3547536059348396E-4</v>
      </c>
      <c r="BE22" s="25">
        <v>207.17757193957101</v>
      </c>
      <c r="BF22" s="25">
        <v>6.72493288579506E-3</v>
      </c>
      <c r="BG22" s="25">
        <v>92.448681702188594</v>
      </c>
      <c r="BH22" s="25">
        <v>0.74891041187850205</v>
      </c>
      <c r="BI22" s="25">
        <v>359.00852417092398</v>
      </c>
      <c r="BJ22" s="25">
        <v>103.89717386218101</v>
      </c>
      <c r="BK22" s="25">
        <v>1.0245437754151501</v>
      </c>
      <c r="BL22" s="25">
        <v>1.8340966365184601</v>
      </c>
      <c r="BM22" s="25">
        <v>1.1432614218709501E-3</v>
      </c>
      <c r="BN22" s="25">
        <v>15.6726850501275</v>
      </c>
      <c r="BO22" s="25">
        <v>3125.57491420317</v>
      </c>
      <c r="BP22" s="25">
        <v>0</v>
      </c>
      <c r="BQ22" s="25">
        <v>1598.0656047955999</v>
      </c>
      <c r="BR22" s="25">
        <v>343.00402565452401</v>
      </c>
      <c r="BS22" s="25">
        <v>14139.666389214901</v>
      </c>
      <c r="BT22" s="25">
        <v>2145.06714797731</v>
      </c>
      <c r="BU22" s="27"/>
      <c r="BV22" s="88">
        <f t="shared" si="0"/>
        <v>13966.817067475366</v>
      </c>
      <c r="BW22" s="34">
        <f t="shared" si="1"/>
        <v>7.999998589316052E-3</v>
      </c>
      <c r="BY22" s="22">
        <f t="shared" si="2"/>
        <v>-5.2577051842880177E-3</v>
      </c>
      <c r="BZ22" s="22">
        <f t="shared" si="3"/>
        <v>-7.5906756455540276E-3</v>
      </c>
      <c r="CA22" s="22">
        <f t="shared" si="4"/>
        <v>-4.4535138353979115E-3</v>
      </c>
      <c r="CB22" s="22">
        <f t="shared" si="5"/>
        <v>-1.102017989788274E-2</v>
      </c>
      <c r="CC22" s="22">
        <f t="shared" si="6"/>
        <v>-1.1089829730652777E-2</v>
      </c>
      <c r="CD22" s="22">
        <f t="shared" si="7"/>
        <v>-6.7024039638113901E-3</v>
      </c>
      <c r="CE22" s="22">
        <f t="shared" si="8"/>
        <v>-2.2394273173954976E-4</v>
      </c>
      <c r="CF22" s="22">
        <f t="shared" si="9"/>
        <v>-4.4390135368617056E-3</v>
      </c>
      <c r="CG22" s="22">
        <f t="shared" si="10"/>
        <v>-2.0515436723063003E-4</v>
      </c>
      <c r="CH22" s="22">
        <f t="shared" si="11"/>
        <v>-6.2428076849388378E-3</v>
      </c>
      <c r="CI22" s="22">
        <f t="shared" si="12"/>
        <v>-8.0333858296337043E-3</v>
      </c>
      <c r="CJ22" s="22">
        <f t="shared" si="13"/>
        <v>-6.092114350705734E-5</v>
      </c>
      <c r="CK22" s="22">
        <f t="shared" si="14"/>
        <v>-1.0164503409459155E-3</v>
      </c>
    </row>
    <row r="23" spans="1:89" x14ac:dyDescent="0.25">
      <c r="A23" s="27" t="s">
        <v>22</v>
      </c>
      <c r="B23" s="25">
        <v>336921.46406999999</v>
      </c>
      <c r="C23" s="25">
        <v>57.016571681000002</v>
      </c>
      <c r="D23" s="25">
        <v>17358.571055</v>
      </c>
      <c r="E23" s="25">
        <v>1874.6323762</v>
      </c>
      <c r="F23" s="25">
        <v>1754.8724579</v>
      </c>
      <c r="G23" s="25">
        <v>27.977049173000001</v>
      </c>
      <c r="H23" s="25">
        <v>34851.363243</v>
      </c>
      <c r="I23" s="25">
        <v>194.51861794000001</v>
      </c>
      <c r="J23" s="25">
        <v>827.96991935999995</v>
      </c>
      <c r="K23" s="25">
        <v>428.11907184</v>
      </c>
      <c r="L23" s="61">
        <v>25.332441928000001</v>
      </c>
      <c r="M23" s="61">
        <v>150.78127542999999</v>
      </c>
      <c r="N23" s="61">
        <v>59.575610576999999</v>
      </c>
      <c r="O23" s="25"/>
      <c r="P23" s="27" t="s">
        <v>22</v>
      </c>
      <c r="Q23" s="25">
        <v>30.281472313061201</v>
      </c>
      <c r="R23" s="25">
        <v>25.386336877784501</v>
      </c>
      <c r="S23" s="25">
        <v>195.72752147633901</v>
      </c>
      <c r="T23" s="25">
        <v>195.72752147633901</v>
      </c>
      <c r="U23" s="25">
        <v>67.565346518014394</v>
      </c>
      <c r="V23" s="25">
        <v>836.83060958712394</v>
      </c>
      <c r="W23" s="25">
        <v>152.50115151643499</v>
      </c>
      <c r="X23" s="25">
        <v>2076.3918982528298</v>
      </c>
      <c r="Y23" s="25">
        <v>337471.677293165</v>
      </c>
      <c r="Z23" s="25">
        <v>1369.20202686418</v>
      </c>
      <c r="AA23" s="25">
        <v>165.92672302915301</v>
      </c>
      <c r="AB23" s="25">
        <v>1658.2684548076099</v>
      </c>
      <c r="AC23" s="25">
        <v>2666.7145538885002</v>
      </c>
      <c r="AD23" s="25">
        <v>428.87876072452002</v>
      </c>
      <c r="AE23" s="25">
        <v>428.87876072452002</v>
      </c>
      <c r="AF23" s="25">
        <v>138.80966049262199</v>
      </c>
      <c r="AG23" s="25">
        <v>1103.6703868907</v>
      </c>
      <c r="AH23" s="25">
        <v>52.964384151137999</v>
      </c>
      <c r="AI23" s="88">
        <v>173.47385156860901</v>
      </c>
      <c r="AJ23" s="25">
        <v>3.3139515556099299</v>
      </c>
      <c r="AK23" s="25">
        <v>43.342602804729097</v>
      </c>
      <c r="AL23" s="25">
        <v>60.536743889502297</v>
      </c>
      <c r="AM23" s="25">
        <v>56.950045463383901</v>
      </c>
      <c r="AN23" s="25">
        <v>0</v>
      </c>
      <c r="AO23" s="88">
        <v>35566.584448376001</v>
      </c>
      <c r="AP23" s="25">
        <v>15616.079130386801</v>
      </c>
      <c r="AQ23" s="25">
        <v>1596.3107585442799</v>
      </c>
      <c r="AR23" s="25">
        <v>17351.199549423702</v>
      </c>
      <c r="AS23" s="25">
        <v>946.85277941390098</v>
      </c>
      <c r="AT23" s="25">
        <v>0.76650807468156901</v>
      </c>
      <c r="AU23" s="25">
        <v>15615.5556263628</v>
      </c>
      <c r="AV23" s="25">
        <v>0.811945808407326</v>
      </c>
      <c r="AW23" s="25">
        <v>9.1287787441370796E-2</v>
      </c>
      <c r="AX23" s="25">
        <v>522.71828923538101</v>
      </c>
      <c r="AY23" s="25">
        <v>0.46126880977970303</v>
      </c>
      <c r="AZ23" s="25">
        <v>1.7405924436581201E-2</v>
      </c>
      <c r="BA23" s="25">
        <v>1875.16839637865</v>
      </c>
      <c r="BB23" s="25">
        <v>1754.9275676832899</v>
      </c>
      <c r="BC23" s="25">
        <v>120.240828695359</v>
      </c>
      <c r="BD23" s="25">
        <v>1.66639309236815E-3</v>
      </c>
      <c r="BE23" s="25">
        <v>384.22776507548002</v>
      </c>
      <c r="BF23" s="25">
        <v>1.19792794204048E-2</v>
      </c>
      <c r="BG23" s="25">
        <v>171.3668526596</v>
      </c>
      <c r="BH23" s="25">
        <v>1.36277876364798</v>
      </c>
      <c r="BI23" s="25">
        <v>668.02459019935202</v>
      </c>
      <c r="BJ23" s="25">
        <v>167.629460401713</v>
      </c>
      <c r="BK23" s="25">
        <v>1.86631086536924</v>
      </c>
      <c r="BL23" s="25">
        <v>3.19694783291169</v>
      </c>
      <c r="BM23" s="25">
        <v>1.9709742930052801E-3</v>
      </c>
      <c r="BN23" s="25">
        <v>27.950645935283301</v>
      </c>
      <c r="BO23" s="25">
        <v>8703.5049085162409</v>
      </c>
      <c r="BP23" s="25">
        <v>0</v>
      </c>
      <c r="BQ23" s="25">
        <v>3956.51548110576</v>
      </c>
      <c r="BR23" s="25">
        <v>1051.4636673659199</v>
      </c>
      <c r="BS23" s="25">
        <v>35375.070434696303</v>
      </c>
      <c r="BT23" s="25">
        <v>5626.03121581287</v>
      </c>
      <c r="BU23" s="27"/>
      <c r="BV23" s="88">
        <f t="shared" si="0"/>
        <v>34829.881378568076</v>
      </c>
      <c r="BW23" s="34">
        <f t="shared" si="1"/>
        <v>8.000003694109574E-3</v>
      </c>
      <c r="BY23" s="22">
        <f t="shared" si="2"/>
        <v>1.6330607629400048E-3</v>
      </c>
      <c r="BZ23" s="22">
        <f t="shared" si="3"/>
        <v>-1.1667874032887484E-3</v>
      </c>
      <c r="CA23" s="22">
        <f t="shared" si="4"/>
        <v>-4.246608521486194E-4</v>
      </c>
      <c r="CB23" s="22">
        <f t="shared" si="5"/>
        <v>2.8593349045670112E-4</v>
      </c>
      <c r="CC23" s="22">
        <f t="shared" si="6"/>
        <v>3.1403868151127061E-5</v>
      </c>
      <c r="CD23" s="22">
        <f t="shared" si="7"/>
        <v>-9.437463384158821E-4</v>
      </c>
      <c r="CE23" s="22">
        <f t="shared" si="8"/>
        <v>1.5026878232704178E-2</v>
      </c>
      <c r="CF23" s="22">
        <f t="shared" si="9"/>
        <v>6.2148474482369839E-3</v>
      </c>
      <c r="CG23" s="22">
        <f t="shared" si="10"/>
        <v>1.0701705484630513E-2</v>
      </c>
      <c r="CH23" s="22">
        <f t="shared" si="11"/>
        <v>1.774480359529355E-3</v>
      </c>
      <c r="CI23" s="22">
        <f t="shared" si="12"/>
        <v>2.1275070890394267E-3</v>
      </c>
      <c r="CJ23" s="22">
        <f t="shared" si="13"/>
        <v>1.1406430152087709E-2</v>
      </c>
      <c r="CK23" s="22">
        <f t="shared" si="14"/>
        <v>1.6132999782856729E-2</v>
      </c>
    </row>
    <row r="24" spans="1:89" x14ac:dyDescent="0.25">
      <c r="A24" s="27" t="s">
        <v>23</v>
      </c>
      <c r="B24" s="25">
        <v>291463.99657000002</v>
      </c>
      <c r="C24" s="25">
        <v>78.561522269999998</v>
      </c>
      <c r="D24" s="25">
        <v>25944.803946</v>
      </c>
      <c r="E24" s="25">
        <v>2407.9812966</v>
      </c>
      <c r="F24" s="25">
        <v>2277.2229865999998</v>
      </c>
      <c r="G24" s="25">
        <v>34.465465055999999</v>
      </c>
      <c r="H24" s="25">
        <v>34040.981719000003</v>
      </c>
      <c r="I24" s="25">
        <v>248.21910976999999</v>
      </c>
      <c r="J24" s="25">
        <v>795.93758621999996</v>
      </c>
      <c r="K24" s="25">
        <v>578.42249329000003</v>
      </c>
      <c r="L24" s="61">
        <v>37.034423584000002</v>
      </c>
      <c r="M24" s="61">
        <v>141.32656603999999</v>
      </c>
      <c r="N24" s="61">
        <v>60.826149721999997</v>
      </c>
      <c r="O24" s="25"/>
      <c r="P24" s="27" t="s">
        <v>23</v>
      </c>
      <c r="Q24" s="25">
        <v>30.714977782159199</v>
      </c>
      <c r="R24" s="25">
        <v>36.8703843956865</v>
      </c>
      <c r="S24" s="25">
        <v>248.38953829443801</v>
      </c>
      <c r="T24" s="25">
        <v>248.38953829443801</v>
      </c>
      <c r="U24" s="25">
        <v>104.255749715752</v>
      </c>
      <c r="V24" s="25">
        <v>804.89326841587695</v>
      </c>
      <c r="W24" s="25">
        <v>143.17970568274501</v>
      </c>
      <c r="X24" s="25">
        <v>1909.27101261743</v>
      </c>
      <c r="Y24" s="25">
        <v>292120.46592304698</v>
      </c>
      <c r="Z24" s="25">
        <v>1387.59591151468</v>
      </c>
      <c r="AA24" s="25">
        <v>151.69348759867799</v>
      </c>
      <c r="AB24" s="25">
        <v>1543.4596527221299</v>
      </c>
      <c r="AC24" s="25">
        <v>2574.2242300493299</v>
      </c>
      <c r="AD24" s="25">
        <v>576.12736283970003</v>
      </c>
      <c r="AE24" s="25">
        <v>576.12736283970003</v>
      </c>
      <c r="AF24" s="25">
        <v>206.18846230416</v>
      </c>
      <c r="AG24" s="25">
        <v>1078.4275430123901</v>
      </c>
      <c r="AH24" s="25">
        <v>50.992332603528901</v>
      </c>
      <c r="AI24" s="88">
        <v>180.543573521947</v>
      </c>
      <c r="AJ24" s="25">
        <v>5.3042545816996496</v>
      </c>
      <c r="AK24" s="25">
        <v>41.801797713018303</v>
      </c>
      <c r="AL24" s="25">
        <v>61.830018105868803</v>
      </c>
      <c r="AM24" s="25">
        <v>78.066293012230105</v>
      </c>
      <c r="AN24" s="25">
        <v>0</v>
      </c>
      <c r="AO24" s="88">
        <v>34773.469015360701</v>
      </c>
      <c r="AP24" s="25">
        <v>23196.196657484401</v>
      </c>
      <c r="AQ24" s="25">
        <v>2371.16740655985</v>
      </c>
      <c r="AR24" s="25">
        <v>25773.552526348401</v>
      </c>
      <c r="AS24" s="25">
        <v>913.14609245699603</v>
      </c>
      <c r="AT24" s="25">
        <v>0.51547705787683795</v>
      </c>
      <c r="AU24" s="25">
        <v>15250.5082834941</v>
      </c>
      <c r="AV24" s="25">
        <v>1.1000240448199601</v>
      </c>
      <c r="AW24" s="25">
        <v>0.22386527370933099</v>
      </c>
      <c r="AX24" s="25">
        <v>997.17668486582102</v>
      </c>
      <c r="AY24" s="25">
        <v>0.55318016148855997</v>
      </c>
      <c r="AZ24" s="25">
        <v>4.2237633719693302E-2</v>
      </c>
      <c r="BA24" s="25">
        <v>2397.5300011781001</v>
      </c>
      <c r="BB24" s="25">
        <v>2266.5414328728498</v>
      </c>
      <c r="BC24" s="25">
        <v>130.98856830525099</v>
      </c>
      <c r="BD24" s="25">
        <v>2.5487022889487802E-3</v>
      </c>
      <c r="BE24" s="25">
        <v>344.56821730958899</v>
      </c>
      <c r="BF24" s="25">
        <v>1.8321911423799901E-2</v>
      </c>
      <c r="BG24" s="25">
        <v>185.02170173007701</v>
      </c>
      <c r="BH24" s="25">
        <v>2.0249258427994201</v>
      </c>
      <c r="BI24" s="25">
        <v>728.42805582102801</v>
      </c>
      <c r="BJ24" s="25">
        <v>119.909919401118</v>
      </c>
      <c r="BK24" s="25">
        <v>1.60933104085715</v>
      </c>
      <c r="BL24" s="25">
        <v>5.2522031664985596</v>
      </c>
      <c r="BM24" s="25">
        <v>4.6583108589758398E-3</v>
      </c>
      <c r="BN24" s="25">
        <v>34.299652760572499</v>
      </c>
      <c r="BO24" s="25">
        <v>8486.5465489230501</v>
      </c>
      <c r="BP24" s="25">
        <v>0</v>
      </c>
      <c r="BQ24" s="25">
        <v>3807.6687864323999</v>
      </c>
      <c r="BR24" s="25">
        <v>1040.54039845843</v>
      </c>
      <c r="BS24" s="25">
        <v>34598.294217276503</v>
      </c>
      <c r="BT24" s="25">
        <v>5448.9144529929099</v>
      </c>
      <c r="BU24" s="27"/>
      <c r="BV24" s="88">
        <f t="shared" si="0"/>
        <v>34048.164172128098</v>
      </c>
      <c r="BW24" s="34">
        <f t="shared" si="1"/>
        <v>8.000001633200261E-3</v>
      </c>
      <c r="BY24" s="22">
        <f t="shared" si="2"/>
        <v>2.2523171327245026E-3</v>
      </c>
      <c r="BZ24" s="22">
        <f t="shared" si="3"/>
        <v>-6.3037125995075594E-3</v>
      </c>
      <c r="CA24" s="22">
        <f t="shared" si="4"/>
        <v>-6.6006056552992756E-3</v>
      </c>
      <c r="CB24" s="22">
        <f t="shared" si="5"/>
        <v>-4.340272674317202E-3</v>
      </c>
      <c r="CC24" s="22">
        <f t="shared" si="6"/>
        <v>-4.6906050878654012E-3</v>
      </c>
      <c r="CD24" s="22">
        <f t="shared" si="7"/>
        <v>-4.8109693328694629E-3</v>
      </c>
      <c r="CE24" s="22">
        <f t="shared" si="8"/>
        <v>1.6371810392455156E-2</v>
      </c>
      <c r="CF24" s="22">
        <f t="shared" si="9"/>
        <v>6.8660517151939761E-4</v>
      </c>
      <c r="CG24" s="22">
        <f t="shared" si="10"/>
        <v>1.1251739270673928E-2</v>
      </c>
      <c r="CH24" s="22">
        <f t="shared" si="11"/>
        <v>-3.9679135526794118E-3</v>
      </c>
      <c r="CI24" s="22">
        <f t="shared" si="12"/>
        <v>-4.4293706351723082E-3</v>
      </c>
      <c r="CJ24" s="22">
        <f t="shared" si="13"/>
        <v>1.3112464943218969E-2</v>
      </c>
      <c r="CK24" s="22">
        <f t="shared" si="14"/>
        <v>1.6503894927706073E-2</v>
      </c>
    </row>
    <row r="25" spans="1:89" x14ac:dyDescent="0.25">
      <c r="A25" s="27" t="s">
        <v>24</v>
      </c>
      <c r="B25" s="25">
        <v>77147.071607999998</v>
      </c>
      <c r="C25" s="25">
        <v>16.249662694000001</v>
      </c>
      <c r="D25" s="25">
        <v>5259.7451283999999</v>
      </c>
      <c r="E25" s="25">
        <v>515.17184365000003</v>
      </c>
      <c r="F25" s="25">
        <v>487.85203525999998</v>
      </c>
      <c r="G25" s="25">
        <v>7.4727223759000001</v>
      </c>
      <c r="H25" s="25">
        <v>6578.4655114999996</v>
      </c>
      <c r="I25" s="25">
        <v>49.072165038000001</v>
      </c>
      <c r="J25" s="25">
        <v>189.33524851999999</v>
      </c>
      <c r="K25" s="25">
        <v>122.10937491</v>
      </c>
      <c r="L25" s="61">
        <v>7.2408231512999999</v>
      </c>
      <c r="M25" s="61">
        <v>27.938777550000001</v>
      </c>
      <c r="N25" s="61">
        <v>9.2098676778000002</v>
      </c>
      <c r="O25" s="25"/>
      <c r="P25" s="27" t="s">
        <v>24</v>
      </c>
      <c r="Q25" s="25">
        <v>6.5019087327489897</v>
      </c>
      <c r="R25" s="25">
        <v>7.1825677820283103</v>
      </c>
      <c r="S25" s="25">
        <v>48.909512772332903</v>
      </c>
      <c r="T25" s="25">
        <v>48.909512772332903</v>
      </c>
      <c r="U25" s="25">
        <v>21.9190975894773</v>
      </c>
      <c r="V25" s="25">
        <v>190.88341043973699</v>
      </c>
      <c r="W25" s="25">
        <v>28.1379454898712</v>
      </c>
      <c r="X25" s="25">
        <v>437.851910971449</v>
      </c>
      <c r="Y25" s="25">
        <v>77153.899652661697</v>
      </c>
      <c r="Z25" s="25">
        <v>292.30394801717898</v>
      </c>
      <c r="AA25" s="25">
        <v>32.301974940810503</v>
      </c>
      <c r="AB25" s="25">
        <v>316.83507856555798</v>
      </c>
      <c r="AC25" s="25">
        <v>536.53386611752296</v>
      </c>
      <c r="AD25" s="25">
        <v>121.389646756632</v>
      </c>
      <c r="AE25" s="25">
        <v>121.389646756632</v>
      </c>
      <c r="AF25" s="25">
        <v>41.820432860552103</v>
      </c>
      <c r="AG25" s="25">
        <v>231.07643187453999</v>
      </c>
      <c r="AH25" s="25">
        <v>9.4782546947112305</v>
      </c>
      <c r="AI25" s="88">
        <v>28.0705300958445</v>
      </c>
      <c r="AJ25" s="25">
        <v>1.10347227114447</v>
      </c>
      <c r="AK25" s="25">
        <v>7.6934058252770896</v>
      </c>
      <c r="AL25" s="25">
        <v>9.2566420050019005</v>
      </c>
      <c r="AM25" s="25">
        <v>16.124406043089301</v>
      </c>
      <c r="AN25" s="25">
        <v>0</v>
      </c>
      <c r="AO25" s="88">
        <v>6672.0762943611298</v>
      </c>
      <c r="AP25" s="25">
        <v>4704.8005792203303</v>
      </c>
      <c r="AQ25" s="25">
        <v>480.93544433605001</v>
      </c>
      <c r="AR25" s="25">
        <v>5227.5564564169399</v>
      </c>
      <c r="AS25" s="25">
        <v>184.20733278455799</v>
      </c>
      <c r="AT25" s="25">
        <v>0.18286522507096101</v>
      </c>
      <c r="AU25" s="25">
        <v>2808.3932841707001</v>
      </c>
      <c r="AV25" s="25">
        <v>0.24978819887894901</v>
      </c>
      <c r="AW25" s="25">
        <v>4.80142484278289E-2</v>
      </c>
      <c r="AX25" s="25">
        <v>215.55008397405101</v>
      </c>
      <c r="AY25" s="25">
        <v>0.13793211880707901</v>
      </c>
      <c r="AZ25" s="25">
        <v>9.0629899083428406E-3</v>
      </c>
      <c r="BA25" s="25">
        <v>510.60227213716701</v>
      </c>
      <c r="BB25" s="25">
        <v>483.44679325358697</v>
      </c>
      <c r="BC25" s="25">
        <v>27.155478883579399</v>
      </c>
      <c r="BD25" s="25">
        <v>5.6008972998892103E-4</v>
      </c>
      <c r="BE25" s="25">
        <v>74.432505845004002</v>
      </c>
      <c r="BF25" s="25">
        <v>4.0263412666655604E-3</v>
      </c>
      <c r="BG25" s="25">
        <v>39.001787735687799</v>
      </c>
      <c r="BH25" s="25">
        <v>0.42672734822555503</v>
      </c>
      <c r="BI25" s="25">
        <v>151.853948885839</v>
      </c>
      <c r="BJ25" s="25">
        <v>40.575131408650698</v>
      </c>
      <c r="BK25" s="25">
        <v>0.369590947711877</v>
      </c>
      <c r="BL25" s="25">
        <v>1.17889866157399</v>
      </c>
      <c r="BM25" s="25">
        <v>1.0006434039363499E-3</v>
      </c>
      <c r="BN25" s="25">
        <v>7.4235077026185401</v>
      </c>
      <c r="BO25" s="25">
        <v>1629.5664929535101</v>
      </c>
      <c r="BP25" s="25">
        <v>0</v>
      </c>
      <c r="BQ25" s="25">
        <v>783.77225558443695</v>
      </c>
      <c r="BR25" s="25">
        <v>158.81629101347499</v>
      </c>
      <c r="BS25" s="25">
        <v>6633.8142495742304</v>
      </c>
      <c r="BT25" s="25">
        <v>939.85428478575398</v>
      </c>
      <c r="BU25" s="27"/>
      <c r="BV25" s="88">
        <f t="shared" si="0"/>
        <v>6550.6869643959626</v>
      </c>
      <c r="BW25" s="34">
        <f t="shared" si="1"/>
        <v>7.9999964054365529E-3</v>
      </c>
      <c r="BY25" s="22">
        <f t="shared" si="2"/>
        <v>8.850685475650693E-5</v>
      </c>
      <c r="BZ25" s="22">
        <f t="shared" si="3"/>
        <v>-7.7082615971437599E-3</v>
      </c>
      <c r="CA25" s="22">
        <f t="shared" si="4"/>
        <v>-6.1198159221170631E-3</v>
      </c>
      <c r="CB25" s="22">
        <f t="shared" si="5"/>
        <v>-8.869994680721565E-3</v>
      </c>
      <c r="CC25" s="22">
        <f t="shared" si="6"/>
        <v>-9.0298731746916612E-3</v>
      </c>
      <c r="CD25" s="22">
        <f t="shared" si="7"/>
        <v>-6.5859094993519938E-3</v>
      </c>
      <c r="CE25" s="22">
        <f t="shared" si="8"/>
        <v>8.4136244200830948E-3</v>
      </c>
      <c r="CF25" s="22">
        <f t="shared" si="9"/>
        <v>-3.314552466579487E-3</v>
      </c>
      <c r="CG25" s="22">
        <f t="shared" si="10"/>
        <v>8.1768288358280081E-3</v>
      </c>
      <c r="CH25" s="22">
        <f t="shared" si="11"/>
        <v>-5.8941269161230823E-3</v>
      </c>
      <c r="CI25" s="22">
        <f t="shared" si="12"/>
        <v>-8.0454070006157497E-3</v>
      </c>
      <c r="CJ25" s="22">
        <f t="shared" si="13"/>
        <v>7.1287277875620126E-3</v>
      </c>
      <c r="CK25" s="22">
        <f t="shared" si="14"/>
        <v>5.0787187002314799E-3</v>
      </c>
    </row>
    <row r="26" spans="1:89" x14ac:dyDescent="0.25">
      <c r="A26" s="27" t="s">
        <v>25</v>
      </c>
      <c r="B26" s="25">
        <v>229501.63352</v>
      </c>
      <c r="C26" s="25">
        <v>50.961694555999998</v>
      </c>
      <c r="D26" s="25">
        <v>18838.432000000001</v>
      </c>
      <c r="E26" s="25">
        <v>1504.5690529999999</v>
      </c>
      <c r="F26" s="25">
        <v>1425.3460335</v>
      </c>
      <c r="G26" s="25">
        <v>22.488634878999999</v>
      </c>
      <c r="H26" s="25">
        <v>16495.809431999998</v>
      </c>
      <c r="I26" s="25">
        <v>157.73476914</v>
      </c>
      <c r="J26" s="25">
        <v>498.78558478999997</v>
      </c>
      <c r="K26" s="25">
        <v>396.86476206999998</v>
      </c>
      <c r="L26" s="61">
        <v>24.134230778999999</v>
      </c>
      <c r="M26" s="61">
        <v>81.543353629999999</v>
      </c>
      <c r="N26" s="61">
        <v>25.607371477000001</v>
      </c>
      <c r="O26" s="25"/>
      <c r="P26" s="27" t="s">
        <v>25</v>
      </c>
      <c r="Q26" s="25">
        <v>19.559542680381501</v>
      </c>
      <c r="R26" s="25">
        <v>23.880375604903499</v>
      </c>
      <c r="S26" s="25">
        <v>156.58558513647299</v>
      </c>
      <c r="T26" s="25">
        <v>156.58558513647299</v>
      </c>
      <c r="U26" s="25">
        <v>72.498454103242395</v>
      </c>
      <c r="V26" s="25">
        <v>499.33627416915499</v>
      </c>
      <c r="W26" s="25">
        <v>81.582056223601697</v>
      </c>
      <c r="X26" s="25">
        <v>1258.41472987578</v>
      </c>
      <c r="Y26" s="25">
        <v>228435.715360373</v>
      </c>
      <c r="Z26" s="25">
        <v>884.03473345118698</v>
      </c>
      <c r="AA26" s="25">
        <v>87.947785863084405</v>
      </c>
      <c r="AB26" s="25">
        <v>926.20899806011505</v>
      </c>
      <c r="AC26" s="25">
        <v>1226.94212788148</v>
      </c>
      <c r="AD26" s="25">
        <v>393.41413455887403</v>
      </c>
      <c r="AE26" s="25">
        <v>393.41413455887403</v>
      </c>
      <c r="AF26" s="25">
        <v>149.377767384381</v>
      </c>
      <c r="AG26" s="25">
        <v>546.28917860827005</v>
      </c>
      <c r="AH26" s="25">
        <v>25.853285631378501</v>
      </c>
      <c r="AI26" s="88">
        <v>76.172927576731198</v>
      </c>
      <c r="AJ26" s="25">
        <v>3.75107545212453</v>
      </c>
      <c r="AK26" s="25">
        <v>20.376349806477599</v>
      </c>
      <c r="AL26" s="25">
        <v>25.5483111455966</v>
      </c>
      <c r="AM26" s="25">
        <v>50.471480429350102</v>
      </c>
      <c r="AN26" s="25">
        <v>0</v>
      </c>
      <c r="AO26" s="88">
        <v>16618.530412980799</v>
      </c>
      <c r="AP26" s="25">
        <v>16804.992922228601</v>
      </c>
      <c r="AQ26" s="25">
        <v>1717.84479738906</v>
      </c>
      <c r="AR26" s="25">
        <v>18672.215487001999</v>
      </c>
      <c r="AS26" s="25">
        <v>507.098830396148</v>
      </c>
      <c r="AT26" s="25">
        <v>0.36413921927721399</v>
      </c>
      <c r="AU26" s="25">
        <v>6675.5720118378904</v>
      </c>
      <c r="AV26" s="25">
        <v>0.705714555487579</v>
      </c>
      <c r="AW26" s="25">
        <v>0.14859409016462999</v>
      </c>
      <c r="AX26" s="25">
        <v>650.89160533298002</v>
      </c>
      <c r="AY26" s="25">
        <v>0.363293932571636</v>
      </c>
      <c r="AZ26" s="25">
        <v>2.8019427234797702E-2</v>
      </c>
      <c r="BA26" s="25">
        <v>1487.04825412174</v>
      </c>
      <c r="BB26" s="25">
        <v>1408.65085137919</v>
      </c>
      <c r="BC26" s="25">
        <v>78.397402742549701</v>
      </c>
      <c r="BD26" s="25">
        <v>1.63492166041105E-3</v>
      </c>
      <c r="BE26" s="25">
        <v>202.13286332335699</v>
      </c>
      <c r="BF26" s="25">
        <v>1.17529535927071E-2</v>
      </c>
      <c r="BG26" s="25">
        <v>111.315819643181</v>
      </c>
      <c r="BH26" s="25">
        <v>1.27534613006167</v>
      </c>
      <c r="BI26" s="25">
        <v>437.019044948935</v>
      </c>
      <c r="BJ26" s="25">
        <v>85.374554036938406</v>
      </c>
      <c r="BK26" s="25">
        <v>0.96158278024879096</v>
      </c>
      <c r="BL26" s="25">
        <v>3.4283545360648602</v>
      </c>
      <c r="BM26" s="25">
        <v>3.08558437540303E-3</v>
      </c>
      <c r="BN26" s="25">
        <v>22.297910649933499</v>
      </c>
      <c r="BO26" s="25">
        <v>3757.2817484643401</v>
      </c>
      <c r="BP26" s="25">
        <v>0</v>
      </c>
      <c r="BQ26" s="25">
        <v>1885.9150752707401</v>
      </c>
      <c r="BR26" s="25">
        <v>381.391692280857</v>
      </c>
      <c r="BS26" s="25">
        <v>16509.908443481701</v>
      </c>
      <c r="BT26" s="25">
        <v>2357.3671185490498</v>
      </c>
      <c r="BU26" s="27"/>
      <c r="BV26" s="88">
        <f t="shared" si="0"/>
        <v>16311.725640775519</v>
      </c>
      <c r="BW26" s="34">
        <f t="shared" si="1"/>
        <v>8.0000023290414946E-3</v>
      </c>
      <c r="BY26" s="22">
        <f t="shared" si="2"/>
        <v>-4.6444905131105161E-3</v>
      </c>
      <c r="BZ26" s="22">
        <f t="shared" si="3"/>
        <v>-9.6192666064354847E-3</v>
      </c>
      <c r="CA26" s="22">
        <f t="shared" si="4"/>
        <v>-8.8232668726357984E-3</v>
      </c>
      <c r="CB26" s="22">
        <f t="shared" si="5"/>
        <v>-1.1645061317275373E-2</v>
      </c>
      <c r="CC26" s="22">
        <f t="shared" si="6"/>
        <v>-1.1713072986083369E-2</v>
      </c>
      <c r="CD26" s="22">
        <f t="shared" si="7"/>
        <v>-8.4809162535961474E-3</v>
      </c>
      <c r="CE26" s="22">
        <f t="shared" si="8"/>
        <v>8.5470261643255403E-4</v>
      </c>
      <c r="CF26" s="22">
        <f t="shared" si="9"/>
        <v>-7.285546552561503E-3</v>
      </c>
      <c r="CG26" s="22">
        <f t="shared" si="10"/>
        <v>1.1040603336338792E-3</v>
      </c>
      <c r="CH26" s="22">
        <f t="shared" si="11"/>
        <v>-8.6947188083111495E-3</v>
      </c>
      <c r="CI26" s="22">
        <f t="shared" si="12"/>
        <v>-1.0518469655034059E-2</v>
      </c>
      <c r="CJ26" s="22">
        <f t="shared" si="13"/>
        <v>4.7462597353194311E-4</v>
      </c>
      <c r="CK26" s="22">
        <f t="shared" si="14"/>
        <v>-2.3063800771761372E-3</v>
      </c>
    </row>
    <row r="27" spans="1:89" x14ac:dyDescent="0.25">
      <c r="A27" s="27" t="s">
        <v>26</v>
      </c>
      <c r="B27" s="25">
        <v>45015.199551999998</v>
      </c>
      <c r="C27" s="25">
        <v>13.817598495</v>
      </c>
      <c r="D27" s="25">
        <v>5223.6194425000003</v>
      </c>
      <c r="E27" s="25">
        <v>438.65483646000001</v>
      </c>
      <c r="F27" s="25">
        <v>418.07826734999998</v>
      </c>
      <c r="G27" s="25">
        <v>5.6485724146000003</v>
      </c>
      <c r="H27" s="25">
        <v>4105.2285128000003</v>
      </c>
      <c r="I27" s="25">
        <v>45.434862215999999</v>
      </c>
      <c r="J27" s="25">
        <v>111.4082839</v>
      </c>
      <c r="K27" s="25">
        <v>113.98346429</v>
      </c>
      <c r="L27" s="61">
        <v>7.8965113105000002</v>
      </c>
      <c r="M27" s="61">
        <v>18.393220865</v>
      </c>
      <c r="N27" s="61">
        <v>7.2684636151999999</v>
      </c>
      <c r="O27" s="25"/>
      <c r="P27" s="27" t="s">
        <v>26</v>
      </c>
      <c r="Q27" s="25">
        <v>5.0238699664301096</v>
      </c>
      <c r="R27" s="25">
        <v>7.83342377698715</v>
      </c>
      <c r="S27" s="25">
        <v>45.224452434808804</v>
      </c>
      <c r="T27" s="25">
        <v>45.224452434808804</v>
      </c>
      <c r="U27" s="25">
        <v>22.181567801087901</v>
      </c>
      <c r="V27" s="25">
        <v>111.99103880947099</v>
      </c>
      <c r="W27" s="25">
        <v>18.523297449245099</v>
      </c>
      <c r="X27" s="25">
        <v>262.70427892660399</v>
      </c>
      <c r="Y27" s="25">
        <v>44974.858493030602</v>
      </c>
      <c r="Z27" s="25">
        <v>210.80600716846499</v>
      </c>
      <c r="AA27" s="25">
        <v>18.732542656225402</v>
      </c>
      <c r="AB27" s="25">
        <v>204.786840461168</v>
      </c>
      <c r="AC27" s="25">
        <v>292.755545457408</v>
      </c>
      <c r="AD27" s="25">
        <v>113.19595637342501</v>
      </c>
      <c r="AE27" s="25">
        <v>113.19595637342501</v>
      </c>
      <c r="AF27" s="25">
        <v>41.464727030318997</v>
      </c>
      <c r="AG27" s="25">
        <v>125.862807691307</v>
      </c>
      <c r="AH27" s="25">
        <v>6.0703412606098004</v>
      </c>
      <c r="AI27" s="88">
        <v>22.137591371639498</v>
      </c>
      <c r="AJ27" s="25">
        <v>1.1583124371412601</v>
      </c>
      <c r="AK27" s="25">
        <v>4.6972855634711701</v>
      </c>
      <c r="AL27" s="25">
        <v>7.32382579291522</v>
      </c>
      <c r="AM27" s="25">
        <v>13.7110484352144</v>
      </c>
      <c r="AN27" s="25">
        <v>0</v>
      </c>
      <c r="AO27" s="88">
        <v>4163.2174488114297</v>
      </c>
      <c r="AP27" s="25">
        <v>4664.7831581430401</v>
      </c>
      <c r="AQ27" s="25">
        <v>476.84433307428998</v>
      </c>
      <c r="AR27" s="25">
        <v>5183.0922182476497</v>
      </c>
      <c r="AS27" s="25">
        <v>117.217961523851</v>
      </c>
      <c r="AT27" s="25">
        <v>3.4617960158071302E-2</v>
      </c>
      <c r="AU27" s="25">
        <v>1728.0617587827101</v>
      </c>
      <c r="AV27" s="25">
        <v>0.20950426825840299</v>
      </c>
      <c r="AW27" s="25">
        <v>5.5839584990933402E-2</v>
      </c>
      <c r="AX27" s="25">
        <v>228.03688654464</v>
      </c>
      <c r="AY27" s="25">
        <v>9.6457422025275893E-2</v>
      </c>
      <c r="AZ27" s="25">
        <v>1.0456165729151101E-2</v>
      </c>
      <c r="BA27" s="25">
        <v>435.33569200783501</v>
      </c>
      <c r="BB27" s="25">
        <v>414.84461025824697</v>
      </c>
      <c r="BC27" s="25">
        <v>20.491081749588002</v>
      </c>
      <c r="BD27" s="25">
        <v>3.6275974084668498E-4</v>
      </c>
      <c r="BE27" s="25">
        <v>41.8815183066298</v>
      </c>
      <c r="BF27" s="25">
        <v>2.6077849181809598E-3</v>
      </c>
      <c r="BG27" s="25">
        <v>28.7284285476501</v>
      </c>
      <c r="BH27" s="25">
        <v>0.40741266301801699</v>
      </c>
      <c r="BI27" s="25">
        <v>114.140251944201</v>
      </c>
      <c r="BJ27" s="25">
        <v>10.5654898177619</v>
      </c>
      <c r="BK27" s="25">
        <v>0.18460375028246701</v>
      </c>
      <c r="BL27" s="25">
        <v>1.0545316811896099</v>
      </c>
      <c r="BM27" s="25">
        <v>1.1308748145086099E-3</v>
      </c>
      <c r="BN27" s="25">
        <v>5.6110195755000296</v>
      </c>
      <c r="BO27" s="25">
        <v>958.280110846806</v>
      </c>
      <c r="BP27" s="25">
        <v>0</v>
      </c>
      <c r="BQ27" s="25">
        <v>456.91326065298699</v>
      </c>
      <c r="BR27" s="25">
        <v>108.592449842709</v>
      </c>
      <c r="BS27" s="25">
        <v>4140.7777593324399</v>
      </c>
      <c r="BT27" s="25">
        <v>618.33006184904104</v>
      </c>
      <c r="BU27" s="27"/>
      <c r="BV27" s="88">
        <f t="shared" si="0"/>
        <v>4082.1663838440595</v>
      </c>
      <c r="BW27" s="34">
        <f t="shared" si="1"/>
        <v>7.9999979325735011E-3</v>
      </c>
      <c r="BY27" s="22">
        <f t="shared" si="2"/>
        <v>-8.9616528130226825E-4</v>
      </c>
      <c r="BZ27" s="22">
        <f t="shared" si="3"/>
        <v>-7.7111851110854583E-3</v>
      </c>
      <c r="CA27" s="22">
        <f t="shared" si="4"/>
        <v>-7.7584565067309848E-3</v>
      </c>
      <c r="CB27" s="22">
        <f t="shared" si="5"/>
        <v>-7.5666427821722447E-3</v>
      </c>
      <c r="CC27" s="22">
        <f t="shared" si="6"/>
        <v>-7.7345735100023795E-3</v>
      </c>
      <c r="CD27" s="22">
        <f t="shared" si="7"/>
        <v>-6.6481999952602054E-3</v>
      </c>
      <c r="CE27" s="22">
        <f t="shared" si="8"/>
        <v>8.6595049268507092E-3</v>
      </c>
      <c r="CF27" s="22">
        <f t="shared" si="9"/>
        <v>-4.6310205628201347E-3</v>
      </c>
      <c r="CG27" s="22">
        <f t="shared" si="10"/>
        <v>5.2308041114256165E-3</v>
      </c>
      <c r="CH27" s="22">
        <f t="shared" si="11"/>
        <v>-6.9089663266541446E-3</v>
      </c>
      <c r="CI27" s="22">
        <f t="shared" si="12"/>
        <v>-7.9892918571474302E-3</v>
      </c>
      <c r="CJ27" s="22">
        <f t="shared" si="13"/>
        <v>7.0719851188553251E-3</v>
      </c>
      <c r="CK27" s="22">
        <f t="shared" si="14"/>
        <v>7.6167647863635418E-3</v>
      </c>
    </row>
    <row r="28" spans="1:89" x14ac:dyDescent="0.25">
      <c r="A28" s="27" t="s">
        <v>27</v>
      </c>
      <c r="B28" s="25">
        <v>80742.924885999993</v>
      </c>
      <c r="C28" s="25">
        <v>28.577722777000002</v>
      </c>
      <c r="D28" s="25">
        <v>10844.675085000001</v>
      </c>
      <c r="E28" s="25">
        <v>776.33048804999999</v>
      </c>
      <c r="F28" s="25">
        <v>742.81169864000003</v>
      </c>
      <c r="G28" s="25">
        <v>11.669024382</v>
      </c>
      <c r="H28" s="25">
        <v>5498.8734372999998</v>
      </c>
      <c r="I28" s="25">
        <v>80.612551065000005</v>
      </c>
      <c r="J28" s="25">
        <v>172.36958988999999</v>
      </c>
      <c r="K28" s="25">
        <v>214.29065026999999</v>
      </c>
      <c r="L28" s="61">
        <v>14.507919224</v>
      </c>
      <c r="M28" s="61">
        <v>26.976559030000001</v>
      </c>
      <c r="N28" s="61">
        <v>9.3008848918000009</v>
      </c>
      <c r="O28" s="25"/>
      <c r="P28" s="27" t="s">
        <v>27</v>
      </c>
      <c r="Q28" s="25">
        <v>8.6470603669924593</v>
      </c>
      <c r="R28" s="25">
        <v>14.337656411193</v>
      </c>
      <c r="S28" s="25">
        <v>79.861200990896606</v>
      </c>
      <c r="T28" s="25">
        <v>79.861200990896606</v>
      </c>
      <c r="U28" s="25">
        <v>43.327512557648099</v>
      </c>
      <c r="V28" s="25">
        <v>172.35267364931801</v>
      </c>
      <c r="W28" s="25">
        <v>27.005954959316401</v>
      </c>
      <c r="X28" s="25">
        <v>458.94311508965302</v>
      </c>
      <c r="Y28" s="25">
        <v>80371.638850157295</v>
      </c>
      <c r="Z28" s="25">
        <v>347.41828776257898</v>
      </c>
      <c r="AA28" s="25">
        <v>31.9530204213793</v>
      </c>
      <c r="AB28" s="25">
        <v>307.81629748496698</v>
      </c>
      <c r="AC28" s="25">
        <v>372.15316682890602</v>
      </c>
      <c r="AD28" s="25">
        <v>212.04950139344299</v>
      </c>
      <c r="AE28" s="25">
        <v>212.04950139344299</v>
      </c>
      <c r="AF28" s="25">
        <v>85.845567357044004</v>
      </c>
      <c r="AG28" s="25">
        <v>172.52111493369799</v>
      </c>
      <c r="AH28" s="25">
        <v>8.3875126808717493</v>
      </c>
      <c r="AI28" s="88">
        <v>30.062467733107798</v>
      </c>
      <c r="AJ28" s="25">
        <v>2.2071674708351599</v>
      </c>
      <c r="AK28" s="25">
        <v>6.0933870423342302</v>
      </c>
      <c r="AL28" s="25">
        <v>9.2765402743273704</v>
      </c>
      <c r="AM28" s="25">
        <v>28.266808634291799</v>
      </c>
      <c r="AN28" s="25">
        <v>0</v>
      </c>
      <c r="AO28" s="88">
        <v>5537.7091645033797</v>
      </c>
      <c r="AP28" s="25">
        <v>9657.6202567282307</v>
      </c>
      <c r="AQ28" s="25">
        <v>987.22302864795995</v>
      </c>
      <c r="AR28" s="25">
        <v>10730.688852733199</v>
      </c>
      <c r="AS28" s="25">
        <v>173.74893061182101</v>
      </c>
      <c r="AT28" s="25">
        <v>0.13021432209196501</v>
      </c>
      <c r="AU28" s="25">
        <v>2124.1644969163799</v>
      </c>
      <c r="AV28" s="25">
        <v>0.398087353296185</v>
      </c>
      <c r="AW28" s="25">
        <v>0.10768312717913101</v>
      </c>
      <c r="AX28" s="25">
        <v>433.08063632004399</v>
      </c>
      <c r="AY28" s="25">
        <v>0.19821063810578801</v>
      </c>
      <c r="AZ28" s="25">
        <v>2.0282911897793701E-2</v>
      </c>
      <c r="BA28" s="25">
        <v>767.00548435688995</v>
      </c>
      <c r="BB28" s="25">
        <v>733.84446991661503</v>
      </c>
      <c r="BC28" s="25">
        <v>33.161014440274002</v>
      </c>
      <c r="BD28" s="25">
        <v>1.1084083385417499E-3</v>
      </c>
      <c r="BE28" s="25">
        <v>63.344560195550002</v>
      </c>
      <c r="BF28" s="25">
        <v>7.9681596377805999E-3</v>
      </c>
      <c r="BG28" s="25">
        <v>47.244171938469002</v>
      </c>
      <c r="BH28" s="25">
        <v>0.73392762512607701</v>
      </c>
      <c r="BI28" s="25">
        <v>186.05472998120501</v>
      </c>
      <c r="BJ28" s="25">
        <v>30.529948322683399</v>
      </c>
      <c r="BK28" s="25">
        <v>0.301316080270286</v>
      </c>
      <c r="BL28" s="25">
        <v>2.2193454936975301</v>
      </c>
      <c r="BM28" s="25">
        <v>2.2273617057160301E-3</v>
      </c>
      <c r="BN28" s="25">
        <v>11.551867070112401</v>
      </c>
      <c r="BO28" s="25">
        <v>1183.4124046545001</v>
      </c>
      <c r="BP28" s="25">
        <v>0</v>
      </c>
      <c r="BQ28" s="25">
        <v>606.74886491327504</v>
      </c>
      <c r="BR28" s="25">
        <v>119.01925402001299</v>
      </c>
      <c r="BS28" s="25">
        <v>5499.8737609197597</v>
      </c>
      <c r="BT28" s="25">
        <v>754.11004213185299</v>
      </c>
      <c r="BU28" s="27"/>
      <c r="BV28" s="88">
        <f t="shared" si="0"/>
        <v>5431.413706332829</v>
      </c>
      <c r="BW28" s="34">
        <f t="shared" si="1"/>
        <v>8.0000052685506862E-3</v>
      </c>
      <c r="BY28" s="22">
        <f t="shared" si="2"/>
        <v>-4.5983723820621214E-3</v>
      </c>
      <c r="BZ28" s="22">
        <f t="shared" si="3"/>
        <v>-1.0879598249809943E-2</v>
      </c>
      <c r="CA28" s="22">
        <f t="shared" si="4"/>
        <v>-1.0510801971786448E-2</v>
      </c>
      <c r="CB28" s="22">
        <f t="shared" si="5"/>
        <v>-1.2011641738472406E-2</v>
      </c>
      <c r="CC28" s="22">
        <f t="shared" si="6"/>
        <v>-1.2072007939297316E-2</v>
      </c>
      <c r="CD28" s="22">
        <f t="shared" si="7"/>
        <v>-1.0040026316880399E-2</v>
      </c>
      <c r="CE28" s="22">
        <f t="shared" si="8"/>
        <v>1.8191428320108406E-4</v>
      </c>
      <c r="CF28" s="22">
        <f t="shared" si="9"/>
        <v>-9.3205098235579487E-3</v>
      </c>
      <c r="CG28" s="22">
        <f t="shared" si="10"/>
        <v>-9.8139356790108502E-5</v>
      </c>
      <c r="CH28" s="22">
        <f t="shared" si="11"/>
        <v>-1.0458453851034607E-2</v>
      </c>
      <c r="CI28" s="22">
        <f t="shared" si="12"/>
        <v>-1.1735853376226353E-2</v>
      </c>
      <c r="CJ28" s="22">
        <f t="shared" si="13"/>
        <v>1.0896841692711904E-3</v>
      </c>
      <c r="CK28" s="22">
        <f t="shared" si="14"/>
        <v>-2.6174517538749033E-3</v>
      </c>
    </row>
    <row r="29" spans="1:89" x14ac:dyDescent="0.25">
      <c r="A29" s="27" t="s">
        <v>28</v>
      </c>
      <c r="B29" s="25">
        <v>126850.07365999999</v>
      </c>
      <c r="C29" s="25">
        <v>31.743982733999999</v>
      </c>
      <c r="D29" s="25">
        <v>7820.9074250000003</v>
      </c>
      <c r="E29" s="25">
        <v>968.90075151999997</v>
      </c>
      <c r="F29" s="25">
        <v>912.44112351000001</v>
      </c>
      <c r="G29" s="25">
        <v>12.325923224</v>
      </c>
      <c r="H29" s="25">
        <v>8865.7585560000007</v>
      </c>
      <c r="I29" s="25">
        <v>76.383130426999998</v>
      </c>
      <c r="J29" s="25">
        <v>254.48580681000001</v>
      </c>
      <c r="K29" s="25">
        <v>184.43893435000001</v>
      </c>
      <c r="L29" s="61">
        <v>11.031036045</v>
      </c>
      <c r="M29" s="61">
        <v>39.896439266999998</v>
      </c>
      <c r="N29" s="61">
        <v>13.704555371</v>
      </c>
      <c r="O29" s="25"/>
      <c r="P29" s="27" t="s">
        <v>28</v>
      </c>
      <c r="Q29" s="25">
        <v>9.1673007593101303</v>
      </c>
      <c r="R29" s="25">
        <v>10.862798742107399</v>
      </c>
      <c r="S29" s="25">
        <v>75.406048406448207</v>
      </c>
      <c r="T29" s="25">
        <v>75.406048406448207</v>
      </c>
      <c r="U29" s="25">
        <v>35.391161304998398</v>
      </c>
      <c r="V29" s="25">
        <v>253.121863837674</v>
      </c>
      <c r="W29" s="25">
        <v>39.654735743296001</v>
      </c>
      <c r="X29" s="25">
        <v>543.85204130099805</v>
      </c>
      <c r="Y29" s="25">
        <v>125660.39246812899</v>
      </c>
      <c r="Z29" s="25">
        <v>422.02780741236597</v>
      </c>
      <c r="AA29" s="25">
        <v>38.749567510419702</v>
      </c>
      <c r="AB29" s="25">
        <v>445.174789430977</v>
      </c>
      <c r="AC29" s="25">
        <v>661.90455265028197</v>
      </c>
      <c r="AD29" s="25">
        <v>181.88915932992001</v>
      </c>
      <c r="AE29" s="25">
        <v>181.88915932992001</v>
      </c>
      <c r="AF29" s="25">
        <v>61.679887349768698</v>
      </c>
      <c r="AG29" s="25">
        <v>280.50649710864201</v>
      </c>
      <c r="AH29" s="25">
        <v>12.757072876911799</v>
      </c>
      <c r="AI29" s="88">
        <v>41.202292010371799</v>
      </c>
      <c r="AJ29" s="25">
        <v>1.7984923994951401</v>
      </c>
      <c r="AK29" s="25">
        <v>9.6225124342993098</v>
      </c>
      <c r="AL29" s="25">
        <v>13.582897649100399</v>
      </c>
      <c r="AM29" s="25">
        <v>31.248146041876701</v>
      </c>
      <c r="AN29" s="25">
        <v>0</v>
      </c>
      <c r="AO29" s="88">
        <v>8857.5423958729407</v>
      </c>
      <c r="AP29" s="25">
        <v>6939.0079326620298</v>
      </c>
      <c r="AQ29" s="25">
        <v>709.32338219172595</v>
      </c>
      <c r="AR29" s="25">
        <v>7710.01120220353</v>
      </c>
      <c r="AS29" s="25">
        <v>251.480421421122</v>
      </c>
      <c r="AT29" s="25">
        <v>7.4998482768123501E-2</v>
      </c>
      <c r="AU29" s="25">
        <v>3695.58777489466</v>
      </c>
      <c r="AV29" s="25">
        <v>0.39759433278769002</v>
      </c>
      <c r="AW29" s="25">
        <v>7.9691932891306397E-2</v>
      </c>
      <c r="AX29" s="25">
        <v>362.81252642735399</v>
      </c>
      <c r="AY29" s="25">
        <v>0.17776100636584599</v>
      </c>
      <c r="AZ29" s="25">
        <v>1.51052098204886E-2</v>
      </c>
      <c r="BA29" s="25">
        <v>953.52640530473002</v>
      </c>
      <c r="BB29" s="25">
        <v>897.90676414939799</v>
      </c>
      <c r="BC29" s="25">
        <v>55.619641155331998</v>
      </c>
      <c r="BD29" s="25">
        <v>1.1460204717891E-3</v>
      </c>
      <c r="BE29" s="25">
        <v>146.40502928289101</v>
      </c>
      <c r="BF29" s="25">
        <v>8.2384431932847092E-3</v>
      </c>
      <c r="BG29" s="25">
        <v>77.241978101489707</v>
      </c>
      <c r="BH29" s="25">
        <v>0.79286626178783604</v>
      </c>
      <c r="BI29" s="25">
        <v>307.31067315817597</v>
      </c>
      <c r="BJ29" s="25">
        <v>25.0992533390829</v>
      </c>
      <c r="BK29" s="25">
        <v>0.64100285774125598</v>
      </c>
      <c r="BL29" s="25">
        <v>1.94646716513169</v>
      </c>
      <c r="BM29" s="25">
        <v>1.68546652667317E-3</v>
      </c>
      <c r="BN29" s="25">
        <v>12.147388977375</v>
      </c>
      <c r="BO29" s="25">
        <v>2102.7424809344702</v>
      </c>
      <c r="BP29" s="25">
        <v>0</v>
      </c>
      <c r="BQ29" s="25">
        <v>1025.5411483099999</v>
      </c>
      <c r="BR29" s="25">
        <v>217.017920042718</v>
      </c>
      <c r="BS29" s="25">
        <v>8811.6602228872798</v>
      </c>
      <c r="BT29" s="25">
        <v>1298.12697292024</v>
      </c>
      <c r="BU29" s="27"/>
      <c r="BV29" s="88">
        <f t="shared" si="0"/>
        <v>8698.185726485528</v>
      </c>
      <c r="BW29" s="34">
        <f t="shared" si="1"/>
        <v>7.9999737655556923E-3</v>
      </c>
      <c r="BY29" s="22">
        <f t="shared" si="2"/>
        <v>-9.3786401343347939E-3</v>
      </c>
      <c r="BZ29" s="22">
        <f t="shared" si="3"/>
        <v>-1.5619863968493864E-2</v>
      </c>
      <c r="CA29" s="22">
        <f t="shared" si="4"/>
        <v>-1.4179457289314516E-2</v>
      </c>
      <c r="CB29" s="22">
        <f t="shared" si="5"/>
        <v>-1.5867823604379355E-2</v>
      </c>
      <c r="CC29" s="22">
        <f t="shared" si="6"/>
        <v>-1.5929092832522616E-2</v>
      </c>
      <c r="CD29" s="22">
        <f t="shared" si="7"/>
        <v>-1.4484452270266745E-2</v>
      </c>
      <c r="CE29" s="22">
        <f t="shared" si="8"/>
        <v>-6.1019407161848789E-3</v>
      </c>
      <c r="CF29" s="22">
        <f t="shared" si="9"/>
        <v>-1.2791856200311091E-2</v>
      </c>
      <c r="CG29" s="22">
        <f t="shared" si="10"/>
        <v>-5.3596033092106372E-3</v>
      </c>
      <c r="CH29" s="22">
        <f t="shared" si="11"/>
        <v>-1.3824494427198502E-2</v>
      </c>
      <c r="CI29" s="22">
        <f t="shared" si="12"/>
        <v>-1.5251269437094943E-2</v>
      </c>
      <c r="CJ29" s="22">
        <f t="shared" si="13"/>
        <v>-6.0582730726027436E-3</v>
      </c>
      <c r="CK29" s="22">
        <f t="shared" si="14"/>
        <v>-8.8771739473604873E-3</v>
      </c>
    </row>
    <row r="30" spans="1:89" x14ac:dyDescent="0.25">
      <c r="A30" s="27" t="s">
        <v>29</v>
      </c>
      <c r="B30" s="25">
        <v>66389.273310999997</v>
      </c>
      <c r="C30" s="25">
        <v>10.869583542999999</v>
      </c>
      <c r="D30" s="25">
        <v>3086.7190486</v>
      </c>
      <c r="E30" s="25">
        <v>352.66012870999998</v>
      </c>
      <c r="F30" s="25">
        <v>328.92717750000003</v>
      </c>
      <c r="G30" s="25">
        <v>5.1035194343999999</v>
      </c>
      <c r="H30" s="25">
        <v>6186.4767718000003</v>
      </c>
      <c r="I30" s="25">
        <v>34.778450431000003</v>
      </c>
      <c r="J30" s="25">
        <v>154.01557897000001</v>
      </c>
      <c r="K30" s="25">
        <v>75.165771387999996</v>
      </c>
      <c r="L30" s="61">
        <v>4.1731660926999998</v>
      </c>
      <c r="M30" s="61">
        <v>28.643177317999999</v>
      </c>
      <c r="N30" s="61">
        <v>10.488529182000001</v>
      </c>
      <c r="O30" s="25"/>
      <c r="P30" s="27" t="s">
        <v>29</v>
      </c>
      <c r="Q30" s="25">
        <v>5.6498452856630097</v>
      </c>
      <c r="R30" s="25">
        <v>4.1783625450902697</v>
      </c>
      <c r="S30" s="25">
        <v>34.918780868340399</v>
      </c>
      <c r="T30" s="25">
        <v>34.918780868340399</v>
      </c>
      <c r="U30" s="25">
        <v>11.7523526032672</v>
      </c>
      <c r="V30" s="25">
        <v>155.155706385119</v>
      </c>
      <c r="W30" s="25">
        <v>28.866062744981001</v>
      </c>
      <c r="X30" s="25">
        <v>385.93043502630599</v>
      </c>
      <c r="Y30" s="25">
        <v>66297.999150779593</v>
      </c>
      <c r="Z30" s="25">
        <v>260.11127737128601</v>
      </c>
      <c r="AA30" s="25">
        <v>29.671706370753402</v>
      </c>
      <c r="AB30" s="25">
        <v>317.50894236389502</v>
      </c>
      <c r="AC30" s="25">
        <v>466.650580042782</v>
      </c>
      <c r="AD30" s="25">
        <v>75.2244716428754</v>
      </c>
      <c r="AE30" s="25">
        <v>75.2244716428754</v>
      </c>
      <c r="AF30" s="25">
        <v>24.6952294912283</v>
      </c>
      <c r="AG30" s="25">
        <v>195.737003396088</v>
      </c>
      <c r="AH30" s="25">
        <v>9.7455435095811698</v>
      </c>
      <c r="AI30" s="88">
        <v>30.200191861617501</v>
      </c>
      <c r="AJ30" s="25">
        <v>0.57677604812910299</v>
      </c>
      <c r="AK30" s="25">
        <v>7.9115792181971596</v>
      </c>
      <c r="AL30" s="25">
        <v>10.6067892339689</v>
      </c>
      <c r="AM30" s="25">
        <v>10.832125825493099</v>
      </c>
      <c r="AN30" s="25">
        <v>0</v>
      </c>
      <c r="AO30" s="88">
        <v>6287.0358248868697</v>
      </c>
      <c r="AP30" s="25">
        <v>2778.21346164233</v>
      </c>
      <c r="AQ30" s="25">
        <v>283.99507670431001</v>
      </c>
      <c r="AR30" s="25">
        <v>3086.90376783787</v>
      </c>
      <c r="AS30" s="25">
        <v>175.71884193190999</v>
      </c>
      <c r="AT30" s="25">
        <v>0.107945742489128</v>
      </c>
      <c r="AU30" s="25">
        <v>2716.2800960300201</v>
      </c>
      <c r="AV30" s="25">
        <v>0.139970388729972</v>
      </c>
      <c r="AW30" s="25">
        <v>1.37618327022602E-2</v>
      </c>
      <c r="AX30" s="25">
        <v>86.193752872898003</v>
      </c>
      <c r="AY30" s="25">
        <v>7.4101624696175594E-2</v>
      </c>
      <c r="AZ30" s="25">
        <v>2.6458429427294199E-3</v>
      </c>
      <c r="BA30" s="25">
        <v>351.26832883427198</v>
      </c>
      <c r="BB30" s="25">
        <v>327.58352445589202</v>
      </c>
      <c r="BC30" s="25">
        <v>23.684804378379201</v>
      </c>
      <c r="BD30" s="25">
        <v>3.26433972122554E-4</v>
      </c>
      <c r="BE30" s="25">
        <v>75.536594851105306</v>
      </c>
      <c r="BF30" s="25">
        <v>2.3466022255658899E-3</v>
      </c>
      <c r="BG30" s="25">
        <v>33.363665250197002</v>
      </c>
      <c r="BH30" s="25">
        <v>0.250078106119479</v>
      </c>
      <c r="BI30" s="25">
        <v>131.00293887134299</v>
      </c>
      <c r="BJ30" s="25">
        <v>25.1887721295567</v>
      </c>
      <c r="BK30" s="25">
        <v>0.354160520731713</v>
      </c>
      <c r="BL30" s="25">
        <v>0.54092981585894795</v>
      </c>
      <c r="BM30" s="25">
        <v>3.0569988039925598E-4</v>
      </c>
      <c r="BN30" s="25">
        <v>5.0920968931364499</v>
      </c>
      <c r="BO30" s="25">
        <v>1506.97267420039</v>
      </c>
      <c r="BP30" s="25">
        <v>0</v>
      </c>
      <c r="BQ30" s="25">
        <v>700.885038034888</v>
      </c>
      <c r="BR30" s="25">
        <v>180.17247090143599</v>
      </c>
      <c r="BS30" s="25">
        <v>6251.9988821464103</v>
      </c>
      <c r="BT30" s="25">
        <v>990.44366809509597</v>
      </c>
      <c r="BU30" s="27"/>
      <c r="BV30" s="88">
        <f t="shared" si="0"/>
        <v>6160.0660641906634</v>
      </c>
      <c r="BW30" s="34">
        <f t="shared" si="1"/>
        <v>7.9999997889553098E-3</v>
      </c>
      <c r="BY30" s="22">
        <f t="shared" si="2"/>
        <v>-1.37483294617236E-3</v>
      </c>
      <c r="BZ30" s="22">
        <f t="shared" si="3"/>
        <v>-3.4461042006547434E-3</v>
      </c>
      <c r="CA30" s="22">
        <f t="shared" si="4"/>
        <v>5.9843229967364022E-5</v>
      </c>
      <c r="CB30" s="22">
        <f t="shared" si="5"/>
        <v>-3.9465756472643505E-3</v>
      </c>
      <c r="CC30" s="22">
        <f t="shared" si="6"/>
        <v>-4.0849559903210165E-3</v>
      </c>
      <c r="CD30" s="22">
        <f t="shared" si="7"/>
        <v>-2.2381694456882037E-3</v>
      </c>
      <c r="CE30" s="22">
        <f t="shared" si="8"/>
        <v>1.0591183441451104E-2</v>
      </c>
      <c r="CF30" s="22">
        <f t="shared" si="9"/>
        <v>4.0349824561278051E-3</v>
      </c>
      <c r="CG30" s="22">
        <f t="shared" si="10"/>
        <v>7.4026759029427588E-3</v>
      </c>
      <c r="CH30" s="22">
        <f t="shared" si="11"/>
        <v>7.809439561578908E-4</v>
      </c>
      <c r="CI30" s="22">
        <f t="shared" si="12"/>
        <v>1.2452062234857835E-3</v>
      </c>
      <c r="CJ30" s="22">
        <f t="shared" si="13"/>
        <v>7.7814491216006039E-3</v>
      </c>
      <c r="CK30" s="22">
        <f t="shared" si="14"/>
        <v>1.1275179762273331E-2</v>
      </c>
    </row>
    <row r="31" spans="1:89" x14ac:dyDescent="0.25">
      <c r="A31" s="27" t="s">
        <v>30</v>
      </c>
      <c r="B31" s="25">
        <v>298740.76776999998</v>
      </c>
      <c r="C31" s="25">
        <v>50.555837541999999</v>
      </c>
      <c r="D31" s="25">
        <v>13833.739296</v>
      </c>
      <c r="E31" s="25">
        <v>1442.1097866</v>
      </c>
      <c r="F31" s="25">
        <v>1351.1695735000001</v>
      </c>
      <c r="G31" s="25">
        <v>23.000502067999999</v>
      </c>
      <c r="H31" s="25">
        <v>18473.640275999998</v>
      </c>
      <c r="I31" s="25">
        <v>130.89519773999999</v>
      </c>
      <c r="J31" s="25">
        <v>551.66505625000002</v>
      </c>
      <c r="K31" s="25">
        <v>312.03751619000002</v>
      </c>
      <c r="L31" s="61">
        <v>16.446894343</v>
      </c>
      <c r="M31" s="61">
        <v>99.670045612999999</v>
      </c>
      <c r="N31" s="61">
        <v>28.903659423000001</v>
      </c>
      <c r="O31" s="25"/>
      <c r="P31" s="27" t="s">
        <v>30</v>
      </c>
      <c r="Q31" s="25">
        <v>20.540737608640399</v>
      </c>
      <c r="R31" s="25">
        <v>16.296697088942199</v>
      </c>
      <c r="S31" s="25">
        <v>130.14342217724999</v>
      </c>
      <c r="T31" s="25">
        <v>130.14342217724999</v>
      </c>
      <c r="U31" s="25">
        <v>47.019100108252402</v>
      </c>
      <c r="V31" s="25">
        <v>551.05166678130502</v>
      </c>
      <c r="W31" s="25">
        <v>99.547171463359703</v>
      </c>
      <c r="X31" s="25">
        <v>1530.7790894827399</v>
      </c>
      <c r="Y31" s="25">
        <v>296857.11523757502</v>
      </c>
      <c r="Z31" s="25">
        <v>964.71903637917205</v>
      </c>
      <c r="AA31" s="25">
        <v>109.46289409757701</v>
      </c>
      <c r="AB31" s="25">
        <v>1131.26922441237</v>
      </c>
      <c r="AC31" s="25">
        <v>1338.4067749374501</v>
      </c>
      <c r="AD31" s="25">
        <v>309.82536082804</v>
      </c>
      <c r="AE31" s="25">
        <v>309.82536082804</v>
      </c>
      <c r="AF31" s="25">
        <v>109.942917032358</v>
      </c>
      <c r="AG31" s="25">
        <v>584.17813203403898</v>
      </c>
      <c r="AH31" s="25">
        <v>30.382219011296399</v>
      </c>
      <c r="AI31" s="88">
        <v>80.716169665145799</v>
      </c>
      <c r="AJ31" s="25">
        <v>2.4479204308801301</v>
      </c>
      <c r="AK31" s="25">
        <v>23.8690452816254</v>
      </c>
      <c r="AL31" s="25">
        <v>28.7927191452236</v>
      </c>
      <c r="AM31" s="25">
        <v>50.024861646742302</v>
      </c>
      <c r="AN31" s="25">
        <v>0</v>
      </c>
      <c r="AO31" s="88">
        <v>18568.850267696202</v>
      </c>
      <c r="AP31" s="25">
        <v>12368.575662516399</v>
      </c>
      <c r="AQ31" s="25">
        <v>1264.3431089358801</v>
      </c>
      <c r="AR31" s="25">
        <v>13742.8616884847</v>
      </c>
      <c r="AS31" s="25">
        <v>585.12932224959604</v>
      </c>
      <c r="AT31" s="25">
        <v>0.52853991743690598</v>
      </c>
      <c r="AU31" s="25">
        <v>7471.6955616428804</v>
      </c>
      <c r="AV31" s="25">
        <v>0.61884981045762399</v>
      </c>
      <c r="AW31" s="25">
        <v>7.7119945104912505E-2</v>
      </c>
      <c r="AX31" s="25">
        <v>419.57972850080102</v>
      </c>
      <c r="AY31" s="25">
        <v>0.34524896410324202</v>
      </c>
      <c r="AZ31" s="25">
        <v>1.4881453209654E-2</v>
      </c>
      <c r="BA31" s="25">
        <v>1423.6380677330501</v>
      </c>
      <c r="BB31" s="25">
        <v>1333.8041212502501</v>
      </c>
      <c r="BC31" s="25">
        <v>89.833946482801096</v>
      </c>
      <c r="BD31" s="25">
        <v>2.01671234643429E-3</v>
      </c>
      <c r="BE31" s="25">
        <v>280.73324129036502</v>
      </c>
      <c r="BF31" s="25">
        <v>1.44975332043629E-2</v>
      </c>
      <c r="BG31" s="25">
        <v>127.73052000418799</v>
      </c>
      <c r="BH31" s="25">
        <v>1.0558522808467901</v>
      </c>
      <c r="BI31" s="25">
        <v>498.93775701758699</v>
      </c>
      <c r="BJ31" s="25">
        <v>119.873724769893</v>
      </c>
      <c r="BK31" s="25">
        <v>1.3533868924199499</v>
      </c>
      <c r="BL31" s="25">
        <v>2.8107464982335402</v>
      </c>
      <c r="BM31" s="25">
        <v>1.73442994538049E-3</v>
      </c>
      <c r="BN31" s="25">
        <v>22.795998766293501</v>
      </c>
      <c r="BO31" s="25">
        <v>4133.2429538999404</v>
      </c>
      <c r="BP31" s="25">
        <v>0</v>
      </c>
      <c r="BQ31" s="25">
        <v>2107.0890158523298</v>
      </c>
      <c r="BR31" s="25">
        <v>441.329521540369</v>
      </c>
      <c r="BS31" s="25">
        <v>18434.503718866599</v>
      </c>
      <c r="BT31" s="25">
        <v>2768.5209077282998</v>
      </c>
      <c r="BU31" s="27"/>
      <c r="BV31" s="88">
        <f t="shared" si="0"/>
        <v>18214.953891378544</v>
      </c>
      <c r="BW31" s="34">
        <f t="shared" si="1"/>
        <v>8.0000017117599978E-3</v>
      </c>
      <c r="BY31" s="22">
        <f t="shared" si="2"/>
        <v>-6.305307931307097E-3</v>
      </c>
      <c r="BZ31" s="22">
        <f t="shared" si="3"/>
        <v>-1.0502761324378834E-2</v>
      </c>
      <c r="CA31" s="22">
        <f t="shared" si="4"/>
        <v>-6.5692728170450004E-3</v>
      </c>
      <c r="CB31" s="22">
        <f t="shared" si="5"/>
        <v>-1.2808815971285992E-2</v>
      </c>
      <c r="CC31" s="22">
        <f t="shared" si="6"/>
        <v>-1.2852163481425507E-2</v>
      </c>
      <c r="CD31" s="22">
        <f t="shared" si="7"/>
        <v>-8.8912538127165017E-3</v>
      </c>
      <c r="CE31" s="22">
        <f t="shared" si="8"/>
        <v>-2.1185081309742313E-3</v>
      </c>
      <c r="CF31" s="22">
        <f t="shared" si="9"/>
        <v>-5.7433395245199623E-3</v>
      </c>
      <c r="CG31" s="22">
        <f t="shared" si="10"/>
        <v>-1.111887479088457E-3</v>
      </c>
      <c r="CH31" s="22">
        <f t="shared" si="11"/>
        <v>-7.0893890868334915E-3</v>
      </c>
      <c r="CI31" s="22">
        <f t="shared" si="12"/>
        <v>-9.1322562743723548E-3</v>
      </c>
      <c r="CJ31" s="22">
        <f t="shared" si="13"/>
        <v>-1.2328092044564046E-3</v>
      </c>
      <c r="CK31" s="22">
        <f t="shared" si="14"/>
        <v>-3.8382779202041097E-3</v>
      </c>
    </row>
    <row r="32" spans="1:89" x14ac:dyDescent="0.25">
      <c r="A32" s="27" t="s">
        <v>31</v>
      </c>
      <c r="B32" s="25">
        <v>59498.628342999997</v>
      </c>
      <c r="C32" s="25">
        <v>12.09170434</v>
      </c>
      <c r="D32" s="25">
        <v>3297.8083851000001</v>
      </c>
      <c r="E32" s="25">
        <v>364.71991450000002</v>
      </c>
      <c r="F32" s="25">
        <v>343.33151014999999</v>
      </c>
      <c r="G32" s="25">
        <v>4.9846122731999998</v>
      </c>
      <c r="H32" s="25">
        <v>4273.3870378000001</v>
      </c>
      <c r="I32" s="25">
        <v>31.363087004</v>
      </c>
      <c r="J32" s="25">
        <v>124.751164</v>
      </c>
      <c r="K32" s="25">
        <v>74.465251760000001</v>
      </c>
      <c r="L32" s="61">
        <v>4.2429376665999996</v>
      </c>
      <c r="M32" s="61">
        <v>19.973081925999999</v>
      </c>
      <c r="N32" s="61">
        <v>6.3897701206999997</v>
      </c>
      <c r="O32" s="25"/>
      <c r="P32" s="27" t="s">
        <v>31</v>
      </c>
      <c r="Q32" s="25">
        <v>4.1888557841396397</v>
      </c>
      <c r="R32" s="25">
        <v>4.19683928482001</v>
      </c>
      <c r="S32" s="25">
        <v>31.130147436089299</v>
      </c>
      <c r="T32" s="25">
        <v>31.130147436089299</v>
      </c>
      <c r="U32" s="25">
        <v>12.4515235928008</v>
      </c>
      <c r="V32" s="25">
        <v>124.82609786202001</v>
      </c>
      <c r="W32" s="25">
        <v>19.964634834207001</v>
      </c>
      <c r="X32" s="25">
        <v>285.45877037700097</v>
      </c>
      <c r="Y32" s="25">
        <v>59185.693108682302</v>
      </c>
      <c r="Z32" s="25">
        <v>199.80716621459001</v>
      </c>
      <c r="AA32" s="25">
        <v>20.034967368239801</v>
      </c>
      <c r="AB32" s="25">
        <v>224.80882752261201</v>
      </c>
      <c r="AC32" s="25">
        <v>326.34657358901597</v>
      </c>
      <c r="AD32" s="25">
        <v>73.790998142264698</v>
      </c>
      <c r="AE32" s="25">
        <v>73.790998142264698</v>
      </c>
      <c r="AF32" s="25">
        <v>26.120302828419799</v>
      </c>
      <c r="AG32" s="25">
        <v>140.26796448011001</v>
      </c>
      <c r="AH32" s="25">
        <v>6.2716994383210496</v>
      </c>
      <c r="AI32" s="88">
        <v>18.419531909174101</v>
      </c>
      <c r="AJ32" s="25">
        <v>0.66159374987152597</v>
      </c>
      <c r="AK32" s="25">
        <v>4.85731583815065</v>
      </c>
      <c r="AL32" s="25">
        <v>6.3740505623373798</v>
      </c>
      <c r="AM32" s="25">
        <v>11.944097587923</v>
      </c>
      <c r="AN32" s="25">
        <v>0</v>
      </c>
      <c r="AO32" s="88">
        <v>4300.27123332065</v>
      </c>
      <c r="AP32" s="25">
        <v>2938.5337840264101</v>
      </c>
      <c r="AQ32" s="25">
        <v>300.38355429906801</v>
      </c>
      <c r="AR32" s="25">
        <v>3265.03764115389</v>
      </c>
      <c r="AS32" s="25">
        <v>123.757753282026</v>
      </c>
      <c r="AT32" s="25">
        <v>5.2087022675639402E-2</v>
      </c>
      <c r="AU32" s="25">
        <v>1792.6548148734601</v>
      </c>
      <c r="AV32" s="25">
        <v>0.152850878078892</v>
      </c>
      <c r="AW32" s="25">
        <v>2.8654581380864901E-2</v>
      </c>
      <c r="AX32" s="25">
        <v>133.12501460341599</v>
      </c>
      <c r="AY32" s="25">
        <v>7.2268230978245807E-2</v>
      </c>
      <c r="AZ32" s="25">
        <v>5.4290499126418501E-3</v>
      </c>
      <c r="BA32" s="25">
        <v>360.10801255017901</v>
      </c>
      <c r="BB32" s="25">
        <v>338.955283805546</v>
      </c>
      <c r="BC32" s="25">
        <v>21.152728744633102</v>
      </c>
      <c r="BD32" s="25">
        <v>4.0415736231308902E-4</v>
      </c>
      <c r="BE32" s="25">
        <v>57.615722950666097</v>
      </c>
      <c r="BF32" s="25">
        <v>2.9054330446380799E-3</v>
      </c>
      <c r="BG32" s="25">
        <v>29.559059323070802</v>
      </c>
      <c r="BH32" s="25">
        <v>0.294386672949839</v>
      </c>
      <c r="BI32" s="25">
        <v>117.065336817738</v>
      </c>
      <c r="BJ32" s="25">
        <v>14.438736056815699</v>
      </c>
      <c r="BK32" s="25">
        <v>0.25938356102669202</v>
      </c>
      <c r="BL32" s="25">
        <v>0.72117539278096399</v>
      </c>
      <c r="BM32" s="25">
        <v>6.0513046445873802E-4</v>
      </c>
      <c r="BN32" s="25">
        <v>4.9314091561919504</v>
      </c>
      <c r="BO32" s="25">
        <v>1023.89580953628</v>
      </c>
      <c r="BP32" s="25">
        <v>0</v>
      </c>
      <c r="BQ32" s="25">
        <v>503.260421515568</v>
      </c>
      <c r="BR32" s="25">
        <v>104.67573530522</v>
      </c>
      <c r="BS32" s="25">
        <v>4275.1573047393804</v>
      </c>
      <c r="BT32" s="25">
        <v>632.21579069880397</v>
      </c>
      <c r="BU32" s="27"/>
      <c r="BV32" s="88">
        <f t="shared" si="0"/>
        <v>4222.1103306389969</v>
      </c>
      <c r="BW32" s="34">
        <f t="shared" si="1"/>
        <v>8.0000005204193033E-3</v>
      </c>
      <c r="BY32" s="22">
        <f t="shared" si="2"/>
        <v>-5.2595369512331127E-3</v>
      </c>
      <c r="BZ32" s="22">
        <f t="shared" si="3"/>
        <v>-1.2207274336729232E-2</v>
      </c>
      <c r="CA32" s="22">
        <f t="shared" si="4"/>
        <v>-9.9371279708588573E-3</v>
      </c>
      <c r="CB32" s="22">
        <f t="shared" si="5"/>
        <v>-1.264505108294821E-2</v>
      </c>
      <c r="CC32" s="22">
        <f t="shared" si="6"/>
        <v>-1.2746358009907185E-2</v>
      </c>
      <c r="CD32" s="22">
        <f t="shared" si="7"/>
        <v>-1.0673471494282194E-2</v>
      </c>
      <c r="CE32" s="22">
        <f t="shared" si="8"/>
        <v>4.1425382810436791E-4</v>
      </c>
      <c r="CF32" s="22">
        <f t="shared" si="9"/>
        <v>-7.4271887802687545E-3</v>
      </c>
      <c r="CG32" s="22">
        <f t="shared" si="10"/>
        <v>6.0066663602436222E-4</v>
      </c>
      <c r="CH32" s="22">
        <f t="shared" si="11"/>
        <v>-9.0546073745699385E-3</v>
      </c>
      <c r="CI32" s="22">
        <f t="shared" si="12"/>
        <v>-1.086473226860523E-2</v>
      </c>
      <c r="CJ32" s="22">
        <f t="shared" si="13"/>
        <v>-4.2292380436303063E-4</v>
      </c>
      <c r="CK32" s="22">
        <f t="shared" si="14"/>
        <v>-2.460113285092309E-3</v>
      </c>
    </row>
    <row r="33" spans="1:89" x14ac:dyDescent="0.25">
      <c r="A33" s="27" t="s">
        <v>32</v>
      </c>
      <c r="B33" s="25">
        <v>604042.92501000001</v>
      </c>
      <c r="C33" s="25">
        <v>89.258917022999995</v>
      </c>
      <c r="D33" s="25">
        <v>27920.070100000001</v>
      </c>
      <c r="E33" s="25">
        <v>2661.8665970000002</v>
      </c>
      <c r="F33" s="25">
        <v>2493.3049738</v>
      </c>
      <c r="G33" s="25">
        <v>44.663271467000001</v>
      </c>
      <c r="H33" s="25">
        <v>41760.576317999999</v>
      </c>
      <c r="I33" s="25">
        <v>269.84722828999998</v>
      </c>
      <c r="J33" s="25">
        <v>1170.6504877</v>
      </c>
      <c r="K33" s="25">
        <v>641.97971762999998</v>
      </c>
      <c r="L33" s="61">
        <v>34.067707755000001</v>
      </c>
      <c r="M33" s="61">
        <v>211.58412478</v>
      </c>
      <c r="N33" s="61">
        <v>66.738723340000007</v>
      </c>
      <c r="O33" s="25"/>
      <c r="P33" s="27" t="s">
        <v>32</v>
      </c>
      <c r="Q33" s="25">
        <v>42.558644775251899</v>
      </c>
      <c r="R33" s="25">
        <v>33.957597251202003</v>
      </c>
      <c r="S33" s="25">
        <v>269.86265608517402</v>
      </c>
      <c r="T33" s="25">
        <v>269.86265608517402</v>
      </c>
      <c r="U33" s="25">
        <v>92.164028691760606</v>
      </c>
      <c r="V33" s="25">
        <v>1175.1376726575299</v>
      </c>
      <c r="W33" s="25">
        <v>212.408135612428</v>
      </c>
      <c r="X33" s="25">
        <v>3321.15500929261</v>
      </c>
      <c r="Y33" s="25">
        <v>602471.82697112497</v>
      </c>
      <c r="Z33" s="25">
        <v>2005.24525476135</v>
      </c>
      <c r="AA33" s="25">
        <v>246.99278105952399</v>
      </c>
      <c r="AB33" s="25">
        <v>2385.7150946896199</v>
      </c>
      <c r="AC33" s="25">
        <v>3076.6067058424601</v>
      </c>
      <c r="AD33" s="25">
        <v>640.23430533063402</v>
      </c>
      <c r="AE33" s="25">
        <v>640.23430533063402</v>
      </c>
      <c r="AF33" s="25">
        <v>222.767391835182</v>
      </c>
      <c r="AG33" s="25">
        <v>1315.88706412897</v>
      </c>
      <c r="AH33" s="25">
        <v>66.569017066724598</v>
      </c>
      <c r="AI33" s="88">
        <v>187.65570935006301</v>
      </c>
      <c r="AJ33" s="25">
        <v>4.7832545057138196</v>
      </c>
      <c r="AK33" s="25">
        <v>52.753107729508898</v>
      </c>
      <c r="AL33" s="25">
        <v>67.139098017742796</v>
      </c>
      <c r="AM33" s="25">
        <v>88.839993078589202</v>
      </c>
      <c r="AN33" s="25">
        <v>0</v>
      </c>
      <c r="AO33" s="88">
        <v>42290.829487590701</v>
      </c>
      <c r="AP33" s="25">
        <v>25061.3091927225</v>
      </c>
      <c r="AQ33" s="25">
        <v>2561.8217613827301</v>
      </c>
      <c r="AR33" s="25">
        <v>27845.898345940401</v>
      </c>
      <c r="AS33" s="25">
        <v>1262.4878639246599</v>
      </c>
      <c r="AT33" s="25">
        <v>1.4717418212382201</v>
      </c>
      <c r="AU33" s="25">
        <v>17478.650036667201</v>
      </c>
      <c r="AV33" s="25">
        <v>1.2178057928647401</v>
      </c>
      <c r="AW33" s="25">
        <v>0.12222871823277499</v>
      </c>
      <c r="AX33" s="25">
        <v>727.27973709882701</v>
      </c>
      <c r="AY33" s="25">
        <v>0.75367750646229803</v>
      </c>
      <c r="AZ33" s="25">
        <v>2.3520466707452101E-2</v>
      </c>
      <c r="BA33" s="25">
        <v>2646.31256226798</v>
      </c>
      <c r="BB33" s="25">
        <v>2478.4443180509802</v>
      </c>
      <c r="BC33" s="25">
        <v>167.86824421700101</v>
      </c>
      <c r="BD33" s="25">
        <v>2.9712272902439902E-3</v>
      </c>
      <c r="BE33" s="25">
        <v>558.69736360279296</v>
      </c>
      <c r="BF33" s="25">
        <v>2.13594899463725E-2</v>
      </c>
      <c r="BG33" s="25">
        <v>242.53817703114501</v>
      </c>
      <c r="BH33" s="25">
        <v>1.8789480180999401</v>
      </c>
      <c r="BI33" s="25">
        <v>936.64965789778205</v>
      </c>
      <c r="BJ33" s="25">
        <v>313.48336990693599</v>
      </c>
      <c r="BK33" s="25">
        <v>2.8243420211974399</v>
      </c>
      <c r="BL33" s="25">
        <v>4.9600640771176696</v>
      </c>
      <c r="BM33" s="25">
        <v>2.72328127890121E-3</v>
      </c>
      <c r="BN33" s="25">
        <v>44.455826217585098</v>
      </c>
      <c r="BO33" s="25">
        <v>9702.3534253765101</v>
      </c>
      <c r="BP33" s="25">
        <v>0</v>
      </c>
      <c r="BQ33" s="25">
        <v>4777.2926802654301</v>
      </c>
      <c r="BR33" s="25">
        <v>1078.85233711093</v>
      </c>
      <c r="BS33" s="25">
        <v>42005.195290376199</v>
      </c>
      <c r="BT33" s="25">
        <v>6428.3147369927901</v>
      </c>
      <c r="BU33" s="27"/>
      <c r="BV33" s="88">
        <f t="shared" si="0"/>
        <v>41454.88459203946</v>
      </c>
      <c r="BW33" s="34">
        <f t="shared" si="1"/>
        <v>8.0000073643757569E-3</v>
      </c>
      <c r="BY33" s="22">
        <f t="shared" si="2"/>
        <v>-2.6009708479724724E-3</v>
      </c>
      <c r="BZ33" s="22">
        <f t="shared" si="3"/>
        <v>-4.6933567914883558E-3</v>
      </c>
      <c r="CA33" s="22">
        <f t="shared" si="4"/>
        <v>-2.6565747791442709E-3</v>
      </c>
      <c r="CB33" s="22">
        <f t="shared" si="5"/>
        <v>-5.843281083112906E-3</v>
      </c>
      <c r="CC33" s="22">
        <f t="shared" si="6"/>
        <v>-5.960223841518641E-3</v>
      </c>
      <c r="CD33" s="22">
        <f t="shared" si="7"/>
        <v>-4.6446496774911854E-3</v>
      </c>
      <c r="CE33" s="22">
        <f t="shared" si="8"/>
        <v>5.8576531730181658E-3</v>
      </c>
      <c r="CF33" s="22">
        <f t="shared" si="9"/>
        <v>5.7172331440322474E-5</v>
      </c>
      <c r="CG33" s="22">
        <f t="shared" si="10"/>
        <v>3.8330697374465905E-3</v>
      </c>
      <c r="CH33" s="22">
        <f t="shared" si="11"/>
        <v>-2.7187966401952925E-3</v>
      </c>
      <c r="CI33" s="22">
        <f t="shared" si="12"/>
        <v>-3.2321077951549928E-3</v>
      </c>
      <c r="CJ33" s="22">
        <f t="shared" si="13"/>
        <v>3.8944832618457922E-3</v>
      </c>
      <c r="CK33" s="22">
        <f t="shared" si="14"/>
        <v>5.9991359993969758E-3</v>
      </c>
    </row>
    <row r="34" spans="1:89" x14ac:dyDescent="0.25">
      <c r="A34" s="27" t="s">
        <v>33</v>
      </c>
      <c r="B34" s="25">
        <v>378571.25310999999</v>
      </c>
      <c r="C34" s="25">
        <v>61.636379386000002</v>
      </c>
      <c r="D34" s="25">
        <v>18407.529839999999</v>
      </c>
      <c r="E34" s="25">
        <v>1845.7805928</v>
      </c>
      <c r="F34" s="25">
        <v>1731.5681797</v>
      </c>
      <c r="G34" s="25">
        <v>30.790734293</v>
      </c>
      <c r="H34" s="25">
        <v>25987.835625</v>
      </c>
      <c r="I34" s="25">
        <v>165.59295610999999</v>
      </c>
      <c r="J34" s="25">
        <v>775.20842469000002</v>
      </c>
      <c r="K34" s="25">
        <v>400.95630711000001</v>
      </c>
      <c r="L34" s="61">
        <v>21.653716221</v>
      </c>
      <c r="M34" s="61">
        <v>128.14142423999999</v>
      </c>
      <c r="N34" s="61">
        <v>36.901121416000002</v>
      </c>
      <c r="O34" s="25"/>
      <c r="P34" s="27" t="s">
        <v>33</v>
      </c>
      <c r="Q34" s="25">
        <v>26.688623125128</v>
      </c>
      <c r="R34" s="25">
        <v>21.505064375568399</v>
      </c>
      <c r="S34" s="25">
        <v>165.16458820094499</v>
      </c>
      <c r="T34" s="25">
        <v>165.16458820094499</v>
      </c>
      <c r="U34" s="25">
        <v>57.5668786679839</v>
      </c>
      <c r="V34" s="25">
        <v>777.55497590153095</v>
      </c>
      <c r="W34" s="25">
        <v>128.39426326092601</v>
      </c>
      <c r="X34" s="25">
        <v>2055.2733253776</v>
      </c>
      <c r="Y34" s="25">
        <v>376820.08509576297</v>
      </c>
      <c r="Z34" s="25">
        <v>1240.50354938796</v>
      </c>
      <c r="AA34" s="25">
        <v>150.60212362737201</v>
      </c>
      <c r="AB34" s="25">
        <v>1459.21304406902</v>
      </c>
      <c r="AC34" s="25">
        <v>2038.50899008391</v>
      </c>
      <c r="AD34" s="25">
        <v>399.18425626077402</v>
      </c>
      <c r="AE34" s="25">
        <v>399.18425626077402</v>
      </c>
      <c r="AF34" s="25">
        <v>146.76866390956599</v>
      </c>
      <c r="AG34" s="25">
        <v>895.67410811361503</v>
      </c>
      <c r="AH34" s="25">
        <v>40.592594119743403</v>
      </c>
      <c r="AI34" s="88">
        <v>104.295885797747</v>
      </c>
      <c r="AJ34" s="25">
        <v>3.0208539638788099</v>
      </c>
      <c r="AK34" s="25">
        <v>33.178459648732002</v>
      </c>
      <c r="AL34" s="25">
        <v>36.890359717850799</v>
      </c>
      <c r="AM34" s="25">
        <v>61.168429235602403</v>
      </c>
      <c r="AN34" s="25">
        <v>0</v>
      </c>
      <c r="AO34" s="88">
        <v>26228.2479499771</v>
      </c>
      <c r="AP34" s="25">
        <v>16511.479985846301</v>
      </c>
      <c r="AQ34" s="25">
        <v>1687.8406249904899</v>
      </c>
      <c r="AR34" s="25">
        <v>18346.0892747463</v>
      </c>
      <c r="AS34" s="25">
        <v>785.66757502334099</v>
      </c>
      <c r="AT34" s="25">
        <v>1.0526023486940299</v>
      </c>
      <c r="AU34" s="25">
        <v>10748.759061422899</v>
      </c>
      <c r="AV34" s="25">
        <v>0.86251309269884302</v>
      </c>
      <c r="AW34" s="25">
        <v>9.4029650898107803E-2</v>
      </c>
      <c r="AX34" s="25">
        <v>533.48157307495103</v>
      </c>
      <c r="AY34" s="25">
        <v>0.53915839988535896</v>
      </c>
      <c r="AZ34" s="25">
        <v>1.8115040046958401E-2</v>
      </c>
      <c r="BA34" s="25">
        <v>1824.87039124787</v>
      </c>
      <c r="BB34" s="25">
        <v>1711.88597303549</v>
      </c>
      <c r="BC34" s="25">
        <v>112.984418212382</v>
      </c>
      <c r="BD34" s="25">
        <v>2.3577471057171298E-3</v>
      </c>
      <c r="BE34" s="25">
        <v>373.59784748425</v>
      </c>
      <c r="BF34" s="25">
        <v>1.69493233552141E-2</v>
      </c>
      <c r="BG34" s="25">
        <v>163.849587404994</v>
      </c>
      <c r="BH34" s="25">
        <v>1.3153067405215</v>
      </c>
      <c r="BI34" s="25">
        <v>631.44840096562405</v>
      </c>
      <c r="BJ34" s="25">
        <v>215.33297922617299</v>
      </c>
      <c r="BK34" s="25">
        <v>1.90870147467164</v>
      </c>
      <c r="BL34" s="25">
        <v>3.6967270875290001</v>
      </c>
      <c r="BM34" s="25">
        <v>2.1032002644443999E-3</v>
      </c>
      <c r="BN34" s="25">
        <v>30.584149993661701</v>
      </c>
      <c r="BO34" s="25">
        <v>6124.3940456868304</v>
      </c>
      <c r="BP34" s="25">
        <v>0</v>
      </c>
      <c r="BQ34" s="25">
        <v>3051.3561677726798</v>
      </c>
      <c r="BR34" s="25">
        <v>610.53077607619105</v>
      </c>
      <c r="BS34" s="25">
        <v>26049.317011965501</v>
      </c>
      <c r="BT34" s="25">
        <v>3767.9941564388901</v>
      </c>
      <c r="BU34" s="27"/>
      <c r="BV34" s="88">
        <f t="shared" si="0"/>
        <v>25742.851221145054</v>
      </c>
      <c r="BW34" s="34">
        <f t="shared" si="1"/>
        <v>7.9999972589032946E-3</v>
      </c>
      <c r="BY34" s="22">
        <f t="shared" si="2"/>
        <v>-4.6257289740068742E-3</v>
      </c>
      <c r="BZ34" s="22">
        <f t="shared" si="3"/>
        <v>-7.5921096446474271E-3</v>
      </c>
      <c r="CA34" s="22">
        <f t="shared" si="4"/>
        <v>-3.3377952277000834E-3</v>
      </c>
      <c r="CB34" s="22">
        <f t="shared" si="5"/>
        <v>-1.1328649587982626E-2</v>
      </c>
      <c r="CC34" s="22">
        <f t="shared" si="6"/>
        <v>-1.1366694592366548E-2</v>
      </c>
      <c r="CD34" s="22">
        <f t="shared" si="7"/>
        <v>-6.7093008361695508E-3</v>
      </c>
      <c r="CE34" s="22">
        <f t="shared" si="8"/>
        <v>2.365775582571273E-3</v>
      </c>
      <c r="CF34" s="22">
        <f t="shared" si="9"/>
        <v>-2.5868727699410242E-3</v>
      </c>
      <c r="CG34" s="22">
        <f t="shared" si="10"/>
        <v>3.0269939500068058E-3</v>
      </c>
      <c r="CH34" s="22">
        <f t="shared" si="11"/>
        <v>-4.4195609790965056E-3</v>
      </c>
      <c r="CI34" s="22">
        <f t="shared" si="12"/>
        <v>-6.864957678139199E-3</v>
      </c>
      <c r="CJ34" s="22">
        <f t="shared" si="13"/>
        <v>1.9731247910314163E-3</v>
      </c>
      <c r="CK34" s="22">
        <f t="shared" si="14"/>
        <v>-2.9163607327490964E-4</v>
      </c>
    </row>
    <row r="35" spans="1:89" x14ac:dyDescent="0.25">
      <c r="A35" s="27" t="s">
        <v>34</v>
      </c>
      <c r="B35" s="25">
        <v>68058.607665000003</v>
      </c>
      <c r="C35" s="25">
        <v>40.423721411000002</v>
      </c>
      <c r="D35" s="25">
        <v>14948.555603000001</v>
      </c>
      <c r="E35" s="25">
        <v>1084.988353</v>
      </c>
      <c r="F35" s="25">
        <v>1043.8365171999999</v>
      </c>
      <c r="G35" s="25">
        <v>15.635060216999999</v>
      </c>
      <c r="H35" s="25">
        <v>5166.8309041000002</v>
      </c>
      <c r="I35" s="25">
        <v>104.83242079999999</v>
      </c>
      <c r="J35" s="25">
        <v>156.14827929</v>
      </c>
      <c r="K35" s="25">
        <v>281.68074854000002</v>
      </c>
      <c r="L35" s="61">
        <v>19.137046590000001</v>
      </c>
      <c r="M35" s="61">
        <v>23.573994466999999</v>
      </c>
      <c r="N35" s="61">
        <v>10.477076752</v>
      </c>
      <c r="O35" s="25"/>
      <c r="P35" s="27" t="s">
        <v>34</v>
      </c>
      <c r="Q35" s="25">
        <v>7.8878819014427002</v>
      </c>
      <c r="R35" s="25">
        <v>18.928178872195598</v>
      </c>
      <c r="S35" s="25">
        <v>103.82880909911999</v>
      </c>
      <c r="T35" s="25">
        <v>103.82880909911999</v>
      </c>
      <c r="U35" s="25">
        <v>57.470509884108502</v>
      </c>
      <c r="V35" s="25">
        <v>155.95103149639701</v>
      </c>
      <c r="W35" s="25">
        <v>23.6028992862596</v>
      </c>
      <c r="X35" s="25">
        <v>405.44731636222798</v>
      </c>
      <c r="Y35" s="25">
        <v>67652.8310058036</v>
      </c>
      <c r="Z35" s="25">
        <v>356.75205030677103</v>
      </c>
      <c r="AA35" s="25">
        <v>27.320738945079398</v>
      </c>
      <c r="AB35" s="25">
        <v>262.02964530879399</v>
      </c>
      <c r="AC35" s="25">
        <v>317.40176194622097</v>
      </c>
      <c r="AD35" s="25">
        <v>278.67432652256099</v>
      </c>
      <c r="AE35" s="25">
        <v>278.67432652256099</v>
      </c>
      <c r="AF35" s="25">
        <v>118.221437523768</v>
      </c>
      <c r="AG35" s="25">
        <v>149.003181483247</v>
      </c>
      <c r="AH35" s="25">
        <v>7.4472243003663996</v>
      </c>
      <c r="AI35" s="88">
        <v>33.181160494051902</v>
      </c>
      <c r="AJ35" s="25">
        <v>3.0731437445305998</v>
      </c>
      <c r="AK35" s="25">
        <v>5.3675478500140503</v>
      </c>
      <c r="AL35" s="25">
        <v>10.4877644126622</v>
      </c>
      <c r="AM35" s="25">
        <v>39.948214052260496</v>
      </c>
      <c r="AN35" s="25">
        <v>0</v>
      </c>
      <c r="AO35" s="88">
        <v>5215.9196128683698</v>
      </c>
      <c r="AP35" s="25">
        <v>13299.915656233199</v>
      </c>
      <c r="AQ35" s="25">
        <v>1359.5465320303999</v>
      </c>
      <c r="AR35" s="25">
        <v>14777.6836257874</v>
      </c>
      <c r="AS35" s="25">
        <v>157.23497028649001</v>
      </c>
      <c r="AT35" s="25">
        <v>5.6477726626873198E-2</v>
      </c>
      <c r="AU35" s="25">
        <v>1980.7882562591899</v>
      </c>
      <c r="AV35" s="25">
        <v>0.57049618401979696</v>
      </c>
      <c r="AW35" s="25">
        <v>0.17747649156456499</v>
      </c>
      <c r="AX35" s="25">
        <v>687.96267409624295</v>
      </c>
      <c r="AY35" s="25">
        <v>0.26556274585668799</v>
      </c>
      <c r="AZ35" s="25">
        <v>3.3375905620132498E-2</v>
      </c>
      <c r="BA35" s="25">
        <v>1073.1367559523401</v>
      </c>
      <c r="BB35" s="25">
        <v>1032.3481279216701</v>
      </c>
      <c r="BC35" s="25">
        <v>40.788628030666302</v>
      </c>
      <c r="BD35" s="25">
        <v>1.64451514189498E-3</v>
      </c>
      <c r="BE35" s="25">
        <v>51.724282354756703</v>
      </c>
      <c r="BF35" s="25">
        <v>1.18219867171525E-2</v>
      </c>
      <c r="BG35" s="25">
        <v>57.608510810915</v>
      </c>
      <c r="BH35" s="25">
        <v>1.0982554450305</v>
      </c>
      <c r="BI35" s="25">
        <v>229.22490043375899</v>
      </c>
      <c r="BJ35" s="25">
        <v>15.4735437961853</v>
      </c>
      <c r="BK35" s="25">
        <v>0.22344229644449501</v>
      </c>
      <c r="BL35" s="25">
        <v>3.38555671886109</v>
      </c>
      <c r="BM35" s="25">
        <v>3.6502101203172402E-3</v>
      </c>
      <c r="BN35" s="25">
        <v>15.4598237528177</v>
      </c>
      <c r="BO35" s="25">
        <v>1074.2515415845101</v>
      </c>
      <c r="BP35" s="25">
        <v>0</v>
      </c>
      <c r="BQ35" s="25">
        <v>535.64365914689495</v>
      </c>
      <c r="BR35" s="25">
        <v>120.221787006597</v>
      </c>
      <c r="BS35" s="25">
        <v>5184.5890087468297</v>
      </c>
      <c r="BT35" s="25">
        <v>706.89985325955502</v>
      </c>
      <c r="BU35" s="27"/>
      <c r="BV35" s="88">
        <f t="shared" ref="BV35:BV51" si="15">Q35+S35+U35+V35+Z35+AB35+AC35+AD35+AG35+AH35+AJ35+AK35+AL35+AS35+AU35+BJ35+BQ35+BT35</f>
        <v>5111.415161004551</v>
      </c>
      <c r="BW35" s="34">
        <f t="shared" ref="BW35:BW51" si="16">AF35/(AF35+AP35+AQ35+1E-50)</f>
        <v>7.9999978695895983E-3</v>
      </c>
      <c r="BY35" s="22">
        <f t="shared" ref="BY35:BY51" si="17">+(Y35-B35)/B35</f>
        <v>-5.9621651561508294E-3</v>
      </c>
      <c r="BZ35" s="22">
        <f t="shared" ref="BZ35:BZ51" si="18">+(AM35-C35)/C35</f>
        <v>-1.1763077275960845E-2</v>
      </c>
      <c r="CA35" s="22">
        <f t="shared" ref="CA35:CA51" si="19">+(AR35-D35)/D35</f>
        <v>-1.1430668069248679E-2</v>
      </c>
      <c r="CB35" s="22">
        <f t="shared" ref="CB35:CB51" si="20">+(BA35-E35)/E35</f>
        <v>-1.0923248175789293E-2</v>
      </c>
      <c r="CC35" s="22">
        <f t="shared" ref="CC35:CC51" si="21">+(BB35-F35)/F35</f>
        <v>-1.1005927737751888E-2</v>
      </c>
      <c r="CD35" s="22">
        <f t="shared" ref="CD35:CD51" si="22">+(BN35-G35)/G35</f>
        <v>-1.1207917446442903E-2</v>
      </c>
      <c r="CE35" s="22">
        <f t="shared" ref="CE35:CE51" si="23">+(BS35-H35)/H35</f>
        <v>3.4369432591142054E-3</v>
      </c>
      <c r="CF35" s="22">
        <f t="shared" ref="CF35:CF51" si="24">+(T35-I35)/I35</f>
        <v>-9.5734858855801661E-3</v>
      </c>
      <c r="CG35" s="22">
        <f t="shared" ref="CG35:CG51" si="25">+(V35-J35)/J35</f>
        <v>-1.2632082434713679E-3</v>
      </c>
      <c r="CH35" s="22">
        <f t="shared" ref="CH35:CH51" si="26">+(AD35-K35)/K35</f>
        <v>-1.0673154033500125E-2</v>
      </c>
      <c r="CI35" s="22">
        <f t="shared" ref="CI35:CI51" si="27">+(R35-L35)/L35</f>
        <v>-1.0914313074492142E-2</v>
      </c>
      <c r="CJ35" s="22">
        <f t="shared" ref="CJ35:CJ51" si="28">+(W35-M35)/M35</f>
        <v>1.2261315875026465E-3</v>
      </c>
      <c r="CK35" s="22">
        <f t="shared" ref="CK35:CK51" si="29">+(AL35-N35)/N35</f>
        <v>1.0200994910301965E-3</v>
      </c>
    </row>
    <row r="36" spans="1:89" x14ac:dyDescent="0.25">
      <c r="A36" s="27" t="s">
        <v>35</v>
      </c>
      <c r="B36" s="25">
        <v>400221.56722000003</v>
      </c>
      <c r="C36" s="25">
        <v>77.134199803000001</v>
      </c>
      <c r="D36" s="25">
        <v>24030.882393</v>
      </c>
      <c r="E36" s="25">
        <v>2220.2121078</v>
      </c>
      <c r="F36" s="25">
        <v>2091.3940244</v>
      </c>
      <c r="G36" s="25">
        <v>35.638200107999999</v>
      </c>
      <c r="H36" s="25">
        <v>28085.616300999998</v>
      </c>
      <c r="I36" s="25">
        <v>216.45347663999999</v>
      </c>
      <c r="J36" s="25">
        <v>824.78883679</v>
      </c>
      <c r="K36" s="25">
        <v>527.82118591999995</v>
      </c>
      <c r="L36" s="61">
        <v>30.300887585000002</v>
      </c>
      <c r="M36" s="61">
        <v>141.85505305999999</v>
      </c>
      <c r="N36" s="61">
        <v>43.590511997999997</v>
      </c>
      <c r="O36" s="25"/>
      <c r="P36" s="27" t="s">
        <v>35</v>
      </c>
      <c r="Q36" s="25">
        <v>31.152418859996601</v>
      </c>
      <c r="R36" s="25">
        <v>30.010308787992098</v>
      </c>
      <c r="S36" s="25">
        <v>215.226649630004</v>
      </c>
      <c r="T36" s="25">
        <v>215.226649630004</v>
      </c>
      <c r="U36" s="25">
        <v>87.222174910729294</v>
      </c>
      <c r="V36" s="25">
        <v>825.69906587404705</v>
      </c>
      <c r="W36" s="25">
        <v>141.97944074122901</v>
      </c>
      <c r="X36" s="25">
        <v>2190.2109970824599</v>
      </c>
      <c r="Y36" s="25">
        <v>398424.947454818</v>
      </c>
      <c r="Z36" s="25">
        <v>1424.4817793443799</v>
      </c>
      <c r="AA36" s="25">
        <v>159.05468204915999</v>
      </c>
      <c r="AB36" s="25">
        <v>1606.9889007249001</v>
      </c>
      <c r="AC36" s="25">
        <v>2072.9164726423401</v>
      </c>
      <c r="AD36" s="25">
        <v>523.86397782656002</v>
      </c>
      <c r="AE36" s="25">
        <v>523.86397782656002</v>
      </c>
      <c r="AF36" s="25">
        <v>190.76700434729401</v>
      </c>
      <c r="AG36" s="25">
        <v>909.71090142417495</v>
      </c>
      <c r="AH36" s="25">
        <v>44.321403907470199</v>
      </c>
      <c r="AI36" s="88">
        <v>125.82307011015899</v>
      </c>
      <c r="AJ36" s="25">
        <v>4.4874612994227103</v>
      </c>
      <c r="AK36" s="25">
        <v>34.692161012786798</v>
      </c>
      <c r="AL36" s="25">
        <v>43.559020670054799</v>
      </c>
      <c r="AM36" s="25">
        <v>76.372731793735596</v>
      </c>
      <c r="AN36" s="25">
        <v>0</v>
      </c>
      <c r="AO36" s="88">
        <v>28308.834035505399</v>
      </c>
      <c r="AP36" s="25">
        <v>21461.2955332815</v>
      </c>
      <c r="AQ36" s="25">
        <v>2193.8214760076398</v>
      </c>
      <c r="AR36" s="25">
        <v>23845.884013636402</v>
      </c>
      <c r="AS36" s="25">
        <v>861.13511293694103</v>
      </c>
      <c r="AT36" s="25">
        <v>0.889737476699901</v>
      </c>
      <c r="AU36" s="25">
        <v>11507.271236545201</v>
      </c>
      <c r="AV36" s="25">
        <v>1.0286656128573499</v>
      </c>
      <c r="AW36" s="25">
        <v>0.159831607257615</v>
      </c>
      <c r="AX36" s="25">
        <v>780.12890650749296</v>
      </c>
      <c r="AY36" s="25">
        <v>0.58528455243417798</v>
      </c>
      <c r="AZ36" s="25">
        <v>3.0486152418745902E-2</v>
      </c>
      <c r="BA36" s="25">
        <v>2194.97687783219</v>
      </c>
      <c r="BB36" s="25">
        <v>2067.43982696274</v>
      </c>
      <c r="BC36" s="25">
        <v>127.537050869447</v>
      </c>
      <c r="BD36" s="25">
        <v>2.9552363817743799E-3</v>
      </c>
      <c r="BE36" s="25">
        <v>381.86104742692999</v>
      </c>
      <c r="BF36" s="25">
        <v>2.1244441421540201E-2</v>
      </c>
      <c r="BG36" s="25">
        <v>182.90129018888001</v>
      </c>
      <c r="BH36" s="25">
        <v>1.7179261799963601</v>
      </c>
      <c r="BI36" s="25">
        <v>711.40910112049903</v>
      </c>
      <c r="BJ36" s="25">
        <v>191.38639658116301</v>
      </c>
      <c r="BK36" s="25">
        <v>1.88866877031696</v>
      </c>
      <c r="BL36" s="25">
        <v>4.81122650143024</v>
      </c>
      <c r="BM36" s="25">
        <v>3.4551877252159101E-3</v>
      </c>
      <c r="BN36" s="25">
        <v>35.332904031702398</v>
      </c>
      <c r="BO36" s="25">
        <v>6450.2093177912102</v>
      </c>
      <c r="BP36" s="25">
        <v>0</v>
      </c>
      <c r="BQ36" s="25">
        <v>3223.0796296774001</v>
      </c>
      <c r="BR36" s="25">
        <v>680.78583417384505</v>
      </c>
      <c r="BS36" s="25">
        <v>28116.313603730199</v>
      </c>
      <c r="BT36" s="25">
        <v>4161.2814566972402</v>
      </c>
      <c r="BU36" s="27"/>
      <c r="BV36" s="88">
        <f t="shared" si="15"/>
        <v>27768.476220564811</v>
      </c>
      <c r="BW36" s="34">
        <f t="shared" si="16"/>
        <v>7.9999971583440809E-3</v>
      </c>
      <c r="BY36" s="22">
        <f t="shared" si="17"/>
        <v>-4.489062840020392E-3</v>
      </c>
      <c r="BZ36" s="22">
        <f t="shared" si="18"/>
        <v>-9.8719894833833362E-3</v>
      </c>
      <c r="CA36" s="22">
        <f t="shared" si="19"/>
        <v>-7.6983598162623807E-3</v>
      </c>
      <c r="CB36" s="22">
        <f t="shared" si="20"/>
        <v>-1.1366134739628785E-2</v>
      </c>
      <c r="CC36" s="22">
        <f t="shared" si="21"/>
        <v>-1.1453698900250173E-2</v>
      </c>
      <c r="CD36" s="22">
        <f t="shared" si="22"/>
        <v>-8.5665402678141711E-3</v>
      </c>
      <c r="CE36" s="22">
        <f t="shared" si="23"/>
        <v>1.0929901769365145E-3</v>
      </c>
      <c r="CF36" s="22">
        <f t="shared" si="24"/>
        <v>-5.6678554165078823E-3</v>
      </c>
      <c r="CG36" s="22">
        <f t="shared" si="25"/>
        <v>1.1035904506049952E-3</v>
      </c>
      <c r="CH36" s="22">
        <f t="shared" si="26"/>
        <v>-7.4972513400394496E-3</v>
      </c>
      <c r="CI36" s="22">
        <f t="shared" si="27"/>
        <v>-9.5897783915659916E-3</v>
      </c>
      <c r="CJ36" s="22">
        <f t="shared" si="28"/>
        <v>8.7686464842681364E-4</v>
      </c>
      <c r="CK36" s="22">
        <f t="shared" si="29"/>
        <v>-7.2243537645628087E-4</v>
      </c>
    </row>
    <row r="37" spans="1:89" x14ac:dyDescent="0.25">
      <c r="A37" s="27" t="s">
        <v>36</v>
      </c>
      <c r="B37" s="25">
        <v>172878.44381</v>
      </c>
      <c r="C37" s="25">
        <v>26.260961628</v>
      </c>
      <c r="D37" s="25">
        <v>7916.1124814000004</v>
      </c>
      <c r="E37" s="25">
        <v>846.77199728000005</v>
      </c>
      <c r="F37" s="25">
        <v>794.14448866999999</v>
      </c>
      <c r="G37" s="25">
        <v>12.121725353</v>
      </c>
      <c r="H37" s="25">
        <v>11960.637376000001</v>
      </c>
      <c r="I37" s="25">
        <v>77.996528714999997</v>
      </c>
      <c r="J37" s="25">
        <v>362.09153534000001</v>
      </c>
      <c r="K37" s="25">
        <v>185.69830592</v>
      </c>
      <c r="L37" s="61">
        <v>10.654048732</v>
      </c>
      <c r="M37" s="61">
        <v>57.617809147999999</v>
      </c>
      <c r="N37" s="61">
        <v>16.490275567000001</v>
      </c>
      <c r="O37" s="25"/>
      <c r="P37" s="27" t="s">
        <v>36</v>
      </c>
      <c r="Q37" s="25">
        <v>12.741846908193301</v>
      </c>
      <c r="R37" s="25">
        <v>10.5724047418017</v>
      </c>
      <c r="S37" s="25">
        <v>77.724282770114698</v>
      </c>
      <c r="T37" s="25">
        <v>77.724282770114698</v>
      </c>
      <c r="U37" s="25">
        <v>29.331566053952599</v>
      </c>
      <c r="V37" s="25">
        <v>363.11766294602199</v>
      </c>
      <c r="W37" s="25">
        <v>57.712951306672998</v>
      </c>
      <c r="X37" s="25">
        <v>867.279262297429</v>
      </c>
      <c r="Y37" s="25">
        <v>171937.95861483601</v>
      </c>
      <c r="Z37" s="25">
        <v>565.61210832976406</v>
      </c>
      <c r="AA37" s="25">
        <v>60.683606521887803</v>
      </c>
      <c r="AB37" s="25">
        <v>657.61813662641498</v>
      </c>
      <c r="AC37" s="25">
        <v>951.11606539636</v>
      </c>
      <c r="AD37" s="25">
        <v>184.75728169041099</v>
      </c>
      <c r="AE37" s="25">
        <v>184.75728169041099</v>
      </c>
      <c r="AF37" s="25">
        <v>63.114666943787597</v>
      </c>
      <c r="AG37" s="25">
        <v>420.816522308039</v>
      </c>
      <c r="AH37" s="25">
        <v>18.271247556402201</v>
      </c>
      <c r="AI37" s="88">
        <v>47.955057414096899</v>
      </c>
      <c r="AJ37" s="25">
        <v>1.5079812574623599</v>
      </c>
      <c r="AK37" s="25">
        <v>14.6653656999319</v>
      </c>
      <c r="AL37" s="25">
        <v>16.4770431314309</v>
      </c>
      <c r="AM37" s="25">
        <v>26.0659246321312</v>
      </c>
      <c r="AN37" s="25">
        <v>0</v>
      </c>
      <c r="AO37" s="88">
        <v>12062.575535419999</v>
      </c>
      <c r="AP37" s="25">
        <v>7100.4055171547097</v>
      </c>
      <c r="AQ37" s="25">
        <v>725.81918052436902</v>
      </c>
      <c r="AR37" s="25">
        <v>7889.3393646228596</v>
      </c>
      <c r="AS37" s="25">
        <v>358.60043305863701</v>
      </c>
      <c r="AT37" s="25">
        <v>0.24088232750761901</v>
      </c>
      <c r="AU37" s="25">
        <v>4971.9443900467904</v>
      </c>
      <c r="AV37" s="25">
        <v>0.356465127620055</v>
      </c>
      <c r="AW37" s="25">
        <v>5.0828378511549401E-2</v>
      </c>
      <c r="AX37" s="25">
        <v>262.539749720288</v>
      </c>
      <c r="AY37" s="25">
        <v>0.18698321764579401</v>
      </c>
      <c r="AZ37" s="25">
        <v>9.6580781207802092E-3</v>
      </c>
      <c r="BA37" s="25">
        <v>836.77181998982701</v>
      </c>
      <c r="BB37" s="25">
        <v>784.74102567995601</v>
      </c>
      <c r="BC37" s="25">
        <v>52.0307943098707</v>
      </c>
      <c r="BD37" s="25">
        <v>8.1287942007418602E-4</v>
      </c>
      <c r="BE37" s="25">
        <v>156.482602664285</v>
      </c>
      <c r="BF37" s="25">
        <v>5.8435699047052099E-3</v>
      </c>
      <c r="BG37" s="25">
        <v>73.489285110534198</v>
      </c>
      <c r="BH37" s="25">
        <v>0.63885497500509802</v>
      </c>
      <c r="BI37" s="25">
        <v>288.48993971461101</v>
      </c>
      <c r="BJ37" s="25">
        <v>56.947748292917503</v>
      </c>
      <c r="BK37" s="25">
        <v>0.73712641456814199</v>
      </c>
      <c r="BL37" s="25">
        <v>1.5109091672591499</v>
      </c>
      <c r="BM37" s="25">
        <v>1.0843346737435E-3</v>
      </c>
      <c r="BN37" s="25">
        <v>12.049957665525699</v>
      </c>
      <c r="BO37" s="25">
        <v>2867.22516394575</v>
      </c>
      <c r="BP37" s="25">
        <v>0</v>
      </c>
      <c r="BQ37" s="25">
        <v>1426.9053751107699</v>
      </c>
      <c r="BR37" s="25">
        <v>277.31521951249101</v>
      </c>
      <c r="BS37" s="25">
        <v>11986.676385412</v>
      </c>
      <c r="BT37" s="25">
        <v>1720.1748951981799</v>
      </c>
      <c r="BU37" s="27"/>
      <c r="BV37" s="88">
        <f t="shared" si="15"/>
        <v>11848.329952381795</v>
      </c>
      <c r="BW37" s="34">
        <f t="shared" si="16"/>
        <v>7.9999939192379604E-3</v>
      </c>
      <c r="BY37" s="22">
        <f t="shared" si="17"/>
        <v>-5.4401530603642853E-3</v>
      </c>
      <c r="BZ37" s="22">
        <f t="shared" si="18"/>
        <v>-7.4268794353992019E-3</v>
      </c>
      <c r="CA37" s="22">
        <f t="shared" si="19"/>
        <v>-3.3821041376114755E-3</v>
      </c>
      <c r="CB37" s="22">
        <f t="shared" si="20"/>
        <v>-1.1809763811622962E-2</v>
      </c>
      <c r="CC37" s="22">
        <f t="shared" si="21"/>
        <v>-1.1840997607113667E-2</v>
      </c>
      <c r="CD37" s="22">
        <f t="shared" si="22"/>
        <v>-5.9205835295170423E-3</v>
      </c>
      <c r="CE37" s="22">
        <f t="shared" si="23"/>
        <v>2.1770586795189333E-3</v>
      </c>
      <c r="CF37" s="22">
        <f t="shared" si="24"/>
        <v>-3.4904879662028014E-3</v>
      </c>
      <c r="CG37" s="22">
        <f t="shared" si="25"/>
        <v>2.8338900688701942E-3</v>
      </c>
      <c r="CH37" s="22">
        <f t="shared" si="26"/>
        <v>-5.0674895763152712E-3</v>
      </c>
      <c r="CI37" s="22">
        <f t="shared" si="27"/>
        <v>-7.6631891079189341E-3</v>
      </c>
      <c r="CJ37" s="22">
        <f t="shared" si="28"/>
        <v>1.6512630396725485E-3</v>
      </c>
      <c r="CK37" s="22">
        <f t="shared" si="29"/>
        <v>-8.0243871700856346E-4</v>
      </c>
    </row>
    <row r="38" spans="1:89" x14ac:dyDescent="0.25">
      <c r="A38" s="27" t="s">
        <v>37</v>
      </c>
      <c r="B38" s="25">
        <v>206872.33223999999</v>
      </c>
      <c r="C38" s="25">
        <v>34.115381151000001</v>
      </c>
      <c r="D38" s="25">
        <v>9676.1696331999992</v>
      </c>
      <c r="E38" s="25">
        <v>1026.6723695000001</v>
      </c>
      <c r="F38" s="25">
        <v>963.84317873999998</v>
      </c>
      <c r="G38" s="25">
        <v>15.865200763000001</v>
      </c>
      <c r="H38" s="25">
        <v>13458.184808</v>
      </c>
      <c r="I38" s="25">
        <v>94.737408328000001</v>
      </c>
      <c r="J38" s="25">
        <v>388.71718976</v>
      </c>
      <c r="K38" s="25">
        <v>228.60931049000001</v>
      </c>
      <c r="L38" s="61">
        <v>12.147448466</v>
      </c>
      <c r="M38" s="61">
        <v>69.137620321</v>
      </c>
      <c r="N38" s="61">
        <v>21.341806963</v>
      </c>
      <c r="O38" s="25"/>
      <c r="P38" s="27" t="s">
        <v>37</v>
      </c>
      <c r="Q38" s="25">
        <v>14.212078488396701</v>
      </c>
      <c r="R38" s="25">
        <v>12.051380409324199</v>
      </c>
      <c r="S38" s="25">
        <v>94.242679192238995</v>
      </c>
      <c r="T38" s="25">
        <v>94.242679192238995</v>
      </c>
      <c r="U38" s="25">
        <v>35.096378228013002</v>
      </c>
      <c r="V38" s="25">
        <v>388.299252244895</v>
      </c>
      <c r="W38" s="25">
        <v>69.059381666471594</v>
      </c>
      <c r="X38" s="25">
        <v>1082.07497474861</v>
      </c>
      <c r="Y38" s="25">
        <v>205510.20186885801</v>
      </c>
      <c r="Z38" s="25">
        <v>669.196076032875</v>
      </c>
      <c r="AA38" s="25">
        <v>79.100484077965604</v>
      </c>
      <c r="AB38" s="25">
        <v>779.22574072468103</v>
      </c>
      <c r="AC38" s="25">
        <v>968.01214002514405</v>
      </c>
      <c r="AD38" s="25">
        <v>227.00670358731199</v>
      </c>
      <c r="AE38" s="25">
        <v>227.00670358731199</v>
      </c>
      <c r="AF38" s="25">
        <v>76.866458471204794</v>
      </c>
      <c r="AG38" s="25">
        <v>415.08759747438802</v>
      </c>
      <c r="AH38" s="25">
        <v>21.125497918718398</v>
      </c>
      <c r="AI38" s="88">
        <v>60.415930043120099</v>
      </c>
      <c r="AJ38" s="25">
        <v>1.80673912788196</v>
      </c>
      <c r="AK38" s="25">
        <v>16.1371171655137</v>
      </c>
      <c r="AL38" s="25">
        <v>21.323612562092901</v>
      </c>
      <c r="AM38" s="25">
        <v>33.7911133524033</v>
      </c>
      <c r="AN38" s="25">
        <v>0</v>
      </c>
      <c r="AO38" s="88">
        <v>13544.9129973489</v>
      </c>
      <c r="AP38" s="25">
        <v>8647.4785476082598</v>
      </c>
      <c r="AQ38" s="25">
        <v>883.96335889151499</v>
      </c>
      <c r="AR38" s="25">
        <v>9608.3083649709697</v>
      </c>
      <c r="AS38" s="25">
        <v>410.28431162332299</v>
      </c>
      <c r="AT38" s="25">
        <v>0.41480536002028201</v>
      </c>
      <c r="AU38" s="25">
        <v>5539.0052054276603</v>
      </c>
      <c r="AV38" s="25">
        <v>0.45764249232515902</v>
      </c>
      <c r="AW38" s="25">
        <v>6.109789242547E-2</v>
      </c>
      <c r="AX38" s="25">
        <v>320.09732990514601</v>
      </c>
      <c r="AY38" s="25">
        <v>0.26066941025259399</v>
      </c>
      <c r="AZ38" s="25">
        <v>1.1685370447042201E-2</v>
      </c>
      <c r="BA38" s="25">
        <v>1015.96913212865</v>
      </c>
      <c r="BB38" s="25">
        <v>953.72985702158996</v>
      </c>
      <c r="BC38" s="25">
        <v>62.2392751070619</v>
      </c>
      <c r="BD38" s="25">
        <v>1.23845871867369E-3</v>
      </c>
      <c r="BE38" s="25">
        <v>193.301667213412</v>
      </c>
      <c r="BF38" s="25">
        <v>8.9030062930934694E-3</v>
      </c>
      <c r="BG38" s="25">
        <v>88.961365268385094</v>
      </c>
      <c r="BH38" s="25">
        <v>0.76511096821486202</v>
      </c>
      <c r="BI38" s="25">
        <v>346.42286626211802</v>
      </c>
      <c r="BJ38" s="25">
        <v>89.977153564893499</v>
      </c>
      <c r="BK38" s="25">
        <v>0.94673915055914704</v>
      </c>
      <c r="BL38" s="25">
        <v>2.0174030815103801</v>
      </c>
      <c r="BM38" s="25">
        <v>1.33318176072135E-3</v>
      </c>
      <c r="BN38" s="25">
        <v>15.728833218715</v>
      </c>
      <c r="BO38" s="25">
        <v>3081.7600289690799</v>
      </c>
      <c r="BP38" s="25">
        <v>0</v>
      </c>
      <c r="BQ38" s="25">
        <v>1541.8183862332401</v>
      </c>
      <c r="BR38" s="25">
        <v>335.75196459299201</v>
      </c>
      <c r="BS38" s="25">
        <v>13454.448884736799</v>
      </c>
      <c r="BT38" s="25">
        <v>2049.8992716876701</v>
      </c>
      <c r="BU38" s="27"/>
      <c r="BV38" s="88">
        <f t="shared" si="15"/>
        <v>13281.75594130894</v>
      </c>
      <c r="BW38" s="34">
        <f t="shared" si="16"/>
        <v>7.9999991207023429E-3</v>
      </c>
      <c r="BY38" s="22">
        <f t="shared" si="17"/>
        <v>-6.5844009026867784E-3</v>
      </c>
      <c r="BZ38" s="22">
        <f t="shared" si="18"/>
        <v>-9.5050322656939027E-3</v>
      </c>
      <c r="CA38" s="22">
        <f t="shared" si="19"/>
        <v>-7.0132367250146238E-3</v>
      </c>
      <c r="CB38" s="22">
        <f t="shared" si="20"/>
        <v>-1.0425173297069082E-2</v>
      </c>
      <c r="CC38" s="22">
        <f t="shared" si="21"/>
        <v>-1.0492704561784447E-2</v>
      </c>
      <c r="CD38" s="22">
        <f t="shared" si="22"/>
        <v>-8.5953872454630573E-3</v>
      </c>
      <c r="CE38" s="22">
        <f t="shared" si="23"/>
        <v>-2.7759488493425325E-4</v>
      </c>
      <c r="CF38" s="22">
        <f t="shared" si="24"/>
        <v>-5.2221096659954384E-3</v>
      </c>
      <c r="CG38" s="22">
        <f t="shared" si="25"/>
        <v>-1.0751711684349138E-3</v>
      </c>
      <c r="CH38" s="22">
        <f t="shared" si="26"/>
        <v>-7.0102433678357378E-3</v>
      </c>
      <c r="CI38" s="22">
        <f t="shared" si="27"/>
        <v>-7.9084967468427345E-3</v>
      </c>
      <c r="CJ38" s="22">
        <f t="shared" si="28"/>
        <v>-1.1316364978307062E-3</v>
      </c>
      <c r="CK38" s="22">
        <f t="shared" si="29"/>
        <v>-8.5252391883415871E-4</v>
      </c>
    </row>
    <row r="39" spans="1:89" x14ac:dyDescent="0.25">
      <c r="A39" s="27" t="s">
        <v>38</v>
      </c>
      <c r="B39" s="25">
        <v>408038.56686000002</v>
      </c>
      <c r="C39" s="25">
        <v>68.892262766000002</v>
      </c>
      <c r="D39" s="25">
        <v>19813.529699999999</v>
      </c>
      <c r="E39" s="25">
        <v>2258.8759718000001</v>
      </c>
      <c r="F39" s="25">
        <v>2121.1697798999999</v>
      </c>
      <c r="G39" s="25">
        <v>31.741114942999999</v>
      </c>
      <c r="H39" s="25">
        <v>28334.050458999998</v>
      </c>
      <c r="I39" s="25">
        <v>199.21586191</v>
      </c>
      <c r="J39" s="25">
        <v>800.55775194</v>
      </c>
      <c r="K39" s="25">
        <v>475.38068078999999</v>
      </c>
      <c r="L39" s="61">
        <v>26.460647985000001</v>
      </c>
      <c r="M39" s="61">
        <v>138.41248259</v>
      </c>
      <c r="N39" s="61">
        <v>44.852229066</v>
      </c>
      <c r="O39" s="25"/>
      <c r="P39" s="27" t="s">
        <v>130</v>
      </c>
      <c r="Q39" s="25">
        <v>28.324839359879899</v>
      </c>
      <c r="R39" s="25">
        <v>26.2307812456908</v>
      </c>
      <c r="S39" s="25">
        <v>198.067856513989</v>
      </c>
      <c r="T39" s="25">
        <v>198.067856513989</v>
      </c>
      <c r="U39" s="25">
        <v>74.396761455430706</v>
      </c>
      <c r="V39" s="25">
        <v>799.93373012320501</v>
      </c>
      <c r="W39" s="25">
        <v>138.286341716507</v>
      </c>
      <c r="X39" s="25">
        <v>2089.1218680840102</v>
      </c>
      <c r="Y39" s="25">
        <v>405655.23652485397</v>
      </c>
      <c r="Z39" s="25">
        <v>1344.84494434319</v>
      </c>
      <c r="AA39" s="25">
        <v>153.52500205419801</v>
      </c>
      <c r="AB39" s="25">
        <v>1551.31281735064</v>
      </c>
      <c r="AC39" s="25">
        <v>2082.2346454941799</v>
      </c>
      <c r="AD39" s="25">
        <v>471.77812779352598</v>
      </c>
      <c r="AE39" s="25">
        <v>471.77812779352598</v>
      </c>
      <c r="AF39" s="25">
        <v>157.221667613992</v>
      </c>
      <c r="AG39" s="25">
        <v>879.30173701947194</v>
      </c>
      <c r="AH39" s="25">
        <v>43.136879803731503</v>
      </c>
      <c r="AI39" s="88">
        <v>126.96234969323299</v>
      </c>
      <c r="AJ39" s="25">
        <v>3.9063892857392899</v>
      </c>
      <c r="AK39" s="25">
        <v>33.507198241965199</v>
      </c>
      <c r="AL39" s="25">
        <v>44.814703195150699</v>
      </c>
      <c r="AM39" s="25">
        <v>68.204928499809796</v>
      </c>
      <c r="AN39" s="25">
        <v>0</v>
      </c>
      <c r="AO39" s="88">
        <v>28517.6411006575</v>
      </c>
      <c r="AP39" s="25">
        <v>17687.4300721242</v>
      </c>
      <c r="AQ39" s="25">
        <v>1808.0480601663301</v>
      </c>
      <c r="AR39" s="25">
        <v>19652.699799904502</v>
      </c>
      <c r="AS39" s="25">
        <v>831.90020177615304</v>
      </c>
      <c r="AT39" s="25">
        <v>0.79653018226712302</v>
      </c>
      <c r="AU39" s="25">
        <v>11839.167242623</v>
      </c>
      <c r="AV39" s="25">
        <v>0.99117797714909195</v>
      </c>
      <c r="AW39" s="25">
        <v>0.14047033881733001</v>
      </c>
      <c r="AX39" s="25">
        <v>720.28713734243797</v>
      </c>
      <c r="AY39" s="25">
        <v>0.54624058973638201</v>
      </c>
      <c r="AZ39" s="25">
        <v>2.6781599327590201E-2</v>
      </c>
      <c r="BA39" s="25">
        <v>2234.3019770924002</v>
      </c>
      <c r="BB39" s="25">
        <v>2097.9291537046702</v>
      </c>
      <c r="BC39" s="25">
        <v>136.37282338773201</v>
      </c>
      <c r="BD39" s="25">
        <v>2.5574566655092298E-3</v>
      </c>
      <c r="BE39" s="25">
        <v>414.90886534719999</v>
      </c>
      <c r="BF39" s="25">
        <v>1.83849544877836E-2</v>
      </c>
      <c r="BG39" s="25">
        <v>194.04463639720601</v>
      </c>
      <c r="BH39" s="25">
        <v>1.70537411641506</v>
      </c>
      <c r="BI39" s="25">
        <v>758.09411274436798</v>
      </c>
      <c r="BJ39" s="25">
        <v>176.32601652455199</v>
      </c>
      <c r="BK39" s="25">
        <v>2.0025219869155602</v>
      </c>
      <c r="BL39" s="25">
        <v>4.3613305813036902</v>
      </c>
      <c r="BM39" s="25">
        <v>3.0320903747306201E-3</v>
      </c>
      <c r="BN39" s="25">
        <v>31.453819738201101</v>
      </c>
      <c r="BO39" s="25">
        <v>6619.81822404783</v>
      </c>
      <c r="BP39" s="25">
        <v>0</v>
      </c>
      <c r="BQ39" s="25">
        <v>3255.4849043669001</v>
      </c>
      <c r="BR39" s="25">
        <v>719.38429711159199</v>
      </c>
      <c r="BS39" s="25">
        <v>28334.985917976999</v>
      </c>
      <c r="BT39" s="25">
        <v>4308.9605029823397</v>
      </c>
      <c r="BU39" s="27"/>
      <c r="BV39" s="88">
        <f t="shared" si="15"/>
        <v>27967.399498253046</v>
      </c>
      <c r="BW39" s="34">
        <f t="shared" si="16"/>
        <v>8.0000035218955427E-3</v>
      </c>
      <c r="BY39" s="22">
        <f t="shared" si="17"/>
        <v>-5.8409437948148193E-3</v>
      </c>
      <c r="BZ39" s="22">
        <f t="shared" si="18"/>
        <v>-9.976944269123671E-3</v>
      </c>
      <c r="CA39" s="22">
        <f t="shared" si="19"/>
        <v>-8.1171756133637096E-3</v>
      </c>
      <c r="CB39" s="22">
        <f t="shared" si="20"/>
        <v>-1.0878859669315077E-2</v>
      </c>
      <c r="CC39" s="22">
        <f t="shared" si="21"/>
        <v>-1.0956513908295143E-2</v>
      </c>
      <c r="CD39" s="22">
        <f t="shared" si="22"/>
        <v>-9.0512007947678146E-3</v>
      </c>
      <c r="CE39" s="22">
        <f t="shared" si="23"/>
        <v>3.3015363558930358E-5</v>
      </c>
      <c r="CF39" s="22">
        <f t="shared" si="24"/>
        <v>-5.7626204309455895E-3</v>
      </c>
      <c r="CG39" s="22">
        <f t="shared" si="25"/>
        <v>-7.7948382272583676E-4</v>
      </c>
      <c r="CH39" s="22">
        <f t="shared" si="26"/>
        <v>-7.5782486374650036E-3</v>
      </c>
      <c r="CI39" s="22">
        <f t="shared" si="27"/>
        <v>-8.6871167871440079E-3</v>
      </c>
      <c r="CJ39" s="22">
        <f t="shared" si="28"/>
        <v>-9.1134030061905326E-4</v>
      </c>
      <c r="CK39" s="22">
        <f t="shared" si="29"/>
        <v>-8.3665564969093132E-4</v>
      </c>
    </row>
    <row r="40" spans="1:89" x14ac:dyDescent="0.25">
      <c r="A40" s="27" t="s">
        <v>39</v>
      </c>
      <c r="B40" s="25">
        <v>28664.637928</v>
      </c>
      <c r="C40" s="25">
        <v>4.8144360364000001</v>
      </c>
      <c r="D40" s="25">
        <v>1444.7875617</v>
      </c>
      <c r="E40" s="25">
        <v>134.28714256999999</v>
      </c>
      <c r="F40" s="25">
        <v>126.31707544</v>
      </c>
      <c r="G40" s="25">
        <v>2.3454033798</v>
      </c>
      <c r="H40" s="25">
        <v>1724.4421027000001</v>
      </c>
      <c r="I40" s="25">
        <v>13.628317089999999</v>
      </c>
      <c r="J40" s="25">
        <v>52.846098611000002</v>
      </c>
      <c r="K40" s="25">
        <v>33.727045777999997</v>
      </c>
      <c r="L40" s="61">
        <v>1.7896576415000001</v>
      </c>
      <c r="M40" s="61">
        <v>9.7130601093000006</v>
      </c>
      <c r="N40" s="61">
        <v>2.7330641301999998</v>
      </c>
      <c r="O40" s="25"/>
      <c r="P40" s="27" t="s">
        <v>39</v>
      </c>
      <c r="Q40" s="25">
        <v>2.0398938029599201</v>
      </c>
      <c r="R40" s="25">
        <v>1.7746005380731</v>
      </c>
      <c r="S40" s="25">
        <v>13.5750173630218</v>
      </c>
      <c r="T40" s="25">
        <v>13.5750173630218</v>
      </c>
      <c r="U40" s="25">
        <v>5.1366001528795104</v>
      </c>
      <c r="V40" s="25">
        <v>52.9741467061896</v>
      </c>
      <c r="W40" s="25">
        <v>9.7408332698622608</v>
      </c>
      <c r="X40" s="25">
        <v>158.604420520753</v>
      </c>
      <c r="Y40" s="25">
        <v>28585.0388769655</v>
      </c>
      <c r="Z40" s="25">
        <v>96.733105506374201</v>
      </c>
      <c r="AA40" s="25">
        <v>11.4541261639114</v>
      </c>
      <c r="AB40" s="25">
        <v>111.158783376874</v>
      </c>
      <c r="AC40" s="25">
        <v>122.463131303453</v>
      </c>
      <c r="AD40" s="25">
        <v>33.527011675010002</v>
      </c>
      <c r="AE40" s="25">
        <v>33.527011675010002</v>
      </c>
      <c r="AF40" s="25">
        <v>11.509853553575001</v>
      </c>
      <c r="AG40" s="25">
        <v>54.592324651697297</v>
      </c>
      <c r="AH40" s="25">
        <v>2.9371768526712798</v>
      </c>
      <c r="AI40" s="88">
        <v>7.6274901183544497</v>
      </c>
      <c r="AJ40" s="25">
        <v>0.26885896005996501</v>
      </c>
      <c r="AK40" s="25">
        <v>2.3127256453515002</v>
      </c>
      <c r="AL40" s="25">
        <v>2.7328239679339901</v>
      </c>
      <c r="AM40" s="25">
        <v>4.7748364931077996</v>
      </c>
      <c r="AN40" s="25">
        <v>0</v>
      </c>
      <c r="AO40" s="88">
        <v>1740.8072212393299</v>
      </c>
      <c r="AP40" s="25">
        <v>1294.8612324939199</v>
      </c>
      <c r="AQ40" s="25">
        <v>132.36343279485399</v>
      </c>
      <c r="AR40" s="25">
        <v>1438.7345188423501</v>
      </c>
      <c r="AS40" s="25">
        <v>56.867486800927999</v>
      </c>
      <c r="AT40" s="25">
        <v>7.3457420702502899E-2</v>
      </c>
      <c r="AU40" s="25">
        <v>683.32627990542198</v>
      </c>
      <c r="AV40" s="25">
        <v>6.4175647525036197E-2</v>
      </c>
      <c r="AW40" s="25">
        <v>8.2650673236439893E-3</v>
      </c>
      <c r="AX40" s="25">
        <v>43.285351278956199</v>
      </c>
      <c r="AY40" s="25">
        <v>3.9519917106213102E-2</v>
      </c>
      <c r="AZ40" s="25">
        <v>1.58022336127691E-3</v>
      </c>
      <c r="BA40" s="25">
        <v>132.791675972158</v>
      </c>
      <c r="BB40" s="25">
        <v>124.899814179911</v>
      </c>
      <c r="BC40" s="25">
        <v>7.8918617922474397</v>
      </c>
      <c r="BD40" s="25">
        <v>1.65723041055572E-4</v>
      </c>
      <c r="BE40" s="25">
        <v>25.297565546167501</v>
      </c>
      <c r="BF40" s="25">
        <v>1.19135741882857E-3</v>
      </c>
      <c r="BG40" s="25">
        <v>11.457820885486401</v>
      </c>
      <c r="BH40" s="25">
        <v>9.9256158887106899E-2</v>
      </c>
      <c r="BI40" s="25">
        <v>44.159966710207897</v>
      </c>
      <c r="BJ40" s="25">
        <v>15.5936149364021</v>
      </c>
      <c r="BK40" s="25">
        <v>0.12975386244261</v>
      </c>
      <c r="BL40" s="25">
        <v>0.28156423772438899</v>
      </c>
      <c r="BM40" s="25">
        <v>1.80143560574744E-4</v>
      </c>
      <c r="BN40" s="25">
        <v>2.3291546099196898</v>
      </c>
      <c r="BO40" s="25">
        <v>374.42600878464299</v>
      </c>
      <c r="BP40" s="25">
        <v>0</v>
      </c>
      <c r="BQ40" s="25">
        <v>194.729623008934</v>
      </c>
      <c r="BR40" s="25">
        <v>39.9605851088808</v>
      </c>
      <c r="BS40" s="25">
        <v>1727.08235652044</v>
      </c>
      <c r="BT40" s="25">
        <v>256.04677006547701</v>
      </c>
      <c r="BU40" s="27"/>
      <c r="BV40" s="88">
        <f t="shared" si="15"/>
        <v>1707.0153746816388</v>
      </c>
      <c r="BW40" s="34">
        <f t="shared" si="16"/>
        <v>7.9999842937223693E-3</v>
      </c>
      <c r="BY40" s="22">
        <f t="shared" si="17"/>
        <v>-2.7769076042208295E-3</v>
      </c>
      <c r="BZ40" s="22">
        <f t="shared" si="18"/>
        <v>-8.22516759861475E-3</v>
      </c>
      <c r="CA40" s="22">
        <f t="shared" si="19"/>
        <v>-4.1895729296891207E-3</v>
      </c>
      <c r="CB40" s="22">
        <f t="shared" si="20"/>
        <v>-1.1136334940349477E-2</v>
      </c>
      <c r="CC40" s="22">
        <f t="shared" si="21"/>
        <v>-1.1219870751062348E-2</v>
      </c>
      <c r="CD40" s="22">
        <f t="shared" si="22"/>
        <v>-6.9279212353210622E-3</v>
      </c>
      <c r="CE40" s="22">
        <f t="shared" si="23"/>
        <v>1.5310771038969983E-3</v>
      </c>
      <c r="CF40" s="22">
        <f t="shared" si="24"/>
        <v>-3.9109544213136154E-3</v>
      </c>
      <c r="CG40" s="22">
        <f t="shared" si="25"/>
        <v>2.423037812727858E-3</v>
      </c>
      <c r="CH40" s="22">
        <f t="shared" si="26"/>
        <v>-5.9309701865580249E-3</v>
      </c>
      <c r="CI40" s="22">
        <f t="shared" si="27"/>
        <v>-8.4133987851888435E-3</v>
      </c>
      <c r="CJ40" s="22">
        <f t="shared" si="28"/>
        <v>2.8593625746913816E-3</v>
      </c>
      <c r="CK40" s="22">
        <f t="shared" si="29"/>
        <v>-8.7872898171688135E-5</v>
      </c>
    </row>
    <row r="41" spans="1:89" x14ac:dyDescent="0.25">
      <c r="A41" s="27" t="s">
        <v>40</v>
      </c>
      <c r="B41" s="25">
        <v>210084.77158</v>
      </c>
      <c r="C41" s="25">
        <v>29.240335794</v>
      </c>
      <c r="D41" s="25">
        <v>9501.2887326</v>
      </c>
      <c r="E41" s="25">
        <v>919.28358977000005</v>
      </c>
      <c r="F41" s="25">
        <v>860.46655813999996</v>
      </c>
      <c r="G41" s="25">
        <v>14.740209156000001</v>
      </c>
      <c r="H41" s="25">
        <v>16288.098864</v>
      </c>
      <c r="I41" s="25">
        <v>96.226277386999996</v>
      </c>
      <c r="J41" s="25">
        <v>497.37320333999998</v>
      </c>
      <c r="K41" s="25">
        <v>222.96333181</v>
      </c>
      <c r="L41" s="61">
        <v>11.700438832</v>
      </c>
      <c r="M41" s="61">
        <v>79.698499145</v>
      </c>
      <c r="N41" s="61">
        <v>21.650283896000001</v>
      </c>
      <c r="O41" s="25"/>
      <c r="P41" s="27" t="s">
        <v>40</v>
      </c>
      <c r="Q41" s="25">
        <v>16.6884500843708</v>
      </c>
      <c r="R41" s="25">
        <v>11.6739023791833</v>
      </c>
      <c r="S41" s="25">
        <v>96.591463130916907</v>
      </c>
      <c r="T41" s="25">
        <v>96.591463130916907</v>
      </c>
      <c r="U41" s="25">
        <v>33.427315372492899</v>
      </c>
      <c r="V41" s="25">
        <v>503.00491068903602</v>
      </c>
      <c r="W41" s="25">
        <v>80.477097835293904</v>
      </c>
      <c r="X41" s="25">
        <v>1184.55564589097</v>
      </c>
      <c r="Y41" s="25">
        <v>210172.08678670801</v>
      </c>
      <c r="Z41" s="25">
        <v>771.84304389925705</v>
      </c>
      <c r="AA41" s="25">
        <v>82.264286986047296</v>
      </c>
      <c r="AB41" s="25">
        <v>920.29561516254205</v>
      </c>
      <c r="AC41" s="25">
        <v>1362.78969804193</v>
      </c>
      <c r="AD41" s="25">
        <v>223.31818887345301</v>
      </c>
      <c r="AE41" s="25">
        <v>223.31818887345301</v>
      </c>
      <c r="AF41" s="25">
        <v>76.440628928388307</v>
      </c>
      <c r="AG41" s="25">
        <v>618.27520188622998</v>
      </c>
      <c r="AH41" s="25">
        <v>26.442353874192602</v>
      </c>
      <c r="AI41" s="88">
        <v>62.456680912455703</v>
      </c>
      <c r="AJ41" s="25">
        <v>1.7278167283167101</v>
      </c>
      <c r="AK41" s="25">
        <v>22.5365117064642</v>
      </c>
      <c r="AL41" s="25">
        <v>21.785041643343401</v>
      </c>
      <c r="AM41" s="25">
        <v>29.230178679762101</v>
      </c>
      <c r="AN41" s="25">
        <v>0</v>
      </c>
      <c r="AO41" s="88">
        <v>16558.0662769997</v>
      </c>
      <c r="AP41" s="25">
        <v>8599.5641796105501</v>
      </c>
      <c r="AQ41" s="25">
        <v>879.06673562283197</v>
      </c>
      <c r="AR41" s="25">
        <v>9555.0715441617704</v>
      </c>
      <c r="AS41" s="25">
        <v>503.83531392130499</v>
      </c>
      <c r="AT41" s="25">
        <v>0.368268716744655</v>
      </c>
      <c r="AU41" s="25">
        <v>6808.6164218842796</v>
      </c>
      <c r="AV41" s="25">
        <v>0.39382407237773998</v>
      </c>
      <c r="AW41" s="25">
        <v>4.4786540319780299E-2</v>
      </c>
      <c r="AX41" s="25">
        <v>255.28273864757401</v>
      </c>
      <c r="AY41" s="25">
        <v>0.22281979166322199</v>
      </c>
      <c r="AZ41" s="25">
        <v>8.5040307434536503E-3</v>
      </c>
      <c r="BA41" s="25">
        <v>910.53496724289596</v>
      </c>
      <c r="BB41" s="25">
        <v>852.23389328113501</v>
      </c>
      <c r="BC41" s="25">
        <v>58.3010739617607</v>
      </c>
      <c r="BD41" s="25">
        <v>6.9547969598262704E-4</v>
      </c>
      <c r="BE41" s="25">
        <v>185.884490881132</v>
      </c>
      <c r="BF41" s="25">
        <v>4.9996301085225101E-3</v>
      </c>
      <c r="BG41" s="25">
        <v>83.067209389485001</v>
      </c>
      <c r="BH41" s="25">
        <v>0.66320916075552405</v>
      </c>
      <c r="BI41" s="25">
        <v>323.88323053180898</v>
      </c>
      <c r="BJ41" s="25">
        <v>82.919236712882096</v>
      </c>
      <c r="BK41" s="25">
        <v>0.90201537018358902</v>
      </c>
      <c r="BL41" s="25">
        <v>1.5061479614411599</v>
      </c>
      <c r="BM41" s="25">
        <v>9.5307710004023498E-4</v>
      </c>
      <c r="BN41" s="25">
        <v>14.7529057222066</v>
      </c>
      <c r="BO41" s="25">
        <v>3939.7365473917698</v>
      </c>
      <c r="BP41" s="25">
        <v>0</v>
      </c>
      <c r="BQ41" s="25">
        <v>1954.2359210227601</v>
      </c>
      <c r="BR41" s="25">
        <v>374.54165456803099</v>
      </c>
      <c r="BS41" s="25">
        <v>16453.699483897901</v>
      </c>
      <c r="BT41" s="25">
        <v>2303.9699576879302</v>
      </c>
      <c r="BU41" s="27"/>
      <c r="BV41" s="88">
        <f t="shared" si="15"/>
        <v>16272.302462321702</v>
      </c>
      <c r="BW41" s="34">
        <f t="shared" si="16"/>
        <v>8.000005920949297E-3</v>
      </c>
      <c r="BY41" s="22">
        <f t="shared" si="17"/>
        <v>4.1561892397687985E-4</v>
      </c>
      <c r="BZ41" s="22">
        <f t="shared" si="18"/>
        <v>-3.4736653879272029E-4</v>
      </c>
      <c r="CA41" s="22">
        <f t="shared" si="19"/>
        <v>5.6605806933574627E-3</v>
      </c>
      <c r="CB41" s="22">
        <f t="shared" si="20"/>
        <v>-9.5167830955113098E-3</v>
      </c>
      <c r="CC41" s="22">
        <f t="shared" si="21"/>
        <v>-9.567675560408561E-3</v>
      </c>
      <c r="CD41" s="22">
        <f t="shared" si="22"/>
        <v>8.6135590562035763E-4</v>
      </c>
      <c r="CE41" s="22">
        <f t="shared" si="23"/>
        <v>1.0166970453741053E-2</v>
      </c>
      <c r="CF41" s="22">
        <f t="shared" si="24"/>
        <v>3.795072965861678E-3</v>
      </c>
      <c r="CG41" s="22">
        <f t="shared" si="25"/>
        <v>1.1322900613096083E-2</v>
      </c>
      <c r="CH41" s="22">
        <f t="shared" si="26"/>
        <v>1.5915489805983216E-3</v>
      </c>
      <c r="CI41" s="22">
        <f t="shared" si="27"/>
        <v>-2.2679878248774905E-3</v>
      </c>
      <c r="CJ41" s="22">
        <f t="shared" si="28"/>
        <v>9.7693017892012696E-3</v>
      </c>
      <c r="CK41" s="22">
        <f t="shared" si="29"/>
        <v>6.2242947016642692E-3</v>
      </c>
    </row>
    <row r="42" spans="1:89" x14ac:dyDescent="0.25">
      <c r="A42" s="27" t="s">
        <v>41</v>
      </c>
      <c r="B42" s="25">
        <v>41133.601934999999</v>
      </c>
      <c r="C42" s="25">
        <v>20.515990192</v>
      </c>
      <c r="D42" s="25">
        <v>7737.4218259999998</v>
      </c>
      <c r="E42" s="25">
        <v>568.72695891000001</v>
      </c>
      <c r="F42" s="25">
        <v>546.08563841</v>
      </c>
      <c r="G42" s="25">
        <v>8.2188604684000008</v>
      </c>
      <c r="H42" s="25">
        <v>3627.1275710999998</v>
      </c>
      <c r="I42" s="25">
        <v>56.411610222999997</v>
      </c>
      <c r="J42" s="25">
        <v>104.02695874</v>
      </c>
      <c r="K42" s="25">
        <v>149.06624833000001</v>
      </c>
      <c r="L42" s="61">
        <v>10.387262874999999</v>
      </c>
      <c r="M42" s="61">
        <v>15.863548639999999</v>
      </c>
      <c r="N42" s="61">
        <v>6.7170129922999999</v>
      </c>
      <c r="O42" s="25"/>
      <c r="P42" s="27" t="s">
        <v>41</v>
      </c>
      <c r="Q42" s="25">
        <v>5.0301009756119202</v>
      </c>
      <c r="R42" s="25">
        <v>10.2887794203629</v>
      </c>
      <c r="S42" s="25">
        <v>56.0105762000114</v>
      </c>
      <c r="T42" s="25">
        <v>56.0105762000114</v>
      </c>
      <c r="U42" s="25">
        <v>29.7086534857884</v>
      </c>
      <c r="V42" s="25">
        <v>104.44137827999</v>
      </c>
      <c r="W42" s="25">
        <v>15.961519819771199</v>
      </c>
      <c r="X42" s="25">
        <v>260.40469151978601</v>
      </c>
      <c r="Y42" s="25">
        <v>41061.8835227655</v>
      </c>
      <c r="Z42" s="25">
        <v>214.07010119133901</v>
      </c>
      <c r="AA42" s="25">
        <v>18.320261775731399</v>
      </c>
      <c r="AB42" s="25">
        <v>176.81251057679199</v>
      </c>
      <c r="AC42" s="25">
        <v>248.47906831969101</v>
      </c>
      <c r="AD42" s="25">
        <v>147.756738552229</v>
      </c>
      <c r="AE42" s="25">
        <v>147.756738552229</v>
      </c>
      <c r="AF42" s="25">
        <v>61.301926942795603</v>
      </c>
      <c r="AG42" s="25">
        <v>112.56889326463801</v>
      </c>
      <c r="AH42" s="25">
        <v>5.2153867905866997</v>
      </c>
      <c r="AI42" s="88">
        <v>21.0156482847663</v>
      </c>
      <c r="AJ42" s="25">
        <v>1.57975168263805</v>
      </c>
      <c r="AK42" s="25">
        <v>4.0002091152688797</v>
      </c>
      <c r="AL42" s="25">
        <v>6.7530683298478804</v>
      </c>
      <c r="AM42" s="25">
        <v>20.315943376929699</v>
      </c>
      <c r="AN42" s="25">
        <v>0</v>
      </c>
      <c r="AO42" s="88">
        <v>3677.3638369241098</v>
      </c>
      <c r="AP42" s="25">
        <v>6896.4734656767896</v>
      </c>
      <c r="AQ42" s="25">
        <v>704.97249164393099</v>
      </c>
      <c r="AR42" s="25">
        <v>7662.7478842635101</v>
      </c>
      <c r="AS42" s="25">
        <v>105.62681827455199</v>
      </c>
      <c r="AT42" s="25">
        <v>6.6381281179693205E-2</v>
      </c>
      <c r="AU42" s="25">
        <v>1465.8958777248199</v>
      </c>
      <c r="AV42" s="25">
        <v>0.29882143168151998</v>
      </c>
      <c r="AW42" s="25">
        <v>8.75596337020563E-2</v>
      </c>
      <c r="AX42" s="25">
        <v>344.31389496078498</v>
      </c>
      <c r="AY42" s="25">
        <v>0.144692241824986</v>
      </c>
      <c r="AZ42" s="25">
        <v>1.6474910310465898E-2</v>
      </c>
      <c r="BA42" s="25">
        <v>563.45922845740301</v>
      </c>
      <c r="BB42" s="25">
        <v>540.95955953651105</v>
      </c>
      <c r="BC42" s="25">
        <v>22.499668920892599</v>
      </c>
      <c r="BD42" s="25">
        <v>8.4088550516157098E-4</v>
      </c>
      <c r="BE42" s="25">
        <v>35.109511003819399</v>
      </c>
      <c r="BF42" s="25">
        <v>6.0448379724091601E-3</v>
      </c>
      <c r="BG42" s="25">
        <v>31.988212966484198</v>
      </c>
      <c r="BH42" s="25">
        <v>0.56092234604849001</v>
      </c>
      <c r="BI42" s="25">
        <v>126.47701498591699</v>
      </c>
      <c r="BJ42" s="25">
        <v>15.4126189201664</v>
      </c>
      <c r="BK42" s="25">
        <v>0.16295221977876601</v>
      </c>
      <c r="BL42" s="25">
        <v>1.72443157823376</v>
      </c>
      <c r="BM42" s="25">
        <v>1.8042532669742099E-3</v>
      </c>
      <c r="BN42" s="25">
        <v>8.1445849161967896</v>
      </c>
      <c r="BO42" s="25">
        <v>812.64385599122704</v>
      </c>
      <c r="BP42" s="25">
        <v>0</v>
      </c>
      <c r="BQ42" s="25">
        <v>392.714863944</v>
      </c>
      <c r="BR42" s="25">
        <v>89.315317068999093</v>
      </c>
      <c r="BS42" s="25">
        <v>3656.0177659463002</v>
      </c>
      <c r="BT42" s="25">
        <v>512.572705618898</v>
      </c>
      <c r="BU42" s="27"/>
      <c r="BV42" s="88">
        <f t="shared" si="15"/>
        <v>3604.649321246869</v>
      </c>
      <c r="BW42" s="34">
        <f t="shared" si="16"/>
        <v>7.9999926747801996E-3</v>
      </c>
      <c r="BY42" s="22">
        <f t="shared" si="17"/>
        <v>-1.7435480692361797E-3</v>
      </c>
      <c r="BZ42" s="22">
        <f t="shared" si="18"/>
        <v>-9.7507755267063657E-3</v>
      </c>
      <c r="CA42" s="22">
        <f t="shared" si="19"/>
        <v>-9.6510108167508005E-3</v>
      </c>
      <c r="CB42" s="22">
        <f t="shared" si="20"/>
        <v>-9.2623188861891137E-3</v>
      </c>
      <c r="CC42" s="22">
        <f t="shared" si="21"/>
        <v>-9.386950531081904E-3</v>
      </c>
      <c r="CD42" s="22">
        <f t="shared" si="22"/>
        <v>-9.037208076324816E-3</v>
      </c>
      <c r="CE42" s="22">
        <f t="shared" si="23"/>
        <v>7.9650341158358576E-3</v>
      </c>
      <c r="CF42" s="22">
        <f t="shared" si="24"/>
        <v>-7.109068884991486E-3</v>
      </c>
      <c r="CG42" s="22">
        <f t="shared" si="25"/>
        <v>3.9837706014821351E-3</v>
      </c>
      <c r="CH42" s="22">
        <f t="shared" si="26"/>
        <v>-8.784750353896642E-3</v>
      </c>
      <c r="CI42" s="22">
        <f t="shared" si="27"/>
        <v>-9.481174763962966E-3</v>
      </c>
      <c r="CJ42" s="22">
        <f t="shared" si="28"/>
        <v>6.1758678335164709E-3</v>
      </c>
      <c r="CK42" s="22">
        <f t="shared" si="29"/>
        <v>5.3677635563921435E-3</v>
      </c>
    </row>
    <row r="43" spans="1:89" x14ac:dyDescent="0.25">
      <c r="A43" s="27" t="s">
        <v>42</v>
      </c>
      <c r="B43" s="25">
        <v>222035.06349</v>
      </c>
      <c r="C43" s="25">
        <v>39.778885668999997</v>
      </c>
      <c r="D43" s="25">
        <v>11770.061701000001</v>
      </c>
      <c r="E43" s="25">
        <v>1123.3085756</v>
      </c>
      <c r="F43" s="25">
        <v>1056.1177302000001</v>
      </c>
      <c r="G43" s="25">
        <v>18.924051815999999</v>
      </c>
      <c r="H43" s="25">
        <v>16754.583319000001</v>
      </c>
      <c r="I43" s="25">
        <v>112.84027164</v>
      </c>
      <c r="J43" s="25">
        <v>499.73460545</v>
      </c>
      <c r="K43" s="25">
        <v>273.62458601999998</v>
      </c>
      <c r="L43" s="61">
        <v>15.401096477999999</v>
      </c>
      <c r="M43" s="61">
        <v>79.577878446</v>
      </c>
      <c r="N43" s="61">
        <v>23.452431831999998</v>
      </c>
      <c r="O43" s="25"/>
      <c r="P43" s="27" t="s">
        <v>42</v>
      </c>
      <c r="Q43" s="25">
        <v>17.332171193859899</v>
      </c>
      <c r="R43" s="25">
        <v>15.2951660161271</v>
      </c>
      <c r="S43" s="25">
        <v>112.670536832412</v>
      </c>
      <c r="T43" s="25">
        <v>112.670536832412</v>
      </c>
      <c r="U43" s="25">
        <v>43.420915661833</v>
      </c>
      <c r="V43" s="25">
        <v>503.20567134816298</v>
      </c>
      <c r="W43" s="25">
        <v>80.080203970531798</v>
      </c>
      <c r="X43" s="25">
        <v>1244.19077815213</v>
      </c>
      <c r="Y43" s="25">
        <v>221695.90407601499</v>
      </c>
      <c r="Z43" s="25">
        <v>791.53857735958604</v>
      </c>
      <c r="AA43" s="25">
        <v>90.157888059029403</v>
      </c>
      <c r="AB43" s="25">
        <v>909.68191803779803</v>
      </c>
      <c r="AC43" s="25">
        <v>1334.2706335160101</v>
      </c>
      <c r="AD43" s="25">
        <v>272.55599392570298</v>
      </c>
      <c r="AE43" s="25">
        <v>272.55599392570298</v>
      </c>
      <c r="AF43" s="25">
        <v>93.902899280962501</v>
      </c>
      <c r="AG43" s="25">
        <v>588.09622610545296</v>
      </c>
      <c r="AH43" s="25">
        <v>25.647705563231199</v>
      </c>
      <c r="AI43" s="88">
        <v>68.366475802326704</v>
      </c>
      <c r="AJ43" s="25">
        <v>2.2373646566071899</v>
      </c>
      <c r="AK43" s="25">
        <v>20.774373991574301</v>
      </c>
      <c r="AL43" s="25">
        <v>23.536507752988701</v>
      </c>
      <c r="AM43" s="25">
        <v>39.499679368706502</v>
      </c>
      <c r="AN43" s="25">
        <v>0</v>
      </c>
      <c r="AO43" s="88">
        <v>16970.7022924761</v>
      </c>
      <c r="AP43" s="25">
        <v>10564.0758844557</v>
      </c>
      <c r="AQ43" s="25">
        <v>1079.8830214167999</v>
      </c>
      <c r="AR43" s="25">
        <v>11737.8618051535</v>
      </c>
      <c r="AS43" s="25">
        <v>500.336569362511</v>
      </c>
      <c r="AT43" s="25">
        <v>0.52940858854588602</v>
      </c>
      <c r="AU43" s="25">
        <v>6996.7973797615596</v>
      </c>
      <c r="AV43" s="25">
        <v>0.52142018011761604</v>
      </c>
      <c r="AW43" s="25">
        <v>7.01960053903007E-2</v>
      </c>
      <c r="AX43" s="25">
        <v>363.16558186037003</v>
      </c>
      <c r="AY43" s="25">
        <v>0.30864981111901102</v>
      </c>
      <c r="AZ43" s="25">
        <v>1.3419723664963501E-2</v>
      </c>
      <c r="BA43" s="25">
        <v>1112.3765882493501</v>
      </c>
      <c r="BB43" s="25">
        <v>1045.7361647943701</v>
      </c>
      <c r="BC43" s="25">
        <v>66.640423454973302</v>
      </c>
      <c r="BD43" s="25">
        <v>1.4031203949580299E-3</v>
      </c>
      <c r="BE43" s="25">
        <v>208.94438736310599</v>
      </c>
      <c r="BF43" s="25">
        <v>1.00865883386519E-2</v>
      </c>
      <c r="BG43" s="25">
        <v>95.999577947166202</v>
      </c>
      <c r="BH43" s="25">
        <v>0.83989450883777805</v>
      </c>
      <c r="BI43" s="25">
        <v>371.96345875427801</v>
      </c>
      <c r="BJ43" s="25">
        <v>113.754070321307</v>
      </c>
      <c r="BK43" s="25">
        <v>1.0478569155133699</v>
      </c>
      <c r="BL43" s="25">
        <v>2.31929397829549</v>
      </c>
      <c r="BM43" s="25">
        <v>1.52944923879914E-3</v>
      </c>
      <c r="BN43" s="25">
        <v>18.819515924094802</v>
      </c>
      <c r="BO43" s="25">
        <v>4022.85546106228</v>
      </c>
      <c r="BP43" s="25">
        <v>0</v>
      </c>
      <c r="BQ43" s="25">
        <v>1989.46365641491</v>
      </c>
      <c r="BR43" s="25">
        <v>394.59262455098099</v>
      </c>
      <c r="BS43" s="25">
        <v>16861.2470729784</v>
      </c>
      <c r="BT43" s="25">
        <v>2416.5116439694498</v>
      </c>
      <c r="BU43" s="27"/>
      <c r="BV43" s="88">
        <f t="shared" si="15"/>
        <v>16661.831915774957</v>
      </c>
      <c r="BW43" s="34">
        <f t="shared" si="16"/>
        <v>8.0000004123182648E-3</v>
      </c>
      <c r="BY43" s="22">
        <f t="shared" si="17"/>
        <v>-1.5275038485094083E-3</v>
      </c>
      <c r="BZ43" s="22">
        <f t="shared" si="18"/>
        <v>-7.0189573085774736E-3</v>
      </c>
      <c r="CA43" s="22">
        <f t="shared" si="19"/>
        <v>-2.7357457135305649E-3</v>
      </c>
      <c r="CB43" s="22">
        <f t="shared" si="20"/>
        <v>-9.731953968935704E-3</v>
      </c>
      <c r="CC43" s="22">
        <f t="shared" si="21"/>
        <v>-9.8299319372888595E-3</v>
      </c>
      <c r="CD43" s="22">
        <f t="shared" si="22"/>
        <v>-5.5239698623533451E-3</v>
      </c>
      <c r="CE43" s="22">
        <f t="shared" si="23"/>
        <v>6.3662433107148728E-3</v>
      </c>
      <c r="CF43" s="22">
        <f t="shared" si="24"/>
        <v>-1.5042041739274927E-3</v>
      </c>
      <c r="CG43" s="22">
        <f t="shared" si="25"/>
        <v>6.9458185611087665E-3</v>
      </c>
      <c r="CH43" s="22">
        <f t="shared" si="26"/>
        <v>-3.9053219224199996E-3</v>
      </c>
      <c r="CI43" s="22">
        <f t="shared" si="27"/>
        <v>-6.8781116996584138E-3</v>
      </c>
      <c r="CJ43" s="22">
        <f t="shared" si="28"/>
        <v>6.3123764335168428E-3</v>
      </c>
      <c r="CK43" s="22">
        <f t="shared" si="29"/>
        <v>3.5849553509407911E-3</v>
      </c>
    </row>
    <row r="44" spans="1:89" x14ac:dyDescent="0.25">
      <c r="A44" s="27" t="s">
        <v>43</v>
      </c>
      <c r="B44" s="25">
        <v>645150.18519999995</v>
      </c>
      <c r="C44" s="25">
        <v>229.35817348</v>
      </c>
      <c r="D44" s="25">
        <v>52634.685257999998</v>
      </c>
      <c r="E44" s="25">
        <v>4132.2164922000002</v>
      </c>
      <c r="F44" s="25">
        <v>3907.7063342000001</v>
      </c>
      <c r="G44" s="25">
        <v>121.06913093</v>
      </c>
      <c r="H44" s="25">
        <v>46688.570946</v>
      </c>
      <c r="I44" s="25">
        <v>382.42523559</v>
      </c>
      <c r="J44" s="25">
        <v>1369.7181263</v>
      </c>
      <c r="K44" s="25">
        <v>962.58944801999996</v>
      </c>
      <c r="L44" s="61">
        <v>57.095226556999997</v>
      </c>
      <c r="M44" s="61">
        <v>199.56533542</v>
      </c>
      <c r="N44" s="61">
        <v>65.973973162999997</v>
      </c>
      <c r="O44" s="25"/>
      <c r="P44" s="27" t="s">
        <v>43</v>
      </c>
      <c r="Q44" s="25">
        <v>44.671241173029699</v>
      </c>
      <c r="R44" s="25">
        <v>56.509088224338697</v>
      </c>
      <c r="S44" s="25">
        <v>380.09430823888499</v>
      </c>
      <c r="T44" s="25">
        <v>380.09430823888499</v>
      </c>
      <c r="U44" s="25">
        <v>162.828686830999</v>
      </c>
      <c r="V44" s="25">
        <v>1377.15908462421</v>
      </c>
      <c r="W44" s="25">
        <v>200.57721220612501</v>
      </c>
      <c r="X44" s="25">
        <v>3264.0337400733501</v>
      </c>
      <c r="Y44" s="25">
        <v>644767.30211526796</v>
      </c>
      <c r="Z44" s="25">
        <v>2140.65843834216</v>
      </c>
      <c r="AA44" s="25">
        <v>250.87205500812999</v>
      </c>
      <c r="AB44" s="25">
        <v>2257.73714948526</v>
      </c>
      <c r="AC44" s="25">
        <v>3750.9566565093701</v>
      </c>
      <c r="AD44" s="25">
        <v>954.66171137999697</v>
      </c>
      <c r="AE44" s="25">
        <v>954.66171137999697</v>
      </c>
      <c r="AF44" s="25">
        <v>416.747410744886</v>
      </c>
      <c r="AG44" s="25">
        <v>1605.50211200171</v>
      </c>
      <c r="AH44" s="25">
        <v>65.6612095848309</v>
      </c>
      <c r="AI44" s="88">
        <v>194.58873157461599</v>
      </c>
      <c r="AJ44" s="25">
        <v>8.7559511269291193</v>
      </c>
      <c r="AK44" s="25">
        <v>53.793133567569903</v>
      </c>
      <c r="AL44" s="25">
        <v>66.074242052951803</v>
      </c>
      <c r="AM44" s="25">
        <v>226.74195061249799</v>
      </c>
      <c r="AN44" s="25">
        <v>0</v>
      </c>
      <c r="AO44" s="88">
        <v>47223.839246680604</v>
      </c>
      <c r="AP44" s="25">
        <v>46884.0997118999</v>
      </c>
      <c r="AQ44" s="25">
        <v>4792.6035780816401</v>
      </c>
      <c r="AR44" s="25">
        <v>52093.450700726396</v>
      </c>
      <c r="AS44" s="25">
        <v>1305.34238006178</v>
      </c>
      <c r="AT44" s="25">
        <v>1.8209521167799201</v>
      </c>
      <c r="AU44" s="25">
        <v>19661.817431358901</v>
      </c>
      <c r="AV44" s="25">
        <v>2.05223261484702</v>
      </c>
      <c r="AW44" s="25">
        <v>0.35281507511698201</v>
      </c>
      <c r="AX44" s="25">
        <v>1626.59830258436</v>
      </c>
      <c r="AY44" s="25">
        <v>1.2137516995982001</v>
      </c>
      <c r="AZ44" s="25">
        <v>6.9381703698804503E-2</v>
      </c>
      <c r="BA44" s="25">
        <v>4091.2833819903599</v>
      </c>
      <c r="BB44" s="25">
        <v>3868.4866994746599</v>
      </c>
      <c r="BC44" s="25">
        <v>222.79668251569399</v>
      </c>
      <c r="BD44" s="25">
        <v>1.3701789741893801E-2</v>
      </c>
      <c r="BE44" s="25">
        <v>646.01952334308805</v>
      </c>
      <c r="BF44" s="25">
        <v>9.8498699162794801E-2</v>
      </c>
      <c r="BG44" s="25">
        <v>322.26232024559403</v>
      </c>
      <c r="BH44" s="25">
        <v>3.3091213200174101</v>
      </c>
      <c r="BI44" s="25">
        <v>1248.0981731730501</v>
      </c>
      <c r="BJ44" s="25">
        <v>410.50092402589502</v>
      </c>
      <c r="BK44" s="25">
        <v>3.2884423799665998</v>
      </c>
      <c r="BL44" s="25">
        <v>13.281038302220599</v>
      </c>
      <c r="BM44" s="25">
        <v>8.4444274089628801E-3</v>
      </c>
      <c r="BN44" s="25">
        <v>120.045589713233</v>
      </c>
      <c r="BO44" s="25">
        <v>11365.538213604201</v>
      </c>
      <c r="BP44" s="25">
        <v>0</v>
      </c>
      <c r="BQ44" s="25">
        <v>5523.31249394716</v>
      </c>
      <c r="BR44" s="25">
        <v>1092.56861886205</v>
      </c>
      <c r="BS44" s="25">
        <v>46934.163874071899</v>
      </c>
      <c r="BT44" s="25">
        <v>6592.6361159692196</v>
      </c>
      <c r="BU44" s="27"/>
      <c r="BV44" s="88">
        <f t="shared" si="15"/>
        <v>46362.163270280857</v>
      </c>
      <c r="BW44" s="34">
        <f t="shared" si="16"/>
        <v>7.999996259396857E-3</v>
      </c>
      <c r="BY44" s="22">
        <f t="shared" si="17"/>
        <v>-5.9347899685295081E-4</v>
      </c>
      <c r="BZ44" s="22">
        <f t="shared" si="18"/>
        <v>-1.1406713036673845E-2</v>
      </c>
      <c r="CA44" s="22">
        <f t="shared" si="19"/>
        <v>-1.028284969541712E-2</v>
      </c>
      <c r="CB44" s="22">
        <f t="shared" si="20"/>
        <v>-9.9058484198264792E-3</v>
      </c>
      <c r="CC44" s="22">
        <f t="shared" si="21"/>
        <v>-1.0036484671863001E-2</v>
      </c>
      <c r="CD44" s="22">
        <f t="shared" si="22"/>
        <v>-8.4541881890503844E-3</v>
      </c>
      <c r="CE44" s="22">
        <f t="shared" si="23"/>
        <v>5.2602365653031443E-3</v>
      </c>
      <c r="CF44" s="22">
        <f t="shared" si="24"/>
        <v>-6.0951190826067951E-3</v>
      </c>
      <c r="CG44" s="22">
        <f t="shared" si="25"/>
        <v>5.4324741575189203E-3</v>
      </c>
      <c r="CH44" s="22">
        <f t="shared" si="26"/>
        <v>-8.2358441143417505E-3</v>
      </c>
      <c r="CI44" s="22">
        <f t="shared" si="27"/>
        <v>-1.02659778760338E-2</v>
      </c>
      <c r="CJ44" s="22">
        <f t="shared" si="28"/>
        <v>5.0704035547829256E-3</v>
      </c>
      <c r="CK44" s="22">
        <f t="shared" si="29"/>
        <v>1.5198249422400984E-3</v>
      </c>
    </row>
    <row r="45" spans="1:89" x14ac:dyDescent="0.25">
      <c r="A45" s="27" t="s">
        <v>44</v>
      </c>
      <c r="B45" s="25">
        <v>96712.500742999997</v>
      </c>
      <c r="C45" s="25">
        <v>16.950807153</v>
      </c>
      <c r="D45" s="25">
        <v>4915.4557998999999</v>
      </c>
      <c r="E45" s="25">
        <v>495.93555806000001</v>
      </c>
      <c r="F45" s="25">
        <v>465.57790022</v>
      </c>
      <c r="G45" s="25">
        <v>7.8435569949000001</v>
      </c>
      <c r="H45" s="25">
        <v>6453.1647359999997</v>
      </c>
      <c r="I45" s="25">
        <v>48.010956895</v>
      </c>
      <c r="J45" s="25">
        <v>188.13245678999999</v>
      </c>
      <c r="K45" s="25">
        <v>116.86843985</v>
      </c>
      <c r="L45" s="61">
        <v>6.6123633523000001</v>
      </c>
      <c r="M45" s="61">
        <v>32.443483655999998</v>
      </c>
      <c r="N45" s="61">
        <v>10.10668813</v>
      </c>
      <c r="O45" s="25"/>
      <c r="P45" s="27" t="s">
        <v>44</v>
      </c>
      <c r="Q45" s="25">
        <v>6.7670834382876697</v>
      </c>
      <c r="R45" s="25">
        <v>6.55444298835023</v>
      </c>
      <c r="S45" s="25">
        <v>47.751665420892401</v>
      </c>
      <c r="T45" s="25">
        <v>47.751665420892401</v>
      </c>
      <c r="U45" s="25">
        <v>17.9316985572347</v>
      </c>
      <c r="V45" s="25">
        <v>188.08943125347599</v>
      </c>
      <c r="W45" s="25">
        <v>32.437419897030601</v>
      </c>
      <c r="X45" s="25">
        <v>507.22439744633999</v>
      </c>
      <c r="Y45" s="25">
        <v>96133.102465318501</v>
      </c>
      <c r="Z45" s="25">
        <v>320.25486120866998</v>
      </c>
      <c r="AA45" s="25">
        <v>36.835286326390602</v>
      </c>
      <c r="AB45" s="25">
        <v>365.81412925621402</v>
      </c>
      <c r="AC45" s="25">
        <v>472.51765180835798</v>
      </c>
      <c r="AD45" s="25">
        <v>116.037344650066</v>
      </c>
      <c r="AE45" s="25">
        <v>116.037344650066</v>
      </c>
      <c r="AF45" s="25">
        <v>39.065063806610503</v>
      </c>
      <c r="AG45" s="25">
        <v>204.90374497754101</v>
      </c>
      <c r="AH45" s="25">
        <v>9.9670861746088093</v>
      </c>
      <c r="AI45" s="88">
        <v>28.4076084582588</v>
      </c>
      <c r="AJ45" s="25">
        <v>0.96149785880388206</v>
      </c>
      <c r="AK45" s="25">
        <v>7.7732863474351896</v>
      </c>
      <c r="AL45" s="25">
        <v>10.0959928210433</v>
      </c>
      <c r="AM45" s="25">
        <v>16.783328110032599</v>
      </c>
      <c r="AN45" s="25">
        <v>0</v>
      </c>
      <c r="AO45" s="88">
        <v>6497.0232058510601</v>
      </c>
      <c r="AP45" s="25">
        <v>4394.8154054134502</v>
      </c>
      <c r="AQ45" s="25">
        <v>449.247270287758</v>
      </c>
      <c r="AR45" s="25">
        <v>4883.1277395078096</v>
      </c>
      <c r="AS45" s="25">
        <v>194.773267789491</v>
      </c>
      <c r="AT45" s="25">
        <v>0.208158354388575</v>
      </c>
      <c r="AU45" s="25">
        <v>2656.08796949321</v>
      </c>
      <c r="AV45" s="25">
        <v>0.22241155177830199</v>
      </c>
      <c r="AW45" s="25">
        <v>2.9204777063112801E-2</v>
      </c>
      <c r="AX45" s="25">
        <v>153.71397219971601</v>
      </c>
      <c r="AY45" s="25">
        <v>0.12821007999470799</v>
      </c>
      <c r="AZ45" s="25">
        <v>5.62040391761328E-3</v>
      </c>
      <c r="BA45" s="25">
        <v>490.40577007970802</v>
      </c>
      <c r="BB45" s="25">
        <v>460.35760463826</v>
      </c>
      <c r="BC45" s="25">
        <v>30.048165441447999</v>
      </c>
      <c r="BD45" s="25">
        <v>7.1167819287135505E-4</v>
      </c>
      <c r="BE45" s="25">
        <v>93.853332118586493</v>
      </c>
      <c r="BF45" s="25">
        <v>5.1160314643650404E-3</v>
      </c>
      <c r="BG45" s="25">
        <v>43.011910748083402</v>
      </c>
      <c r="BH45" s="25">
        <v>0.36794885210844502</v>
      </c>
      <c r="BI45" s="25">
        <v>167.32368541146499</v>
      </c>
      <c r="BJ45" s="25">
        <v>44.132992844239702</v>
      </c>
      <c r="BK45" s="25">
        <v>0.46182169226783898</v>
      </c>
      <c r="BL45" s="25">
        <v>1.0248498484873501</v>
      </c>
      <c r="BM45" s="25">
        <v>6.5089074587873399E-4</v>
      </c>
      <c r="BN45" s="25">
        <v>7.77608938419396</v>
      </c>
      <c r="BO45" s="25">
        <v>1487.4855683661399</v>
      </c>
      <c r="BP45" s="25">
        <v>0</v>
      </c>
      <c r="BQ45" s="25">
        <v>741.72425195337701</v>
      </c>
      <c r="BR45" s="25">
        <v>158.73327056458601</v>
      </c>
      <c r="BS45" s="25">
        <v>6453.6365487744997</v>
      </c>
      <c r="BT45" s="25">
        <v>966.90517161873902</v>
      </c>
      <c r="BU45" s="27"/>
      <c r="BV45" s="88">
        <f t="shared" si="15"/>
        <v>6372.4891274716883</v>
      </c>
      <c r="BW45" s="34">
        <f t="shared" si="16"/>
        <v>8.0000085786303757E-3</v>
      </c>
      <c r="BY45" s="22">
        <f t="shared" si="17"/>
        <v>-5.990934710923935E-3</v>
      </c>
      <c r="BZ45" s="22">
        <f t="shared" si="18"/>
        <v>-9.8802990002608559E-3</v>
      </c>
      <c r="CA45" s="22">
        <f t="shared" si="19"/>
        <v>-6.5768184494402315E-3</v>
      </c>
      <c r="CB45" s="22">
        <f t="shared" si="20"/>
        <v>-1.1150214761618227E-2</v>
      </c>
      <c r="CC45" s="22">
        <f t="shared" si="21"/>
        <v>-1.1212507250179297E-2</v>
      </c>
      <c r="CD45" s="22">
        <f t="shared" si="22"/>
        <v>-8.6016600312726222E-3</v>
      </c>
      <c r="CE45" s="22">
        <f t="shared" si="23"/>
        <v>7.3113393784589534E-5</v>
      </c>
      <c r="CF45" s="22">
        <f t="shared" si="24"/>
        <v>-5.4006729062840665E-3</v>
      </c>
      <c r="CG45" s="22">
        <f t="shared" si="25"/>
        <v>-2.2869810588837023E-4</v>
      </c>
      <c r="CH45" s="22">
        <f t="shared" si="26"/>
        <v>-7.1113741314652937E-3</v>
      </c>
      <c r="CI45" s="22">
        <f t="shared" si="27"/>
        <v>-8.7594042952318166E-3</v>
      </c>
      <c r="CJ45" s="22">
        <f t="shared" si="28"/>
        <v>-1.8690221536291163E-4</v>
      </c>
      <c r="CK45" s="22">
        <f t="shared" si="29"/>
        <v>-1.0582407232843291E-3</v>
      </c>
    </row>
    <row r="46" spans="1:89" x14ac:dyDescent="0.25">
      <c r="A46" s="27" t="s">
        <v>45</v>
      </c>
      <c r="B46" s="25">
        <v>32690.575268000001</v>
      </c>
      <c r="C46" s="25">
        <v>11.986617128000001</v>
      </c>
      <c r="D46" s="25">
        <v>3023.7801687000001</v>
      </c>
      <c r="E46" s="25">
        <v>300.61302315</v>
      </c>
      <c r="F46" s="25">
        <v>283.93768348999998</v>
      </c>
      <c r="G46" s="25">
        <v>4.8188537197999999</v>
      </c>
      <c r="H46" s="25">
        <v>3480.798542</v>
      </c>
      <c r="I46" s="25">
        <v>27.365939280999999</v>
      </c>
      <c r="J46" s="25">
        <v>80.092990392999994</v>
      </c>
      <c r="K46" s="25">
        <v>64.231141949999994</v>
      </c>
      <c r="L46" s="61">
        <v>3.9534948767000002</v>
      </c>
      <c r="M46" s="61">
        <v>14.4375415</v>
      </c>
      <c r="N46" s="61">
        <v>6.4388487604</v>
      </c>
      <c r="O46" s="25"/>
      <c r="P46" s="27" t="s">
        <v>45</v>
      </c>
      <c r="Q46" s="25">
        <v>2.9588265227171902</v>
      </c>
      <c r="R46" s="25">
        <v>3.92597877312362</v>
      </c>
      <c r="S46" s="25">
        <v>27.272255781149401</v>
      </c>
      <c r="T46" s="25">
        <v>27.272255781149401</v>
      </c>
      <c r="U46" s="25">
        <v>11.6148513766927</v>
      </c>
      <c r="V46" s="25">
        <v>80.627504354279395</v>
      </c>
      <c r="W46" s="25">
        <v>14.5626846872452</v>
      </c>
      <c r="X46" s="25">
        <v>194.42692172072901</v>
      </c>
      <c r="Y46" s="25">
        <v>32644.167371815001</v>
      </c>
      <c r="Z46" s="25">
        <v>143.82864159341901</v>
      </c>
      <c r="AA46" s="25">
        <v>15.9284855743844</v>
      </c>
      <c r="AB46" s="25">
        <v>156.08807168884999</v>
      </c>
      <c r="AC46" s="25">
        <v>255.833386999233</v>
      </c>
      <c r="AD46" s="25">
        <v>63.753786994584303</v>
      </c>
      <c r="AE46" s="25">
        <v>63.753786994584303</v>
      </c>
      <c r="AF46" s="25">
        <v>23.9273290083059</v>
      </c>
      <c r="AG46" s="25">
        <v>104.22238564131899</v>
      </c>
      <c r="AH46" s="25">
        <v>5.1546626571403698</v>
      </c>
      <c r="AI46" s="88">
        <v>18.8618966951258</v>
      </c>
      <c r="AJ46" s="25">
        <v>0.60414930277727197</v>
      </c>
      <c r="AK46" s="25">
        <v>4.1950671951099201</v>
      </c>
      <c r="AL46" s="25">
        <v>6.5146607165935198</v>
      </c>
      <c r="AM46" s="25">
        <v>11.840886591488999</v>
      </c>
      <c r="AN46" s="25">
        <v>0</v>
      </c>
      <c r="AO46" s="88">
        <v>3540.4793359678501</v>
      </c>
      <c r="AP46" s="25">
        <v>2691.8271197385202</v>
      </c>
      <c r="AQ46" s="25">
        <v>275.164573453044</v>
      </c>
      <c r="AR46" s="25">
        <v>2990.9190221998701</v>
      </c>
      <c r="AS46" s="25">
        <v>92.103794458517299</v>
      </c>
      <c r="AT46" s="25">
        <v>6.5316713834553994E-2</v>
      </c>
      <c r="AU46" s="25">
        <v>1551.9939557929199</v>
      </c>
      <c r="AV46" s="25">
        <v>0.13572074042229501</v>
      </c>
      <c r="AW46" s="25">
        <v>2.6548568252341E-2</v>
      </c>
      <c r="AX46" s="25">
        <v>119.733593037803</v>
      </c>
      <c r="AY46" s="25">
        <v>6.8909044792407295E-2</v>
      </c>
      <c r="AZ46" s="25">
        <v>5.0714228850785598E-3</v>
      </c>
      <c r="BA46" s="25">
        <v>298.24918417452199</v>
      </c>
      <c r="BB46" s="25">
        <v>281.629921896155</v>
      </c>
      <c r="BC46" s="25">
        <v>16.619262278366499</v>
      </c>
      <c r="BD46" s="25">
        <v>5.1695713773927004E-4</v>
      </c>
      <c r="BE46" s="25">
        <v>44.587150625285901</v>
      </c>
      <c r="BF46" s="25">
        <v>3.7162893676592999E-3</v>
      </c>
      <c r="BG46" s="25">
        <v>23.457776054498201</v>
      </c>
      <c r="BH46" s="25">
        <v>0.24856738482228</v>
      </c>
      <c r="BI46" s="25">
        <v>92.3634804367356</v>
      </c>
      <c r="BJ46" s="25">
        <v>14.871379788955</v>
      </c>
      <c r="BK46" s="25">
        <v>0.20810348418459201</v>
      </c>
      <c r="BL46" s="25">
        <v>0.72487426048711001</v>
      </c>
      <c r="BM46" s="25">
        <v>5.76875646092032E-4</v>
      </c>
      <c r="BN46" s="25">
        <v>4.7677712343127396</v>
      </c>
      <c r="BO46" s="25">
        <v>854.32787526232198</v>
      </c>
      <c r="BP46" s="25">
        <v>0</v>
      </c>
      <c r="BQ46" s="25">
        <v>382.93070719186397</v>
      </c>
      <c r="BR46" s="25">
        <v>107.03617249200499</v>
      </c>
      <c r="BS46" s="25">
        <v>3522.2328896531499</v>
      </c>
      <c r="BT46" s="25">
        <v>560.88388977138095</v>
      </c>
      <c r="BU46" s="27"/>
      <c r="BV46" s="88">
        <f t="shared" si="15"/>
        <v>3465.4519778275021</v>
      </c>
      <c r="BW46" s="34">
        <f t="shared" si="16"/>
        <v>7.999992253453575E-3</v>
      </c>
      <c r="BY46" s="22">
        <f t="shared" si="17"/>
        <v>-1.4196108757506835E-3</v>
      </c>
      <c r="BZ46" s="22">
        <f t="shared" si="18"/>
        <v>-1.2157770199448829E-2</v>
      </c>
      <c r="CA46" s="22">
        <f t="shared" si="19"/>
        <v>-1.086757127395865E-2</v>
      </c>
      <c r="CB46" s="22">
        <f t="shared" si="20"/>
        <v>-7.8633951074651501E-3</v>
      </c>
      <c r="CC46" s="22">
        <f t="shared" si="21"/>
        <v>-8.1277045212150012E-3</v>
      </c>
      <c r="CD46" s="22">
        <f t="shared" si="22"/>
        <v>-1.0600547029964701E-2</v>
      </c>
      <c r="CE46" s="22">
        <f t="shared" si="23"/>
        <v>1.1903690246130272E-2</v>
      </c>
      <c r="CF46" s="22">
        <f t="shared" si="24"/>
        <v>-3.4233613868917163E-3</v>
      </c>
      <c r="CG46" s="22">
        <f t="shared" si="25"/>
        <v>6.6736671793205657E-3</v>
      </c>
      <c r="CH46" s="22">
        <f t="shared" si="26"/>
        <v>-7.4318304318376138E-3</v>
      </c>
      <c r="CI46" s="22">
        <f t="shared" si="27"/>
        <v>-6.9599441594187794E-3</v>
      </c>
      <c r="CJ46" s="22">
        <f t="shared" si="28"/>
        <v>8.6679014737516252E-3</v>
      </c>
      <c r="CK46" s="22">
        <f t="shared" si="29"/>
        <v>1.1774147679904522E-2</v>
      </c>
    </row>
    <row r="47" spans="1:89" x14ac:dyDescent="0.25">
      <c r="A47" s="27" t="s">
        <v>46</v>
      </c>
      <c r="B47" s="25">
        <v>294159.46057</v>
      </c>
      <c r="C47" s="25">
        <v>43.221523372</v>
      </c>
      <c r="D47" s="25">
        <v>12640.843663</v>
      </c>
      <c r="E47" s="25">
        <v>1528.3352600999999</v>
      </c>
      <c r="F47" s="25">
        <v>1430.7897138999999</v>
      </c>
      <c r="G47" s="25">
        <v>20.257412411000001</v>
      </c>
      <c r="H47" s="25">
        <v>19835.153944000002</v>
      </c>
      <c r="I47" s="25">
        <v>136.99078832999999</v>
      </c>
      <c r="J47" s="25">
        <v>582.75630586</v>
      </c>
      <c r="K47" s="25">
        <v>321.95923589</v>
      </c>
      <c r="L47" s="61">
        <v>18.145739716000001</v>
      </c>
      <c r="M47" s="61">
        <v>100.0702448</v>
      </c>
      <c r="N47" s="61">
        <v>30.019456969</v>
      </c>
      <c r="O47" s="25"/>
      <c r="P47" s="27" t="s">
        <v>46</v>
      </c>
      <c r="Q47" s="25">
        <v>21.4289104400493</v>
      </c>
      <c r="R47" s="25">
        <v>17.962975904388401</v>
      </c>
      <c r="S47" s="25">
        <v>136.119073579976</v>
      </c>
      <c r="T47" s="25">
        <v>136.119073579976</v>
      </c>
      <c r="U47" s="25">
        <v>52.0437176256386</v>
      </c>
      <c r="V47" s="25">
        <v>582.39486325494295</v>
      </c>
      <c r="W47" s="25">
        <v>99.937188280681895</v>
      </c>
      <c r="X47" s="25">
        <v>1461.44180283591</v>
      </c>
      <c r="Y47" s="25">
        <v>292246.33437457599</v>
      </c>
      <c r="Z47" s="25">
        <v>975.36157944815795</v>
      </c>
      <c r="AA47" s="25">
        <v>104.13053163797299</v>
      </c>
      <c r="AB47" s="25">
        <v>1132.65531838677</v>
      </c>
      <c r="AC47" s="25">
        <v>1494.2551417360501</v>
      </c>
      <c r="AD47" s="25">
        <v>319.496647476752</v>
      </c>
      <c r="AE47" s="25">
        <v>319.496647476752</v>
      </c>
      <c r="AF47" s="25">
        <v>100.596967672966</v>
      </c>
      <c r="AG47" s="25">
        <v>646.28337964878403</v>
      </c>
      <c r="AH47" s="25">
        <v>31.3943472276103</v>
      </c>
      <c r="AI47" s="88">
        <v>85.818027076284395</v>
      </c>
      <c r="AJ47" s="25">
        <v>2.65813295715339</v>
      </c>
      <c r="AK47" s="25">
        <v>24.925395335193102</v>
      </c>
      <c r="AL47" s="25">
        <v>29.8952828503459</v>
      </c>
      <c r="AM47" s="25">
        <v>42.833322108941303</v>
      </c>
      <c r="AN47" s="25">
        <v>0</v>
      </c>
      <c r="AO47" s="88">
        <v>19934.239061382101</v>
      </c>
      <c r="AP47" s="25">
        <v>11317.1585939582</v>
      </c>
      <c r="AQ47" s="25">
        <v>1156.8652078175801</v>
      </c>
      <c r="AR47" s="25">
        <v>12574.6207694487</v>
      </c>
      <c r="AS47" s="25">
        <v>602.48684231121501</v>
      </c>
      <c r="AT47" s="25">
        <v>0.46931393380622399</v>
      </c>
      <c r="AU47" s="25">
        <v>8174.7563718057399</v>
      </c>
      <c r="AV47" s="25">
        <v>0.632582667702839</v>
      </c>
      <c r="AW47" s="25">
        <v>8.0248597717113901E-2</v>
      </c>
      <c r="AX47" s="25">
        <v>438.09169526612499</v>
      </c>
      <c r="AY47" s="25">
        <v>0.33634176656359999</v>
      </c>
      <c r="AZ47" s="25">
        <v>1.52363967140109E-2</v>
      </c>
      <c r="BA47" s="25">
        <v>1508.2667599712599</v>
      </c>
      <c r="BB47" s="25">
        <v>1411.9490105519101</v>
      </c>
      <c r="BC47" s="25">
        <v>96.317749419357696</v>
      </c>
      <c r="BD47" s="25">
        <v>1.2425050256562799E-3</v>
      </c>
      <c r="BE47" s="25">
        <v>297.30565150768501</v>
      </c>
      <c r="BF47" s="25">
        <v>8.9320585624762198E-3</v>
      </c>
      <c r="BG47" s="25">
        <v>136.12669148740301</v>
      </c>
      <c r="BH47" s="25">
        <v>1.1227684143807399</v>
      </c>
      <c r="BI47" s="25">
        <v>533.83798747774597</v>
      </c>
      <c r="BJ47" s="25">
        <v>107.827238775582</v>
      </c>
      <c r="BK47" s="25">
        <v>1.4053280133600099</v>
      </c>
      <c r="BL47" s="25">
        <v>2.5132831444523398</v>
      </c>
      <c r="BM47" s="25">
        <v>1.70731466547617E-3</v>
      </c>
      <c r="BN47" s="25">
        <v>20.103191773232499</v>
      </c>
      <c r="BO47" s="25">
        <v>4590.3736872608697</v>
      </c>
      <c r="BP47" s="25">
        <v>0</v>
      </c>
      <c r="BQ47" s="25">
        <v>2291.94344672631</v>
      </c>
      <c r="BR47" s="25">
        <v>477.58602153748501</v>
      </c>
      <c r="BS47" s="25">
        <v>19802.4007544216</v>
      </c>
      <c r="BT47" s="25">
        <v>2939.0254095401301</v>
      </c>
      <c r="BU47" s="27"/>
      <c r="BV47" s="88">
        <f t="shared" si="15"/>
        <v>19564.9510991264</v>
      </c>
      <c r="BW47" s="34">
        <f t="shared" si="16"/>
        <v>8.0000001206697261E-3</v>
      </c>
      <c r="BY47" s="22">
        <f t="shared" si="17"/>
        <v>-6.5037044591966953E-3</v>
      </c>
      <c r="BZ47" s="22">
        <f t="shared" si="18"/>
        <v>-8.9816654475021046E-3</v>
      </c>
      <c r="CA47" s="22">
        <f t="shared" si="19"/>
        <v>-5.2388033043344363E-3</v>
      </c>
      <c r="CB47" s="22">
        <f t="shared" si="20"/>
        <v>-1.3130954086230318E-2</v>
      </c>
      <c r="CC47" s="22">
        <f t="shared" si="21"/>
        <v>-1.3168045006931502E-2</v>
      </c>
      <c r="CD47" s="22">
        <f t="shared" si="22"/>
        <v>-7.6130472460420448E-3</v>
      </c>
      <c r="CE47" s="22">
        <f t="shared" si="23"/>
        <v>-1.6512697441558792E-3</v>
      </c>
      <c r="CF47" s="22">
        <f t="shared" si="24"/>
        <v>-6.3633092461961114E-3</v>
      </c>
      <c r="CG47" s="22">
        <f t="shared" si="25"/>
        <v>-6.2022941909423482E-4</v>
      </c>
      <c r="CH47" s="22">
        <f t="shared" si="26"/>
        <v>-7.6487584101776257E-3</v>
      </c>
      <c r="CI47" s="22">
        <f t="shared" si="27"/>
        <v>-1.0071995656944679E-2</v>
      </c>
      <c r="CJ47" s="22">
        <f t="shared" si="28"/>
        <v>-1.329631196406377E-3</v>
      </c>
      <c r="CK47" s="22">
        <f t="shared" si="29"/>
        <v>-4.1364545262204434E-3</v>
      </c>
    </row>
    <row r="48" spans="1:89" x14ac:dyDescent="0.25">
      <c r="A48" s="27" t="s">
        <v>47</v>
      </c>
      <c r="B48" s="25">
        <v>267237.74322</v>
      </c>
      <c r="C48" s="25">
        <v>43.858393821999996</v>
      </c>
      <c r="D48" s="25">
        <v>14579.194066</v>
      </c>
      <c r="E48" s="25">
        <v>1470.2296174999999</v>
      </c>
      <c r="F48" s="25">
        <v>1382.8945937000001</v>
      </c>
      <c r="G48" s="25">
        <v>20.7365189</v>
      </c>
      <c r="H48" s="25">
        <v>19234.369628</v>
      </c>
      <c r="I48" s="25">
        <v>146.89335199999999</v>
      </c>
      <c r="J48" s="25">
        <v>548.69816012000001</v>
      </c>
      <c r="K48" s="25">
        <v>352.4839672</v>
      </c>
      <c r="L48" s="61">
        <v>20.03231383</v>
      </c>
      <c r="M48" s="61">
        <v>97.082859327999998</v>
      </c>
      <c r="N48" s="61">
        <v>31.240830978999998</v>
      </c>
      <c r="O48" s="25"/>
      <c r="P48" s="27" t="s">
        <v>47</v>
      </c>
      <c r="Q48" s="25">
        <v>20.444482123190099</v>
      </c>
      <c r="R48" s="25">
        <v>19.891804990359301</v>
      </c>
      <c r="S48" s="25">
        <v>146.39052946237899</v>
      </c>
      <c r="T48" s="25">
        <v>146.39052946237899</v>
      </c>
      <c r="U48" s="25">
        <v>57.773737470361603</v>
      </c>
      <c r="V48" s="25">
        <v>549.92914245277598</v>
      </c>
      <c r="W48" s="25">
        <v>97.359989194564406</v>
      </c>
      <c r="X48" s="25">
        <v>1450.3572141822001</v>
      </c>
      <c r="Y48" s="25">
        <v>266274.888437088</v>
      </c>
      <c r="Z48" s="25">
        <v>963.05272794631901</v>
      </c>
      <c r="AA48" s="25">
        <v>104.677433862847</v>
      </c>
      <c r="AB48" s="25">
        <v>1094.4571037712999</v>
      </c>
      <c r="AC48" s="25">
        <v>1393.36915816231</v>
      </c>
      <c r="AD48" s="25">
        <v>350.52202981441297</v>
      </c>
      <c r="AE48" s="25">
        <v>350.52202981441297</v>
      </c>
      <c r="AF48" s="25">
        <v>116.11124029762399</v>
      </c>
      <c r="AG48" s="25">
        <v>598.60239043119395</v>
      </c>
      <c r="AH48" s="25">
        <v>30.3285164585673</v>
      </c>
      <c r="AI48" s="88">
        <v>89.123813940714896</v>
      </c>
      <c r="AJ48" s="25">
        <v>3.0188421742140701</v>
      </c>
      <c r="AK48" s="25">
        <v>23.573112043739599</v>
      </c>
      <c r="AL48" s="25">
        <v>31.327274482110798</v>
      </c>
      <c r="AM48" s="25">
        <v>43.577402830183402</v>
      </c>
      <c r="AN48" s="25">
        <v>0</v>
      </c>
      <c r="AO48" s="88">
        <v>19420.333753424002</v>
      </c>
      <c r="AP48" s="25">
        <v>13062.492807795499</v>
      </c>
      <c r="AQ48" s="25">
        <v>1335.2773427007701</v>
      </c>
      <c r="AR48" s="25">
        <v>14513.8813907939</v>
      </c>
      <c r="AS48" s="25">
        <v>582.63107875515902</v>
      </c>
      <c r="AT48" s="25">
        <v>0.4940143108517</v>
      </c>
      <c r="AU48" s="25">
        <v>7971.7679871568598</v>
      </c>
      <c r="AV48" s="25">
        <v>0.65429522368645798</v>
      </c>
      <c r="AW48" s="25">
        <v>0.101383363690978</v>
      </c>
      <c r="AX48" s="25">
        <v>500.63998007021701</v>
      </c>
      <c r="AY48" s="25">
        <v>0.35559569018447101</v>
      </c>
      <c r="AZ48" s="25">
        <v>1.9158308983283402E-2</v>
      </c>
      <c r="BA48" s="25">
        <v>1456.97303811897</v>
      </c>
      <c r="BB48" s="25">
        <v>1370.293185283</v>
      </c>
      <c r="BC48" s="25">
        <v>86.679852835970607</v>
      </c>
      <c r="BD48" s="25">
        <v>1.25703390587366E-3</v>
      </c>
      <c r="BE48" s="25">
        <v>257.43672651113002</v>
      </c>
      <c r="BF48" s="25">
        <v>9.0364900995937893E-3</v>
      </c>
      <c r="BG48" s="25">
        <v>123.333343077762</v>
      </c>
      <c r="BH48" s="25">
        <v>1.13712780072421</v>
      </c>
      <c r="BI48" s="25">
        <v>482.100397361067</v>
      </c>
      <c r="BJ48" s="25">
        <v>109.30363675500899</v>
      </c>
      <c r="BK48" s="25">
        <v>1.24108831186582</v>
      </c>
      <c r="BL48" s="25">
        <v>2.7676603882339301</v>
      </c>
      <c r="BM48" s="25">
        <v>2.1213406002083299E-3</v>
      </c>
      <c r="BN48" s="25">
        <v>20.6207982856859</v>
      </c>
      <c r="BO48" s="25">
        <v>4424.2930198269396</v>
      </c>
      <c r="BP48" s="25">
        <v>0</v>
      </c>
      <c r="BQ48" s="25">
        <v>2191.96160296888</v>
      </c>
      <c r="BR48" s="25">
        <v>487.68689898225801</v>
      </c>
      <c r="BS48" s="25">
        <v>19297.7480798293</v>
      </c>
      <c r="BT48" s="25">
        <v>2929.4932653698102</v>
      </c>
      <c r="BU48" s="27"/>
      <c r="BV48" s="88">
        <f t="shared" si="15"/>
        <v>19047.946617798592</v>
      </c>
      <c r="BW48" s="34">
        <f t="shared" si="16"/>
        <v>8.00001303381692E-3</v>
      </c>
      <c r="BY48" s="22">
        <f t="shared" si="17"/>
        <v>-3.6029895003242465E-3</v>
      </c>
      <c r="BZ48" s="22">
        <f t="shared" si="18"/>
        <v>-6.4067779809037417E-3</v>
      </c>
      <c r="CA48" s="22">
        <f t="shared" si="19"/>
        <v>-4.4798549844682345E-3</v>
      </c>
      <c r="CB48" s="22">
        <f t="shared" si="20"/>
        <v>-9.0166727858275869E-3</v>
      </c>
      <c r="CC48" s="22">
        <f t="shared" si="21"/>
        <v>-9.1123419488425821E-3</v>
      </c>
      <c r="CD48" s="22">
        <f t="shared" si="22"/>
        <v>-5.5805226939078783E-3</v>
      </c>
      <c r="CE48" s="22">
        <f t="shared" si="23"/>
        <v>3.2950625913436664E-3</v>
      </c>
      <c r="CF48" s="22">
        <f t="shared" si="24"/>
        <v>-3.4230448878380848E-3</v>
      </c>
      <c r="CG48" s="22">
        <f t="shared" si="25"/>
        <v>2.2434599243174986E-3</v>
      </c>
      <c r="CH48" s="22">
        <f t="shared" si="26"/>
        <v>-5.5660329778171565E-3</v>
      </c>
      <c r="CI48" s="22">
        <f t="shared" si="27"/>
        <v>-7.014109345185854E-3</v>
      </c>
      <c r="CJ48" s="22">
        <f t="shared" si="28"/>
        <v>2.8545705027919407E-3</v>
      </c>
      <c r="CK48" s="22">
        <f t="shared" si="29"/>
        <v>2.7670039625036628E-3</v>
      </c>
    </row>
    <row r="49" spans="1:89" x14ac:dyDescent="0.25">
      <c r="A49" s="27" t="s">
        <v>48</v>
      </c>
      <c r="B49" s="25">
        <v>52713.031440999999</v>
      </c>
      <c r="C49" s="25">
        <v>7.8260175278000004</v>
      </c>
      <c r="D49" s="25">
        <v>2449.9482073999998</v>
      </c>
      <c r="E49" s="25">
        <v>290.29757991000002</v>
      </c>
      <c r="F49" s="25">
        <v>272.46832417000002</v>
      </c>
      <c r="G49" s="25">
        <v>3.7048241883999999</v>
      </c>
      <c r="H49" s="25">
        <v>4422.3936335999997</v>
      </c>
      <c r="I49" s="25">
        <v>31.067786852000001</v>
      </c>
      <c r="J49" s="25">
        <v>125.70449513</v>
      </c>
      <c r="K49" s="25">
        <v>73.359916952999995</v>
      </c>
      <c r="L49" s="61">
        <v>4.2017099704999996</v>
      </c>
      <c r="M49" s="61">
        <v>20.410130381999998</v>
      </c>
      <c r="N49" s="61">
        <v>6.7321614454000001</v>
      </c>
      <c r="O49" s="25"/>
      <c r="P49" s="27" t="s">
        <v>48</v>
      </c>
      <c r="Q49" s="25">
        <v>4.1600645209118303</v>
      </c>
      <c r="R49" s="25">
        <v>4.1735765622846301</v>
      </c>
      <c r="S49" s="25">
        <v>30.9828731482365</v>
      </c>
      <c r="T49" s="25">
        <v>30.9828731482365</v>
      </c>
      <c r="U49" s="25">
        <v>11.9062039986937</v>
      </c>
      <c r="V49" s="25">
        <v>126.273971026453</v>
      </c>
      <c r="W49" s="25">
        <v>20.500461902352601</v>
      </c>
      <c r="X49" s="25">
        <v>293.21518815386497</v>
      </c>
      <c r="Y49" s="25">
        <v>52656.381536290799</v>
      </c>
      <c r="Z49" s="25">
        <v>201.69304179874601</v>
      </c>
      <c r="AA49" s="25">
        <v>20.951780079434101</v>
      </c>
      <c r="AB49" s="25">
        <v>229.59120467895599</v>
      </c>
      <c r="AC49" s="25">
        <v>338.91427793268798</v>
      </c>
      <c r="AD49" s="25">
        <v>73.006665923159403</v>
      </c>
      <c r="AE49" s="25">
        <v>73.006665923159403</v>
      </c>
      <c r="AF49" s="25">
        <v>19.509331195070398</v>
      </c>
      <c r="AG49" s="25">
        <v>141.57997469823101</v>
      </c>
      <c r="AH49" s="25">
        <v>6.4920832189467399</v>
      </c>
      <c r="AI49" s="88">
        <v>19.191911296038501</v>
      </c>
      <c r="AJ49" s="25">
        <v>0.639270476812557</v>
      </c>
      <c r="AK49" s="25">
        <v>5.1114813505772201</v>
      </c>
      <c r="AL49" s="25">
        <v>6.7507647547950498</v>
      </c>
      <c r="AM49" s="25">
        <v>7.7788813721567296</v>
      </c>
      <c r="AN49" s="25">
        <v>0</v>
      </c>
      <c r="AO49" s="88">
        <v>4468.5852923053098</v>
      </c>
      <c r="AP49" s="25">
        <v>2194.7978752624799</v>
      </c>
      <c r="AQ49" s="25">
        <v>224.35719349041199</v>
      </c>
      <c r="AR49" s="25">
        <v>2438.6643999479602</v>
      </c>
      <c r="AS49" s="25">
        <v>125.650695381983</v>
      </c>
      <c r="AT49" s="25">
        <v>8.7332175212332705E-2</v>
      </c>
      <c r="AU49" s="25">
        <v>1878.88940080358</v>
      </c>
      <c r="AV49" s="25">
        <v>0.12435677298456201</v>
      </c>
      <c r="AW49" s="25">
        <v>1.80837409018006E-2</v>
      </c>
      <c r="AX49" s="25">
        <v>92.4390608861478</v>
      </c>
      <c r="AY49" s="25">
        <v>6.5834446039121003E-2</v>
      </c>
      <c r="AZ49" s="25">
        <v>3.4186047972574402E-3</v>
      </c>
      <c r="BA49" s="25">
        <v>288.13698337318499</v>
      </c>
      <c r="BB49" s="25">
        <v>270.40834655048599</v>
      </c>
      <c r="BC49" s="25">
        <v>17.7286368226987</v>
      </c>
      <c r="BD49" s="25">
        <v>2.2877117897672399E-4</v>
      </c>
      <c r="BE49" s="25">
        <v>53.218976559356598</v>
      </c>
      <c r="BF49" s="25">
        <v>1.64458235861483E-3</v>
      </c>
      <c r="BG49" s="25">
        <v>25.090587686083801</v>
      </c>
      <c r="BH49" s="25">
        <v>0.221077355666154</v>
      </c>
      <c r="BI49" s="25">
        <v>98.376985895930702</v>
      </c>
      <c r="BJ49" s="25">
        <v>20.5768518888015</v>
      </c>
      <c r="BK49" s="25">
        <v>0.252264152736211</v>
      </c>
      <c r="BL49" s="25">
        <v>0.50811601812199203</v>
      </c>
      <c r="BM49" s="25">
        <v>3.78902970066745E-4</v>
      </c>
      <c r="BN49" s="25">
        <v>3.6857424921267401</v>
      </c>
      <c r="BO49" s="25">
        <v>1064.5538573926001</v>
      </c>
      <c r="BP49" s="25">
        <v>0</v>
      </c>
      <c r="BQ49" s="25">
        <v>518.98019799061206</v>
      </c>
      <c r="BR49" s="25">
        <v>111.221845082451</v>
      </c>
      <c r="BS49" s="25">
        <v>4442.4233797957404</v>
      </c>
      <c r="BT49" s="25">
        <v>665.08844386325802</v>
      </c>
      <c r="BU49" s="27"/>
      <c r="BV49" s="88">
        <f t="shared" si="15"/>
        <v>4386.2874674554414</v>
      </c>
      <c r="BW49" s="34">
        <f t="shared" si="16"/>
        <v>8.0000065591176468E-3</v>
      </c>
      <c r="BY49" s="22">
        <f t="shared" si="17"/>
        <v>-1.0746850097704324E-3</v>
      </c>
      <c r="BZ49" s="22">
        <f t="shared" si="18"/>
        <v>-6.023006653873595E-3</v>
      </c>
      <c r="CA49" s="22">
        <f t="shared" si="19"/>
        <v>-4.6057330591549482E-3</v>
      </c>
      <c r="CB49" s="22">
        <f t="shared" si="20"/>
        <v>-7.4426956555575744E-3</v>
      </c>
      <c r="CC49" s="22">
        <f t="shared" si="21"/>
        <v>-7.5604297335816403E-3</v>
      </c>
      <c r="CD49" s="22">
        <f t="shared" si="22"/>
        <v>-5.1504998086024266E-3</v>
      </c>
      <c r="CE49" s="22">
        <f t="shared" si="23"/>
        <v>4.5291640354130375E-3</v>
      </c>
      <c r="CF49" s="22">
        <f t="shared" si="24"/>
        <v>-2.7331751749170605E-3</v>
      </c>
      <c r="CG49" s="22">
        <f t="shared" si="25"/>
        <v>4.5302747198026913E-3</v>
      </c>
      <c r="CH49" s="22">
        <f t="shared" si="26"/>
        <v>-4.8153139277258483E-3</v>
      </c>
      <c r="CI49" s="22">
        <f t="shared" si="27"/>
        <v>-6.6957044662513017E-3</v>
      </c>
      <c r="CJ49" s="22">
        <f t="shared" si="28"/>
        <v>4.4258178983642088E-3</v>
      </c>
      <c r="CK49" s="22">
        <f t="shared" si="29"/>
        <v>2.7633486727744968E-3</v>
      </c>
    </row>
    <row r="50" spans="1:89" x14ac:dyDescent="0.25">
      <c r="A50" s="27" t="s">
        <v>49</v>
      </c>
      <c r="B50" s="25">
        <v>239631.21291</v>
      </c>
      <c r="C50" s="25">
        <v>48.607361091999998</v>
      </c>
      <c r="D50" s="25">
        <v>14610.895122</v>
      </c>
      <c r="E50" s="25">
        <v>1415.7555345000001</v>
      </c>
      <c r="F50" s="25">
        <v>1327.2629159999999</v>
      </c>
      <c r="G50" s="25">
        <v>22.898265537</v>
      </c>
      <c r="H50" s="25">
        <v>25625.765020999999</v>
      </c>
      <c r="I50" s="25">
        <v>148.48013044999999</v>
      </c>
      <c r="J50" s="25">
        <v>608.96982992000005</v>
      </c>
      <c r="K50" s="25">
        <v>330.07710698</v>
      </c>
      <c r="L50" s="61">
        <v>19.944030034000001</v>
      </c>
      <c r="M50" s="61">
        <v>111.31807211</v>
      </c>
      <c r="N50" s="61">
        <v>43.844979606000003</v>
      </c>
      <c r="O50" s="25"/>
      <c r="P50" s="27" t="s">
        <v>49</v>
      </c>
      <c r="Q50" s="25">
        <v>23.480157902130198</v>
      </c>
      <c r="R50" s="25">
        <v>19.955584574552699</v>
      </c>
      <c r="S50" s="25">
        <v>149.28160983475101</v>
      </c>
      <c r="T50" s="25">
        <v>149.28160983475101</v>
      </c>
      <c r="U50" s="25">
        <v>55.376956722101802</v>
      </c>
      <c r="V50" s="25">
        <v>615.86632540467201</v>
      </c>
      <c r="W50" s="25">
        <v>112.636774950877</v>
      </c>
      <c r="X50" s="25">
        <v>1535.28690571777</v>
      </c>
      <c r="Y50" s="25">
        <v>240063.60081174099</v>
      </c>
      <c r="Z50" s="25">
        <v>1025.3693603674801</v>
      </c>
      <c r="AA50" s="25">
        <v>123.376513683113</v>
      </c>
      <c r="AB50" s="25">
        <v>1227.49423897316</v>
      </c>
      <c r="AC50" s="25">
        <v>1964.3809242019699</v>
      </c>
      <c r="AD50" s="25">
        <v>330.37567248342702</v>
      </c>
      <c r="AE50" s="25">
        <v>330.37567248342702</v>
      </c>
      <c r="AF50" s="25">
        <v>116.682047525036</v>
      </c>
      <c r="AG50" s="25">
        <v>824.99991092433095</v>
      </c>
      <c r="AH50" s="25">
        <v>39.582498507170897</v>
      </c>
      <c r="AI50" s="88">
        <v>129.648769940091</v>
      </c>
      <c r="AJ50" s="25">
        <v>2.6309081362191802</v>
      </c>
      <c r="AK50" s="25">
        <v>32.489673276193898</v>
      </c>
      <c r="AL50" s="25">
        <v>44.546076725265202</v>
      </c>
      <c r="AM50" s="25">
        <v>48.4388413468035</v>
      </c>
      <c r="AN50" s="25">
        <v>0</v>
      </c>
      <c r="AO50" s="88">
        <v>26159.831198487602</v>
      </c>
      <c r="AP50" s="25">
        <v>13126.7296739474</v>
      </c>
      <c r="AQ50" s="25">
        <v>1341.8430080369401</v>
      </c>
      <c r="AR50" s="25">
        <v>14585.254729509399</v>
      </c>
      <c r="AS50" s="25">
        <v>705.673233337797</v>
      </c>
      <c r="AT50" s="25">
        <v>0.58155783186450305</v>
      </c>
      <c r="AU50" s="25">
        <v>11441.835326410799</v>
      </c>
      <c r="AV50" s="25">
        <v>0.62538038250191397</v>
      </c>
      <c r="AW50" s="25">
        <v>7.6486194712214101E-2</v>
      </c>
      <c r="AX50" s="25">
        <v>418.30809105088798</v>
      </c>
      <c r="AY50" s="25">
        <v>0.35695755981415001</v>
      </c>
      <c r="AZ50" s="25">
        <v>1.46770928741105E-2</v>
      </c>
      <c r="BA50" s="25">
        <v>1414.1318330393999</v>
      </c>
      <c r="BB50" s="25">
        <v>1325.3879911659101</v>
      </c>
      <c r="BC50" s="25">
        <v>88.743841873487696</v>
      </c>
      <c r="BD50" s="25">
        <v>1.71762637620771E-3</v>
      </c>
      <c r="BE50" s="25">
        <v>280.10908949111803</v>
      </c>
      <c r="BF50" s="25">
        <v>1.2347554482272E-2</v>
      </c>
      <c r="BG50" s="25">
        <v>126.678953432871</v>
      </c>
      <c r="BH50" s="25">
        <v>1.0447472783390299</v>
      </c>
      <c r="BI50" s="25">
        <v>493.50456900191199</v>
      </c>
      <c r="BJ50" s="25">
        <v>125.01589073785399</v>
      </c>
      <c r="BK50" s="25">
        <v>1.3669071534471999</v>
      </c>
      <c r="BL50" s="25">
        <v>2.7048215173310801</v>
      </c>
      <c r="BM50" s="25">
        <v>1.68799738035791E-3</v>
      </c>
      <c r="BN50" s="25">
        <v>22.8418896555829</v>
      </c>
      <c r="BO50" s="25">
        <v>6378.8969672288204</v>
      </c>
      <c r="BP50" s="25">
        <v>0</v>
      </c>
      <c r="BQ50" s="25">
        <v>2896.5369159597499</v>
      </c>
      <c r="BR50" s="25">
        <v>771.00834531754697</v>
      </c>
      <c r="BS50" s="25">
        <v>26016.657122858</v>
      </c>
      <c r="BT50" s="25">
        <v>4110.35083172755</v>
      </c>
      <c r="BU50" s="27"/>
      <c r="BV50" s="88">
        <f t="shared" si="15"/>
        <v>25615.286511632621</v>
      </c>
      <c r="BW50" s="34">
        <f t="shared" si="16"/>
        <v>8.0000006642983734E-3</v>
      </c>
      <c r="BY50" s="22">
        <f t="shared" si="17"/>
        <v>1.8043889044762616E-3</v>
      </c>
      <c r="BZ50" s="22">
        <f t="shared" si="18"/>
        <v>-3.4669593536982577E-3</v>
      </c>
      <c r="CA50" s="22">
        <f t="shared" si="19"/>
        <v>-1.7548817013951041E-3</v>
      </c>
      <c r="CB50" s="22">
        <f t="shared" si="20"/>
        <v>-1.1468798256710324E-3</v>
      </c>
      <c r="CC50" s="22">
        <f t="shared" si="21"/>
        <v>-1.412625043228304E-3</v>
      </c>
      <c r="CD50" s="22">
        <f t="shared" si="22"/>
        <v>-2.4620153577136965E-3</v>
      </c>
      <c r="CE50" s="22">
        <f t="shared" si="23"/>
        <v>1.5253870529822978E-2</v>
      </c>
      <c r="CF50" s="22">
        <f t="shared" si="24"/>
        <v>5.3978898208263204E-3</v>
      </c>
      <c r="CG50" s="22">
        <f t="shared" si="25"/>
        <v>1.1324855757760523E-2</v>
      </c>
      <c r="CH50" s="22">
        <f t="shared" si="26"/>
        <v>9.0453259893943114E-4</v>
      </c>
      <c r="CI50" s="22">
        <f t="shared" si="27"/>
        <v>5.7934833295979584E-4</v>
      </c>
      <c r="CJ50" s="22">
        <f t="shared" si="28"/>
        <v>1.1846260143401567E-2</v>
      </c>
      <c r="CK50" s="22">
        <f t="shared" si="29"/>
        <v>1.599036253558337E-2</v>
      </c>
    </row>
    <row r="51" spans="1:89" x14ac:dyDescent="0.25">
      <c r="A51" s="27" t="s">
        <v>50</v>
      </c>
      <c r="B51" s="25">
        <v>25544.478665999999</v>
      </c>
      <c r="C51" s="25">
        <v>4.8480732767000001</v>
      </c>
      <c r="D51" s="25">
        <v>1443.6817973</v>
      </c>
      <c r="E51" s="25">
        <v>158.46823456999999</v>
      </c>
      <c r="F51" s="25">
        <v>148.52105806</v>
      </c>
      <c r="G51" s="25">
        <v>2.0901317762999998</v>
      </c>
      <c r="H51" s="25">
        <v>2933.6396582000002</v>
      </c>
      <c r="I51" s="25">
        <v>16.551466046000002</v>
      </c>
      <c r="J51" s="25">
        <v>68.770468363000006</v>
      </c>
      <c r="K51" s="25">
        <v>35.655956322000002</v>
      </c>
      <c r="L51" s="61">
        <v>2.2652334339000002</v>
      </c>
      <c r="M51" s="61">
        <v>12.216297424</v>
      </c>
      <c r="N51" s="61">
        <v>5.0207574013</v>
      </c>
      <c r="O51" s="25"/>
      <c r="P51" s="27" t="s">
        <v>50</v>
      </c>
      <c r="Q51" s="25">
        <v>2.5556025825590098</v>
      </c>
      <c r="R51" s="25">
        <v>2.2686603028653201</v>
      </c>
      <c r="S51" s="25">
        <v>16.649001667648001</v>
      </c>
      <c r="T51" s="25">
        <v>16.649001667648001</v>
      </c>
      <c r="U51" s="25">
        <v>6.0088102249375801</v>
      </c>
      <c r="V51" s="25">
        <v>69.528359277203606</v>
      </c>
      <c r="W51" s="25">
        <v>12.362955855669901</v>
      </c>
      <c r="X51" s="25">
        <v>155.73170400155999</v>
      </c>
      <c r="Y51" s="25">
        <v>25607.841786625599</v>
      </c>
      <c r="Z51" s="25">
        <v>111.26245741381901</v>
      </c>
      <c r="AA51" s="25">
        <v>12.2109099822692</v>
      </c>
      <c r="AB51" s="25">
        <v>133.74260767164699</v>
      </c>
      <c r="AC51" s="25">
        <v>226.21866504379801</v>
      </c>
      <c r="AD51" s="25">
        <v>35.719065169366701</v>
      </c>
      <c r="AE51" s="25">
        <v>35.719065169366701</v>
      </c>
      <c r="AF51" s="25">
        <v>11.537669739909701</v>
      </c>
      <c r="AG51" s="25">
        <v>92.877609401930101</v>
      </c>
      <c r="AH51" s="25">
        <v>4.3403959804107197</v>
      </c>
      <c r="AI51" s="88">
        <v>14.791853714720499</v>
      </c>
      <c r="AJ51" s="25">
        <v>0.29510019137441601</v>
      </c>
      <c r="AK51" s="25">
        <v>3.5246281271892701</v>
      </c>
      <c r="AL51" s="25">
        <v>5.1028373375131899</v>
      </c>
      <c r="AM51" s="25">
        <v>4.83956661309435</v>
      </c>
      <c r="AN51" s="25">
        <v>0</v>
      </c>
      <c r="AO51" s="88">
        <v>2992.6959092136599</v>
      </c>
      <c r="AP51" s="25">
        <v>1297.9879643292099</v>
      </c>
      <c r="AQ51" s="25">
        <v>132.68297713917201</v>
      </c>
      <c r="AR51" s="25">
        <v>1442.20861120829</v>
      </c>
      <c r="AS51" s="25">
        <v>77.643244829334705</v>
      </c>
      <c r="AT51" s="25">
        <v>2.0062993931777899E-2</v>
      </c>
      <c r="AU51" s="25">
        <v>1329.16973972089</v>
      </c>
      <c r="AV51" s="25">
        <v>6.2889340432216098E-2</v>
      </c>
      <c r="AW51" s="25">
        <v>1.0019346748458099E-2</v>
      </c>
      <c r="AX51" s="25">
        <v>50.252106681657999</v>
      </c>
      <c r="AY51" s="25">
        <v>2.8839808308117901E-2</v>
      </c>
      <c r="AZ51" s="25">
        <v>1.9025997486730899E-3</v>
      </c>
      <c r="BA51" s="25">
        <v>158.616658932994</v>
      </c>
      <c r="BB51" s="25">
        <v>148.62023665859601</v>
      </c>
      <c r="BC51" s="25">
        <v>9.9964222743982702</v>
      </c>
      <c r="BD51" s="25">
        <v>1.5607837188666001E-4</v>
      </c>
      <c r="BE51" s="25">
        <v>28.651861310537502</v>
      </c>
      <c r="BF51" s="25">
        <v>1.1220063691529201E-3</v>
      </c>
      <c r="BG51" s="25">
        <v>13.9031456681933</v>
      </c>
      <c r="BH51" s="25">
        <v>0.123845266180547</v>
      </c>
      <c r="BI51" s="25">
        <v>55.161708967850998</v>
      </c>
      <c r="BJ51" s="25">
        <v>6.2025504761388204</v>
      </c>
      <c r="BK51" s="25">
        <v>0.12754216747410899</v>
      </c>
      <c r="BL51" s="25">
        <v>0.27482115158429599</v>
      </c>
      <c r="BM51" s="25">
        <v>2.13271207195886E-4</v>
      </c>
      <c r="BN51" s="25">
        <v>2.0895166723435601</v>
      </c>
      <c r="BO51" s="25">
        <v>744.58516946784096</v>
      </c>
      <c r="BP51" s="25">
        <v>0</v>
      </c>
      <c r="BQ51" s="25">
        <v>335.511362966717</v>
      </c>
      <c r="BR51" s="25">
        <v>89.604710859372602</v>
      </c>
      <c r="BS51" s="25">
        <v>2978.5660471678798</v>
      </c>
      <c r="BT51" s="25">
        <v>475.67510548011001</v>
      </c>
      <c r="BU51" s="27"/>
      <c r="BV51" s="88">
        <f t="shared" si="15"/>
        <v>2932.0271435625873</v>
      </c>
      <c r="BW51" s="34">
        <f t="shared" si="16"/>
        <v>8.0000005895425677E-3</v>
      </c>
      <c r="BY51" s="22">
        <f t="shared" si="17"/>
        <v>2.4805016165758203E-3</v>
      </c>
      <c r="BZ51" s="22">
        <f t="shared" si="18"/>
        <v>-1.7546483149364547E-3</v>
      </c>
      <c r="CA51" s="22">
        <f t="shared" si="19"/>
        <v>-1.0204368403516316E-3</v>
      </c>
      <c r="CB51" s="22">
        <f t="shared" si="20"/>
        <v>9.3661902271299313E-4</v>
      </c>
      <c r="CC51" s="22">
        <f t="shared" si="21"/>
        <v>6.6777465695097322E-4</v>
      </c>
      <c r="CD51" s="22">
        <f t="shared" si="22"/>
        <v>-2.9428955791896644E-4</v>
      </c>
      <c r="CE51" s="22">
        <f t="shared" si="23"/>
        <v>1.531421517373581E-2</v>
      </c>
      <c r="CF51" s="22">
        <f t="shared" si="24"/>
        <v>5.8928690290592665E-3</v>
      </c>
      <c r="CG51" s="22">
        <f t="shared" si="25"/>
        <v>1.1020586775752735E-2</v>
      </c>
      <c r="CH51" s="22">
        <f t="shared" si="26"/>
        <v>1.7699384303923591E-3</v>
      </c>
      <c r="CI51" s="22">
        <f t="shared" si="27"/>
        <v>1.5128105183490471E-3</v>
      </c>
      <c r="CJ51" s="22">
        <f t="shared" si="28"/>
        <v>1.2005145796612379E-2</v>
      </c>
      <c r="CK51" s="22">
        <f t="shared" si="29"/>
        <v>1.6348118352011456E-2</v>
      </c>
    </row>
    <row r="52" spans="1:89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61"/>
      <c r="M52" s="61"/>
      <c r="N52" s="61"/>
      <c r="R52" s="25"/>
    </row>
    <row r="53" spans="1:89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61"/>
      <c r="M53" s="61"/>
      <c r="N53" s="61"/>
      <c r="R53" s="25"/>
    </row>
    <row r="54" spans="1:89" s="27" customFormat="1" x14ac:dyDescent="0.25">
      <c r="A54" s="27" t="s">
        <v>229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61"/>
      <c r="M54" s="61"/>
      <c r="N54" s="61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88"/>
      <c r="AJ54" s="25"/>
      <c r="AK54" s="25"/>
      <c r="AL54" s="25"/>
      <c r="AM54" s="25"/>
      <c r="AN54" s="25"/>
      <c r="AO54" s="88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88"/>
      <c r="BW54" s="34"/>
    </row>
    <row r="55" spans="1:89" s="27" customFormat="1" x14ac:dyDescent="0.25">
      <c r="A55" s="27" t="s">
        <v>1</v>
      </c>
      <c r="B55" s="25">
        <v>38894.546565999997</v>
      </c>
      <c r="C55" s="25">
        <v>6.5265013921000001</v>
      </c>
      <c r="D55" s="25">
        <v>1463.0688213999999</v>
      </c>
      <c r="E55" s="25">
        <v>227.31593000999999</v>
      </c>
      <c r="F55" s="25">
        <v>211.6185328</v>
      </c>
      <c r="G55" s="25">
        <v>2.093438119</v>
      </c>
      <c r="H55" s="25">
        <v>5365.5641029999997</v>
      </c>
      <c r="I55" s="25">
        <v>13.518710091999999</v>
      </c>
      <c r="J55" s="25">
        <v>133.49018459999999</v>
      </c>
      <c r="K55" s="25">
        <v>48.051262790999999</v>
      </c>
      <c r="L55" s="61">
        <v>2.7234142334999998</v>
      </c>
      <c r="M55" s="61">
        <v>18.777134133000001</v>
      </c>
      <c r="N55" s="61">
        <v>9.9205190342999998</v>
      </c>
      <c r="O55" s="25"/>
      <c r="P55" s="25" t="s">
        <v>1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88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88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/>
      <c r="BV55" s="88">
        <f>Q55+S55+U55+V55+Z55+AB55+AC55+AD55+AG55+AH55+AJ55+AK55+AL55+AS55+AU55+BJ55+BQ55+BT55</f>
        <v>0</v>
      </c>
      <c r="BW55" s="34">
        <f>AF55/(AF55+AP55+AQ55+1E-50)</f>
        <v>0</v>
      </c>
      <c r="BY55" s="22">
        <f>+(Y55-B55)/B55</f>
        <v>-1</v>
      </c>
      <c r="BZ55" s="22">
        <f>+(AM55-C55)/C55</f>
        <v>-1</v>
      </c>
      <c r="CA55" s="22">
        <f>+(AR55-D55)/D55</f>
        <v>-1</v>
      </c>
      <c r="CB55" s="22">
        <f>+(BA55-E55)/E55</f>
        <v>-1</v>
      </c>
      <c r="CC55" s="22">
        <f>+(BB55-F55)/F55</f>
        <v>-1</v>
      </c>
      <c r="CD55" s="22">
        <f>+(BN55-G55)/G55</f>
        <v>-1</v>
      </c>
      <c r="CE55" s="22">
        <f>+(BS55-H55)/H55</f>
        <v>-1</v>
      </c>
      <c r="CF55" s="22">
        <f>+(T55-I55)/I55</f>
        <v>-1</v>
      </c>
      <c r="CG55" s="22">
        <f>+(V55-J55)/J55</f>
        <v>-1</v>
      </c>
      <c r="CH55" s="22">
        <f>+(AD55-K55)/K55</f>
        <v>-1</v>
      </c>
      <c r="CI55" s="22">
        <f>+(R55-L55)/L55</f>
        <v>-1</v>
      </c>
      <c r="CJ55" s="22">
        <f>+(W55-M55)/M55</f>
        <v>-1</v>
      </c>
      <c r="CK55" s="22">
        <f>+(AL55-N55)/N55</f>
        <v>-1</v>
      </c>
    </row>
    <row r="56" spans="1:89" s="27" customFormat="1" x14ac:dyDescent="0.25">
      <c r="A56" s="27" t="s">
        <v>11</v>
      </c>
      <c r="B56" s="25">
        <v>49344.381053999998</v>
      </c>
      <c r="C56" s="25">
        <v>8.0662144894000001</v>
      </c>
      <c r="D56" s="25">
        <v>2193.475042</v>
      </c>
      <c r="E56" s="25">
        <v>223.73512009000001</v>
      </c>
      <c r="F56" s="25">
        <v>209.26067449999999</v>
      </c>
      <c r="G56" s="25">
        <v>3.3896428953000002</v>
      </c>
      <c r="H56" s="25">
        <v>3064.5938961000002</v>
      </c>
      <c r="I56" s="25">
        <v>21.552412673999999</v>
      </c>
      <c r="J56" s="25">
        <v>94.563725465999994</v>
      </c>
      <c r="K56" s="25">
        <v>50.246895172000002</v>
      </c>
      <c r="L56" s="61">
        <v>2.6575525815000001</v>
      </c>
      <c r="M56" s="61">
        <v>16.078123894000001</v>
      </c>
      <c r="N56" s="61">
        <v>4.4358332716</v>
      </c>
      <c r="O56" s="25"/>
      <c r="P56" s="25" t="s">
        <v>11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88">
        <v>0</v>
      </c>
      <c r="AJ56" s="25">
        <v>0</v>
      </c>
      <c r="AK56" s="25">
        <v>0</v>
      </c>
      <c r="AL56" s="25">
        <v>0</v>
      </c>
      <c r="AM56" s="25">
        <v>0</v>
      </c>
      <c r="AN56" s="25">
        <v>0</v>
      </c>
      <c r="AO56" s="88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25">
        <v>0</v>
      </c>
      <c r="BS56" s="25">
        <v>0</v>
      </c>
      <c r="BT56" s="25">
        <v>0</v>
      </c>
      <c r="BU56" s="25"/>
      <c r="BV56" s="88">
        <f>Q56+S56+U56+V56+Z56+AB56+AC56+AD56+AG56+AH56+AJ56+AK56+AL56+AS56+AU56+BJ56+BQ56+BT56</f>
        <v>0</v>
      </c>
      <c r="BW56" s="34"/>
    </row>
    <row r="57" spans="1:89" s="27" customFormat="1" x14ac:dyDescent="0.25">
      <c r="A57" s="27" t="s">
        <v>58</v>
      </c>
      <c r="B57" s="25">
        <v>137623.06943</v>
      </c>
      <c r="C57" s="25">
        <v>17.50147424</v>
      </c>
      <c r="D57" s="25">
        <v>4497.3299427000002</v>
      </c>
      <c r="E57" s="25">
        <v>632.07595221999998</v>
      </c>
      <c r="F57" s="25">
        <v>588.61163543999999</v>
      </c>
      <c r="G57" s="25">
        <v>7.9820869576</v>
      </c>
      <c r="H57" s="25">
        <v>9290.0147433000002</v>
      </c>
      <c r="I57" s="25">
        <v>49.935205271000001</v>
      </c>
      <c r="J57" s="25">
        <v>273.99831791999998</v>
      </c>
      <c r="K57" s="25">
        <v>112.76635037</v>
      </c>
      <c r="L57" s="61">
        <v>5.9237785265999996</v>
      </c>
      <c r="M57" s="61">
        <v>41.844062878000003</v>
      </c>
      <c r="N57" s="61">
        <v>12.231208434999999</v>
      </c>
      <c r="O57" s="25"/>
      <c r="P57" s="25" t="s">
        <v>58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88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88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5">
        <v>0</v>
      </c>
      <c r="BG57" s="25">
        <v>0</v>
      </c>
      <c r="BH57" s="25">
        <v>0</v>
      </c>
      <c r="BI57" s="25">
        <v>0</v>
      </c>
      <c r="BJ57" s="25">
        <v>0</v>
      </c>
      <c r="BK57" s="25">
        <v>0</v>
      </c>
      <c r="BL57" s="25">
        <v>0</v>
      </c>
      <c r="BM57" s="25">
        <v>0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0</v>
      </c>
      <c r="BT57" s="25">
        <v>0</v>
      </c>
      <c r="BU57" s="25"/>
      <c r="BV57" s="88">
        <f>Q57+S57+U57+V57+Z57+AB57+AC57+AD57+AG57+AH57+AJ57+AK57+AL57+AS57+AU57+BJ57+BQ57+BT57</f>
        <v>0</v>
      </c>
      <c r="BW57" s="34">
        <f>AF57/(AF57+AP57+AQ57+1E-50)</f>
        <v>0</v>
      </c>
      <c r="BY57" s="22">
        <f>+(Y57-B57)/B57</f>
        <v>-1</v>
      </c>
      <c r="BZ57" s="22">
        <f>+(AM57-C57)/C57</f>
        <v>-1</v>
      </c>
      <c r="CA57" s="22">
        <f>+(AR57-D57)/D57</f>
        <v>-1</v>
      </c>
      <c r="CB57" s="22">
        <f>+(BA57-E57)/E57</f>
        <v>-1</v>
      </c>
      <c r="CC57" s="22">
        <f>+(BB57-F57)/F57</f>
        <v>-1</v>
      </c>
      <c r="CD57" s="22">
        <f>+(BN57-G57)/G57</f>
        <v>-1</v>
      </c>
      <c r="CE57" s="22">
        <f>+(BS57-H57)/H57</f>
        <v>-1</v>
      </c>
      <c r="CF57" s="22">
        <f>+(T57-I57)/I57</f>
        <v>-1</v>
      </c>
      <c r="CG57" s="22">
        <f>+(V57-J57)/J57</f>
        <v>-1</v>
      </c>
      <c r="CH57" s="22">
        <f>+(AD57-K57)/K57</f>
        <v>-1</v>
      </c>
      <c r="CI57" s="22">
        <f>+(R57-L57)/L57</f>
        <v>-1</v>
      </c>
      <c r="CJ57" s="22">
        <f>+(W57-M57)/M57</f>
        <v>-1</v>
      </c>
      <c r="CK57" s="22">
        <f>+(AL57-N57)/N57</f>
        <v>-1</v>
      </c>
    </row>
    <row r="58" spans="1:89" s="27" customFormat="1" x14ac:dyDescent="0.25">
      <c r="A58" s="27" t="s">
        <v>75</v>
      </c>
      <c r="B58" s="25">
        <v>4661.8832647999998</v>
      </c>
      <c r="C58" s="25">
        <v>0.79643391180000001</v>
      </c>
      <c r="D58" s="25">
        <v>206.85694359999999</v>
      </c>
      <c r="E58" s="25">
        <v>22.441252886000001</v>
      </c>
      <c r="F58" s="25">
        <v>20.969852651</v>
      </c>
      <c r="G58" s="25">
        <v>0.3289236633</v>
      </c>
      <c r="H58" s="25">
        <v>328.94361286999998</v>
      </c>
      <c r="I58" s="25">
        <v>2.0827012928999999</v>
      </c>
      <c r="J58" s="25">
        <v>9.7668134456000004</v>
      </c>
      <c r="K58" s="25">
        <v>4.6575250371000001</v>
      </c>
      <c r="L58" s="61">
        <v>0.2643049227</v>
      </c>
      <c r="M58" s="61">
        <v>1.5903717499000001</v>
      </c>
      <c r="N58" s="61">
        <v>0.45840924059999999</v>
      </c>
      <c r="O58" s="25"/>
      <c r="P58" s="25" t="s">
        <v>176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88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88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</v>
      </c>
      <c r="BO58" s="25">
        <v>0</v>
      </c>
      <c r="BP58" s="25">
        <v>0</v>
      </c>
      <c r="BQ58" s="25">
        <v>0</v>
      </c>
      <c r="BR58" s="25">
        <v>0</v>
      </c>
      <c r="BS58" s="25">
        <v>0</v>
      </c>
      <c r="BT58" s="25">
        <v>0</v>
      </c>
      <c r="BU58" s="25"/>
      <c r="BV58" s="88">
        <f>Q58+S58+U58+V58+Z58+AB58+AC58+AD58+AG58+AH58+AJ58+AK58+AL58+AS58+AU58+BJ58+BQ58+BT58</f>
        <v>0</v>
      </c>
      <c r="BW58" s="34"/>
    </row>
    <row r="59" spans="1:89" s="27" customFormat="1" x14ac:dyDescent="0.25">
      <c r="A59" s="27" t="s">
        <v>235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88"/>
      <c r="AJ59" s="25"/>
      <c r="AK59" s="25"/>
      <c r="AL59" s="25"/>
      <c r="AM59" s="25"/>
      <c r="AN59" s="25"/>
      <c r="AO59" s="88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88"/>
      <c r="BW59" s="34"/>
    </row>
    <row r="60" spans="1:89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89" x14ac:dyDescent="0.25">
      <c r="A61" s="2" t="s">
        <v>55</v>
      </c>
      <c r="B61" s="1">
        <f t="shared" ref="B61:K61" si="30">SUM(B3:B58)</f>
        <v>10981759.1506298</v>
      </c>
      <c r="C61" s="1">
        <f t="shared" si="30"/>
        <v>2108.1841810963988</v>
      </c>
      <c r="D61" s="1">
        <f t="shared" si="30"/>
        <v>662482.06843401003</v>
      </c>
      <c r="E61" s="1">
        <f t="shared" si="30"/>
        <v>63355.152492483998</v>
      </c>
      <c r="F61" s="1">
        <f t="shared" si="30"/>
        <v>59099.856816648979</v>
      </c>
      <c r="G61" s="1">
        <f t="shared" si="30"/>
        <v>1006.4057934753</v>
      </c>
      <c r="H61" s="1">
        <f t="shared" si="30"/>
        <v>841157.32533508015</v>
      </c>
      <c r="I61" s="1">
        <f t="shared" si="30"/>
        <v>6366.5444967598005</v>
      </c>
      <c r="J61" s="1">
        <f t="shared" si="30"/>
        <v>24089.394217445599</v>
      </c>
      <c r="K61" s="1">
        <f t="shared" si="30"/>
        <v>15397.278261100904</v>
      </c>
      <c r="L61" s="1">
        <f>SUM(L3:L58)</f>
        <v>913.55804559230012</v>
      </c>
      <c r="M61" s="1">
        <f>SUM(M3:M58)</f>
        <v>3986.2183284741991</v>
      </c>
      <c r="N61" s="1">
        <f>SUM(N3:N58)</f>
        <v>1292.0897753965</v>
      </c>
      <c r="Q61" s="1">
        <f t="shared" ref="Q61:BT61" si="31">SUM(Q3:Q58)</f>
        <v>873.05049807091325</v>
      </c>
      <c r="R61" s="1">
        <f t="shared" si="31"/>
        <v>894.75825302395435</v>
      </c>
      <c r="S61" s="1">
        <f t="shared" si="31"/>
        <v>6255.1893762541558</v>
      </c>
      <c r="T61" s="1">
        <f t="shared" si="31"/>
        <v>6255.1893762541558</v>
      </c>
      <c r="U61" s="1">
        <f t="shared" si="31"/>
        <v>2591.4184398861385</v>
      </c>
      <c r="V61" s="1">
        <f t="shared" si="31"/>
        <v>23680.494641785019</v>
      </c>
      <c r="W61" s="1">
        <f t="shared" si="31"/>
        <v>3923.5840698888519</v>
      </c>
      <c r="X61" s="1">
        <f t="shared" si="31"/>
        <v>58396.036185754499</v>
      </c>
      <c r="Y61" s="1">
        <f t="shared" si="31"/>
        <v>10714991.353217553</v>
      </c>
      <c r="Z61" s="1">
        <f t="shared" si="31"/>
        <v>39572.985759895935</v>
      </c>
      <c r="AA61" s="1">
        <f t="shared" si="31"/>
        <v>4237.5089079958352</v>
      </c>
      <c r="AB61" s="1">
        <f t="shared" si="31"/>
        <v>44161.501008964238</v>
      </c>
      <c r="AC61" s="1">
        <f t="shared" si="31"/>
        <v>63124.23837227044</v>
      </c>
      <c r="AD61" s="1">
        <f t="shared" si="31"/>
        <v>15088.840669929003</v>
      </c>
      <c r="AE61" s="1">
        <f t="shared" si="31"/>
        <v>15088.840669929003</v>
      </c>
      <c r="AF61" s="1">
        <f t="shared" si="31"/>
        <v>5200.3244561532547</v>
      </c>
      <c r="AG61" s="1">
        <f t="shared" si="31"/>
        <v>27433.360449280197</v>
      </c>
      <c r="AH61" s="1">
        <f t="shared" si="31"/>
        <v>1270.2993487372114</v>
      </c>
      <c r="AI61" s="1"/>
      <c r="AJ61" s="1">
        <f t="shared" si="31"/>
        <v>133.80953682872749</v>
      </c>
      <c r="AK61" s="1">
        <f t="shared" si="31"/>
        <v>1022.0306054814145</v>
      </c>
      <c r="AL61" s="1">
        <f t="shared" si="31"/>
        <v>1269.074627175203</v>
      </c>
      <c r="AM61" s="1">
        <f t="shared" si="31"/>
        <v>2057.5692220232877</v>
      </c>
      <c r="AN61" s="1">
        <f t="shared" si="31"/>
        <v>0</v>
      </c>
      <c r="AO61" s="1">
        <f>SUM(AO3:AO58)</f>
        <v>832475.97032743983</v>
      </c>
      <c r="AP61" s="1">
        <f t="shared" si="31"/>
        <v>585036.46127803391</v>
      </c>
      <c r="AQ61" s="1">
        <f t="shared" si="31"/>
        <v>59803.746319593549</v>
      </c>
      <c r="AR61" s="1">
        <f t="shared" si="31"/>
        <v>650040.53205378016</v>
      </c>
      <c r="AS61" s="1">
        <f t="shared" si="31"/>
        <v>24352.162391767863</v>
      </c>
      <c r="AT61" s="1">
        <f t="shared" si="31"/>
        <v>19.753517109249124</v>
      </c>
      <c r="AU61" s="1">
        <f t="shared" si="31"/>
        <v>344917.51765869517</v>
      </c>
      <c r="AV61" s="1">
        <f t="shared" si="31"/>
        <v>27.712100137601432</v>
      </c>
      <c r="AW61" s="1">
        <f t="shared" si="31"/>
        <v>4.5216967770708214</v>
      </c>
      <c r="AX61" s="1">
        <f t="shared" si="31"/>
        <v>21803.322301671618</v>
      </c>
      <c r="AY61" s="1">
        <f t="shared" si="31"/>
        <v>14.993598109613787</v>
      </c>
      <c r="AZ61" s="1">
        <f t="shared" si="31"/>
        <v>0.86197268045877984</v>
      </c>
      <c r="BA61" s="1">
        <f t="shared" si="31"/>
        <v>61681.979714881832</v>
      </c>
      <c r="BB61" s="1">
        <f t="shared" si="31"/>
        <v>57525.022896894458</v>
      </c>
      <c r="BC61" s="1">
        <f t="shared" si="31"/>
        <v>4156.9568179873913</v>
      </c>
      <c r="BD61" s="1">
        <f t="shared" si="31"/>
        <v>8.1913183760699115E-2</v>
      </c>
      <c r="BE61" s="1">
        <f t="shared" si="31"/>
        <v>10435.543133455671</v>
      </c>
      <c r="BF61" s="1">
        <f t="shared" si="31"/>
        <v>0.58885299108351552</v>
      </c>
      <c r="BG61" s="1">
        <f t="shared" si="31"/>
        <v>5087.0498065587371</v>
      </c>
      <c r="BH61" s="1">
        <f t="shared" si="31"/>
        <v>48.35424718607549</v>
      </c>
      <c r="BI61" s="1">
        <f t="shared" si="31"/>
        <v>19900.632093054846</v>
      </c>
      <c r="BJ61" s="1">
        <f t="shared" si="31"/>
        <v>4364.2075267857044</v>
      </c>
      <c r="BK61" s="1">
        <f t="shared" si="31"/>
        <v>50.203314068938447</v>
      </c>
      <c r="BL61" s="1">
        <f t="shared" si="31"/>
        <v>131.30679414507495</v>
      </c>
      <c r="BM61" s="1">
        <f t="shared" si="31"/>
        <v>9.7555764662775379E-2</v>
      </c>
      <c r="BN61" s="1">
        <f t="shared" si="31"/>
        <v>985.45873754085176</v>
      </c>
      <c r="BO61" s="1">
        <f t="shared" si="31"/>
        <v>194875.86395198104</v>
      </c>
      <c r="BP61" s="1">
        <f t="shared" si="31"/>
        <v>0</v>
      </c>
      <c r="BQ61" s="1">
        <f t="shared" si="31"/>
        <v>95185.552929801401</v>
      </c>
      <c r="BR61" s="1">
        <f t="shared" si="31"/>
        <v>20431.267599519299</v>
      </c>
      <c r="BS61" s="1">
        <f t="shared" si="31"/>
        <v>827364.74727007013</v>
      </c>
      <c r="BT61" s="1">
        <f t="shared" si="31"/>
        <v>121596.48715719333</v>
      </c>
      <c r="BU61" s="1"/>
      <c r="BV61" s="1"/>
      <c r="BW61" s="34">
        <f>AF61/(AF61+AP61+AQ61+1E-50)</f>
        <v>8.0000003072470093E-3</v>
      </c>
      <c r="BX61" s="27"/>
      <c r="BY61" s="22">
        <f>+(Y61-B61)/B61</f>
        <v>-2.4291900209534957E-2</v>
      </c>
      <c r="BZ61" s="22">
        <f>+(AM61-C61)/C61</f>
        <v>-2.4008793694101187E-2</v>
      </c>
      <c r="CA61" s="22">
        <f>+(AR61-D61)/D61</f>
        <v>-1.8780185869240882E-2</v>
      </c>
      <c r="CB61" s="22">
        <f>+(BA61-E61)/E61</f>
        <v>-2.6409419151830763E-2</v>
      </c>
      <c r="CC61" s="22">
        <f>+(BB61-F61)/F61</f>
        <v>-2.6647000594946884E-2</v>
      </c>
      <c r="CD61" s="22">
        <f>+(BN61-G61)/G61</f>
        <v>-2.0813727494666253E-2</v>
      </c>
      <c r="CE61" s="22">
        <f>+(BS61-H61)/H61</f>
        <v>-1.6397144326735384E-2</v>
      </c>
      <c r="CF61" s="22">
        <f>+(T61-I61)/I61</f>
        <v>-1.7490668691991066E-2</v>
      </c>
      <c r="CG61" s="22">
        <f>+(V61-J61)/J61</f>
        <v>-1.697425730051999E-2</v>
      </c>
      <c r="CH61" s="22">
        <f>+(AD61-K61)/K61</f>
        <v>-2.0031955384681631E-2</v>
      </c>
      <c r="CI61" s="22">
        <f>+(R61-L61)/L61</f>
        <v>-2.0578651415802514E-2</v>
      </c>
      <c r="CJ61" s="22">
        <f>+(W61-M61)/M61</f>
        <v>-1.5712701468943789E-2</v>
      </c>
      <c r="CK61" s="22">
        <f>+(AL61-N61)/N61</f>
        <v>-1.7812344513162385E-2</v>
      </c>
    </row>
    <row r="62" spans="1:89" x14ac:dyDescent="0.25">
      <c r="A62" s="27" t="s">
        <v>56</v>
      </c>
      <c r="B62" s="25">
        <f>SUM(B2:B51)</f>
        <v>10751235.270314999</v>
      </c>
      <c r="C62" s="25">
        <f t="shared" ref="C62:N62" si="32">SUM(C2:C51)</f>
        <v>2075.2935570630993</v>
      </c>
      <c r="D62" s="25">
        <f t="shared" si="32"/>
        <v>654121.33768431004</v>
      </c>
      <c r="E62" s="25">
        <f t="shared" si="32"/>
        <v>62249.584237277995</v>
      </c>
      <c r="F62" s="25">
        <f t="shared" si="32"/>
        <v>58069.396121257982</v>
      </c>
      <c r="G62" s="25">
        <f t="shared" si="32"/>
        <v>992.61170184010007</v>
      </c>
      <c r="H62" s="25">
        <f t="shared" si="32"/>
        <v>823108.20897981024</v>
      </c>
      <c r="I62" s="25">
        <f t="shared" si="32"/>
        <v>6279.4554674298997</v>
      </c>
      <c r="J62" s="25">
        <f t="shared" si="32"/>
        <v>23577.575176014001</v>
      </c>
      <c r="K62" s="25">
        <f t="shared" si="32"/>
        <v>15181.556227730804</v>
      </c>
      <c r="L62" s="25">
        <f t="shared" si="32"/>
        <v>901.9889953280001</v>
      </c>
      <c r="M62" s="25">
        <f t="shared" si="32"/>
        <v>3907.9286358192994</v>
      </c>
      <c r="N62" s="25">
        <f t="shared" si="32"/>
        <v>1265.043805415</v>
      </c>
      <c r="Q62" s="88">
        <f>SUM(Q2:Q51)</f>
        <v>873.05049807091325</v>
      </c>
      <c r="R62" s="88">
        <f t="shared" ref="R62:BT62" si="33">SUM(R2:R51)</f>
        <v>894.75825302395435</v>
      </c>
      <c r="S62" s="88">
        <f t="shared" si="33"/>
        <v>6255.1893762541558</v>
      </c>
      <c r="T62" s="88">
        <f t="shared" si="33"/>
        <v>6255.1893762541558</v>
      </c>
      <c r="U62" s="88">
        <f t="shared" si="33"/>
        <v>2591.4184398861385</v>
      </c>
      <c r="V62" s="88">
        <f t="shared" si="33"/>
        <v>23680.494641785019</v>
      </c>
      <c r="W62" s="88">
        <f t="shared" si="33"/>
        <v>3923.5840698888519</v>
      </c>
      <c r="X62" s="88">
        <f t="shared" si="33"/>
        <v>58396.036185754499</v>
      </c>
      <c r="Y62" s="88">
        <f t="shared" si="33"/>
        <v>10714991.353217553</v>
      </c>
      <c r="Z62" s="88">
        <f t="shared" si="33"/>
        <v>39572.985759895935</v>
      </c>
      <c r="AA62" s="88">
        <f t="shared" si="33"/>
        <v>4237.5089079958352</v>
      </c>
      <c r="AB62" s="88">
        <f t="shared" si="33"/>
        <v>44161.501008964238</v>
      </c>
      <c r="AC62" s="88">
        <f t="shared" si="33"/>
        <v>63124.23837227044</v>
      </c>
      <c r="AD62" s="88">
        <f t="shared" si="33"/>
        <v>15088.840669929003</v>
      </c>
      <c r="AE62" s="88">
        <f t="shared" si="33"/>
        <v>15088.840669929003</v>
      </c>
      <c r="AF62" s="88">
        <f t="shared" si="33"/>
        <v>5200.3244561532547</v>
      </c>
      <c r="AG62" s="88">
        <f t="shared" si="33"/>
        <v>27433.360449280197</v>
      </c>
      <c r="AH62" s="88">
        <f t="shared" si="33"/>
        <v>1270.2993487372114</v>
      </c>
      <c r="AJ62" s="88">
        <f t="shared" si="33"/>
        <v>133.80953682872749</v>
      </c>
      <c r="AK62" s="88">
        <f t="shared" si="33"/>
        <v>1022.0306054814145</v>
      </c>
      <c r="AL62" s="88">
        <f t="shared" si="33"/>
        <v>1269.074627175203</v>
      </c>
      <c r="AM62" s="88">
        <f t="shared" si="33"/>
        <v>2057.5692220232877</v>
      </c>
      <c r="AN62" s="88">
        <f t="shared" si="33"/>
        <v>0</v>
      </c>
      <c r="AO62" s="88">
        <f>SUM(AO2:AO51)</f>
        <v>832475.97032743983</v>
      </c>
      <c r="AP62" s="88">
        <f t="shared" si="33"/>
        <v>585036.46127803391</v>
      </c>
      <c r="AQ62" s="88">
        <f t="shared" si="33"/>
        <v>59803.746319593549</v>
      </c>
      <c r="AR62" s="88">
        <f t="shared" si="33"/>
        <v>650040.53205378016</v>
      </c>
      <c r="AS62" s="88">
        <f t="shared" si="33"/>
        <v>24352.162391767863</v>
      </c>
      <c r="AT62" s="88">
        <f t="shared" si="33"/>
        <v>19.753517109249124</v>
      </c>
      <c r="AU62" s="88">
        <f t="shared" si="33"/>
        <v>344917.51765869517</v>
      </c>
      <c r="AV62" s="88">
        <f t="shared" si="33"/>
        <v>27.712100137601432</v>
      </c>
      <c r="AW62" s="88">
        <f t="shared" si="33"/>
        <v>4.5216967770708214</v>
      </c>
      <c r="AX62" s="88">
        <f t="shared" si="33"/>
        <v>21803.322301671618</v>
      </c>
      <c r="AY62" s="88">
        <f t="shared" si="33"/>
        <v>14.993598109613787</v>
      </c>
      <c r="AZ62" s="88">
        <f t="shared" si="33"/>
        <v>0.86197268045877984</v>
      </c>
      <c r="BA62" s="88">
        <f t="shared" si="33"/>
        <v>61681.979714881832</v>
      </c>
      <c r="BB62" s="88">
        <f t="shared" si="33"/>
        <v>57525.022896894458</v>
      </c>
      <c r="BC62" s="88">
        <f t="shared" si="33"/>
        <v>4156.9568179873913</v>
      </c>
      <c r="BD62" s="88">
        <f t="shared" si="33"/>
        <v>8.1913183760699115E-2</v>
      </c>
      <c r="BE62" s="88">
        <f t="shared" si="33"/>
        <v>10435.543133455671</v>
      </c>
      <c r="BF62" s="88">
        <f t="shared" si="33"/>
        <v>0.58885299108351552</v>
      </c>
      <c r="BG62" s="88">
        <f t="shared" si="33"/>
        <v>5087.0498065587371</v>
      </c>
      <c r="BH62" s="88">
        <f t="shared" si="33"/>
        <v>48.35424718607549</v>
      </c>
      <c r="BI62" s="88">
        <f t="shared" si="33"/>
        <v>19900.632093054846</v>
      </c>
      <c r="BJ62" s="88">
        <f t="shared" si="33"/>
        <v>4364.2075267857044</v>
      </c>
      <c r="BK62" s="88">
        <f t="shared" si="33"/>
        <v>50.203314068938447</v>
      </c>
      <c r="BL62" s="88">
        <f t="shared" si="33"/>
        <v>131.30679414507495</v>
      </c>
      <c r="BM62" s="88">
        <f t="shared" si="33"/>
        <v>9.7555764662775379E-2</v>
      </c>
      <c r="BN62" s="88">
        <f t="shared" si="33"/>
        <v>985.45873754085176</v>
      </c>
      <c r="BO62" s="88">
        <f t="shared" si="33"/>
        <v>194875.86395198104</v>
      </c>
      <c r="BP62" s="88">
        <f t="shared" si="33"/>
        <v>0</v>
      </c>
      <c r="BQ62" s="88">
        <f t="shared" si="33"/>
        <v>95185.552929801401</v>
      </c>
      <c r="BR62" s="88">
        <f t="shared" si="33"/>
        <v>20431.267599519299</v>
      </c>
      <c r="BS62" s="88">
        <f t="shared" si="33"/>
        <v>827364.74727007013</v>
      </c>
      <c r="BT62" s="88">
        <f t="shared" si="33"/>
        <v>121596.48715719333</v>
      </c>
    </row>
    <row r="63" spans="1:89" x14ac:dyDescent="0.25">
      <c r="A63" s="27" t="s">
        <v>238</v>
      </c>
      <c r="B63" s="25">
        <f>+B3+B5+B8+B9+B11+B12+B14+B15+B16+B17+B18+B19+B20+B21+B22+B23+B24+B25+B26+B28+B30+B31+B33+B34+B35+B36+B37+B39+B40+B41+B42+B43+B44+B46+B47+B49+B50+B10</f>
        <v>8752349.0284109972</v>
      </c>
      <c r="C63" s="25">
        <f t="shared" ref="C63:N63" si="34">+C3+C5+C8+C9+C11+C12+C14+C15+C16+C17+C18+C19+C20+C21+C22+C23+C24+C25+C26+C28+C30+C31+C33+C34+C35+C36+C37+C39+C40+C41+C42+C43+C44+C46+C47+C49+C50+C10</f>
        <v>1744.6171160093998</v>
      </c>
      <c r="D63" s="25">
        <f t="shared" si="34"/>
        <v>525407.51708520984</v>
      </c>
      <c r="E63" s="25">
        <f t="shared" si="34"/>
        <v>49706.226929307995</v>
      </c>
      <c r="F63" s="25">
        <f t="shared" si="34"/>
        <v>46806.29567138799</v>
      </c>
      <c r="G63" s="25">
        <f t="shared" si="34"/>
        <v>815.38667709770004</v>
      </c>
      <c r="H63" s="25">
        <f t="shared" si="34"/>
        <v>661133.41386550991</v>
      </c>
      <c r="I63" s="25">
        <f t="shared" si="34"/>
        <v>4812.1815635999001</v>
      </c>
      <c r="J63" s="25">
        <f t="shared" si="34"/>
        <v>18822.457049920999</v>
      </c>
      <c r="K63" s="25">
        <f t="shared" si="34"/>
        <v>11594.917946568801</v>
      </c>
      <c r="L63" s="25">
        <f t="shared" si="34"/>
        <v>675.64034866739996</v>
      </c>
      <c r="M63" s="25">
        <f t="shared" si="34"/>
        <v>3137.5704746272991</v>
      </c>
      <c r="N63" s="25">
        <f t="shared" si="34"/>
        <v>1011.9815360138001</v>
      </c>
    </row>
    <row r="65" spans="2:8" x14ac:dyDescent="0.25">
      <c r="B65" s="88"/>
      <c r="C65" s="88"/>
      <c r="D65" s="88"/>
      <c r="E65" s="88"/>
      <c r="F65" s="88"/>
      <c r="G65" s="88"/>
      <c r="H65" s="88"/>
    </row>
    <row r="66" spans="2:8" x14ac:dyDescent="0.25">
      <c r="B66" s="88"/>
      <c r="C66" s="88"/>
      <c r="D66" s="88"/>
      <c r="E66" s="88"/>
      <c r="F66" s="88"/>
      <c r="G66" s="88"/>
      <c r="H66" s="88"/>
    </row>
    <row r="67" spans="2:8" x14ac:dyDescent="0.25">
      <c r="C67" s="88"/>
      <c r="D67" s="87"/>
      <c r="E67" s="87"/>
      <c r="F67" s="87"/>
      <c r="G67" s="87"/>
      <c r="H67" s="87"/>
    </row>
    <row r="68" spans="2:8" x14ac:dyDescent="0.25">
      <c r="C68" s="88"/>
    </row>
    <row r="69" spans="2:8" x14ac:dyDescent="0.25">
      <c r="C69" s="88"/>
    </row>
    <row r="70" spans="2:8" x14ac:dyDescent="0.25">
      <c r="C70" s="88"/>
    </row>
    <row r="71" spans="2:8" x14ac:dyDescent="0.25">
      <c r="C71" s="88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K6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RowHeight="15" x14ac:dyDescent="0.25"/>
  <cols>
    <col min="1" max="1" width="19.5703125" bestFit="1" customWidth="1"/>
    <col min="2" max="2" width="5.7109375" style="25" bestFit="1" customWidth="1"/>
    <col min="3" max="3" width="8.85546875" customWidth="1"/>
    <col min="4" max="4" width="8.42578125" customWidth="1"/>
    <col min="5" max="5" width="9.85546875" customWidth="1"/>
    <col min="6" max="6" width="6.7109375" customWidth="1"/>
    <col min="7" max="7" width="14.5703125" bestFit="1" customWidth="1"/>
    <col min="8" max="8" width="5.7109375" bestFit="1" customWidth="1"/>
    <col min="9" max="9" width="5.7109375" style="87" customWidth="1"/>
    <col min="10" max="10" width="6.7109375" bestFit="1" customWidth="1"/>
    <col min="11" max="11" width="13.42578125" bestFit="1" customWidth="1"/>
    <col min="12" max="12" width="11.5703125" customWidth="1"/>
    <col min="13" max="13" width="8.85546875" customWidth="1"/>
    <col min="14" max="14" width="13.42578125" customWidth="1"/>
    <col min="15" max="15" width="6.7109375" customWidth="1"/>
    <col min="16" max="16" width="8.7109375" customWidth="1"/>
    <col min="17" max="17" width="10.28515625" customWidth="1"/>
    <col min="18" max="18" width="12.7109375" customWidth="1"/>
    <col min="19" max="19" width="10.28515625" customWidth="1"/>
    <col min="20" max="20" width="12.28515625" style="27" bestFit="1" customWidth="1"/>
    <col min="21" max="21" width="7.7109375" customWidth="1"/>
    <col min="22" max="22" width="6.7109375" customWidth="1"/>
    <col min="23" max="23" width="9.28515625" customWidth="1"/>
    <col min="24" max="24" width="6.7109375" style="27" bestFit="1" customWidth="1"/>
    <col min="25" max="25" width="10.85546875" style="27" bestFit="1" customWidth="1"/>
    <col min="26" max="26" width="7.7109375" customWidth="1"/>
    <col min="27" max="28" width="11.85546875" style="27" bestFit="1" customWidth="1"/>
    <col min="29" max="29" width="6.7109375" customWidth="1"/>
    <col min="30" max="30" width="9.7109375" customWidth="1"/>
    <col min="31" max="31" width="15.42578125" bestFit="1" customWidth="1"/>
    <col min="32" max="32" width="8.140625" style="27" bestFit="1" customWidth="1"/>
    <col min="33" max="33" width="6.7109375" customWidth="1"/>
    <col min="34" max="34" width="10.85546875" customWidth="1"/>
    <col min="35" max="35" width="6.7109375" customWidth="1"/>
    <col min="36" max="36" width="5.7109375" customWidth="1"/>
    <col min="37" max="37" width="5.7109375" style="87" customWidth="1"/>
    <col min="38" max="38" width="5.7109375" style="27" customWidth="1"/>
    <col min="39" max="39" width="6.5703125" customWidth="1"/>
    <col min="40" max="40" width="5.85546875" style="27" customWidth="1"/>
    <col min="41" max="41" width="9.140625" customWidth="1"/>
    <col min="42" max="42" width="5.7109375" bestFit="1" customWidth="1"/>
    <col min="43" max="43" width="8.140625" bestFit="1" customWidth="1"/>
    <col min="44" max="44" width="6.7109375" bestFit="1" customWidth="1"/>
    <col min="45" max="45" width="9" customWidth="1"/>
    <col min="46" max="46" width="9.28515625" customWidth="1"/>
    <col min="47" max="47" width="7.7109375" customWidth="1"/>
    <col min="48" max="48" width="9.140625" customWidth="1"/>
    <col min="49" max="49" width="12.7109375" bestFit="1" customWidth="1"/>
    <col min="50" max="51" width="9.28515625" customWidth="1"/>
    <col min="52" max="52" width="6.7109375" bestFit="1" customWidth="1"/>
    <col min="53" max="53" width="4.28515625" customWidth="1"/>
    <col min="54" max="54" width="7.7109375" bestFit="1" customWidth="1"/>
    <col min="55" max="55" width="4.5703125" bestFit="1" customWidth="1"/>
    <col min="56" max="56" width="4.140625" customWidth="1"/>
    <col min="57" max="57" width="6.7109375" customWidth="1"/>
    <col min="58" max="58" width="5.7109375" customWidth="1"/>
    <col min="59" max="59" width="5.85546875" customWidth="1"/>
    <col min="60" max="60" width="3.28515625" bestFit="1" customWidth="1"/>
    <col min="61" max="61" width="7.7109375" customWidth="1"/>
    <col min="62" max="62" width="11.5703125" customWidth="1"/>
    <col min="63" max="63" width="9.7109375" customWidth="1"/>
    <col min="64" max="65" width="7.7109375" customWidth="1"/>
    <col min="66" max="66" width="5.7109375" customWidth="1"/>
    <col min="67" max="67" width="5.28515625" customWidth="1"/>
    <col min="68" max="68" width="8.7109375" customWidth="1"/>
    <col min="69" max="69" width="4.85546875" customWidth="1"/>
    <col min="70" max="70" width="7.85546875" customWidth="1"/>
    <col min="71" max="71" width="5.85546875" customWidth="1"/>
    <col min="72" max="72" width="6" customWidth="1"/>
    <col min="73" max="73" width="6.7109375" customWidth="1"/>
    <col min="74" max="74" width="11.42578125" style="27" bestFit="1" customWidth="1"/>
    <col min="75" max="75" width="5.7109375" style="27" bestFit="1" customWidth="1"/>
    <col min="76" max="77" width="5.7109375" customWidth="1"/>
    <col min="78" max="78" width="3.85546875" bestFit="1" customWidth="1"/>
    <col min="79" max="79" width="11.5703125" style="27" bestFit="1" customWidth="1"/>
    <col min="80" max="80" width="6.7109375" customWidth="1"/>
    <col min="81" max="81" width="8.7109375" customWidth="1"/>
    <col min="82" max="82" width="7.5703125" style="87" bestFit="1" customWidth="1"/>
    <col min="83" max="83" width="8.7109375" style="27" customWidth="1"/>
    <col min="84" max="84" width="5.28515625" bestFit="1" customWidth="1"/>
    <col min="85" max="85" width="9.7109375" customWidth="1"/>
    <col min="86" max="86" width="9.28515625" style="27" bestFit="1" customWidth="1"/>
    <col min="87" max="87" width="7.7109375" customWidth="1"/>
    <col min="88" max="88" width="9" style="27" bestFit="1" customWidth="1"/>
    <col min="89" max="89" width="11.42578125" style="27" bestFit="1" customWidth="1"/>
    <col min="90" max="90" width="4.85546875" bestFit="1" customWidth="1"/>
    <col min="91" max="91" width="6.7109375" bestFit="1" customWidth="1"/>
    <col min="92" max="92" width="9.28515625" customWidth="1"/>
    <col min="93" max="93" width="7.7109375" customWidth="1"/>
    <col min="94" max="94" width="7.7109375" style="27" bestFit="1" customWidth="1"/>
    <col min="95" max="98" width="7.7109375" style="27" customWidth="1"/>
    <col min="99" max="99" width="6.7109375" bestFit="1" customWidth="1"/>
    <col min="100" max="100" width="9" customWidth="1"/>
    <col min="101" max="101" width="9" style="27" customWidth="1"/>
    <col min="102" max="118" width="9" customWidth="1"/>
  </cols>
  <sheetData>
    <row r="1" spans="1:115" x14ac:dyDescent="0.25">
      <c r="C1" s="27" t="s">
        <v>491</v>
      </c>
      <c r="BK1" s="26"/>
    </row>
    <row r="2" spans="1:115" x14ac:dyDescent="0.25">
      <c r="A2" s="27" t="s">
        <v>177</v>
      </c>
      <c r="B2" s="25" t="s">
        <v>360</v>
      </c>
      <c r="C2" s="25" t="s">
        <v>63</v>
      </c>
      <c r="D2" s="25" t="s">
        <v>311</v>
      </c>
      <c r="E2" s="25" t="s">
        <v>178</v>
      </c>
      <c r="F2" s="25" t="s">
        <v>131</v>
      </c>
      <c r="G2" s="25" t="s">
        <v>132</v>
      </c>
      <c r="H2" s="25" t="s">
        <v>133</v>
      </c>
      <c r="I2" s="88" t="s">
        <v>335</v>
      </c>
      <c r="J2" s="25" t="s">
        <v>361</v>
      </c>
      <c r="K2" s="25" t="s">
        <v>312</v>
      </c>
      <c r="L2" s="25" t="s">
        <v>313</v>
      </c>
      <c r="M2" s="25" t="s">
        <v>314</v>
      </c>
      <c r="N2" s="25" t="s">
        <v>179</v>
      </c>
      <c r="O2" s="25" t="s">
        <v>134</v>
      </c>
      <c r="P2" s="25" t="s">
        <v>315</v>
      </c>
      <c r="Q2" s="25" t="s">
        <v>59</v>
      </c>
      <c r="R2" s="25" t="s">
        <v>316</v>
      </c>
      <c r="S2" s="25" t="s">
        <v>317</v>
      </c>
      <c r="T2" s="25" t="s">
        <v>421</v>
      </c>
      <c r="U2" s="25" t="s">
        <v>136</v>
      </c>
      <c r="V2" s="25" t="s">
        <v>137</v>
      </c>
      <c r="W2" s="25" t="s">
        <v>318</v>
      </c>
      <c r="X2" s="25" t="s">
        <v>362</v>
      </c>
      <c r="Y2" s="25" t="s">
        <v>349</v>
      </c>
      <c r="Z2" s="25" t="s">
        <v>138</v>
      </c>
      <c r="AA2" s="25" t="s">
        <v>422</v>
      </c>
      <c r="AB2" s="25" t="s">
        <v>423</v>
      </c>
      <c r="AC2" s="25" t="s">
        <v>139</v>
      </c>
      <c r="AD2" s="25" t="s">
        <v>65</v>
      </c>
      <c r="AE2" s="25" t="s">
        <v>140</v>
      </c>
      <c r="AF2" s="25" t="s">
        <v>350</v>
      </c>
      <c r="AG2" s="25" t="s">
        <v>141</v>
      </c>
      <c r="AH2" s="25" t="s">
        <v>319</v>
      </c>
      <c r="AI2" s="25" t="s">
        <v>142</v>
      </c>
      <c r="AJ2" s="25" t="s">
        <v>143</v>
      </c>
      <c r="AK2" s="88" t="s">
        <v>460</v>
      </c>
      <c r="AL2" s="25" t="s">
        <v>363</v>
      </c>
      <c r="AM2" s="25" t="s">
        <v>144</v>
      </c>
      <c r="AN2" s="25" t="s">
        <v>351</v>
      </c>
      <c r="AO2" s="25" t="s">
        <v>320</v>
      </c>
      <c r="AP2" s="25" t="s">
        <v>368</v>
      </c>
      <c r="AQ2" s="25" t="s">
        <v>321</v>
      </c>
      <c r="AR2" s="25" t="s">
        <v>57</v>
      </c>
      <c r="AS2" s="25" t="s">
        <v>322</v>
      </c>
      <c r="AT2" s="25" t="s">
        <v>145</v>
      </c>
      <c r="AU2" s="25" t="s">
        <v>146</v>
      </c>
      <c r="AV2" s="25" t="s">
        <v>323</v>
      </c>
      <c r="AW2" s="25" t="s">
        <v>324</v>
      </c>
      <c r="AX2" s="25" t="s">
        <v>60</v>
      </c>
      <c r="AY2" s="25" t="s">
        <v>325</v>
      </c>
      <c r="AZ2" s="25" t="s">
        <v>148</v>
      </c>
      <c r="BA2" s="25" t="s">
        <v>149</v>
      </c>
      <c r="BB2" s="25" t="s">
        <v>150</v>
      </c>
      <c r="BC2" s="25" t="s">
        <v>151</v>
      </c>
      <c r="BD2" s="25" t="s">
        <v>152</v>
      </c>
      <c r="BE2" s="25" t="s">
        <v>153</v>
      </c>
      <c r="BF2" s="25" t="s">
        <v>154</v>
      </c>
      <c r="BG2" s="25" t="s">
        <v>155</v>
      </c>
      <c r="BH2" s="25" t="s">
        <v>156</v>
      </c>
      <c r="BI2" s="25" t="s">
        <v>54</v>
      </c>
      <c r="BJ2" s="25" t="s">
        <v>326</v>
      </c>
      <c r="BK2" s="25" t="s">
        <v>327</v>
      </c>
      <c r="BL2" s="25" t="s">
        <v>53</v>
      </c>
      <c r="BM2" s="25" t="s">
        <v>157</v>
      </c>
      <c r="BN2" s="25" t="s">
        <v>158</v>
      </c>
      <c r="BO2" s="25" t="s">
        <v>159</v>
      </c>
      <c r="BP2" s="25" t="s">
        <v>160</v>
      </c>
      <c r="BQ2" s="25" t="s">
        <v>161</v>
      </c>
      <c r="BR2" s="25" t="s">
        <v>162</v>
      </c>
      <c r="BS2" s="25" t="s">
        <v>163</v>
      </c>
      <c r="BT2" s="25" t="s">
        <v>164</v>
      </c>
      <c r="BU2" s="25" t="s">
        <v>165</v>
      </c>
      <c r="BV2" s="25" t="s">
        <v>352</v>
      </c>
      <c r="BW2" s="25" t="s">
        <v>364</v>
      </c>
      <c r="BX2" s="25" t="s">
        <v>166</v>
      </c>
      <c r="BY2" s="25" t="s">
        <v>167</v>
      </c>
      <c r="BZ2" s="25" t="s">
        <v>168</v>
      </c>
      <c r="CA2" s="25" t="s">
        <v>424</v>
      </c>
      <c r="CB2" s="25" t="s">
        <v>61</v>
      </c>
      <c r="CC2" s="25" t="s">
        <v>328</v>
      </c>
      <c r="CD2" s="88" t="s">
        <v>369</v>
      </c>
      <c r="CE2" s="25" t="s">
        <v>353</v>
      </c>
      <c r="CF2" s="25" t="s">
        <v>170</v>
      </c>
      <c r="CG2" s="25" t="s">
        <v>329</v>
      </c>
      <c r="CH2" s="25" t="s">
        <v>354</v>
      </c>
      <c r="CI2" s="25" t="s">
        <v>171</v>
      </c>
      <c r="CJ2" s="25" t="s">
        <v>355</v>
      </c>
      <c r="CK2" s="25" t="s">
        <v>356</v>
      </c>
      <c r="CL2" s="25" t="s">
        <v>172</v>
      </c>
      <c r="CM2" s="25" t="s">
        <v>173</v>
      </c>
      <c r="CN2" s="25" t="s">
        <v>174</v>
      </c>
      <c r="CO2" s="25" t="s">
        <v>370</v>
      </c>
      <c r="CP2" s="25" t="s">
        <v>357</v>
      </c>
      <c r="CQ2" s="25"/>
      <c r="CR2" s="25"/>
      <c r="CT2" s="25"/>
      <c r="CV2" s="27" t="s">
        <v>141</v>
      </c>
      <c r="CW2" s="27" t="s">
        <v>60</v>
      </c>
      <c r="CX2" s="27" t="s">
        <v>54</v>
      </c>
      <c r="CY2" s="27" t="s">
        <v>53</v>
      </c>
      <c r="CZ2" s="27"/>
      <c r="DA2" s="27"/>
      <c r="DB2" s="27"/>
      <c r="DJ2" s="27"/>
      <c r="DK2" s="27"/>
    </row>
    <row r="3" spans="1:115" x14ac:dyDescent="0.25">
      <c r="A3" s="27" t="s">
        <v>0</v>
      </c>
      <c r="B3" s="25">
        <v>21.73182985</v>
      </c>
      <c r="C3" s="25">
        <v>125.49768779999999</v>
      </c>
      <c r="D3" s="25">
        <v>10.706070029999999</v>
      </c>
      <c r="E3" s="25">
        <v>10.7060794</v>
      </c>
      <c r="F3" s="25">
        <v>125.49786709999999</v>
      </c>
      <c r="G3" s="25">
        <v>125.49712409999999</v>
      </c>
      <c r="H3" s="25">
        <v>34.863596299999998</v>
      </c>
      <c r="I3" s="88">
        <v>0.64065198099999998</v>
      </c>
      <c r="J3" s="25">
        <v>324.21694585500001</v>
      </c>
      <c r="K3" s="25">
        <v>324.21757170000001</v>
      </c>
      <c r="L3" s="25">
        <v>2608.3525</v>
      </c>
      <c r="M3" s="25">
        <v>32.654710444999999</v>
      </c>
      <c r="N3" s="25">
        <v>32.655546954999998</v>
      </c>
      <c r="O3" s="25">
        <v>1805.5761074</v>
      </c>
      <c r="P3" s="25">
        <v>1805.6321699999901</v>
      </c>
      <c r="Q3" s="25">
        <v>360144.36443999998</v>
      </c>
      <c r="R3" s="25">
        <v>42017674.713999897</v>
      </c>
      <c r="S3" s="25">
        <v>360288.47989999998</v>
      </c>
      <c r="T3" s="25">
        <v>948.04533600000002</v>
      </c>
      <c r="U3" s="25">
        <v>805.08738434999998</v>
      </c>
      <c r="V3" s="25">
        <v>252.94526235000001</v>
      </c>
      <c r="W3" s="25">
        <v>1940.79877269999</v>
      </c>
      <c r="X3" s="25">
        <v>223.10213440000001</v>
      </c>
      <c r="Y3" s="25">
        <v>302.44909934999998</v>
      </c>
      <c r="Z3" s="25">
        <v>1940.7965956999999</v>
      </c>
      <c r="AA3" s="25">
        <v>5156.4485000000004</v>
      </c>
      <c r="AB3" s="25">
        <v>5232.3936839999997</v>
      </c>
      <c r="AC3" s="25">
        <v>130.31607439999999</v>
      </c>
      <c r="AD3" s="25">
        <v>130.3159196</v>
      </c>
      <c r="AE3" s="25">
        <v>130.31423229999999</v>
      </c>
      <c r="AF3" s="25">
        <v>539.73084023399997</v>
      </c>
      <c r="AG3" s="25">
        <v>292.32486039999998</v>
      </c>
      <c r="AH3" s="25">
        <v>291.73134720000002</v>
      </c>
      <c r="AI3" s="25">
        <v>609.54726974000005</v>
      </c>
      <c r="AJ3" s="25">
        <v>9.8941387949999999</v>
      </c>
      <c r="AK3" s="88">
        <v>71.052427269999995</v>
      </c>
      <c r="AL3" s="25">
        <v>9.7132538099999994</v>
      </c>
      <c r="AM3" s="25">
        <v>30.449168090000001</v>
      </c>
      <c r="AN3" s="25">
        <v>0</v>
      </c>
      <c r="AO3" s="25">
        <v>480.399146999999</v>
      </c>
      <c r="AP3" s="25">
        <v>17.234217059999999</v>
      </c>
      <c r="AQ3" s="25">
        <v>17.234212994</v>
      </c>
      <c r="AR3" s="25">
        <v>2436.4114909999998</v>
      </c>
      <c r="AS3" s="25">
        <v>2436.3968016999902</v>
      </c>
      <c r="AT3" s="25">
        <v>26851.014869999999</v>
      </c>
      <c r="AU3" s="25">
        <v>9397.2570199999991</v>
      </c>
      <c r="AV3" s="25">
        <v>9364.6640599999992</v>
      </c>
      <c r="AW3" s="25">
        <v>13005.885883999999</v>
      </c>
      <c r="AX3" s="25">
        <v>36539.13538</v>
      </c>
      <c r="AY3" s="25">
        <v>26810.03224</v>
      </c>
      <c r="AZ3" s="25">
        <v>496.8819661</v>
      </c>
      <c r="BA3" s="25">
        <v>1.3969580211999999</v>
      </c>
      <c r="BB3" s="25">
        <v>9693.0773509999999</v>
      </c>
      <c r="BC3" s="25">
        <v>8.1434871300000005</v>
      </c>
      <c r="BD3" s="25">
        <v>2.336106139</v>
      </c>
      <c r="BE3" s="25">
        <v>443.445884199999</v>
      </c>
      <c r="BF3" s="25">
        <v>42.725114408000003</v>
      </c>
      <c r="BG3" s="25">
        <v>3.6595382999999999</v>
      </c>
      <c r="BH3" s="25">
        <v>0.39606287099999998</v>
      </c>
      <c r="BI3" s="88">
        <v>4372.6452431999996</v>
      </c>
      <c r="BJ3" s="25">
        <v>326.04343</v>
      </c>
      <c r="BK3" s="25">
        <v>139.04758000000001</v>
      </c>
      <c r="BL3" s="25">
        <v>1221.586984</v>
      </c>
      <c r="BM3" s="25">
        <v>3151.0587503399902</v>
      </c>
      <c r="BN3" s="25">
        <v>36.511101714999903</v>
      </c>
      <c r="BO3" s="25">
        <v>0.47597020000000001</v>
      </c>
      <c r="BP3" s="25">
        <v>170.59442883</v>
      </c>
      <c r="BQ3" s="25">
        <v>1.0698159429999901</v>
      </c>
      <c r="BR3" s="25">
        <v>82.980185169999999</v>
      </c>
      <c r="BS3" s="25">
        <v>7.0119114099999997</v>
      </c>
      <c r="BT3" s="25">
        <v>2.26936812499999</v>
      </c>
      <c r="BU3" s="25">
        <v>314.45337749999999</v>
      </c>
      <c r="BV3" s="25">
        <v>7.7873289499999903</v>
      </c>
      <c r="BW3" s="25">
        <v>81.979441949999995</v>
      </c>
      <c r="BX3" s="25">
        <v>30.402464364999901</v>
      </c>
      <c r="BY3" s="25">
        <v>72.488622599999999</v>
      </c>
      <c r="BZ3" s="25">
        <v>1.3330998200199899</v>
      </c>
      <c r="CA3" s="25">
        <v>1668.99</v>
      </c>
      <c r="CB3" s="25">
        <v>239.17753726000001</v>
      </c>
      <c r="CC3" s="25">
        <v>239.17737921</v>
      </c>
      <c r="CD3" s="88">
        <v>6031.5649959999901</v>
      </c>
      <c r="CE3" s="25">
        <v>5.774236943</v>
      </c>
      <c r="CF3" s="25">
        <v>0.22892524849999901</v>
      </c>
      <c r="CG3" s="25">
        <v>926.98580000000004</v>
      </c>
      <c r="CH3" s="25">
        <v>22110.712117999901</v>
      </c>
      <c r="CI3" s="25">
        <v>2639.5890683999901</v>
      </c>
      <c r="CJ3" s="25">
        <v>2229.2918887800001</v>
      </c>
      <c r="CK3" s="25">
        <v>499.15689768599998</v>
      </c>
      <c r="CL3" s="25">
        <v>0</v>
      </c>
      <c r="CM3" s="25">
        <v>314.53838261999999</v>
      </c>
      <c r="CN3" s="25">
        <v>20062.953484999998</v>
      </c>
      <c r="CO3" s="25">
        <v>2639.5397469</v>
      </c>
      <c r="CP3" s="25">
        <v>1156.6283839</v>
      </c>
      <c r="CQ3" s="25"/>
      <c r="CR3" s="25"/>
      <c r="CT3" s="25"/>
      <c r="CU3" s="25"/>
      <c r="CV3" s="34">
        <f>AG3/AX3</f>
        <v>8.0003223218031161E-3</v>
      </c>
      <c r="CW3" s="49">
        <f>(AX3-AG3-AT3-AU3)/(AX3)</f>
        <v>-3.9994662840181536E-5</v>
      </c>
      <c r="CX3" s="49">
        <f>(BI3-BL3-BM3)/(BI3)</f>
        <v>-1.1232102383243819E-7</v>
      </c>
      <c r="CY3" s="49">
        <f t="shared" ref="CY3:CY34" si="0">(BL3-BE3-BT3-BU3-BY3-BA3-BC3-BD3-BG3-BF3-BH3-BN3-BO3-BP3-BQ3-BR3-BS3-BX3-BZ3)/BL3</f>
        <v>-8.7192110438190915E-5</v>
      </c>
      <c r="CZ3" s="49"/>
      <c r="DA3" s="34"/>
      <c r="DB3" s="34"/>
      <c r="DC3" s="25"/>
      <c r="DD3" s="25"/>
      <c r="DE3" s="25"/>
      <c r="DF3" s="25"/>
      <c r="DG3" s="25"/>
      <c r="DH3" s="25"/>
      <c r="DI3" s="25"/>
      <c r="DJ3" s="25"/>
      <c r="DK3" s="25"/>
    </row>
    <row r="4" spans="1:115" x14ac:dyDescent="0.25">
      <c r="A4" s="27" t="s">
        <v>2</v>
      </c>
      <c r="B4" s="25">
        <v>21.98119612</v>
      </c>
      <c r="C4" s="25">
        <v>122.89764030000001</v>
      </c>
      <c r="D4" s="25">
        <v>10.6757923599999</v>
      </c>
      <c r="E4" s="25">
        <v>10.67583378</v>
      </c>
      <c r="F4" s="25">
        <v>122.8974166</v>
      </c>
      <c r="G4" s="25">
        <v>122.8966653</v>
      </c>
      <c r="H4" s="25">
        <v>33.544311099999902</v>
      </c>
      <c r="I4" s="88">
        <v>0.64757027999999905</v>
      </c>
      <c r="J4" s="25">
        <v>296.09918311000001</v>
      </c>
      <c r="K4" s="25">
        <v>296.09922295000001</v>
      </c>
      <c r="L4" s="25">
        <v>2122.9395</v>
      </c>
      <c r="M4" s="25">
        <v>31.308908946999999</v>
      </c>
      <c r="N4" s="25">
        <v>31.309594319999999</v>
      </c>
      <c r="O4" s="25">
        <v>1790.341989</v>
      </c>
      <c r="P4" s="25">
        <v>1790.3976453</v>
      </c>
      <c r="Q4" s="25">
        <v>312849.22304000001</v>
      </c>
      <c r="R4" s="25">
        <v>38015212.759999998</v>
      </c>
      <c r="S4" s="25">
        <v>312974.31935000001</v>
      </c>
      <c r="T4" s="25">
        <v>1199.643703</v>
      </c>
      <c r="U4" s="25">
        <v>806.49696141000004</v>
      </c>
      <c r="V4" s="25">
        <v>247.63636335999999</v>
      </c>
      <c r="W4" s="25">
        <v>2232.1488313999998</v>
      </c>
      <c r="X4" s="25">
        <v>210.10295669999999</v>
      </c>
      <c r="Y4" s="25">
        <v>310.9544282</v>
      </c>
      <c r="Z4" s="25">
        <v>2232.1484578999998</v>
      </c>
      <c r="AA4" s="25">
        <v>6123.6517999999996</v>
      </c>
      <c r="AB4" s="25">
        <v>5047.8735899999901</v>
      </c>
      <c r="AC4" s="25">
        <v>130.26224999999999</v>
      </c>
      <c r="AD4" s="25">
        <v>130.2619526</v>
      </c>
      <c r="AE4" s="25">
        <v>130.26041549999999</v>
      </c>
      <c r="AF4" s="25">
        <v>597.71381524499998</v>
      </c>
      <c r="AG4" s="25">
        <v>256.38725199999999</v>
      </c>
      <c r="AH4" s="25">
        <v>234.68539299999901</v>
      </c>
      <c r="AI4" s="25">
        <v>631.79916085000002</v>
      </c>
      <c r="AJ4" s="25">
        <v>11.27316038</v>
      </c>
      <c r="AK4" s="88">
        <v>61.9577531999999</v>
      </c>
      <c r="AL4" s="25">
        <v>9.6961862300000004</v>
      </c>
      <c r="AM4" s="25">
        <v>34.77162208</v>
      </c>
      <c r="AN4" s="25">
        <v>0</v>
      </c>
      <c r="AO4" s="25">
        <v>513.47307799999999</v>
      </c>
      <c r="AP4" s="25">
        <v>17.447841220000001</v>
      </c>
      <c r="AQ4" s="25">
        <v>17.447819590000002</v>
      </c>
      <c r="AR4" s="25">
        <v>2243.1224652999999</v>
      </c>
      <c r="AS4" s="25">
        <v>2243.10356</v>
      </c>
      <c r="AT4" s="25">
        <v>24215.578659999999</v>
      </c>
      <c r="AU4" s="25">
        <v>7576.4480999999996</v>
      </c>
      <c r="AV4" s="25">
        <v>6944.9906199999996</v>
      </c>
      <c r="AW4" s="25">
        <v>13449.00719</v>
      </c>
      <c r="AX4" s="25">
        <v>32047.111529999998</v>
      </c>
      <c r="AY4" s="25">
        <v>22155.93175</v>
      </c>
      <c r="AZ4" s="25">
        <v>483.52201109999999</v>
      </c>
      <c r="BA4" s="25">
        <v>1.2406522029</v>
      </c>
      <c r="BB4" s="25">
        <v>10235.149960999999</v>
      </c>
      <c r="BC4" s="25">
        <v>7.289173065</v>
      </c>
      <c r="BD4" s="25">
        <v>2.1301418099999898</v>
      </c>
      <c r="BE4" s="25">
        <v>440.99081619999998</v>
      </c>
      <c r="BF4" s="25">
        <v>35.258071627</v>
      </c>
      <c r="BG4" s="25">
        <v>3.0503146999999999</v>
      </c>
      <c r="BH4" s="25">
        <v>0.360764955699999</v>
      </c>
      <c r="BI4" s="88">
        <v>3760.3684950000002</v>
      </c>
      <c r="BJ4" s="25">
        <v>265.36689999999999</v>
      </c>
      <c r="BK4" s="25">
        <v>122.73904400000001</v>
      </c>
      <c r="BL4" s="25">
        <v>1127.4594010000001</v>
      </c>
      <c r="BM4" s="25">
        <v>2632.9086627000001</v>
      </c>
      <c r="BN4" s="25">
        <v>29.75173105</v>
      </c>
      <c r="BO4" s="25">
        <v>0.40589085000000003</v>
      </c>
      <c r="BP4" s="25">
        <v>142.01856014999899</v>
      </c>
      <c r="BQ4" s="25">
        <v>0.86238322699999903</v>
      </c>
      <c r="BR4" s="25">
        <v>76.591100499999996</v>
      </c>
      <c r="BS4" s="25">
        <v>6.6221436049999998</v>
      </c>
      <c r="BT4" s="25">
        <v>2.20482566</v>
      </c>
      <c r="BU4" s="25">
        <v>296.6900334</v>
      </c>
      <c r="BV4" s="25">
        <v>7.5311516599999901</v>
      </c>
      <c r="BW4" s="25">
        <v>86.838944029999993</v>
      </c>
      <c r="BX4" s="25">
        <v>25.015537686599998</v>
      </c>
      <c r="BY4" s="25">
        <v>55.979846799999997</v>
      </c>
      <c r="BZ4" s="25">
        <v>1.1005129285199999</v>
      </c>
      <c r="CA4" s="25">
        <v>1077.8340000000001</v>
      </c>
      <c r="CB4" s="25">
        <v>149.26284859999899</v>
      </c>
      <c r="CC4" s="25">
        <v>149.2624419</v>
      </c>
      <c r="CD4" s="88">
        <v>6325.7369157000003</v>
      </c>
      <c r="CE4" s="25">
        <v>5.6512851019999903</v>
      </c>
      <c r="CF4" s="25">
        <v>0.2313975717</v>
      </c>
      <c r="CG4" s="25">
        <v>818.25445999999999</v>
      </c>
      <c r="CH4" s="25">
        <v>23083.711490000002</v>
      </c>
      <c r="CI4" s="25">
        <v>2792.6547156000001</v>
      </c>
      <c r="CJ4" s="25">
        <v>2378.2091264300002</v>
      </c>
      <c r="CK4" s="25">
        <v>533.32092783999997</v>
      </c>
      <c r="CL4" s="25">
        <v>0</v>
      </c>
      <c r="CM4" s="25">
        <v>291.435918299999</v>
      </c>
      <c r="CN4" s="25">
        <v>21060.739089999999</v>
      </c>
      <c r="CO4" s="25">
        <v>2702.8147252999902</v>
      </c>
      <c r="CP4" s="25">
        <v>1185.5343324</v>
      </c>
      <c r="CQ4" s="25"/>
      <c r="CR4" s="25"/>
      <c r="CS4" s="25"/>
      <c r="CT4" s="25"/>
      <c r="CU4" s="25"/>
      <c r="CV4" s="34">
        <f t="shared" ref="CV4:CV51" si="1">AG4/AX4</f>
        <v>8.0003232665755326E-3</v>
      </c>
      <c r="CW4" s="49">
        <f t="shared" ref="CW4:CW51" si="2">(AX4-AG4-AT4-AU4)/(AX4)</f>
        <v>-4.0642726842376489E-5</v>
      </c>
      <c r="CX4" s="49">
        <f t="shared" ref="CX4:CX51" si="3">(BI4-BL4-BM4)/(BI4)</f>
        <v>1.1469620610828524E-7</v>
      </c>
      <c r="CY4" s="49">
        <f t="shared" si="0"/>
        <v>-9.1444017964064874E-5</v>
      </c>
      <c r="CZ4" s="49"/>
      <c r="DA4" s="34"/>
      <c r="DB4" s="34"/>
      <c r="DC4" s="25"/>
      <c r="DD4" s="25"/>
      <c r="DE4" s="25"/>
      <c r="DF4" s="25"/>
      <c r="DG4" s="25"/>
      <c r="DH4" s="25"/>
      <c r="DI4" s="25"/>
      <c r="DJ4" s="25"/>
      <c r="DK4" s="25"/>
    </row>
    <row r="5" spans="1:115" x14ac:dyDescent="0.25">
      <c r="A5" s="27" t="s">
        <v>3</v>
      </c>
      <c r="B5" s="25">
        <v>12.910825150000001</v>
      </c>
      <c r="C5" s="25">
        <v>71.344845399999997</v>
      </c>
      <c r="D5" s="25">
        <v>6.7079956699999999</v>
      </c>
      <c r="E5" s="25">
        <v>6.7080015499999996</v>
      </c>
      <c r="F5" s="25">
        <v>71.344773699999905</v>
      </c>
      <c r="G5" s="25">
        <v>71.344351399999994</v>
      </c>
      <c r="H5" s="25">
        <v>20.541203899999999</v>
      </c>
      <c r="I5" s="88">
        <v>0.4856150165</v>
      </c>
      <c r="J5" s="25">
        <v>134.13336752000001</v>
      </c>
      <c r="K5" s="25">
        <v>134.13371716500001</v>
      </c>
      <c r="L5" s="25">
        <v>1179.2783999999999</v>
      </c>
      <c r="M5" s="25">
        <v>16.772633856999999</v>
      </c>
      <c r="N5" s="25">
        <v>16.772981269999999</v>
      </c>
      <c r="O5" s="25">
        <v>977.19477300000005</v>
      </c>
      <c r="P5" s="25">
        <v>977.22514669999998</v>
      </c>
      <c r="Q5" s="25">
        <v>159862.4846</v>
      </c>
      <c r="R5" s="25">
        <v>24174488.344999999</v>
      </c>
      <c r="S5" s="25">
        <v>159926.46314000001</v>
      </c>
      <c r="T5" s="25">
        <v>255.1046</v>
      </c>
      <c r="U5" s="25">
        <v>447.64603694599998</v>
      </c>
      <c r="V5" s="25">
        <v>135.59567606299899</v>
      </c>
      <c r="W5" s="25">
        <v>730.36088189999998</v>
      </c>
      <c r="X5" s="25">
        <v>105.6992709</v>
      </c>
      <c r="Y5" s="25">
        <v>121.86435048</v>
      </c>
      <c r="Z5" s="25">
        <v>730.359917</v>
      </c>
      <c r="AA5" s="25">
        <v>1991.6878300000001</v>
      </c>
      <c r="AB5" s="25">
        <v>2600.7213629999901</v>
      </c>
      <c r="AC5" s="25">
        <v>72.207045399999998</v>
      </c>
      <c r="AD5" s="25">
        <v>72.206921300000005</v>
      </c>
      <c r="AE5" s="25">
        <v>72.206012000000001</v>
      </c>
      <c r="AF5" s="25">
        <v>209.517153006</v>
      </c>
      <c r="AG5" s="25">
        <v>178.23719980000001</v>
      </c>
      <c r="AH5" s="25">
        <v>176.78986019999999</v>
      </c>
      <c r="AI5" s="25">
        <v>228.34818916</v>
      </c>
      <c r="AJ5" s="25">
        <v>4.7032143790000003</v>
      </c>
      <c r="AK5" s="88">
        <v>37.151639939999903</v>
      </c>
      <c r="AL5" s="25">
        <v>7.0367533499999997</v>
      </c>
      <c r="AM5" s="25">
        <v>15.930942309999899</v>
      </c>
      <c r="AN5" s="25">
        <v>0</v>
      </c>
      <c r="AO5" s="25">
        <v>222.30974199999901</v>
      </c>
      <c r="AP5" s="25">
        <v>8.9579064200000005</v>
      </c>
      <c r="AQ5" s="25">
        <v>8.9579062900000004</v>
      </c>
      <c r="AR5" s="25">
        <v>1207.22775259999</v>
      </c>
      <c r="AS5" s="25">
        <v>1207.2178203999999</v>
      </c>
      <c r="AT5" s="25">
        <v>15660.544449999999</v>
      </c>
      <c r="AU5" s="25">
        <v>6440.8750700000001</v>
      </c>
      <c r="AV5" s="25">
        <v>6382.5804699999999</v>
      </c>
      <c r="AW5" s="25">
        <v>5557.7722329999997</v>
      </c>
      <c r="AX5" s="25">
        <v>22278.754099999998</v>
      </c>
      <c r="AY5" s="25">
        <v>15539.3745699999</v>
      </c>
      <c r="AZ5" s="25">
        <v>246.482067</v>
      </c>
      <c r="BA5" s="25">
        <v>0.6932023652</v>
      </c>
      <c r="BB5" s="25">
        <v>3893.5190549999902</v>
      </c>
      <c r="BC5" s="25">
        <v>4.0974901839999998</v>
      </c>
      <c r="BD5" s="25">
        <v>1.3122711135</v>
      </c>
      <c r="BE5" s="25">
        <v>299.48150170000002</v>
      </c>
      <c r="BF5" s="25">
        <v>19.4990776399999</v>
      </c>
      <c r="BG5" s="25">
        <v>1.7467668000000001</v>
      </c>
      <c r="BH5" s="25">
        <v>0.2176848462</v>
      </c>
      <c r="BI5" s="88">
        <v>2212.9727244999999</v>
      </c>
      <c r="BJ5" s="25">
        <v>147.41</v>
      </c>
      <c r="BK5" s="25">
        <v>75.152799999999999</v>
      </c>
      <c r="BL5" s="25">
        <v>705.78658299999995</v>
      </c>
      <c r="BM5" s="25">
        <v>1507.1816127</v>
      </c>
      <c r="BN5" s="25">
        <v>16.547205936000001</v>
      </c>
      <c r="BO5" s="25">
        <v>0.22193238000000001</v>
      </c>
      <c r="BP5" s="25">
        <v>79.073363069999999</v>
      </c>
      <c r="BQ5" s="25">
        <v>0.76692938399999999</v>
      </c>
      <c r="BR5" s="25">
        <v>44.1875596</v>
      </c>
      <c r="BS5" s="25">
        <v>3.3722926640000002</v>
      </c>
      <c r="BT5" s="25">
        <v>1.3007282090000001</v>
      </c>
      <c r="BU5" s="25">
        <v>169.7303273</v>
      </c>
      <c r="BV5" s="25">
        <v>4.43162346</v>
      </c>
      <c r="BW5" s="25">
        <v>43.041903759999997</v>
      </c>
      <c r="BX5" s="25">
        <v>14.0013671858</v>
      </c>
      <c r="BY5" s="25">
        <v>48.974140999999896</v>
      </c>
      <c r="BZ5" s="25">
        <v>0.61703979576999901</v>
      </c>
      <c r="CA5" s="25">
        <v>710.25990000000002</v>
      </c>
      <c r="CB5" s="25">
        <v>128.67653670000001</v>
      </c>
      <c r="CC5" s="25">
        <v>128.676636</v>
      </c>
      <c r="CD5" s="88">
        <v>2309.3615187</v>
      </c>
      <c r="CE5" s="25">
        <v>2.6173988580000001</v>
      </c>
      <c r="CF5" s="25">
        <v>0.17352638919999999</v>
      </c>
      <c r="CG5" s="25">
        <v>501.02145000000002</v>
      </c>
      <c r="CH5" s="25">
        <v>9404.8460999999897</v>
      </c>
      <c r="CI5" s="25">
        <v>1032.9832646</v>
      </c>
      <c r="CJ5" s="25">
        <v>849.63780510000004</v>
      </c>
      <c r="CK5" s="25">
        <v>187.133619369999</v>
      </c>
      <c r="CL5" s="25">
        <v>0</v>
      </c>
      <c r="CM5" s="25">
        <v>158.35641422999899</v>
      </c>
      <c r="CN5" s="25">
        <v>8311.6428950000009</v>
      </c>
      <c r="CO5" s="25">
        <v>1095.9497655999901</v>
      </c>
      <c r="CP5" s="25">
        <v>474.27131329999997</v>
      </c>
      <c r="CQ5" s="25"/>
      <c r="CR5" s="25"/>
      <c r="CS5" s="25"/>
      <c r="CT5" s="25"/>
      <c r="CU5" s="25"/>
      <c r="CV5" s="34">
        <f t="shared" si="1"/>
        <v>8.000321696624858E-3</v>
      </c>
      <c r="CW5" s="49">
        <f t="shared" si="2"/>
        <v>-4.0514823941742198E-5</v>
      </c>
      <c r="CX5" s="49">
        <f t="shared" si="3"/>
        <v>2.0464780020785511E-6</v>
      </c>
      <c r="CY5" s="49">
        <f t="shared" si="0"/>
        <v>-7.6932850209587576E-5</v>
      </c>
      <c r="CZ5" s="49"/>
      <c r="DA5" s="34"/>
      <c r="DB5" s="34"/>
      <c r="DC5" s="25"/>
      <c r="DD5" s="25"/>
      <c r="DE5" s="25"/>
      <c r="DF5" s="25"/>
      <c r="DG5" s="25"/>
      <c r="DH5" s="25"/>
      <c r="DI5" s="25"/>
      <c r="DJ5" s="25"/>
      <c r="DK5" s="25"/>
    </row>
    <row r="6" spans="1:115" x14ac:dyDescent="0.25">
      <c r="A6" s="27" t="s">
        <v>4</v>
      </c>
      <c r="B6" s="25">
        <v>59.4270031</v>
      </c>
      <c r="C6" s="25">
        <v>294.82195400000001</v>
      </c>
      <c r="D6" s="25">
        <v>24.3648743</v>
      </c>
      <c r="E6" s="25">
        <v>24.3648591</v>
      </c>
      <c r="F6" s="25">
        <v>294.82180699999998</v>
      </c>
      <c r="G6" s="25">
        <v>294.82003700000001</v>
      </c>
      <c r="H6" s="25">
        <v>79.794409199999905</v>
      </c>
      <c r="I6" s="88">
        <v>1.24569559</v>
      </c>
      <c r="J6" s="25">
        <v>875.42794130000004</v>
      </c>
      <c r="K6" s="25">
        <v>875.42895590000001</v>
      </c>
      <c r="L6" s="25">
        <v>14471.704</v>
      </c>
      <c r="M6" s="25">
        <v>50.973853409999997</v>
      </c>
      <c r="N6" s="25">
        <v>50.974963850000002</v>
      </c>
      <c r="O6" s="25">
        <v>5304.5943600000001</v>
      </c>
      <c r="P6" s="25">
        <v>5304.7588059999998</v>
      </c>
      <c r="Q6" s="25">
        <v>409399.44699999999</v>
      </c>
      <c r="R6" s="25">
        <v>177616583.96000001</v>
      </c>
      <c r="S6" s="25">
        <v>409563.2145</v>
      </c>
      <c r="T6" s="25">
        <v>1512.05213</v>
      </c>
      <c r="U6" s="25">
        <v>2187.9368243999902</v>
      </c>
      <c r="V6" s="25">
        <v>666.62920093000002</v>
      </c>
      <c r="W6" s="25">
        <v>5018.41326629999</v>
      </c>
      <c r="X6" s="25">
        <v>595.74591699999996</v>
      </c>
      <c r="Y6" s="25">
        <v>828.6639672</v>
      </c>
      <c r="Z6" s="25">
        <v>5018.4191659999997</v>
      </c>
      <c r="AA6" s="25">
        <v>17216.072700000001</v>
      </c>
      <c r="AB6" s="25">
        <v>14347.928959999999</v>
      </c>
      <c r="AC6" s="25">
        <v>356.05468200000001</v>
      </c>
      <c r="AD6" s="25">
        <v>356.0543735</v>
      </c>
      <c r="AE6" s="25">
        <v>356.04960299999999</v>
      </c>
      <c r="AF6" s="25">
        <v>1427.2979677599999</v>
      </c>
      <c r="AG6" s="25">
        <v>804.12224800000001</v>
      </c>
      <c r="AH6" s="25">
        <v>755.88798199999997</v>
      </c>
      <c r="AI6" s="25">
        <v>1293.0277430000001</v>
      </c>
      <c r="AJ6" s="25">
        <v>22.27251107</v>
      </c>
      <c r="AK6" s="88">
        <v>165.4219018</v>
      </c>
      <c r="AL6" s="25">
        <v>19.5673286</v>
      </c>
      <c r="AM6" s="25">
        <v>82.434537239999997</v>
      </c>
      <c r="AN6" s="25">
        <v>0</v>
      </c>
      <c r="AO6" s="25">
        <v>2324.1921000000002</v>
      </c>
      <c r="AP6" s="25">
        <v>45.714718599999998</v>
      </c>
      <c r="AQ6" s="25">
        <v>45.71472</v>
      </c>
      <c r="AR6" s="25">
        <v>10813.12199</v>
      </c>
      <c r="AS6" s="25">
        <v>10813.037350000001</v>
      </c>
      <c r="AT6" s="25">
        <v>73060.363299999997</v>
      </c>
      <c r="AU6" s="25">
        <v>26650.808099999998</v>
      </c>
      <c r="AV6" s="25">
        <v>25027.595099999999</v>
      </c>
      <c r="AW6" s="25">
        <v>34104.170760000001</v>
      </c>
      <c r="AX6" s="25">
        <v>100511.26489999999</v>
      </c>
      <c r="AY6" s="25">
        <v>68702.590700000001</v>
      </c>
      <c r="AZ6" s="25">
        <v>1241.6845940000001</v>
      </c>
      <c r="BA6" s="25">
        <v>9.6725535594999901</v>
      </c>
      <c r="BB6" s="25">
        <v>25645.896639999999</v>
      </c>
      <c r="BC6" s="25">
        <v>64.081760204999995</v>
      </c>
      <c r="BD6" s="25">
        <v>28.504622200299998</v>
      </c>
      <c r="BE6" s="25">
        <v>1329.83532152</v>
      </c>
      <c r="BF6" s="25">
        <v>643.89054144399995</v>
      </c>
      <c r="BG6" s="25">
        <v>62.337916999999997</v>
      </c>
      <c r="BH6" s="25">
        <v>2.3963702840000001</v>
      </c>
      <c r="BI6" s="88">
        <v>21246.218928499999</v>
      </c>
      <c r="BJ6" s="25">
        <v>5437.5635000000002</v>
      </c>
      <c r="BK6" s="25">
        <v>2492.9839999999999</v>
      </c>
      <c r="BL6" s="25">
        <v>9065.0309380999897</v>
      </c>
      <c r="BM6" s="25">
        <v>12181.126364129999</v>
      </c>
      <c r="BN6" s="25">
        <v>602.44903730509998</v>
      </c>
      <c r="BO6" s="25">
        <v>6.4277990000000003</v>
      </c>
      <c r="BP6" s="25">
        <v>2623.5614981979902</v>
      </c>
      <c r="BQ6" s="25">
        <v>3.78814659549999</v>
      </c>
      <c r="BR6" s="25">
        <v>760.90588652999998</v>
      </c>
      <c r="BS6" s="25">
        <v>11.194729856499899</v>
      </c>
      <c r="BT6" s="25">
        <v>14.384450941000001</v>
      </c>
      <c r="BU6" s="25">
        <v>2047.2684297799999</v>
      </c>
      <c r="BV6" s="25">
        <v>17.619936800000001</v>
      </c>
      <c r="BW6" s="25">
        <v>216.39359769999999</v>
      </c>
      <c r="BX6" s="25">
        <v>483.6034628708</v>
      </c>
      <c r="BY6" s="25">
        <v>350.37865004999998</v>
      </c>
      <c r="BZ6" s="25">
        <v>20.640039866199999</v>
      </c>
      <c r="CA6" s="25">
        <v>1028.1239</v>
      </c>
      <c r="CB6" s="25">
        <v>1327.9247743000001</v>
      </c>
      <c r="CC6" s="25">
        <v>1327.9269783</v>
      </c>
      <c r="CD6" s="88">
        <v>15847.26633</v>
      </c>
      <c r="CE6" s="25">
        <v>15.91126813</v>
      </c>
      <c r="CF6" s="25">
        <v>0.44512696899999998</v>
      </c>
      <c r="CG6" s="25">
        <v>5567.5893999999998</v>
      </c>
      <c r="CH6" s="25">
        <v>58738.754999999997</v>
      </c>
      <c r="CI6" s="25">
        <v>7047.0878700000003</v>
      </c>
      <c r="CJ6" s="25">
        <v>5964.8778699999903</v>
      </c>
      <c r="CK6" s="25">
        <v>1319.1681398000001</v>
      </c>
      <c r="CL6" s="25">
        <v>0</v>
      </c>
      <c r="CM6" s="25">
        <v>650.079188399999</v>
      </c>
      <c r="CN6" s="25">
        <v>52706.314169999998</v>
      </c>
      <c r="CO6" s="25">
        <v>7268.8167569999896</v>
      </c>
      <c r="CP6" s="25">
        <v>3125.9994319999901</v>
      </c>
      <c r="CQ6" s="25"/>
      <c r="CR6" s="25"/>
      <c r="CS6" s="25"/>
      <c r="CT6" s="25"/>
      <c r="CU6" s="25"/>
      <c r="CV6" s="34">
        <f t="shared" si="1"/>
        <v>8.0003196537227154E-3</v>
      </c>
      <c r="CW6" s="49">
        <f t="shared" si="2"/>
        <v>-4.0082551980704728E-5</v>
      </c>
      <c r="CX6" s="49">
        <f t="shared" si="3"/>
        <v>2.9005758726752406E-6</v>
      </c>
      <c r="CY6" s="49">
        <f t="shared" si="0"/>
        <v>-3.2021854959144785E-5</v>
      </c>
      <c r="CZ6" s="49"/>
      <c r="DA6" s="34"/>
      <c r="DB6" s="34"/>
      <c r="DC6" s="25"/>
      <c r="DD6" s="25"/>
      <c r="DE6" s="25"/>
      <c r="DF6" s="25"/>
      <c r="DG6" s="25"/>
      <c r="DH6" s="25"/>
      <c r="DI6" s="25"/>
      <c r="DJ6" s="25"/>
      <c r="DK6" s="25"/>
    </row>
    <row r="7" spans="1:115" x14ac:dyDescent="0.25">
      <c r="A7" s="27" t="s">
        <v>5</v>
      </c>
      <c r="B7" s="25">
        <v>27.133862669999999</v>
      </c>
      <c r="C7" s="25">
        <v>131.62735909999901</v>
      </c>
      <c r="D7" s="25">
        <v>11.06039936</v>
      </c>
      <c r="E7" s="25">
        <v>11.06041613</v>
      </c>
      <c r="F7" s="25">
        <v>131.62772709999999</v>
      </c>
      <c r="G7" s="25">
        <v>131.626946</v>
      </c>
      <c r="H7" s="25">
        <v>30.9107445399999</v>
      </c>
      <c r="I7" s="88">
        <v>0.56546290600000004</v>
      </c>
      <c r="J7" s="25">
        <v>331.31209861999997</v>
      </c>
      <c r="K7" s="25">
        <v>331.31162307</v>
      </c>
      <c r="L7" s="25">
        <v>1910.47</v>
      </c>
      <c r="M7" s="25">
        <v>42.105990631999902</v>
      </c>
      <c r="N7" s="25">
        <v>42.107042622000002</v>
      </c>
      <c r="O7" s="25">
        <v>1325.9321906</v>
      </c>
      <c r="P7" s="25">
        <v>1325.9733470000001</v>
      </c>
      <c r="Q7" s="25">
        <v>223334.54485000001</v>
      </c>
      <c r="R7" s="25">
        <v>29238246.265999999</v>
      </c>
      <c r="S7" s="25">
        <v>223423.89304</v>
      </c>
      <c r="T7" s="25">
        <v>378.35598199999998</v>
      </c>
      <c r="U7" s="25">
        <v>886.97085586599997</v>
      </c>
      <c r="V7" s="25">
        <v>256.95169836999997</v>
      </c>
      <c r="W7" s="25">
        <v>1346.3829659200001</v>
      </c>
      <c r="X7" s="25">
        <v>196.3066053</v>
      </c>
      <c r="Y7" s="25">
        <v>240.03746772</v>
      </c>
      <c r="Z7" s="25">
        <v>1346.38379622</v>
      </c>
      <c r="AA7" s="25">
        <v>3847.1679999999901</v>
      </c>
      <c r="AB7" s="25">
        <v>5250.196398</v>
      </c>
      <c r="AC7" s="25">
        <v>119.4880352</v>
      </c>
      <c r="AD7" s="25">
        <v>119.4881585</v>
      </c>
      <c r="AE7" s="25">
        <v>119.4863368</v>
      </c>
      <c r="AF7" s="25">
        <v>406.63417975299899</v>
      </c>
      <c r="AG7" s="25">
        <v>173.01082119999899</v>
      </c>
      <c r="AH7" s="25">
        <v>157.0020754</v>
      </c>
      <c r="AI7" s="25">
        <v>410.80720289999999</v>
      </c>
      <c r="AJ7" s="25">
        <v>9.1663463449999991</v>
      </c>
      <c r="AK7" s="88">
        <v>57.115739339999998</v>
      </c>
      <c r="AL7" s="25">
        <v>8.4943500600000004</v>
      </c>
      <c r="AM7" s="25">
        <v>36.653820680000003</v>
      </c>
      <c r="AN7" s="25">
        <v>0</v>
      </c>
      <c r="AO7" s="25">
        <v>400.764634</v>
      </c>
      <c r="AP7" s="25">
        <v>18.042216230000001</v>
      </c>
      <c r="AQ7" s="25">
        <v>18.042207049999998</v>
      </c>
      <c r="AR7" s="25">
        <v>1747.1565932999999</v>
      </c>
      <c r="AS7" s="25">
        <v>1747.1414843999901</v>
      </c>
      <c r="AT7" s="25">
        <v>16635.533530000001</v>
      </c>
      <c r="AU7" s="25">
        <v>4817.8155399999996</v>
      </c>
      <c r="AV7" s="25">
        <v>4356.8352500000001</v>
      </c>
      <c r="AW7" s="25">
        <v>10198.036998</v>
      </c>
      <c r="AX7" s="25">
        <v>21625.49222</v>
      </c>
      <c r="AY7" s="25">
        <v>15111.46218</v>
      </c>
      <c r="AZ7" s="25">
        <v>463.37755129999999</v>
      </c>
      <c r="BA7" s="25">
        <v>0.91880735819999904</v>
      </c>
      <c r="BB7" s="25">
        <v>7153.3367609999996</v>
      </c>
      <c r="BC7" s="25">
        <v>5.8018893829999998</v>
      </c>
      <c r="BD7" s="25">
        <v>1.712660061</v>
      </c>
      <c r="BE7" s="25">
        <v>394.70624409999999</v>
      </c>
      <c r="BF7" s="25">
        <v>30.909968996999901</v>
      </c>
      <c r="BG7" s="25">
        <v>2.6838890000000002</v>
      </c>
      <c r="BH7" s="25">
        <v>0.26437529970000001</v>
      </c>
      <c r="BI7" s="88">
        <v>3289.8214589999998</v>
      </c>
      <c r="BJ7" s="25">
        <v>238.80786000000001</v>
      </c>
      <c r="BK7" s="25">
        <v>102.30898000000001</v>
      </c>
      <c r="BL7" s="25">
        <v>968.76776199999995</v>
      </c>
      <c r="BM7" s="25">
        <v>2321.0559881499998</v>
      </c>
      <c r="BN7" s="25">
        <v>26.694695823</v>
      </c>
      <c r="BO7" s="25">
        <v>0.35716912000000001</v>
      </c>
      <c r="BP7" s="25">
        <v>125.13815588</v>
      </c>
      <c r="BQ7" s="25">
        <v>0.60866819399999905</v>
      </c>
      <c r="BR7" s="25">
        <v>63.561076800000002</v>
      </c>
      <c r="BS7" s="25">
        <v>4.7349921750000004</v>
      </c>
      <c r="BT7" s="25">
        <v>1.8130755599999999</v>
      </c>
      <c r="BU7" s="25">
        <v>244.01390259999999</v>
      </c>
      <c r="BV7" s="25">
        <v>7.3130105299999997</v>
      </c>
      <c r="BW7" s="25">
        <v>67.007221950000002</v>
      </c>
      <c r="BX7" s="25">
        <v>22.186900318599999</v>
      </c>
      <c r="BY7" s="25">
        <v>41.784978799999998</v>
      </c>
      <c r="BZ7" s="25">
        <v>0.96506460745</v>
      </c>
      <c r="CA7" s="25">
        <v>722.31510000000003</v>
      </c>
      <c r="CB7" s="25">
        <v>174.46544029999899</v>
      </c>
      <c r="CC7" s="25">
        <v>174.46535510000001</v>
      </c>
      <c r="CD7" s="88">
        <v>4296.2806439999904</v>
      </c>
      <c r="CE7" s="25">
        <v>5.8784979760000002</v>
      </c>
      <c r="CF7" s="25">
        <v>0.20205809</v>
      </c>
      <c r="CG7" s="25">
        <v>682.06600000000003</v>
      </c>
      <c r="CH7" s="25">
        <v>17060.142376</v>
      </c>
      <c r="CI7" s="25">
        <v>1974.8821352</v>
      </c>
      <c r="CJ7" s="25">
        <v>1624.6897309599899</v>
      </c>
      <c r="CK7" s="25">
        <v>352.39361266999998</v>
      </c>
      <c r="CL7" s="25">
        <v>0</v>
      </c>
      <c r="CM7" s="25">
        <v>204.31465004</v>
      </c>
      <c r="CN7" s="25">
        <v>15483.661228000001</v>
      </c>
      <c r="CO7" s="25">
        <v>2119.6687815</v>
      </c>
      <c r="CP7" s="25">
        <v>908.53663289999997</v>
      </c>
      <c r="CQ7" s="25"/>
      <c r="CR7" s="25"/>
      <c r="CS7" s="25"/>
      <c r="CT7" s="25"/>
      <c r="CU7" s="25"/>
      <c r="CV7" s="34">
        <f t="shared" si="1"/>
        <v>8.0003183021190444E-3</v>
      </c>
      <c r="CW7" s="49">
        <f t="shared" si="2"/>
        <v>-4.0122610443770883E-5</v>
      </c>
      <c r="CX7" s="49">
        <f t="shared" si="3"/>
        <v>-6.9643597033242999E-7</v>
      </c>
      <c r="CY7" s="49">
        <f t="shared" si="0"/>
        <v>-9.1613367446095298E-5</v>
      </c>
      <c r="CZ7" s="49"/>
      <c r="DA7" s="34"/>
      <c r="DB7" s="34"/>
      <c r="DC7" s="25"/>
      <c r="DD7" s="25"/>
      <c r="DE7" s="25"/>
      <c r="DF7" s="25"/>
      <c r="DG7" s="25"/>
      <c r="DH7" s="25"/>
      <c r="DI7" s="25"/>
      <c r="DJ7" s="25"/>
      <c r="DK7" s="25"/>
    </row>
    <row r="8" spans="1:115" x14ac:dyDescent="0.25">
      <c r="A8" s="27" t="s">
        <v>6</v>
      </c>
      <c r="B8" s="25">
        <v>10.697538519</v>
      </c>
      <c r="C8" s="25">
        <v>49.779949739999999</v>
      </c>
      <c r="D8" s="25">
        <v>3.1786831229999999</v>
      </c>
      <c r="E8" s="25">
        <v>3.178677553</v>
      </c>
      <c r="F8" s="25">
        <v>49.779884160000002</v>
      </c>
      <c r="G8" s="25">
        <v>49.779572369999997</v>
      </c>
      <c r="H8" s="25">
        <v>7.7711618049999904</v>
      </c>
      <c r="I8" s="88">
        <v>6.71244857E-2</v>
      </c>
      <c r="J8" s="25">
        <v>116.427474573</v>
      </c>
      <c r="K8" s="25">
        <v>116.428379462</v>
      </c>
      <c r="L8" s="25">
        <v>837.27779999999996</v>
      </c>
      <c r="M8" s="25">
        <v>19.62281024</v>
      </c>
      <c r="N8" s="25">
        <v>19.623409363999901</v>
      </c>
      <c r="O8" s="25">
        <v>512.52875799999902</v>
      </c>
      <c r="P8" s="25">
        <v>512.5447034</v>
      </c>
      <c r="Q8" s="25">
        <v>81879.222479999997</v>
      </c>
      <c r="R8" s="25">
        <v>12845301.244999999</v>
      </c>
      <c r="S8" s="25">
        <v>81912.013275000005</v>
      </c>
      <c r="T8" s="25">
        <v>188.54949099999999</v>
      </c>
      <c r="U8" s="25">
        <v>313.48302973800003</v>
      </c>
      <c r="V8" s="25">
        <v>97.610737286000003</v>
      </c>
      <c r="W8" s="25">
        <v>537.18074855999998</v>
      </c>
      <c r="X8" s="25">
        <v>64.339656149999996</v>
      </c>
      <c r="Y8" s="25">
        <v>89.213461975999905</v>
      </c>
      <c r="Z8" s="25">
        <v>537.18147404000001</v>
      </c>
      <c r="AA8" s="25">
        <v>1505.5252599999999</v>
      </c>
      <c r="AB8" s="25">
        <v>1919.2573215999901</v>
      </c>
      <c r="AC8" s="25">
        <v>32.82690582</v>
      </c>
      <c r="AD8" s="25">
        <v>32.826930930000003</v>
      </c>
      <c r="AE8" s="25">
        <v>32.826436229999999</v>
      </c>
      <c r="AF8" s="25">
        <v>160.09266542</v>
      </c>
      <c r="AG8" s="25">
        <v>43.9655536</v>
      </c>
      <c r="AH8" s="25">
        <v>41.5047608</v>
      </c>
      <c r="AI8" s="25">
        <v>155.66651679</v>
      </c>
      <c r="AJ8" s="25">
        <v>3.5006984893999999</v>
      </c>
      <c r="AK8" s="88">
        <v>19.741061199999901</v>
      </c>
      <c r="AL8" s="25">
        <v>1.2010110599999999</v>
      </c>
      <c r="AM8" s="25">
        <v>14.947044575</v>
      </c>
      <c r="AN8" s="25">
        <v>0</v>
      </c>
      <c r="AO8" s="25">
        <v>196.44364400000001</v>
      </c>
      <c r="AP8" s="25">
        <v>5.587407335</v>
      </c>
      <c r="AQ8" s="25">
        <v>5.5874275879999997</v>
      </c>
      <c r="AR8" s="25">
        <v>823.82187379999903</v>
      </c>
      <c r="AS8" s="25">
        <v>823.81881559999999</v>
      </c>
      <c r="AT8" s="25">
        <v>4195.5328439999903</v>
      </c>
      <c r="AU8" s="25">
        <v>1256.195954</v>
      </c>
      <c r="AV8" s="25">
        <v>1180.21</v>
      </c>
      <c r="AW8" s="25">
        <v>3715.9105715999999</v>
      </c>
      <c r="AX8" s="25">
        <v>5495.4668549999997</v>
      </c>
      <c r="AY8" s="25">
        <v>3966.4494599999998</v>
      </c>
      <c r="AZ8" s="25">
        <v>165.43608570000001</v>
      </c>
      <c r="BA8" s="25">
        <v>0.320016765899999</v>
      </c>
      <c r="BB8" s="25">
        <v>2636.0649813999999</v>
      </c>
      <c r="BC8" s="25">
        <v>2.090831348</v>
      </c>
      <c r="BD8" s="25">
        <v>0.63386484259999998</v>
      </c>
      <c r="BE8" s="25">
        <v>124.9065258</v>
      </c>
      <c r="BF8" s="25">
        <v>13.287081514500001</v>
      </c>
      <c r="BG8" s="25">
        <v>1.1973682999999999</v>
      </c>
      <c r="BH8" s="25">
        <v>8.6228564950000003E-2</v>
      </c>
      <c r="BI8" s="88">
        <v>1374.4862969999999</v>
      </c>
      <c r="BJ8" s="25">
        <v>104.65931</v>
      </c>
      <c r="BK8" s="25">
        <v>47.652343999999999</v>
      </c>
      <c r="BL8" s="25">
        <v>348.10865849999999</v>
      </c>
      <c r="BM8" s="25">
        <v>1026.3732391200001</v>
      </c>
      <c r="BN8" s="25">
        <v>11.669961713399999</v>
      </c>
      <c r="BO8" s="25">
        <v>0.16191188000000001</v>
      </c>
      <c r="BP8" s="25">
        <v>53.662417547999901</v>
      </c>
      <c r="BQ8" s="25">
        <v>0.16037454639999901</v>
      </c>
      <c r="BR8" s="25">
        <v>24.697331769999899</v>
      </c>
      <c r="BS8" s="25">
        <v>1.5512268</v>
      </c>
      <c r="BT8" s="25">
        <v>0.59526978099999905</v>
      </c>
      <c r="BU8" s="25">
        <v>89.819682970000002</v>
      </c>
      <c r="BV8" s="25">
        <v>2.08194150099999</v>
      </c>
      <c r="BW8" s="25">
        <v>22.069113859999899</v>
      </c>
      <c r="BX8" s="25">
        <v>9.4834607956999992</v>
      </c>
      <c r="BY8" s="25">
        <v>13.41598276</v>
      </c>
      <c r="BZ8" s="25">
        <v>0.41222788409599997</v>
      </c>
      <c r="CA8" s="25">
        <v>102.580956</v>
      </c>
      <c r="CB8" s="25">
        <v>80.370451317999994</v>
      </c>
      <c r="CC8" s="25">
        <v>80.369843499999902</v>
      </c>
      <c r="CD8" s="88">
        <v>1578.2435634999999</v>
      </c>
      <c r="CE8" s="25">
        <v>2.1008305606</v>
      </c>
      <c r="CF8" s="25">
        <v>2.3985757900000002E-2</v>
      </c>
      <c r="CG8" s="25">
        <v>317.68290000000002</v>
      </c>
      <c r="CH8" s="25">
        <v>6321.3980034999904</v>
      </c>
      <c r="CI8" s="25">
        <v>737.38433315999998</v>
      </c>
      <c r="CJ8" s="25">
        <v>607.77197626999998</v>
      </c>
      <c r="CK8" s="25">
        <v>130.75643608199999</v>
      </c>
      <c r="CL8" s="25">
        <v>0</v>
      </c>
      <c r="CM8" s="25">
        <v>65.426196035000004</v>
      </c>
      <c r="CN8" s="25">
        <v>5709.2790869999999</v>
      </c>
      <c r="CO8" s="25">
        <v>794.5715189</v>
      </c>
      <c r="CP8" s="25">
        <v>338.95867062000002</v>
      </c>
      <c r="CQ8" s="25"/>
      <c r="CR8" s="25"/>
      <c r="CS8" s="25"/>
      <c r="CT8" s="25"/>
      <c r="CU8" s="25"/>
      <c r="CV8" s="34">
        <f t="shared" si="1"/>
        <v>8.0003309564133478E-3</v>
      </c>
      <c r="CW8" s="49">
        <f t="shared" si="2"/>
        <v>-4.139713803999872E-5</v>
      </c>
      <c r="CX8" s="49">
        <f t="shared" si="3"/>
        <v>3.2007448960168982E-6</v>
      </c>
      <c r="CY8" s="49">
        <f t="shared" si="0"/>
        <v>-1.2383226757867557E-4</v>
      </c>
      <c r="CZ8" s="49"/>
      <c r="DA8" s="34"/>
      <c r="DB8" s="34"/>
      <c r="DC8" s="25"/>
      <c r="DD8" s="25"/>
      <c r="DE8" s="25"/>
      <c r="DF8" s="25"/>
      <c r="DG8" s="25"/>
      <c r="DH8" s="25"/>
      <c r="DI8" s="25"/>
      <c r="DJ8" s="25"/>
      <c r="DK8" s="25"/>
    </row>
    <row r="9" spans="1:115" x14ac:dyDescent="0.25">
      <c r="A9" s="27" t="s">
        <v>7</v>
      </c>
      <c r="B9" s="25">
        <v>3.1422925695999999</v>
      </c>
      <c r="C9" s="25">
        <v>15.302282815</v>
      </c>
      <c r="D9" s="25">
        <v>1.12296912799999</v>
      </c>
      <c r="E9" s="25">
        <v>1.1229653399999999</v>
      </c>
      <c r="F9" s="25">
        <v>15.302287893000001</v>
      </c>
      <c r="G9" s="25">
        <v>15.302176822</v>
      </c>
      <c r="H9" s="25">
        <v>3.0781120240000002</v>
      </c>
      <c r="I9" s="88">
        <v>5.0599812129999998E-2</v>
      </c>
      <c r="J9" s="25">
        <v>33.471396658800003</v>
      </c>
      <c r="K9" s="25">
        <v>33.471393775999999</v>
      </c>
      <c r="L9" s="25">
        <v>274.18509999999998</v>
      </c>
      <c r="M9" s="25">
        <v>5.1609059158999999</v>
      </c>
      <c r="N9" s="25">
        <v>5.1610058083999997</v>
      </c>
      <c r="O9" s="25">
        <v>161.01764545999899</v>
      </c>
      <c r="P9" s="25">
        <v>161.02267835999999</v>
      </c>
      <c r="Q9" s="25">
        <v>29802.336048000001</v>
      </c>
      <c r="R9" s="25">
        <v>5442391.3285999997</v>
      </c>
      <c r="S9" s="25">
        <v>29814.261364499998</v>
      </c>
      <c r="T9" s="25">
        <v>51.119565100000003</v>
      </c>
      <c r="U9" s="25">
        <v>97.284923906000003</v>
      </c>
      <c r="V9" s="25">
        <v>29.361344697</v>
      </c>
      <c r="W9" s="25">
        <v>165.26838605999899</v>
      </c>
      <c r="X9" s="25">
        <v>20.823608446999899</v>
      </c>
      <c r="Y9" s="25">
        <v>27.258468904000001</v>
      </c>
      <c r="Z9" s="25">
        <v>165.26834381999899</v>
      </c>
      <c r="AA9" s="25">
        <v>466.92509000000001</v>
      </c>
      <c r="AB9" s="25">
        <v>581.29762540000002</v>
      </c>
      <c r="AC9" s="25">
        <v>11.972509534</v>
      </c>
      <c r="AD9" s="25">
        <v>11.97251537</v>
      </c>
      <c r="AE9" s="25">
        <v>11.972339138000001</v>
      </c>
      <c r="AF9" s="25">
        <v>48.121339196999898</v>
      </c>
      <c r="AG9" s="25">
        <v>26.836074839999998</v>
      </c>
      <c r="AH9" s="25">
        <v>25.77973871</v>
      </c>
      <c r="AI9" s="25">
        <v>47.374035980999999</v>
      </c>
      <c r="AJ9" s="25">
        <v>1.0430136938999901</v>
      </c>
      <c r="AK9" s="88">
        <v>6.5386466944999997</v>
      </c>
      <c r="AL9" s="25">
        <v>0.77769269099999905</v>
      </c>
      <c r="AM9" s="25">
        <v>4.2131120339999999</v>
      </c>
      <c r="AN9" s="25">
        <v>0</v>
      </c>
      <c r="AO9" s="25">
        <v>61.058473799999902</v>
      </c>
      <c r="AP9" s="25">
        <v>1.7769858928</v>
      </c>
      <c r="AQ9" s="25">
        <v>1.7769895069999999</v>
      </c>
      <c r="AR9" s="25">
        <v>315.82179295999998</v>
      </c>
      <c r="AS9" s="25">
        <v>315.82112999999998</v>
      </c>
      <c r="AT9" s="25">
        <v>2360.172184</v>
      </c>
      <c r="AU9" s="25">
        <v>967.502655</v>
      </c>
      <c r="AV9" s="25">
        <v>927.60124199999996</v>
      </c>
      <c r="AW9" s="25">
        <v>1160.7645754</v>
      </c>
      <c r="AX9" s="25">
        <v>3354.3777</v>
      </c>
      <c r="AY9" s="25">
        <v>2269.105294</v>
      </c>
      <c r="AZ9" s="25">
        <v>51.473469704999999</v>
      </c>
      <c r="BA9" s="25">
        <v>0.12725288956</v>
      </c>
      <c r="BB9" s="25">
        <v>821.71469959999899</v>
      </c>
      <c r="BC9" s="25">
        <v>0.77683338869999996</v>
      </c>
      <c r="BD9" s="25">
        <v>0.2547677813</v>
      </c>
      <c r="BE9" s="25">
        <v>50.898970282000001</v>
      </c>
      <c r="BF9" s="25">
        <v>4.4286188485000002</v>
      </c>
      <c r="BG9" s="25">
        <v>0.41219633999999999</v>
      </c>
      <c r="BH9" s="25">
        <v>3.6109399664000001E-2</v>
      </c>
      <c r="BI9" s="88">
        <v>485.45577689999999</v>
      </c>
      <c r="BJ9" s="25">
        <v>34.273144000000002</v>
      </c>
      <c r="BK9" s="25">
        <v>18.281752000000001</v>
      </c>
      <c r="BL9" s="25">
        <v>133.01798252</v>
      </c>
      <c r="BM9" s="25">
        <v>352.43700214299997</v>
      </c>
      <c r="BN9" s="25">
        <v>3.8323894420500002</v>
      </c>
      <c r="BO9" s="25">
        <v>5.4963502999999997E-2</v>
      </c>
      <c r="BP9" s="25">
        <v>17.9426368564</v>
      </c>
      <c r="BQ9" s="25">
        <v>0.1098065719</v>
      </c>
      <c r="BR9" s="25">
        <v>9.0799484879999994</v>
      </c>
      <c r="BS9" s="25">
        <v>0.59045642080000005</v>
      </c>
      <c r="BT9" s="25">
        <v>0.22222304300000001</v>
      </c>
      <c r="BU9" s="25">
        <v>33.112570470000001</v>
      </c>
      <c r="BV9" s="25">
        <v>0.73877935400000005</v>
      </c>
      <c r="BW9" s="25">
        <v>7.6354546829999901</v>
      </c>
      <c r="BX9" s="25">
        <v>3.15901139745</v>
      </c>
      <c r="BY9" s="25">
        <v>7.8565514700000003</v>
      </c>
      <c r="BZ9" s="25">
        <v>0.13888974723299999</v>
      </c>
      <c r="CA9" s="25">
        <v>61.422510000000003</v>
      </c>
      <c r="CB9" s="25">
        <v>31.450627781000001</v>
      </c>
      <c r="CC9" s="25">
        <v>31.450657992</v>
      </c>
      <c r="CD9" s="88">
        <v>490.46463767999899</v>
      </c>
      <c r="CE9" s="25">
        <v>0.61305284140000005</v>
      </c>
      <c r="CF9" s="25">
        <v>1.808103933E-2</v>
      </c>
      <c r="CG9" s="25">
        <v>121.87993</v>
      </c>
      <c r="CH9" s="25">
        <v>1961.7891359999901</v>
      </c>
      <c r="CI9" s="25">
        <v>226.46189909500001</v>
      </c>
      <c r="CJ9" s="25">
        <v>186.75019979199999</v>
      </c>
      <c r="CK9" s="25">
        <v>40.420587896000001</v>
      </c>
      <c r="CL9" s="25">
        <v>0</v>
      </c>
      <c r="CM9" s="25">
        <v>23.676431277599999</v>
      </c>
      <c r="CN9" s="25">
        <v>1772.4992763999901</v>
      </c>
      <c r="CO9" s="25">
        <v>243.00840663999901</v>
      </c>
      <c r="CP9" s="25">
        <v>104.46423325000001</v>
      </c>
      <c r="CQ9" s="25"/>
      <c r="CR9" s="25"/>
      <c r="CS9" s="25"/>
      <c r="CT9" s="25"/>
      <c r="CU9" s="25"/>
      <c r="CV9" s="34">
        <f t="shared" si="1"/>
        <v>8.0003139896857763E-3</v>
      </c>
      <c r="CW9" s="49">
        <f t="shared" si="2"/>
        <v>-3.9713428812758052E-5</v>
      </c>
      <c r="CX9" s="49">
        <f t="shared" si="3"/>
        <v>1.6319447367595963E-6</v>
      </c>
      <c r="CY9" s="49">
        <f t="shared" si="0"/>
        <v>-1.218919370886301E-4</v>
      </c>
      <c r="CZ9" s="49"/>
      <c r="DA9" s="34"/>
      <c r="DB9" s="34"/>
      <c r="DC9" s="25"/>
      <c r="DD9" s="25"/>
      <c r="DE9" s="25"/>
      <c r="DF9" s="25"/>
      <c r="DG9" s="25"/>
      <c r="DH9" s="25"/>
      <c r="DI9" s="25"/>
      <c r="DJ9" s="25"/>
      <c r="DK9" s="25"/>
    </row>
    <row r="10" spans="1:115" x14ac:dyDescent="0.25">
      <c r="A10" s="27" t="s">
        <v>8</v>
      </c>
      <c r="B10" s="25">
        <v>1.1932271034499999</v>
      </c>
      <c r="C10" s="25">
        <v>6.7607977498</v>
      </c>
      <c r="D10" s="25">
        <v>0.40846549466999998</v>
      </c>
      <c r="E10" s="25">
        <v>0.40846184819999998</v>
      </c>
      <c r="F10" s="25">
        <v>6.7608293925999998</v>
      </c>
      <c r="G10" s="25">
        <v>6.7607935020000003</v>
      </c>
      <c r="H10" s="25">
        <v>1.1131312289999999</v>
      </c>
      <c r="I10" s="88">
        <v>1.4139881914000001E-2</v>
      </c>
      <c r="J10" s="25">
        <v>14.29674855221</v>
      </c>
      <c r="K10" s="25">
        <v>14.296826176610001</v>
      </c>
      <c r="L10" s="25">
        <v>365.44125000000003</v>
      </c>
      <c r="M10" s="25">
        <v>1.8814767874359899</v>
      </c>
      <c r="N10" s="25">
        <v>1.8814906837130001</v>
      </c>
      <c r="O10" s="25">
        <v>319.98768852299997</v>
      </c>
      <c r="P10" s="25">
        <v>319.99774582999999</v>
      </c>
      <c r="Q10" s="25">
        <v>14175.86154905</v>
      </c>
      <c r="R10" s="25">
        <v>2212877.3869099901</v>
      </c>
      <c r="S10" s="25">
        <v>14181.5470955</v>
      </c>
      <c r="T10" s="25">
        <v>22.4288098</v>
      </c>
      <c r="U10" s="25">
        <v>38.432910798999998</v>
      </c>
      <c r="V10" s="25">
        <v>17.762317916000001</v>
      </c>
      <c r="W10" s="25">
        <v>71.235948479999905</v>
      </c>
      <c r="X10" s="25">
        <v>8.6945408483999902</v>
      </c>
      <c r="Y10" s="25">
        <v>11.81083112362</v>
      </c>
      <c r="Z10" s="25">
        <v>71.236048374999996</v>
      </c>
      <c r="AA10" s="25">
        <v>216.15427800000001</v>
      </c>
      <c r="AB10" s="25">
        <v>245.00910949799999</v>
      </c>
      <c r="AC10" s="25">
        <v>6.7130491053999997</v>
      </c>
      <c r="AD10" s="25">
        <v>6.7130121966999896</v>
      </c>
      <c r="AE10" s="25">
        <v>6.7129519389999999</v>
      </c>
      <c r="AF10" s="25">
        <v>20.986600690540001</v>
      </c>
      <c r="AG10" s="25">
        <v>6.8701189929999904</v>
      </c>
      <c r="AH10" s="25">
        <v>6.5801558389999997</v>
      </c>
      <c r="AI10" s="25">
        <v>19.762160573799999</v>
      </c>
      <c r="AJ10" s="25">
        <v>0.41431942353500001</v>
      </c>
      <c r="AK10" s="88">
        <v>2.4087707655499999</v>
      </c>
      <c r="AL10" s="25">
        <v>0.22881934709999999</v>
      </c>
      <c r="AM10" s="25">
        <v>1.70570793535</v>
      </c>
      <c r="AN10" s="25">
        <v>0</v>
      </c>
      <c r="AO10" s="25">
        <v>30.144505129999999</v>
      </c>
      <c r="AP10" s="25">
        <v>0.74660610140999994</v>
      </c>
      <c r="AQ10" s="25">
        <v>0.74661554409999997</v>
      </c>
      <c r="AR10" s="25">
        <v>127.23748269799999</v>
      </c>
      <c r="AS10" s="25">
        <v>127.23415788</v>
      </c>
      <c r="AT10" s="25">
        <v>643.80172679999998</v>
      </c>
      <c r="AU10" s="25">
        <v>208.09292454000001</v>
      </c>
      <c r="AV10" s="25">
        <v>198.81287566</v>
      </c>
      <c r="AW10" s="25">
        <v>500.15047349799897</v>
      </c>
      <c r="AX10" s="25">
        <v>858.72922832999996</v>
      </c>
      <c r="AY10" s="25">
        <v>617.13616979999995</v>
      </c>
      <c r="AZ10" s="25">
        <v>20.780367420000001</v>
      </c>
      <c r="BA10" s="25">
        <v>9.2710010295000006E-2</v>
      </c>
      <c r="BB10" s="25">
        <v>357.32965556300002</v>
      </c>
      <c r="BC10" s="25">
        <v>0.63027057967</v>
      </c>
      <c r="BD10" s="25">
        <v>0.16183926485</v>
      </c>
      <c r="BE10" s="25">
        <v>17.108611355600001</v>
      </c>
      <c r="BF10" s="25">
        <v>5.4525816060899999</v>
      </c>
      <c r="BG10" s="25">
        <v>0.43367863000000001</v>
      </c>
      <c r="BH10" s="25">
        <v>2.0661547033000001E-2</v>
      </c>
      <c r="BI10" s="88">
        <v>454.11245032699998</v>
      </c>
      <c r="BJ10" s="25">
        <v>45.680317000000002</v>
      </c>
      <c r="BK10" s="25">
        <v>8.9508449999999993</v>
      </c>
      <c r="BL10" s="25">
        <v>80.605310772999999</v>
      </c>
      <c r="BM10" s="25">
        <v>373.5074758518</v>
      </c>
      <c r="BN10" s="25">
        <v>5.0643717125040002</v>
      </c>
      <c r="BO10" s="25">
        <v>5.5664844999999998E-2</v>
      </c>
      <c r="BP10" s="25">
        <v>21.70088762156</v>
      </c>
      <c r="BQ10" s="25">
        <v>3.0606147675999999E-2</v>
      </c>
      <c r="BR10" s="25">
        <v>5.2274259017000002</v>
      </c>
      <c r="BS10" s="25">
        <v>0.25192029034000002</v>
      </c>
      <c r="BT10" s="25">
        <v>0.141767107589999</v>
      </c>
      <c r="BU10" s="25">
        <v>17.028984930999901</v>
      </c>
      <c r="BV10" s="25">
        <v>0.27504317634999997</v>
      </c>
      <c r="BW10" s="25">
        <v>4.2827612255999998</v>
      </c>
      <c r="BX10" s="25">
        <v>4.0806908287750003</v>
      </c>
      <c r="BY10" s="25">
        <v>2.9570912919999999</v>
      </c>
      <c r="BZ10" s="25">
        <v>0.1711721624044</v>
      </c>
      <c r="CA10" s="25">
        <v>16.557601999999999</v>
      </c>
      <c r="CB10" s="25">
        <v>14.05765446815</v>
      </c>
      <c r="CC10" s="25">
        <v>14.0575551064499</v>
      </c>
      <c r="CD10" s="88">
        <v>216.18846693899999</v>
      </c>
      <c r="CE10" s="25">
        <v>0.26272501036200002</v>
      </c>
      <c r="CF10" s="25">
        <v>5.0525807459999997E-3</v>
      </c>
      <c r="CG10" s="25">
        <v>59.672665000000002</v>
      </c>
      <c r="CH10" s="25">
        <v>1100.3062599299999</v>
      </c>
      <c r="CI10" s="25">
        <v>99.013969597999903</v>
      </c>
      <c r="CJ10" s="25">
        <v>82.522745006600005</v>
      </c>
      <c r="CK10" s="25">
        <v>17.911294540829999</v>
      </c>
      <c r="CL10" s="25">
        <v>0</v>
      </c>
      <c r="CM10" s="25">
        <v>8.6212406453600003</v>
      </c>
      <c r="CN10" s="25">
        <v>764.55083492999995</v>
      </c>
      <c r="CO10" s="25">
        <v>104.2125637247</v>
      </c>
      <c r="CP10" s="25">
        <v>44.475931537999998</v>
      </c>
      <c r="CQ10" s="25"/>
      <c r="CR10" s="25"/>
      <c r="CS10" s="25"/>
      <c r="CT10" s="25"/>
      <c r="CU10" s="25"/>
      <c r="CV10" s="34">
        <f t="shared" si="1"/>
        <v>8.0003320794851084E-3</v>
      </c>
      <c r="CW10" s="49">
        <f t="shared" si="2"/>
        <v>-4.1389068669719907E-5</v>
      </c>
      <c r="CX10" s="49">
        <f t="shared" si="3"/>
        <v>-7.4056062493318694E-7</v>
      </c>
      <c r="CY10" s="49">
        <f t="shared" si="0"/>
        <v>-6.9785241609503953E-5</v>
      </c>
      <c r="CZ10" s="49"/>
      <c r="DA10" s="34"/>
      <c r="DB10" s="34"/>
      <c r="DC10" s="25"/>
      <c r="DD10" s="25"/>
      <c r="DE10" s="25"/>
      <c r="DF10" s="25"/>
      <c r="DG10" s="25"/>
      <c r="DH10" s="25"/>
      <c r="DI10" s="25"/>
      <c r="DJ10" s="25"/>
      <c r="DK10" s="25"/>
    </row>
    <row r="11" spans="1:115" x14ac:dyDescent="0.25">
      <c r="A11" s="27" t="s">
        <v>9</v>
      </c>
      <c r="B11" s="25">
        <v>59.500131400000001</v>
      </c>
      <c r="C11" s="25">
        <v>289.92495769999999</v>
      </c>
      <c r="D11" s="25">
        <v>25.423947980000001</v>
      </c>
      <c r="E11" s="25">
        <v>25.423932059999999</v>
      </c>
      <c r="F11" s="25">
        <v>289.92497300000002</v>
      </c>
      <c r="G11" s="25">
        <v>289.92321459999999</v>
      </c>
      <c r="H11" s="25">
        <v>72.732212659999902</v>
      </c>
      <c r="I11" s="88">
        <v>1.352816011</v>
      </c>
      <c r="J11" s="25">
        <v>802.09707080999999</v>
      </c>
      <c r="K11" s="25">
        <v>802.09539322999899</v>
      </c>
      <c r="L11" s="25">
        <v>9830.1239999999998</v>
      </c>
      <c r="M11" s="25">
        <v>75.990356786000007</v>
      </c>
      <c r="N11" s="25">
        <v>75.992140297999995</v>
      </c>
      <c r="O11" s="25">
        <v>4742.683078</v>
      </c>
      <c r="P11" s="25">
        <v>4742.8310089999904</v>
      </c>
      <c r="Q11" s="25">
        <v>979823.94955000002</v>
      </c>
      <c r="R11" s="25">
        <v>124407677.67</v>
      </c>
      <c r="S11" s="25">
        <v>980216.23499999999</v>
      </c>
      <c r="T11" s="25">
        <v>2032.811076</v>
      </c>
      <c r="U11" s="25">
        <v>1993.6781906599999</v>
      </c>
      <c r="V11" s="25">
        <v>607.63333723999995</v>
      </c>
      <c r="W11" s="25">
        <v>5011.4139949</v>
      </c>
      <c r="X11" s="25">
        <v>462.3463405</v>
      </c>
      <c r="Y11" s="25">
        <v>727.26465117999999</v>
      </c>
      <c r="Z11" s="25">
        <v>5011.4166455999903</v>
      </c>
      <c r="AA11" s="25">
        <v>13273.482599999999</v>
      </c>
      <c r="AB11" s="25">
        <v>12026.187217000001</v>
      </c>
      <c r="AC11" s="25">
        <v>292.381968499999</v>
      </c>
      <c r="AD11" s="25">
        <v>292.38210720000001</v>
      </c>
      <c r="AE11" s="25">
        <v>292.37782559999999</v>
      </c>
      <c r="AF11" s="25">
        <v>1353.05685146</v>
      </c>
      <c r="AG11" s="25">
        <v>554.71498899999995</v>
      </c>
      <c r="AH11" s="25">
        <v>584.11751400000003</v>
      </c>
      <c r="AI11" s="25">
        <v>1399.1118391</v>
      </c>
      <c r="AJ11" s="25">
        <v>25.463062130000001</v>
      </c>
      <c r="AK11" s="88">
        <v>152.14726075999999</v>
      </c>
      <c r="AL11" s="25">
        <v>20.325502780000001</v>
      </c>
      <c r="AM11" s="25">
        <v>87.884413460000005</v>
      </c>
      <c r="AN11" s="25">
        <v>0</v>
      </c>
      <c r="AO11" s="25">
        <v>1536.1635200000001</v>
      </c>
      <c r="AP11" s="25">
        <v>39.761084060000002</v>
      </c>
      <c r="AQ11" s="25">
        <v>39.761174799999999</v>
      </c>
      <c r="AR11" s="25">
        <v>7010.5045239999999</v>
      </c>
      <c r="AS11" s="25">
        <v>7010.4493814999996</v>
      </c>
      <c r="AT11" s="25">
        <v>50272.376179999897</v>
      </c>
      <c r="AU11" s="25">
        <v>18512.291969999998</v>
      </c>
      <c r="AV11" s="25">
        <v>19458.874479999999</v>
      </c>
      <c r="AW11" s="25">
        <v>31087.543117000001</v>
      </c>
      <c r="AX11" s="25">
        <v>69336.585399999996</v>
      </c>
      <c r="AY11" s="25">
        <v>52971.643900000003</v>
      </c>
      <c r="AZ11" s="25">
        <v>1150.9665395</v>
      </c>
      <c r="BA11" s="25">
        <v>3.7732766843999999</v>
      </c>
      <c r="BB11" s="25">
        <v>23360.764111</v>
      </c>
      <c r="BC11" s="25">
        <v>23.30741883</v>
      </c>
      <c r="BD11" s="25">
        <v>7.0984367600000002</v>
      </c>
      <c r="BE11" s="25">
        <v>1101.1793582</v>
      </c>
      <c r="BF11" s="25">
        <v>153.24386826499901</v>
      </c>
      <c r="BG11" s="25">
        <v>13.21105</v>
      </c>
      <c r="BH11" s="25">
        <v>1.017970501</v>
      </c>
      <c r="BI11" s="88">
        <v>14762.487419999999</v>
      </c>
      <c r="BJ11" s="25">
        <v>1228.7665</v>
      </c>
      <c r="BK11" s="25">
        <v>446.66417999999999</v>
      </c>
      <c r="BL11" s="25">
        <v>3438.7599689999902</v>
      </c>
      <c r="BM11" s="25">
        <v>11323.7242142</v>
      </c>
      <c r="BN11" s="25">
        <v>136.87365776299899</v>
      </c>
      <c r="BO11" s="25">
        <v>1.7295088999999999</v>
      </c>
      <c r="BP11" s="25">
        <v>614.77124743000002</v>
      </c>
      <c r="BQ11" s="25">
        <v>2.5182134099999902</v>
      </c>
      <c r="BR11" s="25">
        <v>233.77493294000001</v>
      </c>
      <c r="BS11" s="25">
        <v>15.305363609999899</v>
      </c>
      <c r="BT11" s="25">
        <v>6.2044919299999899</v>
      </c>
      <c r="BU11" s="25">
        <v>826.793949</v>
      </c>
      <c r="BV11" s="25">
        <v>16.397555050000001</v>
      </c>
      <c r="BW11" s="25">
        <v>196.9798749</v>
      </c>
      <c r="BX11" s="25">
        <v>112.1976262867</v>
      </c>
      <c r="BY11" s="25">
        <v>181.28351089999899</v>
      </c>
      <c r="BZ11" s="25">
        <v>4.8251905400999897</v>
      </c>
      <c r="CA11" s="25">
        <v>3755.0666999999999</v>
      </c>
      <c r="CB11" s="25">
        <v>737.97454754</v>
      </c>
      <c r="CC11" s="25">
        <v>737.97478880000006</v>
      </c>
      <c r="CD11" s="88">
        <v>14282.150265999901</v>
      </c>
      <c r="CE11" s="25">
        <v>12.936214381999999</v>
      </c>
      <c r="CF11" s="25">
        <v>0.48340280759999998</v>
      </c>
      <c r="CG11" s="25">
        <v>2977.7761</v>
      </c>
      <c r="CH11" s="25">
        <v>53857.804705999901</v>
      </c>
      <c r="CI11" s="25">
        <v>6436.4780026999997</v>
      </c>
      <c r="CJ11" s="25">
        <v>5439.1940537999999</v>
      </c>
      <c r="CK11" s="25">
        <v>1209.6676945900001</v>
      </c>
      <c r="CL11" s="25">
        <v>0</v>
      </c>
      <c r="CM11" s="25">
        <v>734.81513940000002</v>
      </c>
      <c r="CN11" s="25">
        <v>48504.199294999999</v>
      </c>
      <c r="CO11" s="25">
        <v>6305.1300226999901</v>
      </c>
      <c r="CP11" s="25">
        <v>2772.765398</v>
      </c>
      <c r="CQ11" s="25"/>
      <c r="CR11" s="25"/>
      <c r="CS11" s="25"/>
      <c r="CT11" s="25"/>
      <c r="CU11" s="25"/>
      <c r="CV11" s="34">
        <f t="shared" si="1"/>
        <v>8.0003217031798038E-3</v>
      </c>
      <c r="CW11" s="49">
        <f t="shared" si="2"/>
        <v>-4.0350112191991406E-5</v>
      </c>
      <c r="CX11" s="49">
        <f t="shared" si="3"/>
        <v>2.1925844324950886E-7</v>
      </c>
      <c r="CY11" s="49">
        <f t="shared" si="0"/>
        <v>-1.0152001109512953E-4</v>
      </c>
      <c r="CZ11" s="49"/>
      <c r="DA11" s="34"/>
      <c r="DB11" s="34"/>
      <c r="DC11" s="25"/>
      <c r="DD11" s="25"/>
      <c r="DE11" s="25"/>
      <c r="DF11" s="25"/>
      <c r="DG11" s="25"/>
      <c r="DH11" s="25"/>
      <c r="DI11" s="25"/>
      <c r="DJ11" s="25"/>
      <c r="DK11" s="25"/>
    </row>
    <row r="12" spans="1:115" x14ac:dyDescent="0.25">
      <c r="A12" s="27" t="s">
        <v>10</v>
      </c>
      <c r="B12" s="25">
        <v>34.516908049999998</v>
      </c>
      <c r="C12" s="25">
        <v>192.2545508</v>
      </c>
      <c r="D12" s="25">
        <v>16.307558629999999</v>
      </c>
      <c r="E12" s="25">
        <v>16.307585790000001</v>
      </c>
      <c r="F12" s="25">
        <v>192.25453049999999</v>
      </c>
      <c r="G12" s="25">
        <v>192.25335659999999</v>
      </c>
      <c r="H12" s="25">
        <v>50.0848558</v>
      </c>
      <c r="I12" s="88">
        <v>0.94826819399999995</v>
      </c>
      <c r="J12" s="25">
        <v>460.34756401999903</v>
      </c>
      <c r="K12" s="25">
        <v>460.34818632999998</v>
      </c>
      <c r="L12" s="25">
        <v>4008.2876000000001</v>
      </c>
      <c r="M12" s="25">
        <v>49.080318419999998</v>
      </c>
      <c r="N12" s="25">
        <v>49.081495320000002</v>
      </c>
      <c r="O12" s="25">
        <v>3037.7684180000001</v>
      </c>
      <c r="P12" s="25">
        <v>3037.8631820000001</v>
      </c>
      <c r="Q12" s="25">
        <v>493894.55219999998</v>
      </c>
      <c r="R12" s="25">
        <v>66226131.699999899</v>
      </c>
      <c r="S12" s="25">
        <v>494092.20500000002</v>
      </c>
      <c r="T12" s="25">
        <v>1210.5273850000001</v>
      </c>
      <c r="U12" s="25">
        <v>1192.2367647000001</v>
      </c>
      <c r="V12" s="25">
        <v>388.11304166999997</v>
      </c>
      <c r="W12" s="25">
        <v>2697.0680656</v>
      </c>
      <c r="X12" s="25">
        <v>304.746432499999</v>
      </c>
      <c r="Y12" s="25">
        <v>416.74549050000002</v>
      </c>
      <c r="Z12" s="25">
        <v>2697.0686962</v>
      </c>
      <c r="AA12" s="25">
        <v>7147.6812</v>
      </c>
      <c r="AB12" s="25">
        <v>7499.3741149999996</v>
      </c>
      <c r="AC12" s="25">
        <v>192.54868400000001</v>
      </c>
      <c r="AD12" s="25">
        <v>192.548855</v>
      </c>
      <c r="AE12" s="25">
        <v>192.54597999999999</v>
      </c>
      <c r="AF12" s="25">
        <v>746.85375924999903</v>
      </c>
      <c r="AG12" s="25">
        <v>437.23751700000003</v>
      </c>
      <c r="AH12" s="25">
        <v>431.16742799999997</v>
      </c>
      <c r="AI12" s="25">
        <v>823.95207860000005</v>
      </c>
      <c r="AJ12" s="25">
        <v>14.282540699999901</v>
      </c>
      <c r="AK12" s="88">
        <v>103.5786167</v>
      </c>
      <c r="AL12" s="25">
        <v>14.26137716</v>
      </c>
      <c r="AM12" s="25">
        <v>46.395606279999903</v>
      </c>
      <c r="AN12" s="25">
        <v>0</v>
      </c>
      <c r="AO12" s="25">
        <v>770.47225000000003</v>
      </c>
      <c r="AP12" s="25">
        <v>24.703986369999999</v>
      </c>
      <c r="AQ12" s="25">
        <v>24.703999459999999</v>
      </c>
      <c r="AR12" s="25">
        <v>3724.653421</v>
      </c>
      <c r="AS12" s="25">
        <v>3724.626894</v>
      </c>
      <c r="AT12" s="25">
        <v>39560.056599999902</v>
      </c>
      <c r="AU12" s="25">
        <v>14657.41732</v>
      </c>
      <c r="AV12" s="25">
        <v>14439.792219999999</v>
      </c>
      <c r="AW12" s="25">
        <v>18133.307115</v>
      </c>
      <c r="AX12" s="25">
        <v>54652.508199999997</v>
      </c>
      <c r="AY12" s="25">
        <v>39025.0432</v>
      </c>
      <c r="AZ12" s="25">
        <v>713.07713849999902</v>
      </c>
      <c r="BA12" s="25">
        <v>2.0180359336999998</v>
      </c>
      <c r="BB12" s="25">
        <v>13351.8821299999</v>
      </c>
      <c r="BC12" s="25">
        <v>12.00781388</v>
      </c>
      <c r="BD12" s="25">
        <v>3.6137720830000002</v>
      </c>
      <c r="BE12" s="25">
        <v>683.59214799999995</v>
      </c>
      <c r="BF12" s="25">
        <v>64.995167679999994</v>
      </c>
      <c r="BG12" s="25">
        <v>5.6637500000000003</v>
      </c>
      <c r="BH12" s="25">
        <v>0.59765140949999995</v>
      </c>
      <c r="BI12" s="88">
        <v>6734.6694509999998</v>
      </c>
      <c r="BJ12" s="25">
        <v>501.03521999999998</v>
      </c>
      <c r="BK12" s="25">
        <v>219.01646</v>
      </c>
      <c r="BL12" s="25">
        <v>1864.117573</v>
      </c>
      <c r="BM12" s="25">
        <v>4870.5583306999997</v>
      </c>
      <c r="BN12" s="25">
        <v>56.065608752999999</v>
      </c>
      <c r="BO12" s="25">
        <v>0.73427874000000004</v>
      </c>
      <c r="BP12" s="25">
        <v>261.06434101999997</v>
      </c>
      <c r="BQ12" s="25">
        <v>1.6821953709999999</v>
      </c>
      <c r="BR12" s="25">
        <v>125.74747979999999</v>
      </c>
      <c r="BS12" s="25">
        <v>9.7948407999999993</v>
      </c>
      <c r="BT12" s="25">
        <v>3.5134995899999901</v>
      </c>
      <c r="BU12" s="25">
        <v>471.85954340000001</v>
      </c>
      <c r="BV12" s="25">
        <v>11.3683066</v>
      </c>
      <c r="BW12" s="25">
        <v>122.3933358</v>
      </c>
      <c r="BX12" s="25">
        <v>46.598632753599901</v>
      </c>
      <c r="BY12" s="25">
        <v>112.69955899999999</v>
      </c>
      <c r="BZ12" s="25">
        <v>2.0365323263999899</v>
      </c>
      <c r="CA12" s="25">
        <v>2275.7266</v>
      </c>
      <c r="CB12" s="25">
        <v>373.02977733999899</v>
      </c>
      <c r="CC12" s="25">
        <v>373.02941776999899</v>
      </c>
      <c r="CD12" s="88">
        <v>8186.7658619999902</v>
      </c>
      <c r="CE12" s="25">
        <v>8.0109678979999899</v>
      </c>
      <c r="CF12" s="25">
        <v>0.3388455896</v>
      </c>
      <c r="CG12" s="25">
        <v>1460.1217999999999</v>
      </c>
      <c r="CH12" s="25">
        <v>31279.62658</v>
      </c>
      <c r="CI12" s="25">
        <v>3627.7693437999901</v>
      </c>
      <c r="CJ12" s="25">
        <v>3047.5648102999999</v>
      </c>
      <c r="CK12" s="25">
        <v>679.13037595000003</v>
      </c>
      <c r="CL12" s="25">
        <v>0</v>
      </c>
      <c r="CM12" s="25">
        <v>456.43452439999999</v>
      </c>
      <c r="CN12" s="25">
        <v>27880.094789999999</v>
      </c>
      <c r="CO12" s="25">
        <v>3662.0375749999998</v>
      </c>
      <c r="CP12" s="25">
        <v>1600.8116934</v>
      </c>
      <c r="CQ12" s="25"/>
      <c r="CR12" s="25"/>
      <c r="CS12" s="25"/>
      <c r="CT12" s="25"/>
      <c r="CU12" s="25"/>
      <c r="CV12" s="34">
        <f t="shared" si="1"/>
        <v>8.0003193156284094E-3</v>
      </c>
      <c r="CW12" s="49">
        <f t="shared" si="2"/>
        <v>-4.0313556915708928E-5</v>
      </c>
      <c r="CX12" s="49">
        <f t="shared" si="3"/>
        <v>-9.5813165686126865E-7</v>
      </c>
      <c r="CY12" s="49">
        <f t="shared" si="0"/>
        <v>-8.9735509510085714E-5</v>
      </c>
      <c r="CZ12" s="49"/>
      <c r="DA12" s="34"/>
      <c r="DB12" s="34"/>
      <c r="DC12" s="25"/>
      <c r="DD12" s="25"/>
      <c r="DE12" s="25"/>
      <c r="DF12" s="25"/>
      <c r="DG12" s="25"/>
      <c r="DH12" s="25"/>
      <c r="DI12" s="25"/>
      <c r="DJ12" s="25"/>
      <c r="DK12" s="25"/>
    </row>
    <row r="13" spans="1:115" x14ac:dyDescent="0.25">
      <c r="A13" s="27" t="s">
        <v>12</v>
      </c>
      <c r="B13" s="25">
        <v>10.909913513999999</v>
      </c>
      <c r="C13" s="25">
        <v>67.829593239999994</v>
      </c>
      <c r="D13" s="25">
        <v>6.7900859100000002</v>
      </c>
      <c r="E13" s="25">
        <v>6.7900951239999996</v>
      </c>
      <c r="F13" s="25">
        <v>67.829648349999999</v>
      </c>
      <c r="G13" s="25">
        <v>67.829257400000003</v>
      </c>
      <c r="H13" s="25">
        <v>21.679669839999999</v>
      </c>
      <c r="I13" s="88">
        <v>0.54016097399999996</v>
      </c>
      <c r="J13" s="25">
        <v>124.743442018</v>
      </c>
      <c r="K13" s="25">
        <v>124.74358039800001</v>
      </c>
      <c r="L13" s="25">
        <v>740.05444</v>
      </c>
      <c r="M13" s="25">
        <v>16.345684036999899</v>
      </c>
      <c r="N13" s="25">
        <v>16.346127943999999</v>
      </c>
      <c r="O13" s="25">
        <v>657.24858399999903</v>
      </c>
      <c r="P13" s="25">
        <v>657.26894829999901</v>
      </c>
      <c r="Q13" s="25">
        <v>82789.253830000001</v>
      </c>
      <c r="R13" s="25">
        <v>12135703.702</v>
      </c>
      <c r="S13" s="25">
        <v>82822.364820000003</v>
      </c>
      <c r="T13" s="25">
        <v>162.70846999999901</v>
      </c>
      <c r="U13" s="25">
        <v>407.68957449800001</v>
      </c>
      <c r="V13" s="25">
        <v>117.527961663</v>
      </c>
      <c r="W13" s="25">
        <v>527.96293847999902</v>
      </c>
      <c r="X13" s="25">
        <v>103.07344313999999</v>
      </c>
      <c r="Y13" s="25">
        <v>96.57866018</v>
      </c>
      <c r="Z13" s="25">
        <v>527.96233854000002</v>
      </c>
      <c r="AA13" s="25">
        <v>1535.1893</v>
      </c>
      <c r="AB13" s="25">
        <v>2364.7289899999901</v>
      </c>
      <c r="AC13" s="25">
        <v>76.760695339999998</v>
      </c>
      <c r="AD13" s="25">
        <v>76.760705270000003</v>
      </c>
      <c r="AE13" s="25">
        <v>76.759628899999996</v>
      </c>
      <c r="AF13" s="25">
        <v>156.65921402800001</v>
      </c>
      <c r="AG13" s="25">
        <v>124.26547530000001</v>
      </c>
      <c r="AH13" s="25">
        <v>112.46435030000001</v>
      </c>
      <c r="AI13" s="25">
        <v>176.28490156000001</v>
      </c>
      <c r="AJ13" s="25">
        <v>3.8086864810000001</v>
      </c>
      <c r="AK13" s="88">
        <v>29.473698370000001</v>
      </c>
      <c r="AL13" s="25">
        <v>7.7642104600000001</v>
      </c>
      <c r="AM13" s="25">
        <v>12.303845259999999</v>
      </c>
      <c r="AN13" s="25">
        <v>0</v>
      </c>
      <c r="AO13" s="25">
        <v>159.60504069999999</v>
      </c>
      <c r="AP13" s="25">
        <v>9.7926512499999898</v>
      </c>
      <c r="AQ13" s="25">
        <v>9.7926563400000006</v>
      </c>
      <c r="AR13" s="25">
        <v>638.18050449999998</v>
      </c>
      <c r="AS13" s="25">
        <v>638.17341499999998</v>
      </c>
      <c r="AT13" s="25">
        <v>11583.073479999999</v>
      </c>
      <c r="AU13" s="25">
        <v>3825.8480399999999</v>
      </c>
      <c r="AV13" s="25">
        <v>3462.0151300000002</v>
      </c>
      <c r="AW13" s="25">
        <v>4430.2493999999997</v>
      </c>
      <c r="AX13" s="25">
        <v>15532.569159999999</v>
      </c>
      <c r="AY13" s="25">
        <v>10483.556779999901</v>
      </c>
      <c r="AZ13" s="25">
        <v>217.7275697</v>
      </c>
      <c r="BA13" s="25">
        <v>0.47904602029999999</v>
      </c>
      <c r="BB13" s="25">
        <v>3009.9957153999999</v>
      </c>
      <c r="BC13" s="25">
        <v>2.9454606889999999</v>
      </c>
      <c r="BD13" s="25">
        <v>0.89708549999999998</v>
      </c>
      <c r="BE13" s="25">
        <v>239.66214719999999</v>
      </c>
      <c r="BF13" s="25">
        <v>12.295662285000001</v>
      </c>
      <c r="BG13" s="25">
        <v>1.0298407999999999</v>
      </c>
      <c r="BH13" s="25">
        <v>0.14984041749999999</v>
      </c>
      <c r="BI13" s="88">
        <v>1413.8143755000001</v>
      </c>
      <c r="BJ13" s="25">
        <v>92.507544999999993</v>
      </c>
      <c r="BK13" s="25">
        <v>38.324620000000003</v>
      </c>
      <c r="BL13" s="25">
        <v>510.79357169999997</v>
      </c>
      <c r="BM13" s="25">
        <v>903.01828320000004</v>
      </c>
      <c r="BN13" s="25">
        <v>10.383147428699999</v>
      </c>
      <c r="BO13" s="25">
        <v>0.13224639999999999</v>
      </c>
      <c r="BP13" s="25">
        <v>50.466153306999999</v>
      </c>
      <c r="BQ13" s="25">
        <v>0.442842190999999</v>
      </c>
      <c r="BR13" s="25">
        <v>30.165415549999999</v>
      </c>
      <c r="BS13" s="25">
        <v>2.51806021499999</v>
      </c>
      <c r="BT13" s="25">
        <v>1.0449101540000001</v>
      </c>
      <c r="BU13" s="25">
        <v>122.8588336</v>
      </c>
      <c r="BV13" s="25">
        <v>4.7389553159999904</v>
      </c>
      <c r="BW13" s="25">
        <v>38.49546084</v>
      </c>
      <c r="BX13" s="25">
        <v>9.0076591799999992</v>
      </c>
      <c r="BY13" s="25">
        <v>25.9522695</v>
      </c>
      <c r="BZ13" s="25">
        <v>0.39168236074999901</v>
      </c>
      <c r="CA13" s="25">
        <v>367.62304999999998</v>
      </c>
      <c r="CB13" s="25">
        <v>64.238935400000003</v>
      </c>
      <c r="CC13" s="25">
        <v>64.238852100000003</v>
      </c>
      <c r="CD13" s="88">
        <v>1800.4385047999999</v>
      </c>
      <c r="CE13" s="25">
        <v>2.611144704</v>
      </c>
      <c r="CF13" s="25">
        <v>0.193016035</v>
      </c>
      <c r="CG13" s="25">
        <v>255.49791999999999</v>
      </c>
      <c r="CH13" s="25">
        <v>7330.775525</v>
      </c>
      <c r="CI13" s="25">
        <v>790.38025199999902</v>
      </c>
      <c r="CJ13" s="25">
        <v>647.07533996999996</v>
      </c>
      <c r="CK13" s="25">
        <v>142.12889766999999</v>
      </c>
      <c r="CL13" s="25">
        <v>0</v>
      </c>
      <c r="CM13" s="25">
        <v>100.80180779</v>
      </c>
      <c r="CN13" s="25">
        <v>6569.8629229999997</v>
      </c>
      <c r="CO13" s="25">
        <v>869.10443250000003</v>
      </c>
      <c r="CP13" s="25">
        <v>371.19167979999997</v>
      </c>
      <c r="CQ13" s="25"/>
      <c r="CR13" s="25"/>
      <c r="CS13" s="25"/>
      <c r="CT13" s="25"/>
      <c r="CU13" s="25"/>
      <c r="CV13" s="34">
        <f t="shared" si="1"/>
        <v>8.0003168838296678E-3</v>
      </c>
      <c r="CW13" s="49">
        <f t="shared" si="2"/>
        <v>-3.9776761567014265E-5</v>
      </c>
      <c r="CX13" s="49">
        <f t="shared" si="3"/>
        <v>1.7828365899405136E-6</v>
      </c>
      <c r="CY13" s="49">
        <f t="shared" si="0"/>
        <v>-5.6247963642872074E-5</v>
      </c>
      <c r="CZ13" s="49"/>
      <c r="DA13" s="34"/>
      <c r="DB13" s="34"/>
      <c r="DC13" s="25"/>
      <c r="DD13" s="25"/>
      <c r="DE13" s="25"/>
      <c r="DF13" s="25"/>
      <c r="DG13" s="25"/>
      <c r="DH13" s="25"/>
      <c r="DI13" s="25"/>
      <c r="DJ13" s="25"/>
      <c r="DK13" s="25"/>
    </row>
    <row r="14" spans="1:115" x14ac:dyDescent="0.25">
      <c r="A14" s="27" t="s">
        <v>13</v>
      </c>
      <c r="B14" s="25">
        <v>46.948286539999998</v>
      </c>
      <c r="C14" s="25">
        <v>230.74128730000001</v>
      </c>
      <c r="D14" s="25">
        <v>16.799402650000001</v>
      </c>
      <c r="E14" s="25">
        <v>16.799424299999998</v>
      </c>
      <c r="F14" s="25">
        <v>230.741384199999</v>
      </c>
      <c r="G14" s="25">
        <v>230.7400609</v>
      </c>
      <c r="H14" s="25">
        <v>45.839026699999998</v>
      </c>
      <c r="I14" s="88">
        <v>0.72932644299999905</v>
      </c>
      <c r="J14" s="25">
        <v>486.83278675999998</v>
      </c>
      <c r="K14" s="25">
        <v>486.833624399999</v>
      </c>
      <c r="L14" s="25">
        <v>4685.0693000000001</v>
      </c>
      <c r="M14" s="25">
        <v>63.227456070000002</v>
      </c>
      <c r="N14" s="25">
        <v>63.228772280000001</v>
      </c>
      <c r="O14" s="25">
        <v>2775.4362700000001</v>
      </c>
      <c r="P14" s="25">
        <v>2775.523244</v>
      </c>
      <c r="Q14" s="25">
        <v>400044.83396999998</v>
      </c>
      <c r="R14" s="25">
        <v>60518801.799999997</v>
      </c>
      <c r="S14" s="25">
        <v>400204.99239999999</v>
      </c>
      <c r="T14" s="25">
        <v>743.14127399999995</v>
      </c>
      <c r="U14" s="25">
        <v>1443.0533594200001</v>
      </c>
      <c r="V14" s="25">
        <v>451.08517805999998</v>
      </c>
      <c r="W14" s="25">
        <v>2225.8697785999998</v>
      </c>
      <c r="X14" s="25">
        <v>310.49672820000001</v>
      </c>
      <c r="Y14" s="25">
        <v>383.01281210000002</v>
      </c>
      <c r="Z14" s="25">
        <v>2225.8717980000001</v>
      </c>
      <c r="AA14" s="25">
        <v>6069.4582</v>
      </c>
      <c r="AB14" s="25">
        <v>8690.4862059999996</v>
      </c>
      <c r="AC14" s="25">
        <v>180.04570200000001</v>
      </c>
      <c r="AD14" s="25">
        <v>180.045571</v>
      </c>
      <c r="AE14" s="25">
        <v>180.04318519999899</v>
      </c>
      <c r="AF14" s="25">
        <v>670.62024990999998</v>
      </c>
      <c r="AG14" s="25">
        <v>362.71029399999998</v>
      </c>
      <c r="AH14" s="25">
        <v>347.74689100000001</v>
      </c>
      <c r="AI14" s="25">
        <v>665.55432710000002</v>
      </c>
      <c r="AJ14" s="25">
        <v>15.3081404199999</v>
      </c>
      <c r="AK14" s="88">
        <v>99.875017700000001</v>
      </c>
      <c r="AL14" s="25">
        <v>11.279030219999999</v>
      </c>
      <c r="AM14" s="25">
        <v>62.004799910000003</v>
      </c>
      <c r="AN14" s="25">
        <v>0</v>
      </c>
      <c r="AO14" s="25">
        <v>760.91944999999998</v>
      </c>
      <c r="AP14" s="25">
        <v>26.500263</v>
      </c>
      <c r="AQ14" s="25">
        <v>26.500341029999898</v>
      </c>
      <c r="AR14" s="25">
        <v>3290.3964190000002</v>
      </c>
      <c r="AS14" s="25">
        <v>3290.3682669999998</v>
      </c>
      <c r="AT14" s="25">
        <v>31960.57</v>
      </c>
      <c r="AU14" s="25">
        <v>13015.519399999999</v>
      </c>
      <c r="AV14" s="25">
        <v>12446.9343999999</v>
      </c>
      <c r="AW14" s="25">
        <v>16537.6531059999</v>
      </c>
      <c r="AX14" s="25">
        <v>45336.972999999998</v>
      </c>
      <c r="AY14" s="25">
        <v>30673.589400000001</v>
      </c>
      <c r="AZ14" s="25">
        <v>766.66630099999998</v>
      </c>
      <c r="BA14" s="25">
        <v>1.7706498792000001</v>
      </c>
      <c r="BB14" s="25">
        <v>11493.431877000001</v>
      </c>
      <c r="BC14" s="25">
        <v>11.49633592</v>
      </c>
      <c r="BD14" s="25">
        <v>3.3800031799999899</v>
      </c>
      <c r="BE14" s="25">
        <v>702.01609659999997</v>
      </c>
      <c r="BF14" s="25">
        <v>73.462237970000004</v>
      </c>
      <c r="BG14" s="25">
        <v>6.3088126000000004</v>
      </c>
      <c r="BH14" s="25">
        <v>0.50624619540000004</v>
      </c>
      <c r="BI14" s="88">
        <v>7346.8956479999997</v>
      </c>
      <c r="BJ14" s="25">
        <v>585.63256999999999</v>
      </c>
      <c r="BK14" s="25">
        <v>214.53203999999999</v>
      </c>
      <c r="BL14" s="25">
        <v>1908.4259529999999</v>
      </c>
      <c r="BM14" s="25">
        <v>5438.4684674</v>
      </c>
      <c r="BN14" s="25">
        <v>65.295320829000005</v>
      </c>
      <c r="BO14" s="25">
        <v>0.81173249999999997</v>
      </c>
      <c r="BP14" s="25">
        <v>295.29870577000003</v>
      </c>
      <c r="BQ14" s="25">
        <v>1.4926464669999999</v>
      </c>
      <c r="BR14" s="25">
        <v>122.7944856</v>
      </c>
      <c r="BS14" s="25">
        <v>7.6169267700000001</v>
      </c>
      <c r="BT14" s="25">
        <v>3.3100821200000001</v>
      </c>
      <c r="BU14" s="25">
        <v>450.15748029999997</v>
      </c>
      <c r="BV14" s="25">
        <v>11.14859916</v>
      </c>
      <c r="BW14" s="25">
        <v>110.3873464</v>
      </c>
      <c r="BX14" s="25">
        <v>53.355974617199998</v>
      </c>
      <c r="BY14" s="25">
        <v>107.2089503</v>
      </c>
      <c r="BZ14" s="25">
        <v>2.2973131662699999</v>
      </c>
      <c r="CA14" s="25">
        <v>1034.5628999999999</v>
      </c>
      <c r="CB14" s="25">
        <v>345.24560123999902</v>
      </c>
      <c r="CC14" s="25">
        <v>345.2463161</v>
      </c>
      <c r="CD14" s="88">
        <v>6839.7171119999903</v>
      </c>
      <c r="CE14" s="25">
        <v>9.1608026969999994</v>
      </c>
      <c r="CF14" s="25">
        <v>0.26061123899999999</v>
      </c>
      <c r="CG14" s="25">
        <v>1430.2166999999999</v>
      </c>
      <c r="CH14" s="25">
        <v>28187.654719999999</v>
      </c>
      <c r="CI14" s="25">
        <v>3150.1368348000001</v>
      </c>
      <c r="CJ14" s="25">
        <v>2577.9915292999999</v>
      </c>
      <c r="CK14" s="25">
        <v>555.5797986</v>
      </c>
      <c r="CL14" s="25">
        <v>0</v>
      </c>
      <c r="CM14" s="25">
        <v>348.88334365999998</v>
      </c>
      <c r="CN14" s="25">
        <v>24984.845099999999</v>
      </c>
      <c r="CO14" s="25">
        <v>3445.1913639999998</v>
      </c>
      <c r="CP14" s="25">
        <v>1469.8830484999901</v>
      </c>
      <c r="CQ14" s="25"/>
      <c r="CR14" s="25"/>
      <c r="CS14" s="25"/>
      <c r="CT14" s="25"/>
      <c r="CU14" s="25"/>
      <c r="CV14" s="34">
        <f t="shared" si="1"/>
        <v>8.0003200478338064E-3</v>
      </c>
      <c r="CW14" s="49">
        <f t="shared" si="2"/>
        <v>-4.0291485715148817E-5</v>
      </c>
      <c r="CX14" s="49">
        <f t="shared" si="3"/>
        <v>1.6709098081442033E-7</v>
      </c>
      <c r="CY14" s="49">
        <f t="shared" si="0"/>
        <v>-8.0719811962230617E-5</v>
      </c>
      <c r="CZ14" s="49"/>
      <c r="DA14" s="34"/>
      <c r="DB14" s="34"/>
      <c r="DC14" s="25"/>
      <c r="DD14" s="25"/>
      <c r="DE14" s="25"/>
      <c r="DF14" s="25"/>
      <c r="DG14" s="25"/>
      <c r="DH14" s="25"/>
      <c r="DI14" s="25"/>
      <c r="DJ14" s="25"/>
      <c r="DK14" s="25"/>
    </row>
    <row r="15" spans="1:115" x14ac:dyDescent="0.25">
      <c r="A15" s="27" t="s">
        <v>14</v>
      </c>
      <c r="B15" s="25">
        <v>32.830085519999997</v>
      </c>
      <c r="C15" s="25">
        <v>169.09006679999999</v>
      </c>
      <c r="D15" s="25">
        <v>14.31024073</v>
      </c>
      <c r="E15" s="25">
        <v>14.31024524</v>
      </c>
      <c r="F15" s="25">
        <v>169.08985680000001</v>
      </c>
      <c r="G15" s="25">
        <v>169.08884810000001</v>
      </c>
      <c r="H15" s="25">
        <v>40.930574200000002</v>
      </c>
      <c r="I15" s="88">
        <v>0.763987623</v>
      </c>
      <c r="J15" s="25">
        <v>359.53223996000003</v>
      </c>
      <c r="K15" s="25">
        <v>359.53268591</v>
      </c>
      <c r="L15" s="25">
        <v>3242.0614999999998</v>
      </c>
      <c r="M15" s="25">
        <v>43.444369698000003</v>
      </c>
      <c r="N15" s="25">
        <v>43.445502417999997</v>
      </c>
      <c r="O15" s="25">
        <v>2451.1201489999999</v>
      </c>
      <c r="P15" s="25">
        <v>2451.1969100000001</v>
      </c>
      <c r="Q15" s="25">
        <v>350811.14699999901</v>
      </c>
      <c r="R15" s="25">
        <v>48422122.079999998</v>
      </c>
      <c r="S15" s="25">
        <v>350951.61274000001</v>
      </c>
      <c r="T15" s="25">
        <v>523.11281799999995</v>
      </c>
      <c r="U15" s="25">
        <v>1076.61015748</v>
      </c>
      <c r="V15" s="25">
        <v>340.00456362</v>
      </c>
      <c r="W15" s="25">
        <v>1660.8745212599999</v>
      </c>
      <c r="X15" s="25">
        <v>250.09697</v>
      </c>
      <c r="Y15" s="25">
        <v>296.4810731</v>
      </c>
      <c r="Z15" s="25">
        <v>1660.8748616</v>
      </c>
      <c r="AA15" s="25">
        <v>4599.5992999999999</v>
      </c>
      <c r="AB15" s="25">
        <v>6526.873114</v>
      </c>
      <c r="AC15" s="25">
        <v>157.99743710000001</v>
      </c>
      <c r="AD15" s="25">
        <v>157.997198</v>
      </c>
      <c r="AE15" s="25">
        <v>157.99525259999999</v>
      </c>
      <c r="AF15" s="25">
        <v>501.583221839999</v>
      </c>
      <c r="AG15" s="25">
        <v>320.97670169999998</v>
      </c>
      <c r="AH15" s="25">
        <v>308.7540113</v>
      </c>
      <c r="AI15" s="25">
        <v>527.16964710000002</v>
      </c>
      <c r="AJ15" s="25">
        <v>10.987238423000001</v>
      </c>
      <c r="AK15" s="88">
        <v>81.745665630000005</v>
      </c>
      <c r="AL15" s="25">
        <v>11.4700389</v>
      </c>
      <c r="AM15" s="25">
        <v>41.77764397</v>
      </c>
      <c r="AN15" s="25">
        <v>0</v>
      </c>
      <c r="AO15" s="25">
        <v>519.53534999999999</v>
      </c>
      <c r="AP15" s="25">
        <v>21.328747329999999</v>
      </c>
      <c r="AQ15" s="25">
        <v>21.328704420000001</v>
      </c>
      <c r="AR15" s="25">
        <v>2636.4716054999999</v>
      </c>
      <c r="AS15" s="25">
        <v>2636.4493935</v>
      </c>
      <c r="AT15" s="25">
        <v>28787.2834999999</v>
      </c>
      <c r="AU15" s="25">
        <v>11013.8245999999</v>
      </c>
      <c r="AV15" s="25">
        <v>10583.97169</v>
      </c>
      <c r="AW15" s="25">
        <v>12965.357114</v>
      </c>
      <c r="AX15" s="25">
        <v>40120.457869999998</v>
      </c>
      <c r="AY15" s="25">
        <v>27701.574199999999</v>
      </c>
      <c r="AZ15" s="25">
        <v>588.06045500000005</v>
      </c>
      <c r="BA15" s="25">
        <v>1.5455388863999999</v>
      </c>
      <c r="BB15" s="25">
        <v>9049.9888190000001</v>
      </c>
      <c r="BC15" s="25">
        <v>9.4983293699999898</v>
      </c>
      <c r="BD15" s="25">
        <v>2.8062633199999998</v>
      </c>
      <c r="BE15" s="25">
        <v>578.20270400000004</v>
      </c>
      <c r="BF15" s="25">
        <v>52.160416441999999</v>
      </c>
      <c r="BG15" s="25">
        <v>4.4871860000000003</v>
      </c>
      <c r="BH15" s="25">
        <v>0.44532718760000001</v>
      </c>
      <c r="BI15" s="88">
        <v>5392.8616819999997</v>
      </c>
      <c r="BJ15" s="25">
        <v>405.25540000000001</v>
      </c>
      <c r="BK15" s="25">
        <v>164.64241000000001</v>
      </c>
      <c r="BL15" s="25">
        <v>1520.4799149999999</v>
      </c>
      <c r="BM15" s="25">
        <v>3872.3780357999999</v>
      </c>
      <c r="BN15" s="25">
        <v>45.303951525999999</v>
      </c>
      <c r="BO15" s="25">
        <v>0.57717085000000001</v>
      </c>
      <c r="BP15" s="25">
        <v>210.07140494000001</v>
      </c>
      <c r="BQ15" s="25">
        <v>1.284778655</v>
      </c>
      <c r="BR15" s="25">
        <v>99.809721870000004</v>
      </c>
      <c r="BS15" s="25">
        <v>7.3826609599999999</v>
      </c>
      <c r="BT15" s="25">
        <v>2.8184847849999999</v>
      </c>
      <c r="BU15" s="25">
        <v>378.05670830000003</v>
      </c>
      <c r="BV15" s="25">
        <v>9.4236196799999998</v>
      </c>
      <c r="BW15" s="25">
        <v>90.930800499999904</v>
      </c>
      <c r="BX15" s="25">
        <v>37.610197444000001</v>
      </c>
      <c r="BY15" s="25">
        <v>86.906411000000006</v>
      </c>
      <c r="BZ15" s="25">
        <v>1.63449026342999</v>
      </c>
      <c r="CA15" s="25">
        <v>1315.7732000000001</v>
      </c>
      <c r="CB15" s="25">
        <v>271.46557494000001</v>
      </c>
      <c r="CC15" s="25">
        <v>271.46543658000002</v>
      </c>
      <c r="CD15" s="88">
        <v>5433.6539400000001</v>
      </c>
      <c r="CE15" s="25">
        <v>6.9249112799999999</v>
      </c>
      <c r="CF15" s="25">
        <v>0.27299648500000001</v>
      </c>
      <c r="CG15" s="25">
        <v>1097.6255000000001</v>
      </c>
      <c r="CH15" s="25">
        <v>22221.683873000002</v>
      </c>
      <c r="CI15" s="25">
        <v>2453.2357974000001</v>
      </c>
      <c r="CJ15" s="25">
        <v>2014.3862847999901</v>
      </c>
      <c r="CK15" s="25">
        <v>438.78138658</v>
      </c>
      <c r="CL15" s="25">
        <v>0</v>
      </c>
      <c r="CM15" s="25">
        <v>308.52908979999899</v>
      </c>
      <c r="CN15" s="25">
        <v>19451.718669999998</v>
      </c>
      <c r="CO15" s="25">
        <v>2654.9979959999901</v>
      </c>
      <c r="CP15" s="25">
        <v>1136.2500344</v>
      </c>
      <c r="CQ15" s="25"/>
      <c r="CR15" s="25"/>
      <c r="CS15" s="25"/>
      <c r="CT15" s="25"/>
      <c r="CU15" s="25"/>
      <c r="CV15" s="34">
        <f t="shared" si="1"/>
        <v>8.0003249898104919E-3</v>
      </c>
      <c r="CW15" s="49">
        <f t="shared" si="2"/>
        <v>-4.0551174791432181E-5</v>
      </c>
      <c r="CX15" s="49">
        <f t="shared" si="3"/>
        <v>6.9187756333547685E-7</v>
      </c>
      <c r="CY15" s="49">
        <f t="shared" si="0"/>
        <v>-8.0126543092298833E-5</v>
      </c>
      <c r="CZ15" s="49"/>
      <c r="DA15" s="34"/>
      <c r="DB15" s="34"/>
      <c r="DC15" s="25"/>
      <c r="DD15" s="25"/>
      <c r="DE15" s="25"/>
      <c r="DF15" s="25"/>
      <c r="DG15" s="25"/>
      <c r="DH15" s="25"/>
      <c r="DI15" s="25"/>
      <c r="DJ15" s="25"/>
      <c r="DK15" s="25"/>
    </row>
    <row r="16" spans="1:115" x14ac:dyDescent="0.25">
      <c r="A16" s="27" t="s">
        <v>15</v>
      </c>
      <c r="B16" s="25">
        <v>18.038563750000002</v>
      </c>
      <c r="C16" s="25">
        <v>92.066856599999994</v>
      </c>
      <c r="D16" s="25">
        <v>7.8689624800000004</v>
      </c>
      <c r="E16" s="25">
        <v>7.8689531499999896</v>
      </c>
      <c r="F16" s="25">
        <v>92.066824299999993</v>
      </c>
      <c r="G16" s="25">
        <v>92.066289800000007</v>
      </c>
      <c r="H16" s="25">
        <v>21.743004659999901</v>
      </c>
      <c r="I16" s="88">
        <v>0.402694842</v>
      </c>
      <c r="J16" s="25">
        <v>194.65773694999999</v>
      </c>
      <c r="K16" s="25">
        <v>194.65743578999999</v>
      </c>
      <c r="L16" s="25">
        <v>1014.0314</v>
      </c>
      <c r="M16" s="25">
        <v>29.51363739</v>
      </c>
      <c r="N16" s="25">
        <v>29.514301488000001</v>
      </c>
      <c r="O16" s="25">
        <v>940.25738999999999</v>
      </c>
      <c r="P16" s="25">
        <v>940.2866765</v>
      </c>
      <c r="Q16" s="25">
        <v>148667.82094000001</v>
      </c>
      <c r="R16" s="25">
        <v>20503270.779999901</v>
      </c>
      <c r="S16" s="25">
        <v>148727.33778</v>
      </c>
      <c r="T16" s="25">
        <v>334.4937003</v>
      </c>
      <c r="U16" s="25">
        <v>587.42648210599998</v>
      </c>
      <c r="V16" s="25">
        <v>175.19702827</v>
      </c>
      <c r="W16" s="25">
        <v>845.12973829999999</v>
      </c>
      <c r="X16" s="25">
        <v>132.7286924</v>
      </c>
      <c r="Y16" s="25">
        <v>151.347432</v>
      </c>
      <c r="Z16" s="25">
        <v>845.13104762</v>
      </c>
      <c r="AA16" s="25">
        <v>2276.78487</v>
      </c>
      <c r="AB16" s="25">
        <v>3508.3433559999999</v>
      </c>
      <c r="AC16" s="25">
        <v>78.485336399999994</v>
      </c>
      <c r="AD16" s="25">
        <v>78.485336099999998</v>
      </c>
      <c r="AE16" s="25">
        <v>78.484216799999999</v>
      </c>
      <c r="AF16" s="25">
        <v>261.18710728999997</v>
      </c>
      <c r="AG16" s="25">
        <v>157.81494480000001</v>
      </c>
      <c r="AH16" s="25">
        <v>150.7193398</v>
      </c>
      <c r="AI16" s="25">
        <v>279.25822254000002</v>
      </c>
      <c r="AJ16" s="25">
        <v>6.2752096139999898</v>
      </c>
      <c r="AK16" s="88">
        <v>42.98033753</v>
      </c>
      <c r="AL16" s="25">
        <v>6.0381482799999997</v>
      </c>
      <c r="AM16" s="25">
        <v>23.935195825999902</v>
      </c>
      <c r="AN16" s="25">
        <v>0</v>
      </c>
      <c r="AO16" s="25">
        <v>247.55850799999999</v>
      </c>
      <c r="AP16" s="25">
        <v>11.39542299</v>
      </c>
      <c r="AQ16" s="25">
        <v>11.395436050000001</v>
      </c>
      <c r="AR16" s="25">
        <v>1085.77997399999</v>
      </c>
      <c r="AS16" s="25">
        <v>1085.7726382999999</v>
      </c>
      <c r="AT16" s="25">
        <v>14276.224120000001</v>
      </c>
      <c r="AU16" s="25">
        <v>5292.8348800000003</v>
      </c>
      <c r="AV16" s="25">
        <v>5048.1958799999902</v>
      </c>
      <c r="AW16" s="25">
        <v>6689.7449559999995</v>
      </c>
      <c r="AX16" s="25">
        <v>19726.095020000001</v>
      </c>
      <c r="AY16" s="25">
        <v>13641.0324199999</v>
      </c>
      <c r="AZ16" s="25">
        <v>314.44252399999999</v>
      </c>
      <c r="BA16" s="25">
        <v>0.60049487530000001</v>
      </c>
      <c r="BB16" s="25">
        <v>4611.7988789999999</v>
      </c>
      <c r="BC16" s="25">
        <v>3.7685935000000002</v>
      </c>
      <c r="BD16" s="25">
        <v>1.13005724</v>
      </c>
      <c r="BE16" s="25">
        <v>306.25386639999999</v>
      </c>
      <c r="BF16" s="25">
        <v>17.017507670000001</v>
      </c>
      <c r="BG16" s="25">
        <v>1.5076286999999999</v>
      </c>
      <c r="BH16" s="25">
        <v>0.18707052569999999</v>
      </c>
      <c r="BI16" s="88">
        <v>1997.9582069999999</v>
      </c>
      <c r="BJ16" s="25">
        <v>126.755</v>
      </c>
      <c r="BK16" s="25">
        <v>65.371660000000006</v>
      </c>
      <c r="BL16" s="25">
        <v>686.52265299999999</v>
      </c>
      <c r="BM16" s="25">
        <v>1311.4361059</v>
      </c>
      <c r="BN16" s="25">
        <v>14.2399452065</v>
      </c>
      <c r="BO16" s="25">
        <v>0.19332862000000001</v>
      </c>
      <c r="BP16" s="25">
        <v>69.3632286899999</v>
      </c>
      <c r="BQ16" s="25">
        <v>0.60116332900000002</v>
      </c>
      <c r="BR16" s="25">
        <v>43.350710120000002</v>
      </c>
      <c r="BS16" s="25">
        <v>3.2849245260000002</v>
      </c>
      <c r="BT16" s="25">
        <v>1.2704640249999899</v>
      </c>
      <c r="BU16" s="25">
        <v>172.3679065</v>
      </c>
      <c r="BV16" s="25">
        <v>5.0072444049999998</v>
      </c>
      <c r="BW16" s="25">
        <v>44.933743399999997</v>
      </c>
      <c r="BX16" s="25">
        <v>12.017904290000001</v>
      </c>
      <c r="BY16" s="25">
        <v>38.886131099999901</v>
      </c>
      <c r="BZ16" s="25">
        <v>0.53057164760999997</v>
      </c>
      <c r="CA16" s="25">
        <v>570.12040000000002</v>
      </c>
      <c r="CB16" s="25">
        <v>111.5868669</v>
      </c>
      <c r="CC16" s="25">
        <v>111.58688642</v>
      </c>
      <c r="CD16" s="88">
        <v>2743.4960289999999</v>
      </c>
      <c r="CE16" s="25">
        <v>3.7699783249999999</v>
      </c>
      <c r="CF16" s="25">
        <v>0.14389593649999999</v>
      </c>
      <c r="CG16" s="25">
        <v>435.81200000000001</v>
      </c>
      <c r="CH16" s="25">
        <v>11115.48525</v>
      </c>
      <c r="CI16" s="25">
        <v>1248.4055865999901</v>
      </c>
      <c r="CJ16" s="25">
        <v>1018.0534851</v>
      </c>
      <c r="CK16" s="25">
        <v>220.79784701</v>
      </c>
      <c r="CL16" s="25">
        <v>0</v>
      </c>
      <c r="CM16" s="25">
        <v>159.03613062999901</v>
      </c>
      <c r="CN16" s="25">
        <v>10014.7657</v>
      </c>
      <c r="CO16" s="25">
        <v>1364.6469016000001</v>
      </c>
      <c r="CP16" s="25">
        <v>581.28933549999999</v>
      </c>
      <c r="CQ16" s="25"/>
      <c r="CR16" s="25"/>
      <c r="CS16" s="25"/>
      <c r="CT16" s="25"/>
      <c r="CU16" s="25"/>
      <c r="CV16" s="34">
        <f t="shared" si="1"/>
        <v>8.0003135258140921E-3</v>
      </c>
      <c r="CW16" s="49">
        <f t="shared" si="2"/>
        <v>-3.948702463468225E-5</v>
      </c>
      <c r="CX16" s="49">
        <f t="shared" si="3"/>
        <v>-2.7623200434573523E-7</v>
      </c>
      <c r="CY16" s="49">
        <f t="shared" si="0"/>
        <v>-7.114690956860991E-5</v>
      </c>
      <c r="CZ16" s="49"/>
      <c r="DA16" s="34"/>
      <c r="DB16" s="34"/>
      <c r="DC16" s="25"/>
      <c r="DD16" s="25"/>
      <c r="DE16" s="25"/>
      <c r="DF16" s="25"/>
      <c r="DG16" s="25"/>
      <c r="DH16" s="25"/>
      <c r="DI16" s="25"/>
      <c r="DJ16" s="25"/>
      <c r="DK16" s="25"/>
    </row>
    <row r="17" spans="1:115" x14ac:dyDescent="0.25">
      <c r="A17" s="27" t="s">
        <v>16</v>
      </c>
      <c r="B17" s="25">
        <v>13.93155509</v>
      </c>
      <c r="C17" s="25">
        <v>74.250245000000007</v>
      </c>
      <c r="D17" s="25">
        <v>6.7163063059999999</v>
      </c>
      <c r="E17" s="25">
        <v>6.7163181999999999</v>
      </c>
      <c r="F17" s="25">
        <v>74.250460599999997</v>
      </c>
      <c r="G17" s="25">
        <v>74.250018900000001</v>
      </c>
      <c r="H17" s="25">
        <v>19.87599058</v>
      </c>
      <c r="I17" s="88">
        <v>0.41724632699999997</v>
      </c>
      <c r="J17" s="25">
        <v>154.59651152999999</v>
      </c>
      <c r="K17" s="25">
        <v>154.595817014</v>
      </c>
      <c r="L17" s="25">
        <v>921.00779999999997</v>
      </c>
      <c r="M17" s="25">
        <v>21.158771628</v>
      </c>
      <c r="N17" s="25">
        <v>21.159316726</v>
      </c>
      <c r="O17" s="25">
        <v>791.90820080000003</v>
      </c>
      <c r="P17" s="25">
        <v>791.93287179999902</v>
      </c>
      <c r="Q17" s="25">
        <v>142911.73316999999</v>
      </c>
      <c r="R17" s="25">
        <v>19962287.84</v>
      </c>
      <c r="S17" s="25">
        <v>142968.9687</v>
      </c>
      <c r="T17" s="25">
        <v>285.72299400000003</v>
      </c>
      <c r="U17" s="25">
        <v>478.31237583999899</v>
      </c>
      <c r="V17" s="25">
        <v>140.64775280500001</v>
      </c>
      <c r="W17" s="25">
        <v>756.56061434000003</v>
      </c>
      <c r="X17" s="25">
        <v>113.67784159999999</v>
      </c>
      <c r="Y17" s="25">
        <v>130.39327495999899</v>
      </c>
      <c r="Z17" s="25">
        <v>756.56096487999901</v>
      </c>
      <c r="AA17" s="25">
        <v>2076.9149200000002</v>
      </c>
      <c r="AB17" s="25">
        <v>2850.2220470000002</v>
      </c>
      <c r="AC17" s="25">
        <v>69.871744800000002</v>
      </c>
      <c r="AD17" s="25">
        <v>69.871820700000001</v>
      </c>
      <c r="AE17" s="25">
        <v>69.870763400000001</v>
      </c>
      <c r="AF17" s="25">
        <v>224.57973564999901</v>
      </c>
      <c r="AG17" s="25">
        <v>158.43335139999999</v>
      </c>
      <c r="AH17" s="25">
        <v>152.98073769999999</v>
      </c>
      <c r="AI17" s="25">
        <v>241.61767989999899</v>
      </c>
      <c r="AJ17" s="25">
        <v>5.068052947</v>
      </c>
      <c r="AK17" s="88">
        <v>37.317105120000001</v>
      </c>
      <c r="AL17" s="25">
        <v>6.1467730500000002</v>
      </c>
      <c r="AM17" s="25">
        <v>18.118398509999999</v>
      </c>
      <c r="AN17" s="25">
        <v>0</v>
      </c>
      <c r="AO17" s="25">
        <v>216.00658899999999</v>
      </c>
      <c r="AP17" s="25">
        <v>9.5334530740000005</v>
      </c>
      <c r="AQ17" s="25">
        <v>9.53347181</v>
      </c>
      <c r="AR17" s="25">
        <v>1044.9713285</v>
      </c>
      <c r="AS17" s="25">
        <v>1044.960327</v>
      </c>
      <c r="AT17" s="25">
        <v>14180.42023</v>
      </c>
      <c r="AU17" s="25">
        <v>5465.3186299999998</v>
      </c>
      <c r="AV17" s="25">
        <v>5270.7312139999904</v>
      </c>
      <c r="AW17" s="25">
        <v>5807.5272169999998</v>
      </c>
      <c r="AX17" s="25">
        <v>19803.372200000002</v>
      </c>
      <c r="AY17" s="25">
        <v>13698.840409999901</v>
      </c>
      <c r="AZ17" s="25">
        <v>261.27464959999998</v>
      </c>
      <c r="BA17" s="25">
        <v>0.58159250984999999</v>
      </c>
      <c r="BB17" s="25">
        <v>4064.7806854999999</v>
      </c>
      <c r="BC17" s="25">
        <v>3.4830281379999999</v>
      </c>
      <c r="BD17" s="25">
        <v>1.068518386</v>
      </c>
      <c r="BE17" s="25">
        <v>278.55095319999998</v>
      </c>
      <c r="BF17" s="25">
        <v>15.54234589</v>
      </c>
      <c r="BG17" s="25">
        <v>1.3897439</v>
      </c>
      <c r="BH17" s="25">
        <v>0.1784593592</v>
      </c>
      <c r="BI17" s="88">
        <v>1828.546398</v>
      </c>
      <c r="BJ17" s="25">
        <v>115.12588</v>
      </c>
      <c r="BK17" s="25">
        <v>62.095829999999999</v>
      </c>
      <c r="BL17" s="25">
        <v>623.77191219999997</v>
      </c>
      <c r="BM17" s="25">
        <v>1204.77718164</v>
      </c>
      <c r="BN17" s="25">
        <v>12.945541745</v>
      </c>
      <c r="BO17" s="25">
        <v>0.17814346</v>
      </c>
      <c r="BP17" s="25">
        <v>63.077111266999999</v>
      </c>
      <c r="BQ17" s="25">
        <v>0.60670523200000004</v>
      </c>
      <c r="BR17" s="25">
        <v>38.834392739999998</v>
      </c>
      <c r="BS17" s="25">
        <v>3.0642941399999999</v>
      </c>
      <c r="BT17" s="25">
        <v>1.1172132699999999</v>
      </c>
      <c r="BU17" s="25">
        <v>152.57522270000001</v>
      </c>
      <c r="BV17" s="25">
        <v>4.3918149699999898</v>
      </c>
      <c r="BW17" s="25">
        <v>40.699718750000002</v>
      </c>
      <c r="BX17" s="25">
        <v>10.978768725499901</v>
      </c>
      <c r="BY17" s="25">
        <v>39.160336199999897</v>
      </c>
      <c r="BZ17" s="25">
        <v>0.48723910503000001</v>
      </c>
      <c r="CA17" s="25">
        <v>594.66959999999995</v>
      </c>
      <c r="CB17" s="25">
        <v>106.98366245</v>
      </c>
      <c r="CC17" s="25">
        <v>106.98385076</v>
      </c>
      <c r="CD17" s="88">
        <v>2429.7195492999999</v>
      </c>
      <c r="CE17" s="25">
        <v>3.0137751719999999</v>
      </c>
      <c r="CF17" s="25">
        <v>0.149094919799999</v>
      </c>
      <c r="CG17" s="25">
        <v>413.97219999999999</v>
      </c>
      <c r="CH17" s="25">
        <v>9634.1054619999995</v>
      </c>
      <c r="CI17" s="25">
        <v>1091.7266921299999</v>
      </c>
      <c r="CJ17" s="25">
        <v>896.98230146000003</v>
      </c>
      <c r="CK17" s="25">
        <v>196.41731976</v>
      </c>
      <c r="CL17" s="25">
        <v>0</v>
      </c>
      <c r="CM17" s="25">
        <v>148.80875526</v>
      </c>
      <c r="CN17" s="25">
        <v>8716.78760899999</v>
      </c>
      <c r="CO17" s="25">
        <v>1170.7245906999999</v>
      </c>
      <c r="CP17" s="25">
        <v>502.60679429999902</v>
      </c>
      <c r="CQ17" s="25"/>
      <c r="CR17" s="25"/>
      <c r="CS17" s="25"/>
      <c r="CT17" s="25"/>
      <c r="CU17" s="25"/>
      <c r="CV17" s="34">
        <f t="shared" si="1"/>
        <v>8.0003218542748986E-3</v>
      </c>
      <c r="CW17" s="49">
        <f t="shared" si="2"/>
        <v>-4.0397735896563467E-5</v>
      </c>
      <c r="CX17" s="49">
        <f t="shared" si="3"/>
        <v>-1.4743076811374076E-6</v>
      </c>
      <c r="CY17" s="49">
        <f t="shared" si="0"/>
        <v>-7.6466680603793141E-5</v>
      </c>
      <c r="CZ17" s="49"/>
      <c r="DA17" s="34"/>
      <c r="DB17" s="34"/>
      <c r="DC17" s="25"/>
      <c r="DD17" s="25"/>
      <c r="DE17" s="25"/>
      <c r="DF17" s="25"/>
      <c r="DG17" s="25"/>
      <c r="DH17" s="25"/>
      <c r="DI17" s="25"/>
      <c r="DJ17" s="25"/>
      <c r="DK17" s="25"/>
    </row>
    <row r="18" spans="1:115" x14ac:dyDescent="0.25">
      <c r="A18" s="27" t="s">
        <v>17</v>
      </c>
      <c r="B18" s="25">
        <v>19.121240605000001</v>
      </c>
      <c r="C18" s="25">
        <v>104.3031302</v>
      </c>
      <c r="D18" s="25">
        <v>9.0551789100000004</v>
      </c>
      <c r="E18" s="25">
        <v>9.0552024800000002</v>
      </c>
      <c r="F18" s="25">
        <v>104.3033617</v>
      </c>
      <c r="G18" s="25">
        <v>104.3027416</v>
      </c>
      <c r="H18" s="25">
        <v>26.9817324999999</v>
      </c>
      <c r="I18" s="88">
        <v>0.56611468600000003</v>
      </c>
      <c r="J18" s="25">
        <v>207.37360309499999</v>
      </c>
      <c r="K18" s="25">
        <v>207.37365592999899</v>
      </c>
      <c r="L18" s="25">
        <v>1526.2346</v>
      </c>
      <c r="M18" s="25">
        <v>25.255451367999999</v>
      </c>
      <c r="N18" s="25">
        <v>25.255984402999999</v>
      </c>
      <c r="O18" s="25">
        <v>1529.3349579999999</v>
      </c>
      <c r="P18" s="25">
        <v>1529.3826987</v>
      </c>
      <c r="Q18" s="25">
        <v>223820.52679999999</v>
      </c>
      <c r="R18" s="25">
        <v>29693878.68</v>
      </c>
      <c r="S18" s="25">
        <v>223910.09675</v>
      </c>
      <c r="T18" s="25">
        <v>384.40476799999999</v>
      </c>
      <c r="U18" s="25">
        <v>649.19788002500002</v>
      </c>
      <c r="V18" s="25">
        <v>202.55172623999999</v>
      </c>
      <c r="W18" s="25">
        <v>1086.6721066</v>
      </c>
      <c r="X18" s="25">
        <v>153.620114</v>
      </c>
      <c r="Y18" s="25">
        <v>183.71576034999899</v>
      </c>
      <c r="Z18" s="25">
        <v>1086.6725549299999</v>
      </c>
      <c r="AA18" s="25">
        <v>3056.6664000000001</v>
      </c>
      <c r="AB18" s="25">
        <v>3881.7809589999902</v>
      </c>
      <c r="AC18" s="25">
        <v>100.5321737</v>
      </c>
      <c r="AD18" s="25">
        <v>100.5321383</v>
      </c>
      <c r="AE18" s="25">
        <v>100.5307589</v>
      </c>
      <c r="AF18" s="25">
        <v>315.658427867</v>
      </c>
      <c r="AG18" s="25">
        <v>217.540762499999</v>
      </c>
      <c r="AH18" s="25">
        <v>211.640873</v>
      </c>
      <c r="AI18" s="25">
        <v>334.797486759999</v>
      </c>
      <c r="AJ18" s="25">
        <v>6.870405592</v>
      </c>
      <c r="AK18" s="88">
        <v>49.465394179999997</v>
      </c>
      <c r="AL18" s="25">
        <v>8.3454692999999995</v>
      </c>
      <c r="AM18" s="25">
        <v>24.534998030000001</v>
      </c>
      <c r="AN18" s="25">
        <v>0</v>
      </c>
      <c r="AO18" s="25">
        <v>320.83313600000002</v>
      </c>
      <c r="AP18" s="25">
        <v>13.176620959999999</v>
      </c>
      <c r="AQ18" s="25">
        <v>13.176598626000001</v>
      </c>
      <c r="AR18" s="25">
        <v>1614.6222780000001</v>
      </c>
      <c r="AS18" s="25">
        <v>1614.6110676000001</v>
      </c>
      <c r="AT18" s="25">
        <v>19617.2392</v>
      </c>
      <c r="AU18" s="25">
        <v>7357.8228799999997</v>
      </c>
      <c r="AV18" s="25">
        <v>7149.3411599999999</v>
      </c>
      <c r="AW18" s="25">
        <v>8107.5314589999898</v>
      </c>
      <c r="AX18" s="25">
        <v>27191.501119999899</v>
      </c>
      <c r="AY18" s="25">
        <v>19094.1476</v>
      </c>
      <c r="AZ18" s="25">
        <v>356.63729000000001</v>
      </c>
      <c r="BA18" s="25">
        <v>0.90572783089999997</v>
      </c>
      <c r="BB18" s="25">
        <v>5727.9809429999996</v>
      </c>
      <c r="BC18" s="25">
        <v>5.4118632619999998</v>
      </c>
      <c r="BD18" s="25">
        <v>1.6518536939999999</v>
      </c>
      <c r="BE18" s="25">
        <v>376.29563580000001</v>
      </c>
      <c r="BF18" s="25">
        <v>25.337073789999899</v>
      </c>
      <c r="BG18" s="25">
        <v>2.2231367</v>
      </c>
      <c r="BH18" s="25">
        <v>0.2723077793</v>
      </c>
      <c r="BI18" s="88">
        <v>2825.9847773000001</v>
      </c>
      <c r="BJ18" s="25">
        <v>190.77965</v>
      </c>
      <c r="BK18" s="25">
        <v>92.261330000000001</v>
      </c>
      <c r="BL18" s="25">
        <v>902.63006369999903</v>
      </c>
      <c r="BM18" s="25">
        <v>1923.35625229999</v>
      </c>
      <c r="BN18" s="25">
        <v>21.408559887999999</v>
      </c>
      <c r="BO18" s="25">
        <v>0.28944503999999999</v>
      </c>
      <c r="BP18" s="25">
        <v>102.68921016</v>
      </c>
      <c r="BQ18" s="25">
        <v>0.86357420100000004</v>
      </c>
      <c r="BR18" s="25">
        <v>58.053656049999901</v>
      </c>
      <c r="BS18" s="25">
        <v>4.6188120240000003</v>
      </c>
      <c r="BT18" s="25">
        <v>1.7074543149999999</v>
      </c>
      <c r="BU18" s="25">
        <v>226.35351979999999</v>
      </c>
      <c r="BV18" s="25">
        <v>6.0415069599999898</v>
      </c>
      <c r="BW18" s="25">
        <v>59.603258539999999</v>
      </c>
      <c r="BX18" s="25">
        <v>18.1161861141</v>
      </c>
      <c r="BY18" s="25">
        <v>55.707648399999997</v>
      </c>
      <c r="BZ18" s="25">
        <v>0.79712581490999901</v>
      </c>
      <c r="CA18" s="25">
        <v>784.67780000000005</v>
      </c>
      <c r="CB18" s="25">
        <v>163.478883</v>
      </c>
      <c r="CC18" s="25">
        <v>163.47839739</v>
      </c>
      <c r="CD18" s="88">
        <v>3441.8884042999998</v>
      </c>
      <c r="CE18" s="25">
        <v>4.0981985989999998</v>
      </c>
      <c r="CF18" s="25">
        <v>0.20229044900000001</v>
      </c>
      <c r="CG18" s="25">
        <v>615.07714999999996</v>
      </c>
      <c r="CH18" s="25">
        <v>13937.328124</v>
      </c>
      <c r="CI18" s="25">
        <v>1544.82891946</v>
      </c>
      <c r="CJ18" s="25">
        <v>1276.69873759999</v>
      </c>
      <c r="CK18" s="25">
        <v>280.45729319999998</v>
      </c>
      <c r="CL18" s="25">
        <v>0</v>
      </c>
      <c r="CM18" s="25">
        <v>195.73055122</v>
      </c>
      <c r="CN18" s="25">
        <v>12224.9667459999</v>
      </c>
      <c r="CO18" s="25">
        <v>1637.8989517</v>
      </c>
      <c r="CP18" s="25">
        <v>706.55954389999999</v>
      </c>
      <c r="CQ18" s="25"/>
      <c r="CR18" s="25"/>
      <c r="CS18" s="25"/>
      <c r="CT18" s="25"/>
      <c r="CU18" s="25"/>
      <c r="CV18" s="34">
        <f t="shared" si="1"/>
        <v>8.0003219219108648E-3</v>
      </c>
      <c r="CW18" s="49">
        <f t="shared" si="2"/>
        <v>-4.0517163625480032E-5</v>
      </c>
      <c r="CX18" s="49">
        <f t="shared" si="3"/>
        <v>-5.4448275917877379E-7</v>
      </c>
      <c r="CY18" s="49">
        <f t="shared" si="0"/>
        <v>-8.0572281087757671E-5</v>
      </c>
      <c r="CZ18" s="49"/>
      <c r="DA18" s="34"/>
      <c r="DB18" s="34"/>
      <c r="DC18" s="25"/>
      <c r="DD18" s="25"/>
      <c r="DE18" s="25"/>
      <c r="DF18" s="25"/>
      <c r="DG18" s="25"/>
      <c r="DH18" s="25"/>
      <c r="DI18" s="25"/>
      <c r="DJ18" s="25"/>
      <c r="DK18" s="25"/>
    </row>
    <row r="19" spans="1:115" x14ac:dyDescent="0.25">
      <c r="A19" s="27" t="s">
        <v>18</v>
      </c>
      <c r="B19" s="25">
        <v>15.114668399999999</v>
      </c>
      <c r="C19" s="25">
        <v>90.961921899999993</v>
      </c>
      <c r="D19" s="25">
        <v>8.6934591099999992</v>
      </c>
      <c r="E19" s="25">
        <v>8.6934647399999996</v>
      </c>
      <c r="F19" s="25">
        <v>90.961779899999996</v>
      </c>
      <c r="G19" s="25">
        <v>90.961236200000002</v>
      </c>
      <c r="H19" s="25">
        <v>27.771068100000001</v>
      </c>
      <c r="I19" s="88">
        <v>0.67983748199999905</v>
      </c>
      <c r="J19" s="25">
        <v>179.32229162499999</v>
      </c>
      <c r="K19" s="25">
        <v>179.32217999</v>
      </c>
      <c r="L19" s="25">
        <v>2040.1057000000001</v>
      </c>
      <c r="M19" s="25">
        <v>18.3945875</v>
      </c>
      <c r="N19" s="25">
        <v>18.394945823</v>
      </c>
      <c r="O19" s="25">
        <v>1328.1637046999999</v>
      </c>
      <c r="P19" s="25">
        <v>1328.2049345999999</v>
      </c>
      <c r="Q19" s="25">
        <v>211387.53149999899</v>
      </c>
      <c r="R19" s="25">
        <v>33460423.029999901</v>
      </c>
      <c r="S19" s="25">
        <v>211472.09682999999</v>
      </c>
      <c r="T19" s="25">
        <v>500.71414800000002</v>
      </c>
      <c r="U19" s="25">
        <v>543.87536268999997</v>
      </c>
      <c r="V19" s="25">
        <v>169.5269911</v>
      </c>
      <c r="W19" s="25">
        <v>1155.9578664999999</v>
      </c>
      <c r="X19" s="25">
        <v>136.05479029999901</v>
      </c>
      <c r="Y19" s="25">
        <v>172.3703501</v>
      </c>
      <c r="Z19" s="25">
        <v>1155.9571515999901</v>
      </c>
      <c r="AA19" s="25">
        <v>3162.8897400000001</v>
      </c>
      <c r="AB19" s="25">
        <v>3197.523486</v>
      </c>
      <c r="AC19" s="25">
        <v>98.679428999999999</v>
      </c>
      <c r="AD19" s="25">
        <v>98.679381299999903</v>
      </c>
      <c r="AE19" s="25">
        <v>98.678066000000001</v>
      </c>
      <c r="AF19" s="25">
        <v>310.564835579999</v>
      </c>
      <c r="AG19" s="25">
        <v>241.51635729999899</v>
      </c>
      <c r="AH19" s="25">
        <v>248.32018450000001</v>
      </c>
      <c r="AI19" s="25">
        <v>342.91722049999998</v>
      </c>
      <c r="AJ19" s="25">
        <v>6.3219619839999996</v>
      </c>
      <c r="AK19" s="88">
        <v>47.626355599999897</v>
      </c>
      <c r="AL19" s="25">
        <v>9.8158945799999895</v>
      </c>
      <c r="AM19" s="25">
        <v>18.8180967599999</v>
      </c>
      <c r="AN19" s="25">
        <v>0</v>
      </c>
      <c r="AO19" s="25">
        <v>336.656227</v>
      </c>
      <c r="AP19" s="25">
        <v>11.699386000000001</v>
      </c>
      <c r="AQ19" s="25">
        <v>11.699395789999899</v>
      </c>
      <c r="AR19" s="25">
        <v>1667.0271524</v>
      </c>
      <c r="AS19" s="25">
        <v>1667.0154149999901</v>
      </c>
      <c r="AT19" s="25">
        <v>21127.124650000002</v>
      </c>
      <c r="AU19" s="25">
        <v>8820.9075699999994</v>
      </c>
      <c r="AV19" s="25">
        <v>9057.6816799999997</v>
      </c>
      <c r="AW19" s="25">
        <v>7838.2886859999899</v>
      </c>
      <c r="AX19" s="25">
        <v>30188.333129999999</v>
      </c>
      <c r="AY19" s="25">
        <v>21734.018469999999</v>
      </c>
      <c r="AZ19" s="25">
        <v>316.01316359999998</v>
      </c>
      <c r="BA19" s="25">
        <v>1.0406930670000001</v>
      </c>
      <c r="BB19" s="25">
        <v>5706.436267</v>
      </c>
      <c r="BC19" s="25">
        <v>6.233726968</v>
      </c>
      <c r="BD19" s="25">
        <v>1.9634066560000001</v>
      </c>
      <c r="BE19" s="25">
        <v>399.063335399999</v>
      </c>
      <c r="BF19" s="25">
        <v>32.774792580000003</v>
      </c>
      <c r="BG19" s="25">
        <v>2.8376280999999999</v>
      </c>
      <c r="BH19" s="25">
        <v>0.31351411109999999</v>
      </c>
      <c r="BI19" s="88">
        <v>3457.7651310000001</v>
      </c>
      <c r="BJ19" s="25">
        <v>255.01445000000001</v>
      </c>
      <c r="BK19" s="25">
        <v>105.47020000000001</v>
      </c>
      <c r="BL19" s="25">
        <v>1009.774943</v>
      </c>
      <c r="BM19" s="25">
        <v>2447.9909565500002</v>
      </c>
      <c r="BN19" s="25">
        <v>28.531038749</v>
      </c>
      <c r="BO19" s="25">
        <v>0.36014748000000002</v>
      </c>
      <c r="BP19" s="25">
        <v>132.48265255600001</v>
      </c>
      <c r="BQ19" s="25">
        <v>1.0933503739999999</v>
      </c>
      <c r="BR19" s="25">
        <v>63.102587</v>
      </c>
      <c r="BS19" s="25">
        <v>4.6118513700000001</v>
      </c>
      <c r="BT19" s="25">
        <v>1.9033428049999901</v>
      </c>
      <c r="BU19" s="25">
        <v>238.49724739999999</v>
      </c>
      <c r="BV19" s="25">
        <v>5.9660123399999998</v>
      </c>
      <c r="BW19" s="25">
        <v>62.048995699999999</v>
      </c>
      <c r="BX19" s="25">
        <v>23.976902891999998</v>
      </c>
      <c r="BY19" s="25">
        <v>70.020781700000001</v>
      </c>
      <c r="BZ19" s="25">
        <v>1.0414075548599999</v>
      </c>
      <c r="CA19" s="25">
        <v>977.16832999999997</v>
      </c>
      <c r="CB19" s="25">
        <v>177.90303934999901</v>
      </c>
      <c r="CC19" s="25">
        <v>177.90306182999899</v>
      </c>
      <c r="CD19" s="88">
        <v>3436.7069819999901</v>
      </c>
      <c r="CE19" s="25">
        <v>3.23958911999999</v>
      </c>
      <c r="CF19" s="25">
        <v>0.24292749899999999</v>
      </c>
      <c r="CG19" s="25">
        <v>703.13879999999995</v>
      </c>
      <c r="CH19" s="25">
        <v>13424.328310000001</v>
      </c>
      <c r="CI19" s="25">
        <v>1515.8596832000001</v>
      </c>
      <c r="CJ19" s="25">
        <v>1270.3937177599901</v>
      </c>
      <c r="CK19" s="25">
        <v>284.25342798999998</v>
      </c>
      <c r="CL19" s="25">
        <v>0</v>
      </c>
      <c r="CM19" s="25">
        <v>217.19015827999999</v>
      </c>
      <c r="CN19" s="25">
        <v>11950.7784519999</v>
      </c>
      <c r="CO19" s="25">
        <v>1528.5761396999901</v>
      </c>
      <c r="CP19" s="25">
        <v>670.69658279999999</v>
      </c>
      <c r="CQ19" s="25"/>
      <c r="CR19" s="25"/>
      <c r="CS19" s="25"/>
      <c r="CT19" s="25"/>
      <c r="CU19" s="25"/>
      <c r="CV19" s="34">
        <f t="shared" si="1"/>
        <v>8.0003210597934388E-3</v>
      </c>
      <c r="CW19" s="49">
        <f t="shared" si="2"/>
        <v>-4.0262153420888802E-5</v>
      </c>
      <c r="CX19" s="49">
        <f t="shared" si="3"/>
        <v>-2.2226784378294461E-7</v>
      </c>
      <c r="CY19" s="49">
        <f t="shared" si="0"/>
        <v>-7.2752610339795343E-5</v>
      </c>
      <c r="CZ19" s="49"/>
      <c r="DA19" s="34"/>
      <c r="DB19" s="34"/>
      <c r="DC19" s="25"/>
      <c r="DD19" s="25"/>
      <c r="DE19" s="25"/>
      <c r="DF19" s="25"/>
      <c r="DG19" s="25"/>
      <c r="DH19" s="25"/>
      <c r="DI19" s="25"/>
      <c r="DJ19" s="25"/>
      <c r="DK19" s="25"/>
    </row>
    <row r="20" spans="1:115" x14ac:dyDescent="0.25">
      <c r="A20" s="27" t="s">
        <v>19</v>
      </c>
      <c r="B20" s="25">
        <v>6.7653032959999999</v>
      </c>
      <c r="C20" s="25">
        <v>33.664517949999997</v>
      </c>
      <c r="D20" s="25">
        <v>2.6248800270000001</v>
      </c>
      <c r="E20" s="25">
        <v>2.6248855299999998</v>
      </c>
      <c r="F20" s="25">
        <v>33.66455157</v>
      </c>
      <c r="G20" s="25">
        <v>33.664357760000001</v>
      </c>
      <c r="H20" s="25">
        <v>7.0281700200000001</v>
      </c>
      <c r="I20" s="88">
        <v>0.11066174500000001</v>
      </c>
      <c r="J20" s="25">
        <v>72.034749103999999</v>
      </c>
      <c r="K20" s="25">
        <v>72.034827797999995</v>
      </c>
      <c r="L20" s="25">
        <v>510.62698</v>
      </c>
      <c r="M20" s="25">
        <v>10.8161281395</v>
      </c>
      <c r="N20" s="25">
        <v>10.8163919247</v>
      </c>
      <c r="O20" s="25">
        <v>377.49306949999999</v>
      </c>
      <c r="P20" s="25">
        <v>377.50490549999898</v>
      </c>
      <c r="Q20" s="25">
        <v>47706.279095999998</v>
      </c>
      <c r="R20" s="25">
        <v>8151840.2680000002</v>
      </c>
      <c r="S20" s="25">
        <v>47725.387770000001</v>
      </c>
      <c r="T20" s="25">
        <v>66.188615799999994</v>
      </c>
      <c r="U20" s="25">
        <v>206.47217036500001</v>
      </c>
      <c r="V20" s="25">
        <v>65.629978158999904</v>
      </c>
      <c r="W20" s="25">
        <v>253.53730568</v>
      </c>
      <c r="X20" s="25">
        <v>45.499877830000003</v>
      </c>
      <c r="Y20" s="25">
        <v>48.920295433999897</v>
      </c>
      <c r="Z20" s="25">
        <v>253.53679228999999</v>
      </c>
      <c r="AA20" s="25">
        <v>663.45992000000001</v>
      </c>
      <c r="AB20" s="25">
        <v>1258.6468623999999</v>
      </c>
      <c r="AC20" s="25">
        <v>27.87775225</v>
      </c>
      <c r="AD20" s="25">
        <v>27.877620049999901</v>
      </c>
      <c r="AE20" s="25">
        <v>27.877355899999898</v>
      </c>
      <c r="AF20" s="25">
        <v>82.539398035000005</v>
      </c>
      <c r="AG20" s="25">
        <v>47.618772849999999</v>
      </c>
      <c r="AH20" s="25">
        <v>44.3355496</v>
      </c>
      <c r="AI20" s="25">
        <v>84.7221136</v>
      </c>
      <c r="AJ20" s="25">
        <v>1.9725371044</v>
      </c>
      <c r="AK20" s="88">
        <v>14.713195969999999</v>
      </c>
      <c r="AL20" s="25">
        <v>1.712635243</v>
      </c>
      <c r="AM20" s="25">
        <v>8.245844902</v>
      </c>
      <c r="AN20" s="25">
        <v>0</v>
      </c>
      <c r="AO20" s="25">
        <v>98.032477</v>
      </c>
      <c r="AP20" s="25">
        <v>4.020194944</v>
      </c>
      <c r="AQ20" s="25">
        <v>4.0201868520000001</v>
      </c>
      <c r="AR20" s="25">
        <v>462.463865099999</v>
      </c>
      <c r="AS20" s="25">
        <v>462.4589502</v>
      </c>
      <c r="AT20" s="25">
        <v>4362.1908100000001</v>
      </c>
      <c r="AU20" s="25">
        <v>1542.53829</v>
      </c>
      <c r="AV20" s="25">
        <v>1432.2987069999999</v>
      </c>
      <c r="AW20" s="25">
        <v>2141.3245324</v>
      </c>
      <c r="AX20" s="25">
        <v>5952.1069340000004</v>
      </c>
      <c r="AY20" s="25">
        <v>4065.3393700000001</v>
      </c>
      <c r="AZ20" s="25">
        <v>109.3231213</v>
      </c>
      <c r="BA20" s="25">
        <v>0.24581713178</v>
      </c>
      <c r="BB20" s="25">
        <v>1429.5454582</v>
      </c>
      <c r="BC20" s="25">
        <v>1.5624889245</v>
      </c>
      <c r="BD20" s="25">
        <v>0.47491377839999999</v>
      </c>
      <c r="BE20" s="25">
        <v>105.29450242999999</v>
      </c>
      <c r="BF20" s="25">
        <v>8.2534579400000005</v>
      </c>
      <c r="BG20" s="25">
        <v>0.72616919999999996</v>
      </c>
      <c r="BH20" s="25">
        <v>7.095160952E-2</v>
      </c>
      <c r="BI20" s="88">
        <v>890.08040799999901</v>
      </c>
      <c r="BJ20" s="25">
        <v>63.828699999999998</v>
      </c>
      <c r="BK20" s="25">
        <v>28.520060000000001</v>
      </c>
      <c r="BL20" s="25">
        <v>262.72385120000001</v>
      </c>
      <c r="BM20" s="25">
        <v>627.35749680000004</v>
      </c>
      <c r="BN20" s="25">
        <v>7.1361357553999998</v>
      </c>
      <c r="BO20" s="25">
        <v>9.5123940000000004E-2</v>
      </c>
      <c r="BP20" s="25">
        <v>33.577159797999997</v>
      </c>
      <c r="BQ20" s="25">
        <v>0.18892018899999999</v>
      </c>
      <c r="BR20" s="25">
        <v>17.446569226000001</v>
      </c>
      <c r="BS20" s="25">
        <v>1.229547427</v>
      </c>
      <c r="BT20" s="25">
        <v>0.49569316649999901</v>
      </c>
      <c r="BU20" s="25">
        <v>66.955836570000002</v>
      </c>
      <c r="BV20" s="25">
        <v>1.704029695</v>
      </c>
      <c r="BW20" s="25">
        <v>14.96972873</v>
      </c>
      <c r="BX20" s="25">
        <v>5.9424659801399997</v>
      </c>
      <c r="BY20" s="25">
        <v>12.792728930000001</v>
      </c>
      <c r="BZ20" s="25">
        <v>0.25859068950699998</v>
      </c>
      <c r="CA20" s="25">
        <v>153.02816999999999</v>
      </c>
      <c r="CB20" s="25">
        <v>47.257980769999897</v>
      </c>
      <c r="CC20" s="25">
        <v>47.258023186999999</v>
      </c>
      <c r="CD20" s="88">
        <v>845.782799799999</v>
      </c>
      <c r="CE20" s="25">
        <v>1.334894325</v>
      </c>
      <c r="CF20" s="25">
        <v>3.9542976699999899E-2</v>
      </c>
      <c r="CG20" s="25">
        <v>190.13527999999999</v>
      </c>
      <c r="CH20" s="25">
        <v>3621.3505379999901</v>
      </c>
      <c r="CI20" s="25">
        <v>388.17610620999898</v>
      </c>
      <c r="CJ20" s="25">
        <v>312.54776741000001</v>
      </c>
      <c r="CK20" s="25">
        <v>66.243879218999993</v>
      </c>
      <c r="CL20" s="25">
        <v>0</v>
      </c>
      <c r="CM20" s="25">
        <v>44.773893956999999</v>
      </c>
      <c r="CN20" s="25">
        <v>3180.1263279999998</v>
      </c>
      <c r="CO20" s="25">
        <v>447.47897399999999</v>
      </c>
      <c r="CP20" s="25">
        <v>187.65521239999899</v>
      </c>
      <c r="CQ20" s="25"/>
      <c r="CR20" s="25"/>
      <c r="CS20" s="25"/>
      <c r="CT20" s="25"/>
      <c r="CU20" s="25"/>
      <c r="CV20" s="34">
        <f t="shared" si="1"/>
        <v>8.0003221343334825E-3</v>
      </c>
      <c r="CW20" s="49">
        <f t="shared" si="2"/>
        <v>-4.0479590281427846E-5</v>
      </c>
      <c r="CX20" s="49">
        <f t="shared" si="3"/>
        <v>-1.0560843633773526E-6</v>
      </c>
      <c r="CY20" s="49">
        <f t="shared" si="0"/>
        <v>-8.8387429009198384E-5</v>
      </c>
      <c r="CZ20" s="49"/>
      <c r="DA20" s="34"/>
      <c r="DB20" s="34"/>
      <c r="DC20" s="25"/>
      <c r="DD20" s="25"/>
      <c r="DE20" s="25"/>
      <c r="DF20" s="25"/>
      <c r="DG20" s="25"/>
      <c r="DH20" s="25"/>
      <c r="DI20" s="25"/>
      <c r="DJ20" s="25"/>
      <c r="DK20" s="25"/>
    </row>
    <row r="21" spans="1:115" x14ac:dyDescent="0.25">
      <c r="A21" s="27" t="s">
        <v>20</v>
      </c>
      <c r="B21" s="25">
        <v>18.385529016</v>
      </c>
      <c r="C21" s="25">
        <v>88.93879364</v>
      </c>
      <c r="D21" s="25">
        <v>6.4769356</v>
      </c>
      <c r="E21" s="25">
        <v>6.4769290000000002</v>
      </c>
      <c r="F21" s="25">
        <v>88.938905640000002</v>
      </c>
      <c r="G21" s="25">
        <v>88.938373049999996</v>
      </c>
      <c r="H21" s="25">
        <v>17.519072319999999</v>
      </c>
      <c r="I21" s="88">
        <v>0.26385543750000001</v>
      </c>
      <c r="J21" s="25">
        <v>194.40238608000001</v>
      </c>
      <c r="K21" s="25">
        <v>194.40181248299999</v>
      </c>
      <c r="L21" s="25">
        <v>2245.9623999999999</v>
      </c>
      <c r="M21" s="25">
        <v>28.649206622999898</v>
      </c>
      <c r="N21" s="25">
        <v>28.649902153999999</v>
      </c>
      <c r="O21" s="25">
        <v>1083.3331349999901</v>
      </c>
      <c r="P21" s="25">
        <v>1083.36684269999</v>
      </c>
      <c r="Q21" s="25">
        <v>165468.61186999999</v>
      </c>
      <c r="R21" s="25">
        <v>31419889.636</v>
      </c>
      <c r="S21" s="25">
        <v>165534.81234999999</v>
      </c>
      <c r="T21" s="25">
        <v>329.62772200000001</v>
      </c>
      <c r="U21" s="25">
        <v>552.68466849000004</v>
      </c>
      <c r="V21" s="25">
        <v>176.82673793000001</v>
      </c>
      <c r="W21" s="25">
        <v>950.40756023999995</v>
      </c>
      <c r="X21" s="25">
        <v>119.04934944999999</v>
      </c>
      <c r="Y21" s="25">
        <v>156.23904174</v>
      </c>
      <c r="Z21" s="25">
        <v>950.40578035999999</v>
      </c>
      <c r="AA21" s="25">
        <v>2618.3439499999999</v>
      </c>
      <c r="AB21" s="25">
        <v>3363.8186529999898</v>
      </c>
      <c r="AC21" s="25">
        <v>69.966532200000003</v>
      </c>
      <c r="AD21" s="25">
        <v>69.966603629999994</v>
      </c>
      <c r="AE21" s="25">
        <v>69.965560100000005</v>
      </c>
      <c r="AF21" s="25">
        <v>278.12019905</v>
      </c>
      <c r="AG21" s="25">
        <v>151.7776935</v>
      </c>
      <c r="AH21" s="25">
        <v>145.14271930000001</v>
      </c>
      <c r="AI21" s="25">
        <v>278.69985742</v>
      </c>
      <c r="AJ21" s="25">
        <v>5.986049403</v>
      </c>
      <c r="AK21" s="88">
        <v>39.191832559999902</v>
      </c>
      <c r="AL21" s="25">
        <v>4.1294513100000003</v>
      </c>
      <c r="AM21" s="25">
        <v>23.896798149999999</v>
      </c>
      <c r="AN21" s="25">
        <v>0</v>
      </c>
      <c r="AO21" s="25">
        <v>367.04920499999997</v>
      </c>
      <c r="AP21" s="25">
        <v>10.063479613</v>
      </c>
      <c r="AQ21" s="25">
        <v>10.06350233</v>
      </c>
      <c r="AR21" s="25">
        <v>1836.74178829999</v>
      </c>
      <c r="AS21" s="25">
        <v>1836.7278196999901</v>
      </c>
      <c r="AT21" s="25">
        <v>13304.39818</v>
      </c>
      <c r="AU21" s="25">
        <v>5516.04474999999</v>
      </c>
      <c r="AV21" s="25">
        <v>5267.0596850000002</v>
      </c>
      <c r="AW21" s="25">
        <v>6708.3331029999999</v>
      </c>
      <c r="AX21" s="25">
        <v>18971.460510000001</v>
      </c>
      <c r="AY21" s="25">
        <v>12730.628839999999</v>
      </c>
      <c r="AZ21" s="25">
        <v>299.65433789999997</v>
      </c>
      <c r="BA21" s="25">
        <v>0.8296297185</v>
      </c>
      <c r="BB21" s="25">
        <v>4740.4699729999902</v>
      </c>
      <c r="BC21" s="25">
        <v>5.2535499719999903</v>
      </c>
      <c r="BD21" s="25">
        <v>1.6442994369999999</v>
      </c>
      <c r="BE21" s="25">
        <v>291.05346744000002</v>
      </c>
      <c r="BF21" s="25">
        <v>35.101177098000001</v>
      </c>
      <c r="BG21" s="25">
        <v>3.1132683999999999</v>
      </c>
      <c r="BH21" s="25">
        <v>0.22593272172999901</v>
      </c>
      <c r="BI21" s="88">
        <v>3512.9626844999998</v>
      </c>
      <c r="BJ21" s="25">
        <v>280.74383999999998</v>
      </c>
      <c r="BK21" s="25">
        <v>114.688095</v>
      </c>
      <c r="BL21" s="25">
        <v>847.25506229999996</v>
      </c>
      <c r="BM21" s="25">
        <v>2665.7034533000001</v>
      </c>
      <c r="BN21" s="25">
        <v>31.282081611300001</v>
      </c>
      <c r="BO21" s="25">
        <v>0.40869739999999999</v>
      </c>
      <c r="BP21" s="25">
        <v>141.27273948999999</v>
      </c>
      <c r="BQ21" s="25">
        <v>0.61877807399999996</v>
      </c>
      <c r="BR21" s="25">
        <v>57.171459489999997</v>
      </c>
      <c r="BS21" s="25">
        <v>3.3694551399999999</v>
      </c>
      <c r="BT21" s="25">
        <v>1.4145317500000001</v>
      </c>
      <c r="BU21" s="25">
        <v>201.74186119999999</v>
      </c>
      <c r="BV21" s="25">
        <v>4.3156306170000001</v>
      </c>
      <c r="BW21" s="25">
        <v>45.422051770000003</v>
      </c>
      <c r="BX21" s="25">
        <v>25.501774158500002</v>
      </c>
      <c r="BY21" s="25">
        <v>46.243664359999997</v>
      </c>
      <c r="BZ21" s="25">
        <v>1.1014226619800001</v>
      </c>
      <c r="CA21" s="25">
        <v>396.54138</v>
      </c>
      <c r="CB21" s="25">
        <v>184.49127769</v>
      </c>
      <c r="CC21" s="25">
        <v>184.49142545999999</v>
      </c>
      <c r="CD21" s="88">
        <v>2832.5405434999998</v>
      </c>
      <c r="CE21" s="25">
        <v>3.4949875746000001</v>
      </c>
      <c r="CF21" s="25">
        <v>9.4283439699999999E-2</v>
      </c>
      <c r="CG21" s="25">
        <v>764.59</v>
      </c>
      <c r="CH21" s="25">
        <v>11477.121983999999</v>
      </c>
      <c r="CI21" s="25">
        <v>1301.0372791299999</v>
      </c>
      <c r="CJ21" s="25">
        <v>1073.0516894800001</v>
      </c>
      <c r="CK21" s="25">
        <v>232.52116414700001</v>
      </c>
      <c r="CL21" s="25">
        <v>0</v>
      </c>
      <c r="CM21" s="25">
        <v>138.23698837500001</v>
      </c>
      <c r="CN21" s="25">
        <v>10221.113512</v>
      </c>
      <c r="CO21" s="25">
        <v>1401.8627145999999</v>
      </c>
      <c r="CP21" s="25">
        <v>601.25355149999996</v>
      </c>
      <c r="CQ21" s="25"/>
      <c r="CR21" s="25"/>
      <c r="CS21" s="25"/>
      <c r="CT21" s="25"/>
      <c r="CU21" s="25"/>
      <c r="CV21" s="34">
        <f t="shared" si="1"/>
        <v>8.0003167610631157E-3</v>
      </c>
      <c r="CW21" s="49">
        <f t="shared" si="2"/>
        <v>-4.0066156192290403E-5</v>
      </c>
      <c r="CX21" s="49">
        <f t="shared" si="3"/>
        <v>1.1867191239768171E-6</v>
      </c>
      <c r="CY21" s="49">
        <f t="shared" si="0"/>
        <v>-1.0944499140355021E-4</v>
      </c>
      <c r="CZ21" s="49"/>
      <c r="DA21" s="34"/>
      <c r="DB21" s="34"/>
      <c r="DC21" s="25"/>
      <c r="DD21" s="25"/>
      <c r="DE21" s="25"/>
      <c r="DF21" s="25"/>
      <c r="DG21" s="25"/>
      <c r="DH21" s="25"/>
      <c r="DI21" s="25"/>
      <c r="DJ21" s="25"/>
      <c r="DK21" s="25"/>
    </row>
    <row r="22" spans="1:115" x14ac:dyDescent="0.25">
      <c r="A22" s="27" t="s">
        <v>129</v>
      </c>
      <c r="B22" s="25">
        <v>18.502584735999999</v>
      </c>
      <c r="C22" s="25">
        <v>90.368410399999902</v>
      </c>
      <c r="D22" s="25">
        <v>6.1594210599999997</v>
      </c>
      <c r="E22" s="25">
        <v>6.1594152759999998</v>
      </c>
      <c r="F22" s="25">
        <v>90.368944349999893</v>
      </c>
      <c r="G22" s="25">
        <v>90.368395899999996</v>
      </c>
      <c r="H22" s="25">
        <v>16.810645040000001</v>
      </c>
      <c r="I22" s="88">
        <v>0.229112330299999</v>
      </c>
      <c r="J22" s="25">
        <v>208.069726809999</v>
      </c>
      <c r="K22" s="25">
        <v>208.06946352</v>
      </c>
      <c r="L22" s="25">
        <v>2416.8825999999999</v>
      </c>
      <c r="M22" s="25">
        <v>32.496540971000002</v>
      </c>
      <c r="N22" s="25">
        <v>32.497437038000001</v>
      </c>
      <c r="O22" s="25">
        <v>1020.2737513</v>
      </c>
      <c r="P22" s="25">
        <v>1020.30549539999</v>
      </c>
      <c r="Q22" s="25">
        <v>149369.71456999899</v>
      </c>
      <c r="R22" s="25">
        <v>28146342.081</v>
      </c>
      <c r="S22" s="25">
        <v>149429.44391999999</v>
      </c>
      <c r="T22" s="25">
        <v>298.00403499999999</v>
      </c>
      <c r="U22" s="25">
        <v>577.50028605499995</v>
      </c>
      <c r="V22" s="25">
        <v>177.14821441399999</v>
      </c>
      <c r="W22" s="25">
        <v>881.42979466999998</v>
      </c>
      <c r="X22" s="25">
        <v>126.74175200000001</v>
      </c>
      <c r="Y22" s="25">
        <v>152.90283177000001</v>
      </c>
      <c r="Z22" s="25">
        <v>881.43071436999901</v>
      </c>
      <c r="AA22" s="25">
        <v>2424.5227500000001</v>
      </c>
      <c r="AB22" s="25">
        <v>3535.173984</v>
      </c>
      <c r="AC22" s="25">
        <v>67.340809399999998</v>
      </c>
      <c r="AD22" s="25">
        <v>67.340765349999998</v>
      </c>
      <c r="AE22" s="25">
        <v>67.339850350000006</v>
      </c>
      <c r="AF22" s="25">
        <v>271.46498317800001</v>
      </c>
      <c r="AG22" s="25">
        <v>136.10174140000001</v>
      </c>
      <c r="AH22" s="25">
        <v>127.7602088</v>
      </c>
      <c r="AI22" s="25">
        <v>262.94714040000002</v>
      </c>
      <c r="AJ22" s="25">
        <v>6.0891758290000002</v>
      </c>
      <c r="AK22" s="88">
        <v>37.670412219999903</v>
      </c>
      <c r="AL22" s="25">
        <v>3.6649042760000001</v>
      </c>
      <c r="AM22" s="25">
        <v>25.397828350000001</v>
      </c>
      <c r="AN22" s="25">
        <v>0</v>
      </c>
      <c r="AO22" s="25">
        <v>348.33189299999998</v>
      </c>
      <c r="AP22" s="25">
        <v>10.523946644</v>
      </c>
      <c r="AQ22" s="25">
        <v>10.523934136999999</v>
      </c>
      <c r="AR22" s="25">
        <v>1654.6987257999999</v>
      </c>
      <c r="AS22" s="25">
        <v>1654.6861976999901</v>
      </c>
      <c r="AT22" s="25">
        <v>11974.694009999999</v>
      </c>
      <c r="AU22" s="25">
        <v>4901.9291599999997</v>
      </c>
      <c r="AV22" s="25">
        <v>4590.1529600000003</v>
      </c>
      <c r="AW22" s="25">
        <v>6497.942884</v>
      </c>
      <c r="AX22" s="25">
        <v>17012.038530000002</v>
      </c>
      <c r="AY22" s="25">
        <v>11252.04379</v>
      </c>
      <c r="AZ22" s="25">
        <v>302.9338558</v>
      </c>
      <c r="BA22" s="25">
        <v>0.81918853205999997</v>
      </c>
      <c r="BB22" s="25">
        <v>4516.3942729999999</v>
      </c>
      <c r="BC22" s="25">
        <v>5.3488675929999996</v>
      </c>
      <c r="BD22" s="25">
        <v>1.5693073179999999</v>
      </c>
      <c r="BE22" s="25">
        <v>293.62644929999999</v>
      </c>
      <c r="BF22" s="25">
        <v>37.426079250999997</v>
      </c>
      <c r="BG22" s="25">
        <v>3.2151231999999998</v>
      </c>
      <c r="BH22" s="25">
        <v>0.21534319924999901</v>
      </c>
      <c r="BI22" s="88">
        <v>3620.5096573000001</v>
      </c>
      <c r="BJ22" s="25">
        <v>302.10977000000003</v>
      </c>
      <c r="BK22" s="25">
        <v>105.42088</v>
      </c>
      <c r="BL22" s="25">
        <v>857.11497429999997</v>
      </c>
      <c r="BM22" s="25">
        <v>2763.3938718599902</v>
      </c>
      <c r="BN22" s="25">
        <v>33.625708064000001</v>
      </c>
      <c r="BO22" s="25">
        <v>0.42161401999999998</v>
      </c>
      <c r="BP22" s="25">
        <v>150.10403693999999</v>
      </c>
      <c r="BQ22" s="25">
        <v>0.54615117749999997</v>
      </c>
      <c r="BR22" s="25">
        <v>56.121559159999897</v>
      </c>
      <c r="BS22" s="25">
        <v>3.24518390499999</v>
      </c>
      <c r="BT22" s="25">
        <v>1.4136872140000001</v>
      </c>
      <c r="BU22" s="25">
        <v>198.5760453</v>
      </c>
      <c r="BV22" s="25">
        <v>4.1004542369999903</v>
      </c>
      <c r="BW22" s="25">
        <v>40.61138965</v>
      </c>
      <c r="BX22" s="25">
        <v>27.302867618130001</v>
      </c>
      <c r="BY22" s="25">
        <v>42.451964099999998</v>
      </c>
      <c r="BZ22" s="25">
        <v>1.1708221211250001</v>
      </c>
      <c r="CA22" s="25">
        <v>240.23944</v>
      </c>
      <c r="CB22" s="25">
        <v>168.55534519</v>
      </c>
      <c r="CC22" s="25">
        <v>168.55432637000001</v>
      </c>
      <c r="CD22" s="88">
        <v>2697.0622936</v>
      </c>
      <c r="CE22" s="25">
        <v>3.8132292999999899</v>
      </c>
      <c r="CF22" s="25">
        <v>8.1869208700000001E-2</v>
      </c>
      <c r="CG22" s="25">
        <v>702.80619999999999</v>
      </c>
      <c r="CH22" s="25">
        <v>11056.113090999999</v>
      </c>
      <c r="CI22" s="25">
        <v>1246.4660401199999</v>
      </c>
      <c r="CJ22" s="25">
        <v>1019.69940392</v>
      </c>
      <c r="CK22" s="25">
        <v>217.970670504</v>
      </c>
      <c r="CL22" s="25">
        <v>0</v>
      </c>
      <c r="CM22" s="25">
        <v>121.817329239999</v>
      </c>
      <c r="CN22" s="25">
        <v>9864.8059814999997</v>
      </c>
      <c r="CO22" s="25">
        <v>1376.8108938</v>
      </c>
      <c r="CP22" s="25">
        <v>583.17845850000003</v>
      </c>
      <c r="CQ22" s="25"/>
      <c r="CR22" s="25"/>
      <c r="CS22" s="25"/>
      <c r="CT22" s="25"/>
      <c r="CU22" s="25"/>
      <c r="CV22" s="34">
        <f t="shared" si="1"/>
        <v>8.0003193714845173E-3</v>
      </c>
      <c r="CW22" s="49">
        <f t="shared" si="2"/>
        <v>-4.0346804928082659E-5</v>
      </c>
      <c r="CX22" s="49">
        <f t="shared" si="3"/>
        <v>2.240402834274262E-7</v>
      </c>
      <c r="CY22" s="49">
        <f t="shared" si="0"/>
        <v>-9.9197558804001287E-5</v>
      </c>
      <c r="CZ22" s="49"/>
      <c r="DA22" s="34"/>
      <c r="DB22" s="34"/>
      <c r="DC22" s="25"/>
      <c r="DD22" s="25"/>
      <c r="DE22" s="25"/>
      <c r="DF22" s="25"/>
      <c r="DG22" s="25"/>
      <c r="DH22" s="25"/>
      <c r="DI22" s="25"/>
      <c r="DJ22" s="25"/>
      <c r="DK22" s="25"/>
    </row>
    <row r="23" spans="1:115" x14ac:dyDescent="0.25">
      <c r="A23" s="27" t="s">
        <v>22</v>
      </c>
      <c r="B23" s="25">
        <v>49.637700769999903</v>
      </c>
      <c r="C23" s="25">
        <v>225.90079385999999</v>
      </c>
      <c r="D23" s="25">
        <v>17.83094578</v>
      </c>
      <c r="E23" s="25">
        <v>17.830939524000001</v>
      </c>
      <c r="F23" s="25">
        <v>225.90105915000001</v>
      </c>
      <c r="G23" s="25">
        <v>225.89976325999999</v>
      </c>
      <c r="H23" s="25">
        <v>43.825626059999998</v>
      </c>
      <c r="I23" s="88">
        <v>0.48981242000000003</v>
      </c>
      <c r="J23" s="25">
        <v>546.82388556000001</v>
      </c>
      <c r="K23" s="25">
        <v>546.82264252999903</v>
      </c>
      <c r="L23" s="25">
        <v>3011.4389999999999</v>
      </c>
      <c r="M23" s="25">
        <v>70.640911963999997</v>
      </c>
      <c r="N23" s="25">
        <v>70.642518705000001</v>
      </c>
      <c r="O23" s="25">
        <v>2510.0236596999998</v>
      </c>
      <c r="P23" s="25">
        <v>2510.1019252999999</v>
      </c>
      <c r="Q23" s="25">
        <v>443821.714719999</v>
      </c>
      <c r="R23" s="25">
        <v>50305534.774999999</v>
      </c>
      <c r="S23" s="25">
        <v>443999.31269999902</v>
      </c>
      <c r="T23" s="25">
        <v>678.47188999999901</v>
      </c>
      <c r="U23" s="25">
        <v>1497.84443183999</v>
      </c>
      <c r="V23" s="25">
        <v>468.87491081000002</v>
      </c>
      <c r="W23" s="25">
        <v>2127.7664616000002</v>
      </c>
      <c r="X23" s="25">
        <v>325.13554249999999</v>
      </c>
      <c r="Y23" s="25">
        <v>395.40232766999998</v>
      </c>
      <c r="Z23" s="25">
        <v>2127.7659201000001</v>
      </c>
      <c r="AA23" s="25">
        <v>5541.1998999999996</v>
      </c>
      <c r="AB23" s="25">
        <v>9251.5446680000005</v>
      </c>
      <c r="AC23" s="25">
        <v>181.2070133</v>
      </c>
      <c r="AD23" s="25">
        <v>181.20679630000001</v>
      </c>
      <c r="AE23" s="25">
        <v>181.20439679999899</v>
      </c>
      <c r="AF23" s="25">
        <v>680.02403593500003</v>
      </c>
      <c r="AG23" s="25">
        <v>246.81103259999901</v>
      </c>
      <c r="AH23" s="25">
        <v>232.3508684</v>
      </c>
      <c r="AI23" s="25">
        <v>692.00933320000001</v>
      </c>
      <c r="AJ23" s="25">
        <v>15.48886718</v>
      </c>
      <c r="AK23" s="88">
        <v>102.39845754</v>
      </c>
      <c r="AL23" s="25">
        <v>8.1447469899999998</v>
      </c>
      <c r="AM23" s="25">
        <v>65.542663579999996</v>
      </c>
      <c r="AN23" s="25">
        <v>0</v>
      </c>
      <c r="AO23" s="25">
        <v>663.37136299999997</v>
      </c>
      <c r="AP23" s="25">
        <v>28.193088929999998</v>
      </c>
      <c r="AQ23" s="25">
        <v>28.19308118</v>
      </c>
      <c r="AR23" s="25">
        <v>3105.4771254000002</v>
      </c>
      <c r="AS23" s="25">
        <v>3105.4498762999901</v>
      </c>
      <c r="AT23" s="25">
        <v>23817.395140000001</v>
      </c>
      <c r="AU23" s="25">
        <v>6787.1845700000003</v>
      </c>
      <c r="AV23" s="25">
        <v>6376.0196599999999</v>
      </c>
      <c r="AW23" s="25">
        <v>16808.059167999902</v>
      </c>
      <c r="AX23" s="25">
        <v>30850.1496999999</v>
      </c>
      <c r="AY23" s="25">
        <v>22435.430069999999</v>
      </c>
      <c r="AZ23" s="25">
        <v>801.41585669999995</v>
      </c>
      <c r="BA23" s="25">
        <v>1.50921631579999</v>
      </c>
      <c r="BB23" s="25">
        <v>11586.642704</v>
      </c>
      <c r="BC23" s="25">
        <v>9.4717098800000006</v>
      </c>
      <c r="BD23" s="25">
        <v>2.662176772</v>
      </c>
      <c r="BE23" s="25">
        <v>600.83777599999996</v>
      </c>
      <c r="BF23" s="25">
        <v>49.559132009999999</v>
      </c>
      <c r="BG23" s="25">
        <v>4.3385425</v>
      </c>
      <c r="BH23" s="25">
        <v>0.41848855080000003</v>
      </c>
      <c r="BI23" s="88">
        <v>5296.3191594999998</v>
      </c>
      <c r="BJ23" s="25">
        <v>376.42917</v>
      </c>
      <c r="BK23" s="25">
        <v>175.65134</v>
      </c>
      <c r="BL23" s="25">
        <v>1548.8425929999901</v>
      </c>
      <c r="BM23" s="25">
        <v>3747.4760589399998</v>
      </c>
      <c r="BN23" s="25">
        <v>42.131736746500003</v>
      </c>
      <c r="BO23" s="25">
        <v>0.58293450000000002</v>
      </c>
      <c r="BP23" s="25">
        <v>199.71252100999999</v>
      </c>
      <c r="BQ23" s="25">
        <v>0.88281843899999901</v>
      </c>
      <c r="BR23" s="25">
        <v>107.9858547</v>
      </c>
      <c r="BS23" s="25">
        <v>8.36042372</v>
      </c>
      <c r="BT23" s="25">
        <v>2.8373059550000002</v>
      </c>
      <c r="BU23" s="25">
        <v>416.83097419999899</v>
      </c>
      <c r="BV23" s="25">
        <v>10.939898105999999</v>
      </c>
      <c r="BW23" s="25">
        <v>100.79156860000001</v>
      </c>
      <c r="BX23" s="25">
        <v>34.792285933000002</v>
      </c>
      <c r="BY23" s="25">
        <v>64.558121999999997</v>
      </c>
      <c r="BZ23" s="25">
        <v>1.52773820623</v>
      </c>
      <c r="CA23" s="25">
        <v>1336.8422</v>
      </c>
      <c r="CB23" s="25">
        <v>304.63360406999999</v>
      </c>
      <c r="CC23" s="25">
        <v>304.63320384000002</v>
      </c>
      <c r="CD23" s="88">
        <v>6974.6993346999998</v>
      </c>
      <c r="CE23" s="25">
        <v>10.07025335</v>
      </c>
      <c r="CF23" s="25">
        <v>0.1750254802</v>
      </c>
      <c r="CG23" s="25">
        <v>1171.0134</v>
      </c>
      <c r="CH23" s="25">
        <v>28277.517231000002</v>
      </c>
      <c r="CI23" s="25">
        <v>3206.3215895399999</v>
      </c>
      <c r="CJ23" s="25">
        <v>2614.2012937</v>
      </c>
      <c r="CK23" s="25">
        <v>560.15703062</v>
      </c>
      <c r="CL23" s="25">
        <v>0</v>
      </c>
      <c r="CM23" s="25">
        <v>330.20612803</v>
      </c>
      <c r="CN23" s="25">
        <v>25292.255241999999</v>
      </c>
      <c r="CO23" s="25">
        <v>3551.66377899999</v>
      </c>
      <c r="CP23" s="25">
        <v>1501.73320359999</v>
      </c>
      <c r="CQ23" s="25"/>
      <c r="CR23" s="25"/>
      <c r="CS23" s="25"/>
      <c r="CT23" s="25"/>
      <c r="CU23" s="25"/>
      <c r="CV23" s="34">
        <f t="shared" si="1"/>
        <v>8.0003187991013157E-3</v>
      </c>
      <c r="CW23" s="49">
        <f t="shared" si="2"/>
        <v>-4.0228090047152083E-5</v>
      </c>
      <c r="CX23" s="49">
        <f t="shared" si="3"/>
        <v>9.5832595138579006E-8</v>
      </c>
      <c r="CY23" s="49">
        <f t="shared" si="0"/>
        <v>-1.0147218255057273E-4</v>
      </c>
      <c r="CZ23" s="49"/>
      <c r="DA23" s="34"/>
      <c r="DB23" s="34"/>
      <c r="DC23" s="25"/>
      <c r="DD23" s="25"/>
      <c r="DE23" s="25"/>
      <c r="DF23" s="25"/>
      <c r="DG23" s="25"/>
      <c r="DH23" s="25"/>
      <c r="DI23" s="25"/>
      <c r="DJ23" s="25"/>
      <c r="DK23" s="25"/>
    </row>
    <row r="24" spans="1:115" x14ac:dyDescent="0.25">
      <c r="A24" s="27" t="s">
        <v>23</v>
      </c>
      <c r="B24" s="25">
        <v>31.264458260000001</v>
      </c>
      <c r="C24" s="25">
        <v>145.17174660000001</v>
      </c>
      <c r="D24" s="25">
        <v>10.321052910000001</v>
      </c>
      <c r="E24" s="25">
        <v>10.321075820000001</v>
      </c>
      <c r="F24" s="25">
        <v>145.17193789999999</v>
      </c>
      <c r="G24" s="25">
        <v>145.17106580000001</v>
      </c>
      <c r="H24" s="25">
        <v>27.099653960000001</v>
      </c>
      <c r="I24" s="88">
        <v>0.37425520699999998</v>
      </c>
      <c r="J24" s="25">
        <v>386.75168269599999</v>
      </c>
      <c r="K24" s="25">
        <v>386.75208950000001</v>
      </c>
      <c r="L24" s="25">
        <v>1527.3036</v>
      </c>
      <c r="M24" s="25">
        <v>42.249325575</v>
      </c>
      <c r="N24" s="25">
        <v>42.250218842000002</v>
      </c>
      <c r="O24" s="25">
        <v>1476.1467903</v>
      </c>
      <c r="P24" s="25">
        <v>1476.1927940999999</v>
      </c>
      <c r="Q24" s="25">
        <v>263595.38818999898</v>
      </c>
      <c r="R24" s="25">
        <v>30902632.772999998</v>
      </c>
      <c r="S24" s="25">
        <v>263700.80815</v>
      </c>
      <c r="T24" s="25">
        <v>368.93738999999999</v>
      </c>
      <c r="U24" s="25">
        <v>953.32260272999997</v>
      </c>
      <c r="V24" s="25">
        <v>285.86292156000002</v>
      </c>
      <c r="W24" s="25">
        <v>1315.58644939999</v>
      </c>
      <c r="X24" s="25">
        <v>198.56506719999999</v>
      </c>
      <c r="Y24" s="25">
        <v>242.42321462000001</v>
      </c>
      <c r="Z24" s="25">
        <v>1315.5864681999999</v>
      </c>
      <c r="AA24" s="25">
        <v>3426.3825999999999</v>
      </c>
      <c r="AB24" s="25">
        <v>5704.0780599999998</v>
      </c>
      <c r="AC24" s="25">
        <v>108.440648799999</v>
      </c>
      <c r="AD24" s="25">
        <v>108.44076932999999</v>
      </c>
      <c r="AE24" s="25">
        <v>108.43911867</v>
      </c>
      <c r="AF24" s="25">
        <v>415.702650866</v>
      </c>
      <c r="AG24" s="25">
        <v>172.13906829999999</v>
      </c>
      <c r="AH24" s="25">
        <v>161.01626879999901</v>
      </c>
      <c r="AI24" s="25">
        <v>409.16616870000001</v>
      </c>
      <c r="AJ24" s="25">
        <v>9.8925230610000003</v>
      </c>
      <c r="AK24" s="88">
        <v>61.991214239999998</v>
      </c>
      <c r="AL24" s="25">
        <v>5.93887783</v>
      </c>
      <c r="AM24" s="25">
        <v>42.351920329999999</v>
      </c>
      <c r="AN24" s="25">
        <v>0</v>
      </c>
      <c r="AO24" s="25">
        <v>386.982643</v>
      </c>
      <c r="AP24" s="25">
        <v>17.910730189999999</v>
      </c>
      <c r="AQ24" s="25">
        <v>17.910767926999998</v>
      </c>
      <c r="AR24" s="25">
        <v>1895.5402342</v>
      </c>
      <c r="AS24" s="25">
        <v>1895.5280344999901</v>
      </c>
      <c r="AT24" s="25">
        <v>16173.943289999999</v>
      </c>
      <c r="AU24" s="25">
        <v>5171.3054599999996</v>
      </c>
      <c r="AV24" s="25">
        <v>4823.4961999999996</v>
      </c>
      <c r="AW24" s="25">
        <v>10277.71686</v>
      </c>
      <c r="AX24" s="25">
        <v>21516.524740000001</v>
      </c>
      <c r="AY24" s="25">
        <v>15142.50972</v>
      </c>
      <c r="AZ24" s="25">
        <v>494.63518479999999</v>
      </c>
      <c r="BA24" s="25">
        <v>0.83940769869999998</v>
      </c>
      <c r="BB24" s="25">
        <v>7041.6936931999899</v>
      </c>
      <c r="BC24" s="25">
        <v>5.2963518140000003</v>
      </c>
      <c r="BD24" s="25">
        <v>1.563792173</v>
      </c>
      <c r="BE24" s="25">
        <v>390.75075914000001</v>
      </c>
      <c r="BF24" s="25">
        <v>25.533314989000001</v>
      </c>
      <c r="BG24" s="25">
        <v>2.3046234000000001</v>
      </c>
      <c r="BH24" s="25">
        <v>0.241081611</v>
      </c>
      <c r="BI24" s="88">
        <v>2922.9506200000001</v>
      </c>
      <c r="BJ24" s="25">
        <v>190.91307</v>
      </c>
      <c r="BK24" s="25">
        <v>102.97490999999999</v>
      </c>
      <c r="BL24" s="25">
        <v>929.83583780000004</v>
      </c>
      <c r="BM24" s="25">
        <v>1993.1153890000001</v>
      </c>
      <c r="BN24" s="25">
        <v>21.409523289699901</v>
      </c>
      <c r="BO24" s="25">
        <v>0.31310862</v>
      </c>
      <c r="BP24" s="25">
        <v>103.8421577</v>
      </c>
      <c r="BQ24" s="25">
        <v>0.60120423700000003</v>
      </c>
      <c r="BR24" s="25">
        <v>63.100145939999997</v>
      </c>
      <c r="BS24" s="25">
        <v>4.7433925499999896</v>
      </c>
      <c r="BT24" s="25">
        <v>1.6848312059999999</v>
      </c>
      <c r="BU24" s="25">
        <v>246.52019749999999</v>
      </c>
      <c r="BV24" s="25">
        <v>6.8899183199999996</v>
      </c>
      <c r="BW24" s="25">
        <v>62.030099669999998</v>
      </c>
      <c r="BX24" s="25">
        <v>17.836151166400001</v>
      </c>
      <c r="BY24" s="25">
        <v>42.560507600000001</v>
      </c>
      <c r="BZ24" s="25">
        <v>0.78909264042999905</v>
      </c>
      <c r="CA24" s="25">
        <v>778.32069999999999</v>
      </c>
      <c r="CB24" s="25">
        <v>183.34244416999999</v>
      </c>
      <c r="CC24" s="25">
        <v>183.341962969999</v>
      </c>
      <c r="CD24" s="88">
        <v>4188.8351590000002</v>
      </c>
      <c r="CE24" s="25">
        <v>6.3012578057999997</v>
      </c>
      <c r="CF24" s="25">
        <v>0.13373307669999901</v>
      </c>
      <c r="CG24" s="25">
        <v>686.50305000000003</v>
      </c>
      <c r="CH24" s="25">
        <v>17288.515843000001</v>
      </c>
      <c r="CI24" s="25">
        <v>1957.160406</v>
      </c>
      <c r="CJ24" s="25">
        <v>1588.85631889</v>
      </c>
      <c r="CK24" s="25">
        <v>338.79851237499997</v>
      </c>
      <c r="CL24" s="25">
        <v>0</v>
      </c>
      <c r="CM24" s="25">
        <v>209.42402680000001</v>
      </c>
      <c r="CN24" s="25">
        <v>15529.276824</v>
      </c>
      <c r="CO24" s="25">
        <v>2165.2572264999999</v>
      </c>
      <c r="CP24" s="25">
        <v>919.5849058</v>
      </c>
      <c r="CQ24" s="25"/>
      <c r="CR24" s="25"/>
      <c r="CS24" s="25"/>
      <c r="CT24" s="25"/>
      <c r="CU24" s="25"/>
      <c r="CV24" s="34">
        <f t="shared" si="1"/>
        <v>8.0003193071410458E-3</v>
      </c>
      <c r="CW24" s="49">
        <f t="shared" si="2"/>
        <v>-4.0112346692895426E-5</v>
      </c>
      <c r="CX24" s="49">
        <f t="shared" si="3"/>
        <v>-2.0759844379927236E-7</v>
      </c>
      <c r="CY24" s="49">
        <f t="shared" si="0"/>
        <v>-1.00883910273669E-4</v>
      </c>
      <c r="CZ24" s="49"/>
      <c r="DA24" s="34"/>
      <c r="DB24" s="34"/>
      <c r="DC24" s="25"/>
      <c r="DD24" s="25"/>
      <c r="DE24" s="25"/>
      <c r="DF24" s="25"/>
      <c r="DG24" s="25"/>
      <c r="DH24" s="25"/>
      <c r="DI24" s="25"/>
      <c r="DJ24" s="25"/>
      <c r="DK24" s="25"/>
    </row>
    <row r="25" spans="1:115" x14ac:dyDescent="0.25">
      <c r="A25" s="27" t="s">
        <v>24</v>
      </c>
      <c r="B25" s="25">
        <v>11.30538247</v>
      </c>
      <c r="C25" s="25">
        <v>59.237131329999997</v>
      </c>
      <c r="D25" s="25">
        <v>5.4212646260000001</v>
      </c>
      <c r="E25" s="25">
        <v>5.4212717799999997</v>
      </c>
      <c r="F25" s="25">
        <v>59.237177799999998</v>
      </c>
      <c r="G25" s="25">
        <v>59.236822230000001</v>
      </c>
      <c r="H25" s="25">
        <v>16.390262329999999</v>
      </c>
      <c r="I25" s="88">
        <v>0.37885868369999998</v>
      </c>
      <c r="J25" s="25">
        <v>131.45120824</v>
      </c>
      <c r="K25" s="25">
        <v>131.451274764</v>
      </c>
      <c r="L25" s="25">
        <v>1147.3242</v>
      </c>
      <c r="M25" s="25">
        <v>13.453242009</v>
      </c>
      <c r="N25" s="25">
        <v>13.453588625</v>
      </c>
      <c r="O25" s="25">
        <v>811.23037539999905</v>
      </c>
      <c r="P25" s="25">
        <v>811.25543700000003</v>
      </c>
      <c r="Q25" s="25">
        <v>178951.33410000001</v>
      </c>
      <c r="R25" s="25">
        <v>24303320.024</v>
      </c>
      <c r="S25" s="25">
        <v>179022.94464</v>
      </c>
      <c r="T25" s="25">
        <v>264.463593</v>
      </c>
      <c r="U25" s="25">
        <v>382.17871004400001</v>
      </c>
      <c r="V25" s="25">
        <v>113.78053237</v>
      </c>
      <c r="W25" s="25">
        <v>755.63400139999999</v>
      </c>
      <c r="X25" s="25">
        <v>87.001279100000005</v>
      </c>
      <c r="Y25" s="25">
        <v>117.98795495</v>
      </c>
      <c r="Z25" s="25">
        <v>755.63255532000005</v>
      </c>
      <c r="AA25" s="25">
        <v>2066.0379199999902</v>
      </c>
      <c r="AB25" s="25">
        <v>2204.8656069999902</v>
      </c>
      <c r="AC25" s="25">
        <v>59.578951499999903</v>
      </c>
      <c r="AD25" s="25">
        <v>59.578894599999998</v>
      </c>
      <c r="AE25" s="25">
        <v>59.578123099999999</v>
      </c>
      <c r="AF25" s="25">
        <v>207.403313524</v>
      </c>
      <c r="AG25" s="25">
        <v>146.0956329</v>
      </c>
      <c r="AH25" s="25">
        <v>147.2130549</v>
      </c>
      <c r="AI25" s="25">
        <v>220.83866689999999</v>
      </c>
      <c r="AJ25" s="25">
        <v>4.3257226489999896</v>
      </c>
      <c r="AK25" s="88">
        <v>31.160230129999899</v>
      </c>
      <c r="AL25" s="25">
        <v>5.5048140800000001</v>
      </c>
      <c r="AM25" s="25">
        <v>14.75956774</v>
      </c>
      <c r="AN25" s="25">
        <v>0</v>
      </c>
      <c r="AO25" s="25">
        <v>216.73672599999901</v>
      </c>
      <c r="AP25" s="25">
        <v>7.5172832349999998</v>
      </c>
      <c r="AQ25" s="25">
        <v>7.5172677799999903</v>
      </c>
      <c r="AR25" s="25">
        <v>1307.2770998000001</v>
      </c>
      <c r="AS25" s="25">
        <v>1307.2718812000001</v>
      </c>
      <c r="AT25" s="25">
        <v>12885.01539</v>
      </c>
      <c r="AU25" s="25">
        <v>5230.8410199999998</v>
      </c>
      <c r="AV25" s="25">
        <v>5265.0424899999998</v>
      </c>
      <c r="AW25" s="25">
        <v>5231.5221069999898</v>
      </c>
      <c r="AX25" s="25">
        <v>18261.224600000001</v>
      </c>
      <c r="AY25" s="25">
        <v>12989.398869999901</v>
      </c>
      <c r="AZ25" s="25">
        <v>213.07037919999999</v>
      </c>
      <c r="BA25" s="25">
        <v>0.64901401835999994</v>
      </c>
      <c r="BB25" s="25">
        <v>3786.8240185999898</v>
      </c>
      <c r="BC25" s="25">
        <v>3.7732968539999998</v>
      </c>
      <c r="BD25" s="25">
        <v>1.2208653549999999</v>
      </c>
      <c r="BE25" s="25">
        <v>246.90199029999999</v>
      </c>
      <c r="BF25" s="25">
        <v>18.9088518309999</v>
      </c>
      <c r="BG25" s="25">
        <v>1.7232928000000001</v>
      </c>
      <c r="BH25" s="25">
        <v>0.1957644076</v>
      </c>
      <c r="BI25" s="88">
        <v>2101.1306709999999</v>
      </c>
      <c r="BJ25" s="25">
        <v>143.41552999999999</v>
      </c>
      <c r="BK25" s="25">
        <v>76.294914000000006</v>
      </c>
      <c r="BL25" s="25">
        <v>622.95844599999998</v>
      </c>
      <c r="BM25" s="25">
        <v>1478.1725728199999</v>
      </c>
      <c r="BN25" s="25">
        <v>16.084346307499999</v>
      </c>
      <c r="BO25" s="25">
        <v>0.22480765999999999</v>
      </c>
      <c r="BP25" s="25">
        <v>76.412586032999997</v>
      </c>
      <c r="BQ25" s="25">
        <v>0.64600952499999997</v>
      </c>
      <c r="BR25" s="25">
        <v>41.081691030000002</v>
      </c>
      <c r="BS25" s="25">
        <v>3.1228882800000002</v>
      </c>
      <c r="BT25" s="25">
        <v>1.1243553829999999</v>
      </c>
      <c r="BU25" s="25">
        <v>154.08984000000001</v>
      </c>
      <c r="BV25" s="25">
        <v>3.6113587699999998</v>
      </c>
      <c r="BW25" s="25">
        <v>38.016616899999903</v>
      </c>
      <c r="BX25" s="25">
        <v>13.505457051999899</v>
      </c>
      <c r="BY25" s="25">
        <v>42.758759649999902</v>
      </c>
      <c r="BZ25" s="25">
        <v>0.59675752816999905</v>
      </c>
      <c r="CA25" s="25">
        <v>696.15106000000003</v>
      </c>
      <c r="CB25" s="25">
        <v>134.87569669999999</v>
      </c>
      <c r="CC25" s="25">
        <v>134.87567036999999</v>
      </c>
      <c r="CD25" s="88">
        <v>2265.0017564999998</v>
      </c>
      <c r="CE25" s="25">
        <v>2.2437347289999998</v>
      </c>
      <c r="CF25" s="25">
        <v>0.1353781563</v>
      </c>
      <c r="CG25" s="25">
        <v>508.63490000000002</v>
      </c>
      <c r="CH25" s="25">
        <v>8887.4233279999899</v>
      </c>
      <c r="CI25" s="25">
        <v>1022.10353679999</v>
      </c>
      <c r="CJ25" s="25">
        <v>851.23321569999996</v>
      </c>
      <c r="CK25" s="25">
        <v>188.87148139000001</v>
      </c>
      <c r="CL25" s="25">
        <v>0</v>
      </c>
      <c r="CM25" s="25">
        <v>144.42135188</v>
      </c>
      <c r="CN25" s="25">
        <v>7971.5908499999996</v>
      </c>
      <c r="CO25" s="25">
        <v>1040.7437073999999</v>
      </c>
      <c r="CP25" s="25">
        <v>456.353443499999</v>
      </c>
      <c r="CQ25" s="25"/>
      <c r="CR25" s="25"/>
      <c r="CS25" s="25"/>
      <c r="CT25" s="25"/>
      <c r="CU25" s="25"/>
      <c r="CV25" s="34">
        <f t="shared" si="1"/>
        <v>8.0003195897387948E-3</v>
      </c>
      <c r="CW25" s="49">
        <f t="shared" si="2"/>
        <v>-3.9835384314752088E-5</v>
      </c>
      <c r="CX25" s="49">
        <f t="shared" si="3"/>
        <v>-1.6553944260397782E-7</v>
      </c>
      <c r="CY25" s="49">
        <f t="shared" si="0"/>
        <v>-9.9730592030084457E-5</v>
      </c>
      <c r="CZ25" s="49"/>
      <c r="DA25" s="34"/>
      <c r="DB25" s="34"/>
      <c r="DC25" s="25"/>
      <c r="DD25" s="25"/>
      <c r="DE25" s="25"/>
      <c r="DF25" s="25"/>
      <c r="DG25" s="25"/>
      <c r="DH25" s="25"/>
      <c r="DI25" s="25"/>
      <c r="DJ25" s="25"/>
      <c r="DK25" s="25"/>
    </row>
    <row r="26" spans="1:115" x14ac:dyDescent="0.25">
      <c r="A26" s="27" t="s">
        <v>25</v>
      </c>
      <c r="B26" s="25">
        <v>30.487880369999999</v>
      </c>
      <c r="C26" s="25">
        <v>176.78613350000001</v>
      </c>
      <c r="D26" s="25">
        <v>15.299953479999999</v>
      </c>
      <c r="E26" s="25">
        <v>15.299990019999999</v>
      </c>
      <c r="F26" s="25">
        <v>176.78624009999999</v>
      </c>
      <c r="G26" s="25">
        <v>176.78518149999999</v>
      </c>
      <c r="H26" s="25">
        <v>47.812058639999997</v>
      </c>
      <c r="I26" s="88">
        <v>1.0243522410000001</v>
      </c>
      <c r="J26" s="25">
        <v>334.91468950000001</v>
      </c>
      <c r="K26" s="25">
        <v>334.91422763999998</v>
      </c>
      <c r="L26" s="25">
        <v>2580.7937000000002</v>
      </c>
      <c r="M26" s="25">
        <v>43.797475036999998</v>
      </c>
      <c r="N26" s="25">
        <v>43.798464600000003</v>
      </c>
      <c r="O26" s="25">
        <v>2618.64236999999</v>
      </c>
      <c r="P26" s="25">
        <v>2618.723242</v>
      </c>
      <c r="Q26" s="25">
        <v>332848.92540000001</v>
      </c>
      <c r="R26" s="25">
        <v>50923571.215999998</v>
      </c>
      <c r="S26" s="25">
        <v>332982.17449999898</v>
      </c>
      <c r="T26" s="25">
        <v>737.53328599999998</v>
      </c>
      <c r="U26" s="25">
        <v>1068.71003804</v>
      </c>
      <c r="V26" s="25">
        <v>342.10964799999999</v>
      </c>
      <c r="W26" s="25">
        <v>1699.1409839999999</v>
      </c>
      <c r="X26" s="25">
        <v>268.62627040000001</v>
      </c>
      <c r="Y26" s="25">
        <v>289.96293170000001</v>
      </c>
      <c r="Z26" s="25">
        <v>1699.1413144000001</v>
      </c>
      <c r="AA26" s="25">
        <v>4572.2430999999997</v>
      </c>
      <c r="AB26" s="25">
        <v>6531.0198499999997</v>
      </c>
      <c r="AC26" s="25">
        <v>171.50634679999999</v>
      </c>
      <c r="AD26" s="25">
        <v>171.50615490000001</v>
      </c>
      <c r="AE26" s="25">
        <v>171.50395099999901</v>
      </c>
      <c r="AF26" s="25">
        <v>502.96510509500001</v>
      </c>
      <c r="AG26" s="25">
        <v>425.24543359999899</v>
      </c>
      <c r="AH26" s="25">
        <v>413.53017799999998</v>
      </c>
      <c r="AI26" s="25">
        <v>552.29505380000001</v>
      </c>
      <c r="AJ26" s="25">
        <v>11.244458343</v>
      </c>
      <c r="AK26" s="88">
        <v>88.167156700000007</v>
      </c>
      <c r="AL26" s="25">
        <v>15.0899383</v>
      </c>
      <c r="AM26" s="25">
        <v>37.903312749999998</v>
      </c>
      <c r="AN26" s="25">
        <v>0</v>
      </c>
      <c r="AO26" s="25">
        <v>516.76972000000001</v>
      </c>
      <c r="AP26" s="25">
        <v>21.793598119999999</v>
      </c>
      <c r="AQ26" s="25">
        <v>21.793529199999998</v>
      </c>
      <c r="AR26" s="25">
        <v>2673.7140753999902</v>
      </c>
      <c r="AS26" s="25">
        <v>2673.6879472000001</v>
      </c>
      <c r="AT26" s="25">
        <v>37347.120819999996</v>
      </c>
      <c r="AU26" s="25">
        <v>15383.330959999999</v>
      </c>
      <c r="AV26" s="25">
        <v>14940.5550799999</v>
      </c>
      <c r="AW26" s="25">
        <v>13151.417750000001</v>
      </c>
      <c r="AX26" s="25">
        <v>53153.565239999902</v>
      </c>
      <c r="AY26" s="25">
        <v>36337.197399999997</v>
      </c>
      <c r="AZ26" s="25">
        <v>599.89574119999997</v>
      </c>
      <c r="BA26" s="25">
        <v>1.506734958</v>
      </c>
      <c r="BB26" s="25">
        <v>9154.5255749999997</v>
      </c>
      <c r="BC26" s="25">
        <v>8.9796162839999898</v>
      </c>
      <c r="BD26" s="25">
        <v>2.7598087169999999</v>
      </c>
      <c r="BE26" s="25">
        <v>672.60674870000003</v>
      </c>
      <c r="BF26" s="25">
        <v>42.801996969999998</v>
      </c>
      <c r="BG26" s="25">
        <v>3.7873687999999999</v>
      </c>
      <c r="BH26" s="25">
        <v>0.45458069399999901</v>
      </c>
      <c r="BI26" s="88">
        <v>4839.5046469999997</v>
      </c>
      <c r="BJ26" s="25">
        <v>322.59917999999999</v>
      </c>
      <c r="BK26" s="25">
        <v>159.76093</v>
      </c>
      <c r="BL26" s="25">
        <v>1563.694385</v>
      </c>
      <c r="BM26" s="25">
        <v>3275.8088136599899</v>
      </c>
      <c r="BN26" s="25">
        <v>36.208818368999999</v>
      </c>
      <c r="BO26" s="25">
        <v>0.48192479999999999</v>
      </c>
      <c r="BP26" s="25">
        <v>173.22562560999901</v>
      </c>
      <c r="BQ26" s="25">
        <v>1.5817691549999999</v>
      </c>
      <c r="BR26" s="25">
        <v>97.370509659999996</v>
      </c>
      <c r="BS26" s="25">
        <v>7.5015358899999898</v>
      </c>
      <c r="BT26" s="25">
        <v>2.78197998</v>
      </c>
      <c r="BU26" s="25">
        <v>377.00725660000001</v>
      </c>
      <c r="BV26" s="25">
        <v>10.528379879999999</v>
      </c>
      <c r="BW26" s="25">
        <v>100.0823967</v>
      </c>
      <c r="BX26" s="25">
        <v>30.529803460699998</v>
      </c>
      <c r="BY26" s="25">
        <v>102.88076049999999</v>
      </c>
      <c r="BZ26" s="25">
        <v>1.3458755116600001</v>
      </c>
      <c r="CA26" s="25">
        <v>1310.6202000000001</v>
      </c>
      <c r="CB26" s="25">
        <v>268.91988149999997</v>
      </c>
      <c r="CC26" s="25">
        <v>268.91959680000002</v>
      </c>
      <c r="CD26" s="88">
        <v>5490.9650140000003</v>
      </c>
      <c r="CE26" s="25">
        <v>6.7872372219999999</v>
      </c>
      <c r="CF26" s="25">
        <v>0.36603270999999998</v>
      </c>
      <c r="CG26" s="25">
        <v>1065.0706</v>
      </c>
      <c r="CH26" s="25">
        <v>22561.672279999999</v>
      </c>
      <c r="CI26" s="25">
        <v>2428.5503928999901</v>
      </c>
      <c r="CJ26" s="25">
        <v>1996.3364314</v>
      </c>
      <c r="CK26" s="25">
        <v>438.2021221</v>
      </c>
      <c r="CL26" s="25">
        <v>0</v>
      </c>
      <c r="CM26" s="25">
        <v>337.98641534999899</v>
      </c>
      <c r="CN26" s="25">
        <v>19648.930605000001</v>
      </c>
      <c r="CO26" s="25">
        <v>2628.8591000000001</v>
      </c>
      <c r="CP26" s="25">
        <v>1125.1641265000001</v>
      </c>
      <c r="CQ26" s="25"/>
      <c r="CR26" s="25"/>
      <c r="CS26" s="25"/>
      <c r="CT26" s="25"/>
      <c r="CU26" s="25"/>
      <c r="CV26" s="34">
        <f t="shared" si="1"/>
        <v>8.0003181664282247E-3</v>
      </c>
      <c r="CW26" s="49">
        <f t="shared" si="2"/>
        <v>-4.0109700835094607E-5</v>
      </c>
      <c r="CX26" s="49">
        <f t="shared" si="3"/>
        <v>2.9927443316471201E-7</v>
      </c>
      <c r="CY26" s="49">
        <f t="shared" si="0"/>
        <v>-7.5673136959524524E-5</v>
      </c>
      <c r="CZ26" s="49"/>
      <c r="DA26" s="34"/>
      <c r="DB26" s="34"/>
      <c r="DC26" s="25"/>
      <c r="DD26" s="25"/>
      <c r="DE26" s="25"/>
      <c r="DF26" s="25"/>
      <c r="DG26" s="25"/>
      <c r="DH26" s="25"/>
      <c r="DI26" s="25"/>
      <c r="DJ26" s="25"/>
      <c r="DK26" s="25"/>
    </row>
    <row r="27" spans="1:115" x14ac:dyDescent="0.25">
      <c r="A27" s="27" t="s">
        <v>26</v>
      </c>
      <c r="B27" s="25">
        <v>8.79546238</v>
      </c>
      <c r="C27" s="25">
        <v>56.780491570000002</v>
      </c>
      <c r="D27" s="25">
        <v>5.5574147399999996</v>
      </c>
      <c r="E27" s="25">
        <v>5.5574242869999999</v>
      </c>
      <c r="F27" s="25">
        <v>56.780428960000002</v>
      </c>
      <c r="G27" s="25">
        <v>56.780074380000002</v>
      </c>
      <c r="H27" s="25">
        <v>18.252731099999998</v>
      </c>
      <c r="I27" s="88">
        <v>0.434092468599999</v>
      </c>
      <c r="J27" s="25">
        <v>116.82467973999999</v>
      </c>
      <c r="K27" s="25">
        <v>116.824791535999</v>
      </c>
      <c r="L27" s="25">
        <v>377.65233999999998</v>
      </c>
      <c r="M27" s="25">
        <v>15.630437406999899</v>
      </c>
      <c r="N27" s="25">
        <v>15.630773309999899</v>
      </c>
      <c r="O27" s="25">
        <v>467.1710473</v>
      </c>
      <c r="P27" s="25">
        <v>467.18557820000001</v>
      </c>
      <c r="Q27" s="25">
        <v>73161.125243999995</v>
      </c>
      <c r="R27" s="25">
        <v>8276311.5219999999</v>
      </c>
      <c r="S27" s="25">
        <v>73190.403510000004</v>
      </c>
      <c r="T27" s="25">
        <v>161.7551862</v>
      </c>
      <c r="U27" s="25">
        <v>352.441617116999</v>
      </c>
      <c r="V27" s="25">
        <v>97.497568275999996</v>
      </c>
      <c r="W27" s="25">
        <v>491.22798599999999</v>
      </c>
      <c r="X27" s="25">
        <v>94.694559699999999</v>
      </c>
      <c r="Y27" s="25">
        <v>91.001324195999999</v>
      </c>
      <c r="Z27" s="25">
        <v>491.22811261999999</v>
      </c>
      <c r="AA27" s="25">
        <v>1475.6451199999999</v>
      </c>
      <c r="AB27" s="25">
        <v>2111.4598510000001</v>
      </c>
      <c r="AC27" s="25">
        <v>63.728927400000003</v>
      </c>
      <c r="AD27" s="25">
        <v>63.728996799999997</v>
      </c>
      <c r="AE27" s="25">
        <v>63.728018499999898</v>
      </c>
      <c r="AF27" s="25">
        <v>145.88881848699901</v>
      </c>
      <c r="AG27" s="25">
        <v>90.690286999999998</v>
      </c>
      <c r="AH27" s="25">
        <v>81.561692399999998</v>
      </c>
      <c r="AI27" s="25">
        <v>163.18984834</v>
      </c>
      <c r="AJ27" s="25">
        <v>3.3041320019999998</v>
      </c>
      <c r="AK27" s="88">
        <v>24.51225011</v>
      </c>
      <c r="AL27" s="25">
        <v>6.2814619250000003</v>
      </c>
      <c r="AM27" s="25">
        <v>10.69059172</v>
      </c>
      <c r="AN27" s="25">
        <v>0</v>
      </c>
      <c r="AO27" s="25">
        <v>124.793211</v>
      </c>
      <c r="AP27" s="25">
        <v>8.6309505199999901</v>
      </c>
      <c r="AQ27" s="25">
        <v>8.6309481649999995</v>
      </c>
      <c r="AR27" s="25">
        <v>475.77634180000001</v>
      </c>
      <c r="AS27" s="25">
        <v>475.770683499999</v>
      </c>
      <c r="AT27" s="25">
        <v>8881.3360699999994</v>
      </c>
      <c r="AU27" s="25">
        <v>2364.2615000000001</v>
      </c>
      <c r="AV27" s="25">
        <v>2125.7258270000002</v>
      </c>
      <c r="AW27" s="25">
        <v>4023.0868310000001</v>
      </c>
      <c r="AX27" s="25">
        <v>11335.82315</v>
      </c>
      <c r="AY27" s="25">
        <v>7987.93001</v>
      </c>
      <c r="AZ27" s="25">
        <v>189.73244099999999</v>
      </c>
      <c r="BA27" s="25">
        <v>0.34757888859999903</v>
      </c>
      <c r="BB27" s="25">
        <v>2787.4432706999901</v>
      </c>
      <c r="BC27" s="25">
        <v>2.1136004669999999</v>
      </c>
      <c r="BD27" s="25">
        <v>0.61830956500000001</v>
      </c>
      <c r="BE27" s="25">
        <v>193.62217744</v>
      </c>
      <c r="BF27" s="25">
        <v>6.7959558390000003</v>
      </c>
      <c r="BG27" s="25">
        <v>0.5664344</v>
      </c>
      <c r="BH27" s="25">
        <v>0.110253113499999</v>
      </c>
      <c r="BI27" s="88">
        <v>884.79037129999995</v>
      </c>
      <c r="BJ27" s="25">
        <v>47.206600000000002</v>
      </c>
      <c r="BK27" s="25">
        <v>25.006253999999998</v>
      </c>
      <c r="BL27" s="25">
        <v>380.91058040000001</v>
      </c>
      <c r="BM27" s="25">
        <v>503.88044101999998</v>
      </c>
      <c r="BN27" s="25">
        <v>5.3422086273999998</v>
      </c>
      <c r="BO27" s="25">
        <v>7.5208839999999999E-2</v>
      </c>
      <c r="BP27" s="25">
        <v>28.196580857000001</v>
      </c>
      <c r="BQ27" s="25">
        <v>0.284001369</v>
      </c>
      <c r="BR27" s="25">
        <v>22.654343829999998</v>
      </c>
      <c r="BS27" s="25">
        <v>2.1394664699999999</v>
      </c>
      <c r="BT27" s="25">
        <v>0.79494436700000004</v>
      </c>
      <c r="BU27" s="25">
        <v>96.430117499999994</v>
      </c>
      <c r="BV27" s="25">
        <v>3.9874599470000001</v>
      </c>
      <c r="BW27" s="25">
        <v>31.53408928</v>
      </c>
      <c r="BX27" s="25">
        <v>4.8179561531999902</v>
      </c>
      <c r="BY27" s="25">
        <v>15.80869377</v>
      </c>
      <c r="BZ27" s="25">
        <v>0.2142426596</v>
      </c>
      <c r="CA27" s="25">
        <v>274.2278</v>
      </c>
      <c r="CB27" s="25">
        <v>45.105828989999999</v>
      </c>
      <c r="CC27" s="25">
        <v>45.10581595</v>
      </c>
      <c r="CD27" s="88">
        <v>1700.17758259999</v>
      </c>
      <c r="CE27" s="25">
        <v>2.4637083080000002</v>
      </c>
      <c r="CF27" s="25">
        <v>0.15511465569999999</v>
      </c>
      <c r="CG27" s="25">
        <v>166.70918</v>
      </c>
      <c r="CH27" s="25">
        <v>6581.6099519999998</v>
      </c>
      <c r="CI27" s="25">
        <v>743.81003408000004</v>
      </c>
      <c r="CJ27" s="25">
        <v>613.96443439999996</v>
      </c>
      <c r="CK27" s="25">
        <v>135.42874785499899</v>
      </c>
      <c r="CL27" s="25">
        <v>0</v>
      </c>
      <c r="CM27" s="25">
        <v>82.377654969999995</v>
      </c>
      <c r="CN27" s="25">
        <v>6026.17415599999</v>
      </c>
      <c r="CO27" s="25">
        <v>807.64819069999999</v>
      </c>
      <c r="CP27" s="25">
        <v>345.09863326999999</v>
      </c>
      <c r="CQ27" s="25"/>
      <c r="CR27" s="25"/>
      <c r="CS27" s="25"/>
      <c r="CT27" s="25"/>
      <c r="CU27" s="25"/>
      <c r="CV27" s="34">
        <f t="shared" si="1"/>
        <v>8.0003265576704067E-3</v>
      </c>
      <c r="CW27" s="49">
        <f t="shared" si="2"/>
        <v>-4.0994552742182219E-5</v>
      </c>
      <c r="CX27" s="49">
        <f t="shared" si="3"/>
        <v>-7.3477291473065278E-7</v>
      </c>
      <c r="CY27" s="49">
        <f t="shared" si="0"/>
        <v>-5.6427301854964181E-5</v>
      </c>
      <c r="CZ27" s="49"/>
      <c r="DA27" s="34"/>
      <c r="DB27" s="34"/>
      <c r="DC27" s="25"/>
      <c r="DD27" s="25"/>
      <c r="DE27" s="25"/>
      <c r="DF27" s="25"/>
      <c r="DG27" s="25"/>
      <c r="DH27" s="25"/>
      <c r="DI27" s="25"/>
      <c r="DJ27" s="25"/>
      <c r="DK27" s="25"/>
    </row>
    <row r="28" spans="1:115" x14ac:dyDescent="0.25">
      <c r="A28" s="27" t="s">
        <v>27</v>
      </c>
      <c r="B28" s="25">
        <v>10.784990090000001</v>
      </c>
      <c r="C28" s="25">
        <v>57.704302200000001</v>
      </c>
      <c r="D28" s="25">
        <v>5.0877731940000004</v>
      </c>
      <c r="E28" s="25">
        <v>5.08776121</v>
      </c>
      <c r="F28" s="25">
        <v>57.704222860000002</v>
      </c>
      <c r="G28" s="25">
        <v>57.703871100000001</v>
      </c>
      <c r="H28" s="25">
        <v>14.7594393699999</v>
      </c>
      <c r="I28" s="88">
        <v>0.28029947550000001</v>
      </c>
      <c r="J28" s="25">
        <v>124.255267886</v>
      </c>
      <c r="K28" s="25">
        <v>124.25508447499899</v>
      </c>
      <c r="L28" s="25">
        <v>607.59375</v>
      </c>
      <c r="M28" s="25">
        <v>18.408229352999999</v>
      </c>
      <c r="N28" s="25">
        <v>18.40876677</v>
      </c>
      <c r="O28" s="25">
        <v>570.80934839999998</v>
      </c>
      <c r="P28" s="25">
        <v>570.82713479999995</v>
      </c>
      <c r="Q28" s="25">
        <v>100417.0806</v>
      </c>
      <c r="R28" s="25">
        <v>12440077.445</v>
      </c>
      <c r="S28" s="25">
        <v>100457.239599999</v>
      </c>
      <c r="T28" s="25">
        <v>226.95392369999999</v>
      </c>
      <c r="U28" s="25">
        <v>370.71418466400002</v>
      </c>
      <c r="V28" s="25">
        <v>108.951872276999</v>
      </c>
      <c r="W28" s="25">
        <v>567.08262704000003</v>
      </c>
      <c r="X28" s="25">
        <v>89.70117406</v>
      </c>
      <c r="Y28" s="25">
        <v>100.721465569999</v>
      </c>
      <c r="Z28" s="25">
        <v>567.08249137999996</v>
      </c>
      <c r="AA28" s="25">
        <v>1550.32583</v>
      </c>
      <c r="AB28" s="25">
        <v>2255.8438059999999</v>
      </c>
      <c r="AC28" s="25">
        <v>53.206990359999999</v>
      </c>
      <c r="AD28" s="25">
        <v>53.207160100000003</v>
      </c>
      <c r="AE28" s="25">
        <v>53.2062442</v>
      </c>
      <c r="AF28" s="25">
        <v>171.762828606</v>
      </c>
      <c r="AG28" s="25">
        <v>97.490970500000003</v>
      </c>
      <c r="AH28" s="25">
        <v>92.337941000000001</v>
      </c>
      <c r="AI28" s="25">
        <v>186.60087222999999</v>
      </c>
      <c r="AJ28" s="25">
        <v>3.9130937179999998</v>
      </c>
      <c r="AK28" s="88">
        <v>27.107961410000001</v>
      </c>
      <c r="AL28" s="25">
        <v>4.1915518399999998</v>
      </c>
      <c r="AM28" s="25">
        <v>14.329030094</v>
      </c>
      <c r="AN28" s="25">
        <v>0</v>
      </c>
      <c r="AO28" s="25">
        <v>162.84155899999999</v>
      </c>
      <c r="AP28" s="25">
        <v>7.6634624699999998</v>
      </c>
      <c r="AQ28" s="25">
        <v>7.6634543399999897</v>
      </c>
      <c r="AR28" s="25">
        <v>703.8755744</v>
      </c>
      <c r="AS28" s="25">
        <v>703.86966900000004</v>
      </c>
      <c r="AT28" s="25">
        <v>9047.9707600000002</v>
      </c>
      <c r="AU28" s="25">
        <v>3040.912245</v>
      </c>
      <c r="AV28" s="25">
        <v>2877.1157759999901</v>
      </c>
      <c r="AW28" s="25">
        <v>4404.6062060000004</v>
      </c>
      <c r="AX28" s="25">
        <v>12185.87134</v>
      </c>
      <c r="AY28" s="25">
        <v>8572.7993100000003</v>
      </c>
      <c r="AZ28" s="25">
        <v>201.85713820000001</v>
      </c>
      <c r="BA28" s="25">
        <v>0.3842983318</v>
      </c>
      <c r="BB28" s="25">
        <v>3076.2798622999999</v>
      </c>
      <c r="BC28" s="25">
        <v>2.3616975249999999</v>
      </c>
      <c r="BD28" s="25">
        <v>0.68847615099999904</v>
      </c>
      <c r="BE28" s="25">
        <v>188.46868610000001</v>
      </c>
      <c r="BF28" s="25">
        <v>10.333632043</v>
      </c>
      <c r="BG28" s="25">
        <v>0.90855620000000004</v>
      </c>
      <c r="BH28" s="25">
        <v>0.11768435670000001</v>
      </c>
      <c r="BI28" s="88">
        <v>1211.1354151999999</v>
      </c>
      <c r="BJ28" s="25">
        <v>75.948909999999998</v>
      </c>
      <c r="BK28" s="25">
        <v>39.863273999999997</v>
      </c>
      <c r="BL28" s="25">
        <v>420.4455676</v>
      </c>
      <c r="BM28" s="25">
        <v>790.69029090000004</v>
      </c>
      <c r="BN28" s="25">
        <v>8.5407075814999995</v>
      </c>
      <c r="BO28" s="25">
        <v>0.11884320499999999</v>
      </c>
      <c r="BP28" s="25">
        <v>41.940640440000003</v>
      </c>
      <c r="BQ28" s="25">
        <v>0.33630166</v>
      </c>
      <c r="BR28" s="25">
        <v>26.821177349999999</v>
      </c>
      <c r="BS28" s="25">
        <v>2.1951250830000002</v>
      </c>
      <c r="BT28" s="25">
        <v>0.78082950600000001</v>
      </c>
      <c r="BU28" s="25">
        <v>107.18361729999999</v>
      </c>
      <c r="BV28" s="25">
        <v>3.35642182</v>
      </c>
      <c r="BW28" s="25">
        <v>29.386856259999998</v>
      </c>
      <c r="BX28" s="25">
        <v>7.2246726554</v>
      </c>
      <c r="BY28" s="25">
        <v>21.752031899999999</v>
      </c>
      <c r="BZ28" s="25">
        <v>0.32053014261999901</v>
      </c>
      <c r="CA28" s="25">
        <v>371.48169999999999</v>
      </c>
      <c r="CB28" s="25">
        <v>69.304747160000005</v>
      </c>
      <c r="CC28" s="25">
        <v>69.304755380000003</v>
      </c>
      <c r="CD28" s="88">
        <v>1858.2677896</v>
      </c>
      <c r="CE28" s="25">
        <v>2.5019432735999998</v>
      </c>
      <c r="CF28" s="25">
        <v>0.1001598531</v>
      </c>
      <c r="CG28" s="25">
        <v>265.75713999999999</v>
      </c>
      <c r="CH28" s="25">
        <v>7299.4573959999998</v>
      </c>
      <c r="CI28" s="25">
        <v>833.99161770000001</v>
      </c>
      <c r="CJ28" s="25">
        <v>685.57511148000003</v>
      </c>
      <c r="CK28" s="25">
        <v>149.8792741</v>
      </c>
      <c r="CL28" s="25">
        <v>0</v>
      </c>
      <c r="CM28" s="25">
        <v>98.87051649</v>
      </c>
      <c r="CN28" s="25">
        <v>6626.8098060000002</v>
      </c>
      <c r="CO28" s="25">
        <v>900.58764680000002</v>
      </c>
      <c r="CP28" s="25">
        <v>384.54147469999998</v>
      </c>
      <c r="CQ28" s="25"/>
      <c r="CR28" s="25"/>
      <c r="CS28" s="25"/>
      <c r="CT28" s="25"/>
      <c r="CU28" s="25"/>
      <c r="CV28" s="34">
        <f t="shared" si="1"/>
        <v>8.0003282309396191E-3</v>
      </c>
      <c r="CW28" s="49">
        <f t="shared" si="2"/>
        <v>-4.124739921973942E-5</v>
      </c>
      <c r="CX28" s="49">
        <f t="shared" si="3"/>
        <v>-3.6602017790842568E-7</v>
      </c>
      <c r="CY28" s="49">
        <f t="shared" si="0"/>
        <v>-7.5966863445206594E-5</v>
      </c>
      <c r="CZ28" s="49"/>
      <c r="DA28" s="34"/>
      <c r="DB28" s="34"/>
      <c r="DC28" s="25"/>
      <c r="DD28" s="25"/>
      <c r="DE28" s="25"/>
      <c r="DF28" s="25"/>
      <c r="DG28" s="25"/>
      <c r="DH28" s="25"/>
      <c r="DI28" s="25"/>
      <c r="DJ28" s="25"/>
      <c r="DK28" s="25"/>
    </row>
    <row r="29" spans="1:115" x14ac:dyDescent="0.25">
      <c r="A29" s="27" t="s">
        <v>28</v>
      </c>
      <c r="B29" s="25">
        <v>11.162633866</v>
      </c>
      <c r="C29" s="25">
        <v>56.529964669999998</v>
      </c>
      <c r="D29" s="25">
        <v>4.9349380699999896</v>
      </c>
      <c r="E29" s="25">
        <v>4.9349127900000003</v>
      </c>
      <c r="F29" s="25">
        <v>56.530135979999997</v>
      </c>
      <c r="G29" s="25">
        <v>56.529817139999899</v>
      </c>
      <c r="H29" s="25">
        <v>13.98978582</v>
      </c>
      <c r="I29" s="88">
        <v>0.26148671899999998</v>
      </c>
      <c r="J29" s="25">
        <v>127.15289632299999</v>
      </c>
      <c r="K29" s="25">
        <v>127.152388051999</v>
      </c>
      <c r="L29" s="25">
        <v>1041.3877</v>
      </c>
      <c r="M29" s="25">
        <v>15.895524108499901</v>
      </c>
      <c r="N29" s="25">
        <v>15.89592113</v>
      </c>
      <c r="O29" s="25">
        <v>1175.0806682</v>
      </c>
      <c r="P29" s="25">
        <v>1175.1169110000001</v>
      </c>
      <c r="Q29" s="25">
        <v>111675.25139</v>
      </c>
      <c r="R29" s="25">
        <v>15010462.986</v>
      </c>
      <c r="S29" s="25">
        <v>111719.96520000001</v>
      </c>
      <c r="T29" s="25">
        <v>251.95656600000001</v>
      </c>
      <c r="U29" s="25">
        <v>377.01061900000002</v>
      </c>
      <c r="V29" s="25">
        <v>123.72467590799999</v>
      </c>
      <c r="W29" s="25">
        <v>646.76820136000003</v>
      </c>
      <c r="X29" s="25">
        <v>87.573963399999997</v>
      </c>
      <c r="Y29" s="25">
        <v>107.24809811</v>
      </c>
      <c r="Z29" s="25">
        <v>646.76767012000005</v>
      </c>
      <c r="AA29" s="25">
        <v>1931.40753</v>
      </c>
      <c r="AB29" s="25">
        <v>2279.9075929999999</v>
      </c>
      <c r="AC29" s="25">
        <v>56.890923299999997</v>
      </c>
      <c r="AD29" s="25">
        <v>56.891021699999897</v>
      </c>
      <c r="AE29" s="25">
        <v>56.890090299999997</v>
      </c>
      <c r="AF29" s="25">
        <v>191.247792949</v>
      </c>
      <c r="AG29" s="25">
        <v>89.786870399999998</v>
      </c>
      <c r="AH29" s="25">
        <v>80.054630599999996</v>
      </c>
      <c r="AI29" s="25">
        <v>189.01533775999999</v>
      </c>
      <c r="AJ29" s="25">
        <v>4.1475522799999904</v>
      </c>
      <c r="AK29" s="88">
        <v>24.6841786899999</v>
      </c>
      <c r="AL29" s="25">
        <v>3.91636899</v>
      </c>
      <c r="AM29" s="25">
        <v>15.566083476999999</v>
      </c>
      <c r="AN29" s="25">
        <v>0</v>
      </c>
      <c r="AO29" s="25">
        <v>187.65627499999999</v>
      </c>
      <c r="AP29" s="25">
        <v>7.6938166599999898</v>
      </c>
      <c r="AQ29" s="25">
        <v>7.6938502299999998</v>
      </c>
      <c r="AR29" s="25">
        <v>884.75410799999997</v>
      </c>
      <c r="AS29" s="25">
        <v>884.74680320000004</v>
      </c>
      <c r="AT29" s="25">
        <v>8419.8722699999998</v>
      </c>
      <c r="AU29" s="25">
        <v>2713.6977700000002</v>
      </c>
      <c r="AV29" s="25">
        <v>2419.6273919999999</v>
      </c>
      <c r="AW29" s="25">
        <v>4655.2653929999997</v>
      </c>
      <c r="AX29" s="25">
        <v>11222.902479999901</v>
      </c>
      <c r="AY29" s="25">
        <v>7507.1358599999903</v>
      </c>
      <c r="AZ29" s="25">
        <v>201.55981809999901</v>
      </c>
      <c r="BA29" s="25">
        <v>0.48512048969999999</v>
      </c>
      <c r="BB29" s="25">
        <v>3317.2437052</v>
      </c>
      <c r="BC29" s="25">
        <v>3.0326822069999899</v>
      </c>
      <c r="BD29" s="25">
        <v>0.87572498349999905</v>
      </c>
      <c r="BE29" s="25">
        <v>197.53740984000001</v>
      </c>
      <c r="BF29" s="25">
        <v>16.751160963</v>
      </c>
      <c r="BG29" s="25">
        <v>1.4363526</v>
      </c>
      <c r="BH29" s="25">
        <v>0.13585376020000001</v>
      </c>
      <c r="BI29" s="88">
        <v>1738.3350809999999</v>
      </c>
      <c r="BJ29" s="25">
        <v>130.17410000000001</v>
      </c>
      <c r="BK29" s="25">
        <v>52.220534999999998</v>
      </c>
      <c r="BL29" s="25">
        <v>496.32578749999902</v>
      </c>
      <c r="BM29" s="25">
        <v>1242.0084776799999</v>
      </c>
      <c r="BN29" s="25">
        <v>14.5425286290999</v>
      </c>
      <c r="BO29" s="25">
        <v>0.1901455</v>
      </c>
      <c r="BP29" s="25">
        <v>67.615376901999994</v>
      </c>
      <c r="BQ29" s="25">
        <v>0.31700658649999902</v>
      </c>
      <c r="BR29" s="25">
        <v>32.408497279999999</v>
      </c>
      <c r="BS29" s="25">
        <v>2.422060476</v>
      </c>
      <c r="BT29" s="25">
        <v>0.91018820999999905</v>
      </c>
      <c r="BU29" s="25">
        <v>123.49158485</v>
      </c>
      <c r="BV29" s="25">
        <v>3.18981212</v>
      </c>
      <c r="BW29" s="25">
        <v>34.073275500000001</v>
      </c>
      <c r="BX29" s="25">
        <v>12.0441371789</v>
      </c>
      <c r="BY29" s="25">
        <v>21.651033669999901</v>
      </c>
      <c r="BZ29" s="25">
        <v>0.52261254715999905</v>
      </c>
      <c r="CA29" s="25">
        <v>191.99422999999999</v>
      </c>
      <c r="CB29" s="25">
        <v>88.559785180000006</v>
      </c>
      <c r="CC29" s="25">
        <v>88.559779770000006</v>
      </c>
      <c r="CD29" s="88">
        <v>1999.6564536999999</v>
      </c>
      <c r="CE29" s="25">
        <v>2.4886217653</v>
      </c>
      <c r="CF29" s="25">
        <v>9.34379283E-2</v>
      </c>
      <c r="CG29" s="25">
        <v>348.14136000000002</v>
      </c>
      <c r="CH29" s="25">
        <v>8368.4439559999992</v>
      </c>
      <c r="CI29" s="25">
        <v>904.73212166999997</v>
      </c>
      <c r="CJ29" s="25">
        <v>751.47338535999995</v>
      </c>
      <c r="CK29" s="25">
        <v>164.31491997000001</v>
      </c>
      <c r="CL29" s="25">
        <v>0</v>
      </c>
      <c r="CM29" s="25">
        <v>89.956557279999998</v>
      </c>
      <c r="CN29" s="25">
        <v>7078.9887289999997</v>
      </c>
      <c r="CO29" s="25">
        <v>953.94389189999902</v>
      </c>
      <c r="CP29" s="25">
        <v>407.53442595000001</v>
      </c>
      <c r="CQ29" s="25"/>
      <c r="CR29" s="25"/>
      <c r="CS29" s="25"/>
      <c r="CT29" s="25"/>
      <c r="CU29" s="25"/>
      <c r="CV29" s="34">
        <f t="shared" si="1"/>
        <v>8.0003252777084439E-3</v>
      </c>
      <c r="CW29" s="49">
        <f t="shared" si="2"/>
        <v>-4.0491343563628314E-5</v>
      </c>
      <c r="CX29" s="49">
        <f t="shared" si="3"/>
        <v>4.6931112988350177E-7</v>
      </c>
      <c r="CY29" s="49">
        <f t="shared" si="0"/>
        <v>-8.8025192647732265E-5</v>
      </c>
      <c r="CZ29" s="49"/>
      <c r="DA29" s="34"/>
      <c r="DB29" s="34"/>
      <c r="DC29" s="25"/>
      <c r="DD29" s="25"/>
      <c r="DE29" s="25"/>
      <c r="DF29" s="25"/>
      <c r="DG29" s="25"/>
      <c r="DH29" s="25"/>
      <c r="DI29" s="25"/>
      <c r="DJ29" s="25"/>
      <c r="DK29" s="25"/>
    </row>
    <row r="30" spans="1:115" x14ac:dyDescent="0.25">
      <c r="A30" s="27" t="s">
        <v>29</v>
      </c>
      <c r="B30" s="25">
        <v>6.0816237639999997</v>
      </c>
      <c r="C30" s="25">
        <v>29.068943359999999</v>
      </c>
      <c r="D30" s="25">
        <v>2.048802878</v>
      </c>
      <c r="E30" s="25">
        <v>2.0488098400000001</v>
      </c>
      <c r="F30" s="25">
        <v>29.068800159999999</v>
      </c>
      <c r="G30" s="25">
        <v>29.068640559999999</v>
      </c>
      <c r="H30" s="25">
        <v>5.2058218160000003</v>
      </c>
      <c r="I30" s="88">
        <v>5.7963313799999999E-2</v>
      </c>
      <c r="J30" s="25">
        <v>68.764924112000003</v>
      </c>
      <c r="K30" s="25">
        <v>68.764592968999906</v>
      </c>
      <c r="L30" s="25">
        <v>381.66820000000001</v>
      </c>
      <c r="M30" s="25">
        <v>10.5007100692</v>
      </c>
      <c r="N30" s="25">
        <v>10.500910295799899</v>
      </c>
      <c r="O30" s="25">
        <v>323.45597509999999</v>
      </c>
      <c r="P30" s="25">
        <v>323.46606982999998</v>
      </c>
      <c r="Q30" s="25">
        <v>46407.163326000002</v>
      </c>
      <c r="R30" s="25">
        <v>6985201.6562999999</v>
      </c>
      <c r="S30" s="25">
        <v>46425.738680000002</v>
      </c>
      <c r="T30" s="25">
        <v>90.934673799999999</v>
      </c>
      <c r="U30" s="25">
        <v>183.20962626400001</v>
      </c>
      <c r="V30" s="25">
        <v>58.036061433</v>
      </c>
      <c r="W30" s="25">
        <v>266.19531050000001</v>
      </c>
      <c r="X30" s="25">
        <v>39.641252809999997</v>
      </c>
      <c r="Y30" s="25">
        <v>47.574453660000003</v>
      </c>
      <c r="Z30" s="25">
        <v>266.196101669999</v>
      </c>
      <c r="AA30" s="25">
        <v>702.70001000000002</v>
      </c>
      <c r="AB30" s="25">
        <v>1133.289278</v>
      </c>
      <c r="AC30" s="25">
        <v>21.95487516</v>
      </c>
      <c r="AD30" s="25">
        <v>21.954873339999999</v>
      </c>
      <c r="AE30" s="25">
        <v>21.954567349999898</v>
      </c>
      <c r="AF30" s="25">
        <v>84.247147298000002</v>
      </c>
      <c r="AG30" s="25">
        <v>32.05813216</v>
      </c>
      <c r="AH30" s="25">
        <v>29.880761400000001</v>
      </c>
      <c r="AI30" s="25">
        <v>83.879956735999997</v>
      </c>
      <c r="AJ30" s="25">
        <v>1.917989854</v>
      </c>
      <c r="AK30" s="88">
        <v>12.208371428</v>
      </c>
      <c r="AL30" s="25">
        <v>0.96798835999999999</v>
      </c>
      <c r="AM30" s="25">
        <v>8.1278943560000005</v>
      </c>
      <c r="AN30" s="25">
        <v>0</v>
      </c>
      <c r="AO30" s="25">
        <v>95.398700999999903</v>
      </c>
      <c r="AP30" s="25">
        <v>3.4502804429999898</v>
      </c>
      <c r="AQ30" s="25">
        <v>3.4502687314999898</v>
      </c>
      <c r="AR30" s="25">
        <v>430.80241706999999</v>
      </c>
      <c r="AS30" s="25">
        <v>430.79909415999998</v>
      </c>
      <c r="AT30" s="25">
        <v>3011.7702669999999</v>
      </c>
      <c r="AU30" s="25">
        <v>963.43898699999897</v>
      </c>
      <c r="AV30" s="25">
        <v>894.79125899999997</v>
      </c>
      <c r="AW30" s="25">
        <v>2026.6488179999999</v>
      </c>
      <c r="AX30" s="25">
        <v>4007.1038879999901</v>
      </c>
      <c r="AY30" s="25">
        <v>2810.3930540000001</v>
      </c>
      <c r="AZ30" s="25">
        <v>97.255345469999995</v>
      </c>
      <c r="BA30" s="25">
        <v>0.18314555041</v>
      </c>
      <c r="BB30" s="25">
        <v>1394.9795448</v>
      </c>
      <c r="BC30" s="25">
        <v>1.165571122</v>
      </c>
      <c r="BD30" s="25">
        <v>0.35162918189999998</v>
      </c>
      <c r="BE30" s="25">
        <v>78.58730568</v>
      </c>
      <c r="BF30" s="25">
        <v>6.2367313419999997</v>
      </c>
      <c r="BG30" s="25">
        <v>0.56482124</v>
      </c>
      <c r="BH30" s="25">
        <v>5.1415016930000002E-2</v>
      </c>
      <c r="BI30" s="88">
        <v>685.43891343999996</v>
      </c>
      <c r="BJ30" s="25">
        <v>47.7089</v>
      </c>
      <c r="BK30" s="25">
        <v>24.254684000000001</v>
      </c>
      <c r="BL30" s="25">
        <v>199.1120573</v>
      </c>
      <c r="BM30" s="25">
        <v>486.32678539199998</v>
      </c>
      <c r="BN30" s="25">
        <v>5.3366591208000003</v>
      </c>
      <c r="BO30" s="25">
        <v>7.6452129999999993E-2</v>
      </c>
      <c r="BP30" s="25">
        <v>25.348446810999999</v>
      </c>
      <c r="BQ30" s="25">
        <v>0.11720074429999899</v>
      </c>
      <c r="BR30" s="25">
        <v>13.860695939999999</v>
      </c>
      <c r="BS30" s="25">
        <v>0.97552283399999995</v>
      </c>
      <c r="BT30" s="25">
        <v>0.35887032870000002</v>
      </c>
      <c r="BU30" s="25">
        <v>52.762573089999997</v>
      </c>
      <c r="BV30" s="25">
        <v>1.3239252850000001</v>
      </c>
      <c r="BW30" s="25">
        <v>12.49390208</v>
      </c>
      <c r="BX30" s="25">
        <v>4.4044005448199997</v>
      </c>
      <c r="BY30" s="25">
        <v>8.5595474199999995</v>
      </c>
      <c r="BZ30" s="25">
        <v>0.193372111667</v>
      </c>
      <c r="CA30" s="25">
        <v>99.723479999999995</v>
      </c>
      <c r="CB30" s="25">
        <v>41.987204570000003</v>
      </c>
      <c r="CC30" s="25">
        <v>41.987357576999997</v>
      </c>
      <c r="CD30" s="88">
        <v>834.63484864999998</v>
      </c>
      <c r="CE30" s="25">
        <v>1.2369470165999901</v>
      </c>
      <c r="CF30" s="25">
        <v>2.0712222799999999E-2</v>
      </c>
      <c r="CG30" s="25">
        <v>161.69883999999999</v>
      </c>
      <c r="CH30" s="25">
        <v>3446.9650702999902</v>
      </c>
      <c r="CI30" s="25">
        <v>385.49656784599898</v>
      </c>
      <c r="CJ30" s="25">
        <v>314.13833665599998</v>
      </c>
      <c r="CK30" s="25">
        <v>66.870321907999994</v>
      </c>
      <c r="CL30" s="25">
        <v>0</v>
      </c>
      <c r="CM30" s="25">
        <v>37.687501273000002</v>
      </c>
      <c r="CN30" s="25">
        <v>3065.5424412000002</v>
      </c>
      <c r="CO30" s="25">
        <v>429.49529137000002</v>
      </c>
      <c r="CP30" s="25">
        <v>180.84719557</v>
      </c>
      <c r="CQ30" s="25"/>
      <c r="CR30" s="25"/>
      <c r="CS30" s="25"/>
      <c r="CT30" s="25"/>
      <c r="CU30" s="25"/>
      <c r="CV30" s="34">
        <f t="shared" si="1"/>
        <v>8.0003246873643526E-3</v>
      </c>
      <c r="CW30" s="49">
        <f t="shared" si="2"/>
        <v>-4.0802076656452358E-5</v>
      </c>
      <c r="CX30" s="49">
        <f t="shared" si="3"/>
        <v>1.0321561644285856E-7</v>
      </c>
      <c r="CY30" s="49">
        <f t="shared" si="0"/>
        <v>-1.1201184312709086E-4</v>
      </c>
      <c r="CZ30" s="49"/>
      <c r="DA30" s="34"/>
      <c r="DB30" s="34"/>
      <c r="DC30" s="25"/>
      <c r="DD30" s="25"/>
      <c r="DE30" s="25"/>
      <c r="DF30" s="25"/>
      <c r="DG30" s="25"/>
      <c r="DH30" s="25"/>
      <c r="DI30" s="25"/>
      <c r="DJ30" s="25"/>
      <c r="DK30" s="25"/>
    </row>
    <row r="31" spans="1:115" x14ac:dyDescent="0.25">
      <c r="A31" s="27" t="s">
        <v>30</v>
      </c>
      <c r="B31" s="25">
        <v>22.72007911</v>
      </c>
      <c r="C31" s="25">
        <v>109.4921004</v>
      </c>
      <c r="D31" s="25">
        <v>7.72100206</v>
      </c>
      <c r="E31" s="25">
        <v>7.7210121599999999</v>
      </c>
      <c r="F31" s="25">
        <v>109.4916078</v>
      </c>
      <c r="G31" s="25">
        <v>109.49095819999999</v>
      </c>
      <c r="H31" s="25">
        <v>20.082605399999998</v>
      </c>
      <c r="I31" s="88">
        <v>0.28433276899999999</v>
      </c>
      <c r="J31" s="25">
        <v>233.12024110999999</v>
      </c>
      <c r="K31" s="25">
        <v>233.11938455999999</v>
      </c>
      <c r="L31" s="25">
        <v>1997.1339</v>
      </c>
      <c r="M31" s="25">
        <v>37.636728507000001</v>
      </c>
      <c r="N31" s="25">
        <v>37.637709234999903</v>
      </c>
      <c r="O31" s="25">
        <v>1333.8152325999999</v>
      </c>
      <c r="P31" s="25">
        <v>1333.856556</v>
      </c>
      <c r="Q31" s="25">
        <v>185535.72245</v>
      </c>
      <c r="R31" s="25">
        <v>34672037.785999998</v>
      </c>
      <c r="S31" s="25">
        <v>185609.99812999999</v>
      </c>
      <c r="T31" s="25">
        <v>359.32209499999999</v>
      </c>
      <c r="U31" s="25">
        <v>670.72033001</v>
      </c>
      <c r="V31" s="25">
        <v>214.30426315</v>
      </c>
      <c r="W31" s="25">
        <v>1077.3202932500001</v>
      </c>
      <c r="X31" s="25">
        <v>139.39876229999999</v>
      </c>
      <c r="Y31" s="25">
        <v>178.34782057000001</v>
      </c>
      <c r="Z31" s="25">
        <v>1077.3181533699999</v>
      </c>
      <c r="AA31" s="25">
        <v>2922.2847999999999</v>
      </c>
      <c r="AB31" s="25">
        <v>4046.1124519999998</v>
      </c>
      <c r="AC31" s="25">
        <v>82.626456599999997</v>
      </c>
      <c r="AD31" s="25">
        <v>82.626384000000002</v>
      </c>
      <c r="AE31" s="25">
        <v>82.625309200000004</v>
      </c>
      <c r="AF31" s="25">
        <v>319.96052129499998</v>
      </c>
      <c r="AG31" s="25">
        <v>158.47771159999999</v>
      </c>
      <c r="AH31" s="25">
        <v>150.31697800000001</v>
      </c>
      <c r="AI31" s="25">
        <v>314.85984357000001</v>
      </c>
      <c r="AJ31" s="25">
        <v>7.2073302100000003</v>
      </c>
      <c r="AK31" s="88">
        <v>44.855284179999998</v>
      </c>
      <c r="AL31" s="25">
        <v>4.4991643699999999</v>
      </c>
      <c r="AM31" s="25">
        <v>29.778350209999999</v>
      </c>
      <c r="AN31" s="25">
        <v>0</v>
      </c>
      <c r="AO31" s="25">
        <v>430.19996600000002</v>
      </c>
      <c r="AP31" s="25">
        <v>12.285662459999999</v>
      </c>
      <c r="AQ31" s="25">
        <v>12.285622</v>
      </c>
      <c r="AR31" s="25">
        <v>2084.5019523999999</v>
      </c>
      <c r="AS31" s="25">
        <v>2084.4837729999999</v>
      </c>
      <c r="AT31" s="25">
        <v>14128.86686</v>
      </c>
      <c r="AU31" s="25">
        <v>5522.3726099999903</v>
      </c>
      <c r="AV31" s="25">
        <v>5224.2690700000003</v>
      </c>
      <c r="AW31" s="25">
        <v>7655.4627519999904</v>
      </c>
      <c r="AX31" s="25">
        <v>19808.90753</v>
      </c>
      <c r="AY31" s="25">
        <v>13414.999969999901</v>
      </c>
      <c r="AZ31" s="25">
        <v>355.0429024</v>
      </c>
      <c r="BA31" s="25">
        <v>0.84277211645000005</v>
      </c>
      <c r="BB31" s="25">
        <v>5338.352202</v>
      </c>
      <c r="BC31" s="25">
        <v>5.30138848</v>
      </c>
      <c r="BD31" s="25">
        <v>1.711558728</v>
      </c>
      <c r="BE31" s="25">
        <v>325.418093599999</v>
      </c>
      <c r="BF31" s="25">
        <v>31.849198065</v>
      </c>
      <c r="BG31" s="25">
        <v>2.9116453999999998</v>
      </c>
      <c r="BH31" s="25">
        <v>0.24413322106999999</v>
      </c>
      <c r="BI31" s="88">
        <v>3380.7309187000001</v>
      </c>
      <c r="BJ31" s="25">
        <v>249.64241000000001</v>
      </c>
      <c r="BK31" s="25">
        <v>121.0718</v>
      </c>
      <c r="BL31" s="25">
        <v>888.35546499999998</v>
      </c>
      <c r="BM31" s="25">
        <v>2492.3757632000002</v>
      </c>
      <c r="BN31" s="25">
        <v>27.875481282999999</v>
      </c>
      <c r="BO31" s="25">
        <v>0.39111279999999998</v>
      </c>
      <c r="BP31" s="25">
        <v>128.99275068</v>
      </c>
      <c r="BQ31" s="25">
        <v>0.66839230900000002</v>
      </c>
      <c r="BR31" s="25">
        <v>61.415512200000002</v>
      </c>
      <c r="BS31" s="25">
        <v>3.8662876399999999</v>
      </c>
      <c r="BT31" s="25">
        <v>1.5581204949999901</v>
      </c>
      <c r="BU31" s="25">
        <v>223.28024049999999</v>
      </c>
      <c r="BV31" s="25">
        <v>5.0433887249999998</v>
      </c>
      <c r="BW31" s="25">
        <v>51.763250800000002</v>
      </c>
      <c r="BX31" s="25">
        <v>22.872461601400001</v>
      </c>
      <c r="BY31" s="25">
        <v>48.266084399999997</v>
      </c>
      <c r="BZ31" s="25">
        <v>0.99772285541999906</v>
      </c>
      <c r="CA31" s="25">
        <v>327.73962</v>
      </c>
      <c r="CB31" s="25">
        <v>205.55142172999999</v>
      </c>
      <c r="CC31" s="25">
        <v>205.55112334</v>
      </c>
      <c r="CD31" s="88">
        <v>3168.415524</v>
      </c>
      <c r="CE31" s="25">
        <v>4.2488608679999897</v>
      </c>
      <c r="CF31" s="25">
        <v>0.1016006756</v>
      </c>
      <c r="CG31" s="25">
        <v>807.15120000000002</v>
      </c>
      <c r="CH31" s="25">
        <v>13194.9897749999</v>
      </c>
      <c r="CI31" s="25">
        <v>1470.3091105000001</v>
      </c>
      <c r="CJ31" s="25">
        <v>1205.6945786700001</v>
      </c>
      <c r="CK31" s="25">
        <v>258.92286974500001</v>
      </c>
      <c r="CL31" s="25">
        <v>0</v>
      </c>
      <c r="CM31" s="25">
        <v>147.61056773999999</v>
      </c>
      <c r="CN31" s="25">
        <v>11651.074645999999</v>
      </c>
      <c r="CO31" s="25">
        <v>1606.2705599999999</v>
      </c>
      <c r="CP31" s="25">
        <v>684.56025959999897</v>
      </c>
      <c r="CQ31" s="25"/>
      <c r="CR31" s="25"/>
      <c r="CS31" s="25"/>
      <c r="CT31" s="25"/>
      <c r="CU31" s="25"/>
      <c r="CV31" s="34">
        <f t="shared" si="1"/>
        <v>8.0003256797473669E-3</v>
      </c>
      <c r="CW31" s="49">
        <f t="shared" si="2"/>
        <v>-4.0873107149614844E-5</v>
      </c>
      <c r="CX31" s="49">
        <f t="shared" si="3"/>
        <v>-9.1548250253509815E-8</v>
      </c>
      <c r="CY31" s="49">
        <f t="shared" si="0"/>
        <v>-1.2100040870359775E-4</v>
      </c>
      <c r="CZ31" s="49"/>
      <c r="DA31" s="34"/>
      <c r="DB31" s="34"/>
      <c r="DC31" s="25"/>
      <c r="DD31" s="25"/>
      <c r="DE31" s="25"/>
      <c r="DF31" s="25"/>
      <c r="DG31" s="25"/>
      <c r="DH31" s="25"/>
      <c r="DI31" s="25"/>
      <c r="DJ31" s="25"/>
      <c r="DK31" s="25"/>
    </row>
    <row r="32" spans="1:115" x14ac:dyDescent="0.25">
      <c r="A32" s="27" t="s">
        <v>31</v>
      </c>
      <c r="B32" s="25">
        <v>10.85592145</v>
      </c>
      <c r="C32" s="25">
        <v>66.189422300000004</v>
      </c>
      <c r="D32" s="25">
        <v>6.6087440699999904</v>
      </c>
      <c r="E32" s="25">
        <v>6.6087522300000003</v>
      </c>
      <c r="F32" s="25">
        <v>66.189549</v>
      </c>
      <c r="G32" s="25">
        <v>66.189154199999905</v>
      </c>
      <c r="H32" s="25">
        <v>21.288042059999999</v>
      </c>
      <c r="I32" s="88">
        <v>0.49453182000000001</v>
      </c>
      <c r="J32" s="25">
        <v>128.56176479999999</v>
      </c>
      <c r="K32" s="25">
        <v>128.56202845000001</v>
      </c>
      <c r="L32" s="25">
        <v>1000.9338</v>
      </c>
      <c r="M32" s="25">
        <v>15.443918146</v>
      </c>
      <c r="N32" s="25">
        <v>15.444376886000001</v>
      </c>
      <c r="O32" s="25">
        <v>830.68855799999994</v>
      </c>
      <c r="P32" s="25">
        <v>830.71430059999898</v>
      </c>
      <c r="Q32" s="25">
        <v>129176.84812</v>
      </c>
      <c r="R32" s="25">
        <v>18777822.309999999</v>
      </c>
      <c r="S32" s="25">
        <v>129228.55004</v>
      </c>
      <c r="T32" s="25">
        <v>213.01795199999901</v>
      </c>
      <c r="U32" s="25">
        <v>414.350960907</v>
      </c>
      <c r="V32" s="25">
        <v>124.55646032999999</v>
      </c>
      <c r="W32" s="25">
        <v>676.9675767</v>
      </c>
      <c r="X32" s="25">
        <v>110.9722434</v>
      </c>
      <c r="Y32" s="25">
        <v>119.7775224</v>
      </c>
      <c r="Z32" s="25">
        <v>676.969727419999</v>
      </c>
      <c r="AA32" s="25">
        <v>1975.8881100000001</v>
      </c>
      <c r="AB32" s="25">
        <v>2520.2566419999998</v>
      </c>
      <c r="AC32" s="25">
        <v>76.449826099999996</v>
      </c>
      <c r="AD32" s="25">
        <v>76.449866900000004</v>
      </c>
      <c r="AE32" s="25">
        <v>76.448746799999995</v>
      </c>
      <c r="AF32" s="25">
        <v>197.21468963999999</v>
      </c>
      <c r="AG32" s="25">
        <v>161.82561849999999</v>
      </c>
      <c r="AH32" s="25">
        <v>147.68427699999901</v>
      </c>
      <c r="AI32" s="25">
        <v>220.69344860000001</v>
      </c>
      <c r="AJ32" s="25">
        <v>3.9761172259999999</v>
      </c>
      <c r="AK32" s="88">
        <v>34.293989459999999</v>
      </c>
      <c r="AL32" s="25">
        <v>7.1937563000000004</v>
      </c>
      <c r="AM32" s="25">
        <v>12.553416295</v>
      </c>
      <c r="AN32" s="25">
        <v>0</v>
      </c>
      <c r="AO32" s="25">
        <v>185.86320999999899</v>
      </c>
      <c r="AP32" s="25">
        <v>9.4543318999999997</v>
      </c>
      <c r="AQ32" s="25">
        <v>9.4543316900000001</v>
      </c>
      <c r="AR32" s="25">
        <v>1020.4085425</v>
      </c>
      <c r="AS32" s="25">
        <v>1020.39664859999</v>
      </c>
      <c r="AT32" s="25">
        <v>14898.985849999999</v>
      </c>
      <c r="AU32" s="25">
        <v>5167.3887999999897</v>
      </c>
      <c r="AV32" s="25">
        <v>4725.7655599999898</v>
      </c>
      <c r="AW32" s="25">
        <v>5343.5595620000004</v>
      </c>
      <c r="AX32" s="25">
        <v>20227.382900000001</v>
      </c>
      <c r="AY32" s="25">
        <v>13587.09663</v>
      </c>
      <c r="AZ32" s="25">
        <v>234.52952669999999</v>
      </c>
      <c r="BA32" s="25">
        <v>0.65244660389999998</v>
      </c>
      <c r="BB32" s="25">
        <v>3778.78290099999</v>
      </c>
      <c r="BC32" s="25">
        <v>3.824556925</v>
      </c>
      <c r="BD32" s="25">
        <v>1.1643795049999901</v>
      </c>
      <c r="BE32" s="25">
        <v>271.00442390000001</v>
      </c>
      <c r="BF32" s="25">
        <v>16.799467004999901</v>
      </c>
      <c r="BG32" s="25">
        <v>1.4535039999999999</v>
      </c>
      <c r="BH32" s="25">
        <v>0.20194119150000001</v>
      </c>
      <c r="BI32" s="88">
        <v>1889.199263</v>
      </c>
      <c r="BJ32" s="25">
        <v>125.115875</v>
      </c>
      <c r="BK32" s="25">
        <v>59.911059999999999</v>
      </c>
      <c r="BL32" s="25">
        <v>628.42925060000005</v>
      </c>
      <c r="BM32" s="25">
        <v>1260.7676116999901</v>
      </c>
      <c r="BN32" s="25">
        <v>14.058279614</v>
      </c>
      <c r="BO32" s="25">
        <v>0.18725981999999999</v>
      </c>
      <c r="BP32" s="25">
        <v>68.108701179999997</v>
      </c>
      <c r="BQ32" s="25">
        <v>0.59390880499999998</v>
      </c>
      <c r="BR32" s="25">
        <v>39.724134120000002</v>
      </c>
      <c r="BS32" s="25">
        <v>3.4363408799999999</v>
      </c>
      <c r="BT32" s="25">
        <v>1.244798775</v>
      </c>
      <c r="BU32" s="25">
        <v>156.98494059999999</v>
      </c>
      <c r="BV32" s="25">
        <v>4.5478547799999998</v>
      </c>
      <c r="BW32" s="25">
        <v>41.422596460000001</v>
      </c>
      <c r="BX32" s="25">
        <v>12.0331731994</v>
      </c>
      <c r="BY32" s="25">
        <v>36.47399497</v>
      </c>
      <c r="BZ32" s="25">
        <v>0.53013369286000001</v>
      </c>
      <c r="CA32" s="25">
        <v>634.3954</v>
      </c>
      <c r="CB32" s="25">
        <v>101.68805254999999</v>
      </c>
      <c r="CC32" s="25">
        <v>101.68794344</v>
      </c>
      <c r="CD32" s="88">
        <v>2301.6485855000001</v>
      </c>
      <c r="CE32" s="25">
        <v>2.6989698359999998</v>
      </c>
      <c r="CF32" s="25">
        <v>0.176711759</v>
      </c>
      <c r="CG32" s="25">
        <v>399.41050000000001</v>
      </c>
      <c r="CH32" s="25">
        <v>8942.0464099999899</v>
      </c>
      <c r="CI32" s="25">
        <v>1003.07809579999</v>
      </c>
      <c r="CJ32" s="25">
        <v>832.15983319999998</v>
      </c>
      <c r="CK32" s="25">
        <v>184.21414139999999</v>
      </c>
      <c r="CL32" s="25">
        <v>0</v>
      </c>
      <c r="CM32" s="25">
        <v>134.53267959999999</v>
      </c>
      <c r="CN32" s="25">
        <v>8001.1110369999997</v>
      </c>
      <c r="CO32" s="25">
        <v>1066.8790306999999</v>
      </c>
      <c r="CP32" s="25">
        <v>460.1612988</v>
      </c>
      <c r="CQ32" s="25"/>
      <c r="CR32" s="25"/>
      <c r="CS32" s="25"/>
      <c r="CT32" s="25"/>
      <c r="CU32" s="25"/>
      <c r="CV32" s="34">
        <f t="shared" si="1"/>
        <v>8.0003240804820078E-3</v>
      </c>
      <c r="CW32" s="49">
        <f t="shared" si="2"/>
        <v>-4.0409009115431539E-5</v>
      </c>
      <c r="CX32" s="49">
        <f t="shared" si="3"/>
        <v>1.2707500244932696E-6</v>
      </c>
      <c r="CY32" s="49">
        <f t="shared" si="0"/>
        <v>-7.5003171184090273E-5</v>
      </c>
      <c r="CZ32" s="49"/>
      <c r="DA32" s="34"/>
      <c r="DB32" s="34"/>
      <c r="DC32" s="25"/>
      <c r="DD32" s="25"/>
      <c r="DE32" s="25"/>
      <c r="DF32" s="25"/>
      <c r="DG32" s="25"/>
      <c r="DH32" s="25"/>
      <c r="DI32" s="25"/>
      <c r="DJ32" s="25"/>
      <c r="DK32" s="25"/>
    </row>
    <row r="33" spans="1:115" x14ac:dyDescent="0.25">
      <c r="A33" s="27" t="s">
        <v>32</v>
      </c>
      <c r="B33" s="25">
        <v>42.64368597</v>
      </c>
      <c r="C33" s="25">
        <v>214.7016059</v>
      </c>
      <c r="D33" s="25">
        <v>15.326431550000001</v>
      </c>
      <c r="E33" s="25">
        <v>15.32645728</v>
      </c>
      <c r="F33" s="25">
        <v>214.7018032</v>
      </c>
      <c r="G33" s="25">
        <v>214.70056790000001</v>
      </c>
      <c r="H33" s="25">
        <v>39.870910729999999</v>
      </c>
      <c r="I33" s="88">
        <v>0.52841686499999996</v>
      </c>
      <c r="J33" s="25">
        <v>483.54942417000001</v>
      </c>
      <c r="K33" s="25">
        <v>483.55068518000002</v>
      </c>
      <c r="L33" s="25">
        <v>5731.0110000000004</v>
      </c>
      <c r="M33" s="25">
        <v>68.702600974000006</v>
      </c>
      <c r="N33" s="25">
        <v>68.704041977000003</v>
      </c>
      <c r="O33" s="25">
        <v>4004.5637889999998</v>
      </c>
      <c r="P33" s="25">
        <v>4004.68896</v>
      </c>
      <c r="Q33" s="25">
        <v>329614.5503</v>
      </c>
      <c r="R33" s="25">
        <v>65528974.564000003</v>
      </c>
      <c r="S33" s="25">
        <v>329746.41086</v>
      </c>
      <c r="T33" s="25">
        <v>804.58870000000002</v>
      </c>
      <c r="U33" s="25">
        <v>1289.0078946799999</v>
      </c>
      <c r="V33" s="25">
        <v>450.90807063</v>
      </c>
      <c r="W33" s="25">
        <v>2127.9480809000001</v>
      </c>
      <c r="X33" s="25">
        <v>282.11401039999998</v>
      </c>
      <c r="Y33" s="25">
        <v>360.21665025999999</v>
      </c>
      <c r="Z33" s="25">
        <v>2127.9480266999999</v>
      </c>
      <c r="AA33" s="25">
        <v>5596.0794999999998</v>
      </c>
      <c r="AB33" s="25">
        <v>7991.5535499999996</v>
      </c>
      <c r="AC33" s="25">
        <v>171.81050350000001</v>
      </c>
      <c r="AD33" s="25">
        <v>171.81068139999999</v>
      </c>
      <c r="AE33" s="25">
        <v>171.80810889999901</v>
      </c>
      <c r="AF33" s="25">
        <v>643.59951290000004</v>
      </c>
      <c r="AG33" s="25">
        <v>309.55641930000002</v>
      </c>
      <c r="AH33" s="25">
        <v>291.92374699999999</v>
      </c>
      <c r="AI33" s="25">
        <v>658.27144420000002</v>
      </c>
      <c r="AJ33" s="25">
        <v>14.089638243</v>
      </c>
      <c r="AK33" s="88">
        <v>92.443278000000007</v>
      </c>
      <c r="AL33" s="25">
        <v>8.47660722</v>
      </c>
      <c r="AM33" s="25">
        <v>56.48058185</v>
      </c>
      <c r="AN33" s="25">
        <v>0</v>
      </c>
      <c r="AO33" s="25">
        <v>867.05980999999997</v>
      </c>
      <c r="AP33" s="25">
        <v>24.22647036</v>
      </c>
      <c r="AQ33" s="25">
        <v>24.22649243</v>
      </c>
      <c r="AR33" s="25">
        <v>3808.9590359999902</v>
      </c>
      <c r="AS33" s="25">
        <v>3808.9245500000002</v>
      </c>
      <c r="AT33" s="25">
        <v>27488.952499999999</v>
      </c>
      <c r="AU33" s="25">
        <v>10896.04744</v>
      </c>
      <c r="AV33" s="25">
        <v>10251.7382</v>
      </c>
      <c r="AW33" s="25">
        <v>15542.436949999999</v>
      </c>
      <c r="AX33" s="25">
        <v>38692.986499999999</v>
      </c>
      <c r="AY33" s="25">
        <v>25946.846099999901</v>
      </c>
      <c r="AZ33" s="25">
        <v>705.30197399999997</v>
      </c>
      <c r="BA33" s="25">
        <v>1.9473458269999999</v>
      </c>
      <c r="BB33" s="25">
        <v>10887.514343999999</v>
      </c>
      <c r="BC33" s="25">
        <v>12.770283464999901</v>
      </c>
      <c r="BD33" s="25">
        <v>3.687875338</v>
      </c>
      <c r="BE33" s="25">
        <v>645.61374130000002</v>
      </c>
      <c r="BF33" s="25">
        <v>88.708383686999994</v>
      </c>
      <c r="BG33" s="25">
        <v>7.5518017000000004</v>
      </c>
      <c r="BH33" s="25">
        <v>0.51450599969999999</v>
      </c>
      <c r="BI33" s="88">
        <v>8475.3160119999993</v>
      </c>
      <c r="BJ33" s="25">
        <v>716.37530000000004</v>
      </c>
      <c r="BK33" s="25">
        <v>240.38333</v>
      </c>
      <c r="BL33" s="25">
        <v>1980.58810899999</v>
      </c>
      <c r="BM33" s="25">
        <v>6494.7218288999902</v>
      </c>
      <c r="BN33" s="25">
        <v>79.729832665000004</v>
      </c>
      <c r="BO33" s="25">
        <v>0.98752150000000005</v>
      </c>
      <c r="BP33" s="25">
        <v>356.01526135</v>
      </c>
      <c r="BQ33" s="25">
        <v>1.2614170849999999</v>
      </c>
      <c r="BR33" s="25">
        <v>132.74374089999901</v>
      </c>
      <c r="BS33" s="25">
        <v>7.8137094600000001</v>
      </c>
      <c r="BT33" s="25">
        <v>3.4388660299999998</v>
      </c>
      <c r="BU33" s="25">
        <v>473.72553679999999</v>
      </c>
      <c r="BV33" s="25">
        <v>9.8612474399999996</v>
      </c>
      <c r="BW33" s="25">
        <v>107.413878</v>
      </c>
      <c r="BX33" s="25">
        <v>64.788502755799996</v>
      </c>
      <c r="BY33" s="25">
        <v>96.704389399999997</v>
      </c>
      <c r="BZ33" s="25">
        <v>2.7738518999999999</v>
      </c>
      <c r="CA33" s="25">
        <v>1150.2177999999999</v>
      </c>
      <c r="CB33" s="25">
        <v>391.20145792</v>
      </c>
      <c r="CC33" s="25">
        <v>391.20052644999998</v>
      </c>
      <c r="CD33" s="88">
        <v>6527.7721305999903</v>
      </c>
      <c r="CE33" s="25">
        <v>8.468253378</v>
      </c>
      <c r="CF33" s="25">
        <v>0.18881990600000001</v>
      </c>
      <c r="CG33" s="25">
        <v>1602.5541000000001</v>
      </c>
      <c r="CH33" s="25">
        <v>28025.564813999899</v>
      </c>
      <c r="CI33" s="25">
        <v>2990.3453927999999</v>
      </c>
      <c r="CJ33" s="25">
        <v>2458.9314716999902</v>
      </c>
      <c r="CK33" s="25">
        <v>530.99921232999998</v>
      </c>
      <c r="CL33" s="25">
        <v>0</v>
      </c>
      <c r="CM33" s="25">
        <v>323.03235549999999</v>
      </c>
      <c r="CN33" s="25">
        <v>23595.983029999999</v>
      </c>
      <c r="CO33" s="25">
        <v>3232.9104373</v>
      </c>
      <c r="CP33" s="25">
        <v>1378.4449396999901</v>
      </c>
      <c r="CQ33" s="25"/>
      <c r="CR33" s="25"/>
      <c r="CS33" s="25"/>
      <c r="CT33" s="25"/>
      <c r="CU33" s="25"/>
      <c r="CV33" s="34">
        <f t="shared" si="1"/>
        <v>8.0003237615168324E-3</v>
      </c>
      <c r="CW33" s="49">
        <f t="shared" si="2"/>
        <v>-4.0572192585945066E-5</v>
      </c>
      <c r="CX33" s="49">
        <f t="shared" si="3"/>
        <v>7.1668124353709405E-7</v>
      </c>
      <c r="CY33" s="49">
        <f t="shared" si="0"/>
        <v>-9.51526274708918E-5</v>
      </c>
      <c r="CZ33" s="49"/>
      <c r="DA33" s="34"/>
      <c r="DB33" s="34"/>
      <c r="DC33" s="25"/>
      <c r="DD33" s="25"/>
      <c r="DE33" s="25"/>
      <c r="DF33" s="25"/>
      <c r="DG33" s="25"/>
      <c r="DH33" s="25"/>
      <c r="DI33" s="25"/>
      <c r="DJ33" s="25"/>
      <c r="DK33" s="25"/>
    </row>
    <row r="34" spans="1:115" x14ac:dyDescent="0.25">
      <c r="A34" s="27" t="s">
        <v>33</v>
      </c>
      <c r="B34" s="25">
        <v>30.18275981</v>
      </c>
      <c r="C34" s="25">
        <v>148.45887310000001</v>
      </c>
      <c r="D34" s="25">
        <v>12.240768879999999</v>
      </c>
      <c r="E34" s="25">
        <v>12.240806320000001</v>
      </c>
      <c r="F34" s="25">
        <v>148.4584365</v>
      </c>
      <c r="G34" s="25">
        <v>148.45756066000001</v>
      </c>
      <c r="H34" s="25">
        <v>34.864175750000001</v>
      </c>
      <c r="I34" s="88">
        <v>0.55205985599999996</v>
      </c>
      <c r="J34" s="25">
        <v>402.93467536000003</v>
      </c>
      <c r="K34" s="25">
        <v>402.93392194</v>
      </c>
      <c r="L34" s="25">
        <v>3466.0756999999999</v>
      </c>
      <c r="M34" s="25">
        <v>43.163997748</v>
      </c>
      <c r="N34" s="25">
        <v>43.164965128999903</v>
      </c>
      <c r="O34" s="25">
        <v>2006.948077</v>
      </c>
      <c r="P34" s="25">
        <v>2007.0104226999999</v>
      </c>
      <c r="Q34" s="25">
        <v>434130.06631999998</v>
      </c>
      <c r="R34" s="25">
        <v>56880963.07</v>
      </c>
      <c r="S34" s="25">
        <v>434303.824599999</v>
      </c>
      <c r="T34" s="25">
        <v>757.849558</v>
      </c>
      <c r="U34" s="25">
        <v>995.87755257999902</v>
      </c>
      <c r="V34" s="25">
        <v>305.94082803999999</v>
      </c>
      <c r="W34" s="25">
        <v>2114.7015702999902</v>
      </c>
      <c r="X34" s="25">
        <v>237.99119589999901</v>
      </c>
      <c r="Y34" s="25">
        <v>342.84045464000002</v>
      </c>
      <c r="Z34" s="25">
        <v>2114.7011135999901</v>
      </c>
      <c r="AA34" s="25">
        <v>5734.4191000000001</v>
      </c>
      <c r="AB34" s="25">
        <v>6204.2013809999999</v>
      </c>
      <c r="AC34" s="25">
        <v>138.4426599</v>
      </c>
      <c r="AD34" s="25">
        <v>138.44252739999999</v>
      </c>
      <c r="AE34" s="25">
        <v>138.44073779999999</v>
      </c>
      <c r="AF34" s="25">
        <v>597.90539874599995</v>
      </c>
      <c r="AG34" s="25">
        <v>276.33856520000001</v>
      </c>
      <c r="AH34" s="25">
        <v>270.955401399999</v>
      </c>
      <c r="AI34" s="25">
        <v>632.69719525000005</v>
      </c>
      <c r="AJ34" s="25">
        <v>11.355715388</v>
      </c>
      <c r="AK34" s="88">
        <v>76.495247390000003</v>
      </c>
      <c r="AL34" s="25">
        <v>8.5561587299999999</v>
      </c>
      <c r="AM34" s="25">
        <v>41.652018269999999</v>
      </c>
      <c r="AN34" s="25">
        <v>0</v>
      </c>
      <c r="AO34" s="25">
        <v>654.46585400000004</v>
      </c>
      <c r="AP34" s="25">
        <v>19.77819242</v>
      </c>
      <c r="AQ34" s="25">
        <v>19.778229279999898</v>
      </c>
      <c r="AR34" s="25">
        <v>3514.478623</v>
      </c>
      <c r="AS34" s="25">
        <v>3514.4522827000001</v>
      </c>
      <c r="AT34" s="25">
        <v>25749.195329999999</v>
      </c>
      <c r="AU34" s="25">
        <v>8516.7891</v>
      </c>
      <c r="AV34" s="25">
        <v>8335.7584299999999</v>
      </c>
      <c r="AW34" s="25">
        <v>14405.409180999901</v>
      </c>
      <c r="AX34" s="25">
        <v>34540.922030000002</v>
      </c>
      <c r="AY34" s="25">
        <v>25262.678309999999</v>
      </c>
      <c r="AZ34" s="25">
        <v>570.90230499999996</v>
      </c>
      <c r="BA34" s="25">
        <v>1.6215797242000001</v>
      </c>
      <c r="BB34" s="25">
        <v>10600.4123502</v>
      </c>
      <c r="BC34" s="25">
        <v>9.6796813569999998</v>
      </c>
      <c r="BD34" s="25">
        <v>2.917585442</v>
      </c>
      <c r="BE34" s="25">
        <v>513.80470749999995</v>
      </c>
      <c r="BF34" s="25">
        <v>55.973239306000004</v>
      </c>
      <c r="BG34" s="25">
        <v>4.9819430000000002</v>
      </c>
      <c r="BH34" s="25">
        <v>0.44736667559999999</v>
      </c>
      <c r="BI34" s="88">
        <v>5742.0099289999998</v>
      </c>
      <c r="BJ34" s="25">
        <v>433.25992000000002</v>
      </c>
      <c r="BK34" s="25">
        <v>200.62689</v>
      </c>
      <c r="BL34" s="25">
        <v>1477.159508</v>
      </c>
      <c r="BM34" s="25">
        <v>4264.8551321200002</v>
      </c>
      <c r="BN34" s="25">
        <v>48.415863092000002</v>
      </c>
      <c r="BO34" s="25">
        <v>0.666686</v>
      </c>
      <c r="BP34" s="25">
        <v>224.44556077999999</v>
      </c>
      <c r="BQ34" s="25">
        <v>0.98295228300000004</v>
      </c>
      <c r="BR34" s="25">
        <v>105.008720269999</v>
      </c>
      <c r="BS34" s="25">
        <v>7.9680354940000004</v>
      </c>
      <c r="BT34" s="25">
        <v>2.63599505199999</v>
      </c>
      <c r="BU34" s="25">
        <v>384.08903340000001</v>
      </c>
      <c r="BV34" s="25">
        <v>8.1743273940000005</v>
      </c>
      <c r="BW34" s="25">
        <v>88.259026199999994</v>
      </c>
      <c r="BX34" s="25">
        <v>39.840599957799903</v>
      </c>
      <c r="BY34" s="25">
        <v>72.110022699999902</v>
      </c>
      <c r="BZ34" s="25">
        <v>1.7444390728999899</v>
      </c>
      <c r="CA34" s="25">
        <v>1708.9404</v>
      </c>
      <c r="CB34" s="25">
        <v>342.82834162999899</v>
      </c>
      <c r="CC34" s="25">
        <v>342.828031449999</v>
      </c>
      <c r="CD34" s="88">
        <v>6508.7612749999898</v>
      </c>
      <c r="CE34" s="25">
        <v>6.8063185659999998</v>
      </c>
      <c r="CF34" s="25">
        <v>0.19726825200000001</v>
      </c>
      <c r="CG34" s="25">
        <v>1337.521</v>
      </c>
      <c r="CH34" s="25">
        <v>24536.203141999998</v>
      </c>
      <c r="CI34" s="25">
        <v>2932.8631031999998</v>
      </c>
      <c r="CJ34" s="25">
        <v>2458.4583214999998</v>
      </c>
      <c r="CK34" s="25">
        <v>543.77959806499996</v>
      </c>
      <c r="CL34" s="25">
        <v>0</v>
      </c>
      <c r="CM34" s="25">
        <v>325.04820294000001</v>
      </c>
      <c r="CN34" s="25">
        <v>22218.608065</v>
      </c>
      <c r="CO34" s="25">
        <v>2987.4587486999999</v>
      </c>
      <c r="CP34" s="25">
        <v>1303.6820462000001</v>
      </c>
      <c r="CQ34" s="25"/>
      <c r="CR34" s="25"/>
      <c r="CS34" s="25"/>
      <c r="CT34" s="25"/>
      <c r="CU34" s="25"/>
      <c r="CV34" s="34">
        <f t="shared" si="1"/>
        <v>8.00032393344886E-3</v>
      </c>
      <c r="CW34" s="49">
        <f t="shared" si="2"/>
        <v>-4.0559577384182236E-5</v>
      </c>
      <c r="CX34" s="49">
        <f t="shared" si="3"/>
        <v>-8.2046531761373074E-7</v>
      </c>
      <c r="CY34" s="49">
        <f t="shared" si="0"/>
        <v>-1.1813423367872939E-4</v>
      </c>
      <c r="CZ34" s="49"/>
      <c r="DA34" s="34"/>
      <c r="DB34" s="34"/>
      <c r="DC34" s="25"/>
      <c r="DD34" s="25"/>
      <c r="DE34" s="25"/>
      <c r="DF34" s="25"/>
      <c r="DG34" s="25"/>
      <c r="DH34" s="25"/>
      <c r="DI34" s="25"/>
      <c r="DJ34" s="25"/>
      <c r="DK34" s="25"/>
    </row>
    <row r="35" spans="1:115" x14ac:dyDescent="0.25">
      <c r="A35" s="27" t="s">
        <v>34</v>
      </c>
      <c r="B35" s="25">
        <v>5.4934661580000004</v>
      </c>
      <c r="C35" s="25">
        <v>31.17425515</v>
      </c>
      <c r="D35" s="25">
        <v>2.7426478400000001</v>
      </c>
      <c r="E35" s="25">
        <v>2.7426484740000001</v>
      </c>
      <c r="F35" s="25">
        <v>31.174197459999998</v>
      </c>
      <c r="G35" s="25">
        <v>31.174016139999999</v>
      </c>
      <c r="H35" s="25">
        <v>8.4346456599999993</v>
      </c>
      <c r="I35" s="88">
        <v>0.19358196850000001</v>
      </c>
      <c r="J35" s="25">
        <v>61.116822872</v>
      </c>
      <c r="K35" s="25">
        <v>61.116594030000002</v>
      </c>
      <c r="L35" s="25">
        <v>319.10890000000001</v>
      </c>
      <c r="M35" s="25">
        <v>7.0047473801999898</v>
      </c>
      <c r="N35" s="25">
        <v>7.0048965509999999</v>
      </c>
      <c r="O35" s="25">
        <v>303.48066240000003</v>
      </c>
      <c r="P35" s="25">
        <v>303.49016119999999</v>
      </c>
      <c r="Q35" s="25">
        <v>41215.023464999998</v>
      </c>
      <c r="R35" s="25">
        <v>6314577.8229999999</v>
      </c>
      <c r="S35" s="25">
        <v>41231.524019999997</v>
      </c>
      <c r="T35" s="25">
        <v>56.723232599999903</v>
      </c>
      <c r="U35" s="25">
        <v>185.07257724799999</v>
      </c>
      <c r="V35" s="25">
        <v>55.618677347000002</v>
      </c>
      <c r="W35" s="25">
        <v>214.36450288499901</v>
      </c>
      <c r="X35" s="25">
        <v>43.270399259999998</v>
      </c>
      <c r="Y35" s="25">
        <v>41.435049769999999</v>
      </c>
      <c r="Z35" s="25">
        <v>214.36432787999999</v>
      </c>
      <c r="AA35" s="25">
        <v>581.99124400000005</v>
      </c>
      <c r="AB35" s="25">
        <v>1079.550463</v>
      </c>
      <c r="AC35" s="25">
        <v>29.8855854</v>
      </c>
      <c r="AD35" s="25">
        <v>29.885551599999999</v>
      </c>
      <c r="AE35" s="25">
        <v>29.88516912</v>
      </c>
      <c r="AF35" s="25">
        <v>66.678888360999906</v>
      </c>
      <c r="AG35" s="25">
        <v>55.908300529999998</v>
      </c>
      <c r="AH35" s="25">
        <v>51.650920899999903</v>
      </c>
      <c r="AI35" s="25">
        <v>73.009714389999999</v>
      </c>
      <c r="AJ35" s="25">
        <v>1.7141833196</v>
      </c>
      <c r="AK35" s="88">
        <v>13.80915877</v>
      </c>
      <c r="AL35" s="25">
        <v>2.8155717859999898</v>
      </c>
      <c r="AM35" s="25">
        <v>6.2381480939999996</v>
      </c>
      <c r="AN35" s="25">
        <v>0</v>
      </c>
      <c r="AO35" s="25">
        <v>66.243075200000007</v>
      </c>
      <c r="AP35" s="25">
        <v>4.0114590319999897</v>
      </c>
      <c r="AQ35" s="25">
        <v>4.011453124</v>
      </c>
      <c r="AR35" s="25">
        <v>320.5129541</v>
      </c>
      <c r="AS35" s="25">
        <v>320.51114269999999</v>
      </c>
      <c r="AT35" s="25">
        <v>5084.5701399999998</v>
      </c>
      <c r="AU35" s="25">
        <v>1848.06005</v>
      </c>
      <c r="AV35" s="25">
        <v>1706.447275</v>
      </c>
      <c r="AW35" s="25">
        <v>1896.5843629999899</v>
      </c>
      <c r="AX35" s="25">
        <v>6988.2604599999904</v>
      </c>
      <c r="AY35" s="25">
        <v>4698.2627499999999</v>
      </c>
      <c r="AZ35" s="25">
        <v>97.938446760000005</v>
      </c>
      <c r="BA35" s="25">
        <v>0.20822928286</v>
      </c>
      <c r="BB35" s="25">
        <v>1254.9569349999999</v>
      </c>
      <c r="BC35" s="25">
        <v>1.2923517339999999</v>
      </c>
      <c r="BD35" s="25">
        <v>0.40229071059999999</v>
      </c>
      <c r="BE35" s="25">
        <v>108.414194049999</v>
      </c>
      <c r="BF35" s="25">
        <v>5.3539127899999999</v>
      </c>
      <c r="BG35" s="25">
        <v>0.46680653</v>
      </c>
      <c r="BH35" s="25">
        <v>6.5119484429999999E-2</v>
      </c>
      <c r="BI35" s="88">
        <v>641.08515639999996</v>
      </c>
      <c r="BJ35" s="25">
        <v>39.888668000000003</v>
      </c>
      <c r="BK35" s="25">
        <v>19.555116999999999</v>
      </c>
      <c r="BL35" s="25">
        <v>233.09233610000001</v>
      </c>
      <c r="BM35" s="25">
        <v>407.99322884999998</v>
      </c>
      <c r="BN35" s="25">
        <v>4.4829931954999998</v>
      </c>
      <c r="BO35" s="25">
        <v>5.9532960000000003E-2</v>
      </c>
      <c r="BP35" s="25">
        <v>22.052851972999999</v>
      </c>
      <c r="BQ35" s="25">
        <v>0.21773040539999899</v>
      </c>
      <c r="BR35" s="25">
        <v>14.1139948699999</v>
      </c>
      <c r="BS35" s="25">
        <v>1.0969519109999999</v>
      </c>
      <c r="BT35" s="25">
        <v>0.45674260999999899</v>
      </c>
      <c r="BU35" s="25">
        <v>57.081650199999999</v>
      </c>
      <c r="BV35" s="25">
        <v>1.9266577279999999</v>
      </c>
      <c r="BW35" s="25">
        <v>15.682154729999899</v>
      </c>
      <c r="BX35" s="25">
        <v>3.8735007655999998</v>
      </c>
      <c r="BY35" s="25">
        <v>13.29792687</v>
      </c>
      <c r="BZ35" s="25">
        <v>0.16991095812500001</v>
      </c>
      <c r="CA35" s="25">
        <v>178.31755000000001</v>
      </c>
      <c r="CB35" s="25">
        <v>33.076565004999999</v>
      </c>
      <c r="CC35" s="25">
        <v>33.076627389999999</v>
      </c>
      <c r="CD35" s="88">
        <v>737.76715589999901</v>
      </c>
      <c r="CE35" s="25">
        <v>1.1532584535999999</v>
      </c>
      <c r="CF35" s="25">
        <v>6.9172829300000002E-2</v>
      </c>
      <c r="CG35" s="25">
        <v>130.36753999999999</v>
      </c>
      <c r="CH35" s="25">
        <v>3141.7445189999999</v>
      </c>
      <c r="CI35" s="25">
        <v>331.29076624999999</v>
      </c>
      <c r="CJ35" s="25">
        <v>266.654908095</v>
      </c>
      <c r="CK35" s="25">
        <v>57.577314866000002</v>
      </c>
      <c r="CL35" s="25">
        <v>0</v>
      </c>
      <c r="CM35" s="25">
        <v>46.553191593000001</v>
      </c>
      <c r="CN35" s="25">
        <v>2788.5055763</v>
      </c>
      <c r="CO35" s="25">
        <v>378.1709558</v>
      </c>
      <c r="CP35" s="25">
        <v>160.33783457999999</v>
      </c>
      <c r="CQ35" s="25"/>
      <c r="CR35" s="25"/>
      <c r="CS35" s="25"/>
      <c r="CT35" s="25"/>
      <c r="CU35" s="25"/>
      <c r="CV35" s="34">
        <f t="shared" si="1"/>
        <v>8.0003172248677284E-3</v>
      </c>
      <c r="CW35" s="49">
        <f t="shared" si="2"/>
        <v>-3.9785370279307872E-5</v>
      </c>
      <c r="CX35" s="49">
        <f t="shared" si="3"/>
        <v>-6.3727883254338032E-7</v>
      </c>
      <c r="CY35" s="49">
        <f t="shared" ref="CY35:CY51" si="4">(BL35-BE35-BT35-BU35-BY35-BA35-BC35-BD35-BG35-BF35-BH35-BN35-BO35-BP35-BQ35-BR35-BS35-BX35-BZ35)/BL35</f>
        <v>-6.1585896619589366E-5</v>
      </c>
      <c r="CZ35" s="49"/>
      <c r="DA35" s="34"/>
      <c r="DB35" s="34"/>
      <c r="DC35" s="25"/>
      <c r="DD35" s="25"/>
      <c r="DE35" s="25"/>
      <c r="DF35" s="25"/>
      <c r="DG35" s="25"/>
      <c r="DH35" s="25"/>
      <c r="DI35" s="25"/>
      <c r="DJ35" s="25"/>
      <c r="DK35" s="25"/>
    </row>
    <row r="36" spans="1:115" x14ac:dyDescent="0.25">
      <c r="A36" s="27" t="s">
        <v>35</v>
      </c>
      <c r="B36" s="25">
        <v>45.147834064999998</v>
      </c>
      <c r="C36" s="25">
        <v>207.73209539999999</v>
      </c>
      <c r="D36" s="25">
        <v>16.18467291</v>
      </c>
      <c r="E36" s="25">
        <v>16.184706800000001</v>
      </c>
      <c r="F36" s="25">
        <v>207.73279669999999</v>
      </c>
      <c r="G36" s="25">
        <v>207.7315619</v>
      </c>
      <c r="H36" s="25">
        <v>40.368304330000001</v>
      </c>
      <c r="I36" s="88">
        <v>0.56717999799999996</v>
      </c>
      <c r="J36" s="25">
        <v>499.63282183000001</v>
      </c>
      <c r="K36" s="25">
        <v>499.63177486400002</v>
      </c>
      <c r="L36" s="25">
        <v>3738.81</v>
      </c>
      <c r="M36" s="25">
        <v>65.863792875000001</v>
      </c>
      <c r="N36" s="25">
        <v>65.865408946000002</v>
      </c>
      <c r="O36" s="25">
        <v>2441.9050505</v>
      </c>
      <c r="P36" s="25">
        <v>2441.9810507000002</v>
      </c>
      <c r="Q36" s="25">
        <v>422912.13417999999</v>
      </c>
      <c r="R36" s="25">
        <v>57010918.424000002</v>
      </c>
      <c r="S36" s="25">
        <v>423081.46545999998</v>
      </c>
      <c r="T36" s="25">
        <v>719.247197999999</v>
      </c>
      <c r="U36" s="25">
        <v>1397.17789247</v>
      </c>
      <c r="V36" s="25">
        <v>417.53126469999899</v>
      </c>
      <c r="W36" s="25">
        <v>2147.9809766399999</v>
      </c>
      <c r="X36" s="25">
        <v>290.78358609999998</v>
      </c>
      <c r="Y36" s="25">
        <v>376.59821282000001</v>
      </c>
      <c r="Z36" s="25">
        <v>2147.9813865000001</v>
      </c>
      <c r="AA36" s="25">
        <v>5898.3</v>
      </c>
      <c r="AB36" s="25">
        <v>8315.609649</v>
      </c>
      <c r="AC36" s="25">
        <v>160.44277599999899</v>
      </c>
      <c r="AD36" s="25">
        <v>160.4429001</v>
      </c>
      <c r="AE36" s="25">
        <v>160.440552</v>
      </c>
      <c r="AF36" s="25">
        <v>661.35733316000005</v>
      </c>
      <c r="AG36" s="25">
        <v>312.27894429999998</v>
      </c>
      <c r="AH36" s="25">
        <v>298.21327830000001</v>
      </c>
      <c r="AI36" s="25">
        <v>651.78465029999995</v>
      </c>
      <c r="AJ36" s="25">
        <v>15.340165983999899</v>
      </c>
      <c r="AK36" s="88">
        <v>90.017340099999998</v>
      </c>
      <c r="AL36" s="25">
        <v>8.9193852800000002</v>
      </c>
      <c r="AM36" s="25">
        <v>63.891900819999996</v>
      </c>
      <c r="AN36" s="25">
        <v>0</v>
      </c>
      <c r="AO36" s="25">
        <v>741.48822299999995</v>
      </c>
      <c r="AP36" s="25">
        <v>25.32921417</v>
      </c>
      <c r="AQ36" s="25">
        <v>25.329205065</v>
      </c>
      <c r="AR36" s="25">
        <v>3327.8575569999998</v>
      </c>
      <c r="AS36" s="25">
        <v>3327.8298209999998</v>
      </c>
      <c r="AT36" s="25">
        <v>28348.064719999998</v>
      </c>
      <c r="AU36" s="25">
        <v>10374.52787</v>
      </c>
      <c r="AV36" s="25">
        <v>9880.3391299999894</v>
      </c>
      <c r="AW36" s="25">
        <v>16014.156548999999</v>
      </c>
      <c r="AX36" s="25">
        <v>39033.281629999998</v>
      </c>
      <c r="AY36" s="25">
        <v>27098.063989999999</v>
      </c>
      <c r="AZ36" s="25">
        <v>727.72272469999996</v>
      </c>
      <c r="BA36" s="25">
        <v>1.5725313773</v>
      </c>
      <c r="BB36" s="25">
        <v>11212.289140000001</v>
      </c>
      <c r="BC36" s="25">
        <v>10.062211826</v>
      </c>
      <c r="BD36" s="25">
        <v>2.9904774299999999</v>
      </c>
      <c r="BE36" s="25">
        <v>662.37234319999902</v>
      </c>
      <c r="BF36" s="25">
        <v>59.695126013999896</v>
      </c>
      <c r="BG36" s="25">
        <v>5.2636475999999996</v>
      </c>
      <c r="BH36" s="25">
        <v>0.43365588980000003</v>
      </c>
      <c r="BI36" s="88">
        <v>6243.9278523000003</v>
      </c>
      <c r="BJ36" s="25">
        <v>467.35345000000001</v>
      </c>
      <c r="BK36" s="25">
        <v>201.71686</v>
      </c>
      <c r="BL36" s="25">
        <v>1710.4190153</v>
      </c>
      <c r="BM36" s="25">
        <v>4533.4979030699997</v>
      </c>
      <c r="BN36" s="25">
        <v>52.174396561999998</v>
      </c>
      <c r="BO36" s="25">
        <v>0.69585114999999997</v>
      </c>
      <c r="BP36" s="25">
        <v>240.86353724999901</v>
      </c>
      <c r="BQ36" s="25">
        <v>1.1299592919999999</v>
      </c>
      <c r="BR36" s="25">
        <v>113.39820192000001</v>
      </c>
      <c r="BS36" s="25">
        <v>7.5063161799999998</v>
      </c>
      <c r="BT36" s="25">
        <v>2.9154429180000001</v>
      </c>
      <c r="BU36" s="25">
        <v>421.87440909999998</v>
      </c>
      <c r="BV36" s="25">
        <v>9.7903063239999994</v>
      </c>
      <c r="BW36" s="25">
        <v>96.647182040000004</v>
      </c>
      <c r="BX36" s="25">
        <v>42.774693214400003</v>
      </c>
      <c r="BY36" s="25">
        <v>83.010851199999905</v>
      </c>
      <c r="BZ36" s="25">
        <v>1.8590333672899999</v>
      </c>
      <c r="CA36" s="25">
        <v>1081.0009</v>
      </c>
      <c r="CB36" s="25">
        <v>336.83943603</v>
      </c>
      <c r="CC36" s="25">
        <v>336.83892945000002</v>
      </c>
      <c r="CD36" s="88">
        <v>6687.0863633999998</v>
      </c>
      <c r="CE36" s="25">
        <v>9.0464074500000002</v>
      </c>
      <c r="CF36" s="25">
        <v>0.20267194529999999</v>
      </c>
      <c r="CG36" s="25">
        <v>1344.7817</v>
      </c>
      <c r="CH36" s="25">
        <v>27140.79796</v>
      </c>
      <c r="CI36" s="25">
        <v>3110.5746234999901</v>
      </c>
      <c r="CJ36" s="25">
        <v>2548.3181167500002</v>
      </c>
      <c r="CK36" s="25">
        <v>549.07791364599996</v>
      </c>
      <c r="CL36" s="25">
        <v>0</v>
      </c>
      <c r="CM36" s="25">
        <v>330.48737891000002</v>
      </c>
      <c r="CN36" s="25">
        <v>24293.157044</v>
      </c>
      <c r="CO36" s="25">
        <v>3351.9056599999999</v>
      </c>
      <c r="CP36" s="25">
        <v>1431.108174</v>
      </c>
      <c r="CQ36" s="25"/>
      <c r="CR36" s="25"/>
      <c r="CS36" s="25"/>
      <c r="CT36" s="25"/>
      <c r="CU36" s="25"/>
      <c r="CV36" s="34">
        <f t="shared" si="1"/>
        <v>8.0003251394571515E-3</v>
      </c>
      <c r="CW36" s="49">
        <f t="shared" si="2"/>
        <v>-4.0732017232670818E-5</v>
      </c>
      <c r="CX36" s="49">
        <f t="shared" si="3"/>
        <v>1.7511300994003633E-6</v>
      </c>
      <c r="CY36" s="49">
        <f t="shared" si="4"/>
        <v>-1.0153663472779541E-4</v>
      </c>
      <c r="CZ36" s="49"/>
      <c r="DA36" s="34"/>
      <c r="DB36" s="34"/>
      <c r="DC36" s="25"/>
      <c r="DD36" s="25"/>
      <c r="DE36" s="25"/>
      <c r="DF36" s="25"/>
      <c r="DG36" s="25"/>
      <c r="DH36" s="25"/>
      <c r="DI36" s="25"/>
      <c r="DJ36" s="25"/>
      <c r="DK36" s="25"/>
    </row>
    <row r="37" spans="1:115" x14ac:dyDescent="0.25">
      <c r="A37" s="27" t="s">
        <v>36</v>
      </c>
      <c r="B37" s="25">
        <v>19.086014309999999</v>
      </c>
      <c r="C37" s="25">
        <v>109.74043349999999</v>
      </c>
      <c r="D37" s="25">
        <v>10.3632126099999</v>
      </c>
      <c r="E37" s="25">
        <v>10.363238526</v>
      </c>
      <c r="F37" s="25">
        <v>109.74055799999999</v>
      </c>
      <c r="G37" s="25">
        <v>109.73985526</v>
      </c>
      <c r="H37" s="25">
        <v>31.673527579999998</v>
      </c>
      <c r="I37" s="88">
        <v>0.69442172499999899</v>
      </c>
      <c r="J37" s="25">
        <v>220.46550464500001</v>
      </c>
      <c r="K37" s="25">
        <v>220.46575437000001</v>
      </c>
      <c r="L37" s="25">
        <v>1525.5491999999999</v>
      </c>
      <c r="M37" s="25">
        <v>29.106648200999999</v>
      </c>
      <c r="N37" s="25">
        <v>29.107288576999998</v>
      </c>
      <c r="O37" s="25">
        <v>1436.319221</v>
      </c>
      <c r="P37" s="25">
        <v>1436.3640009999999</v>
      </c>
      <c r="Q37" s="25">
        <v>214524.88593999899</v>
      </c>
      <c r="R37" s="25">
        <v>30289125.467</v>
      </c>
      <c r="S37" s="25">
        <v>214610.70799999899</v>
      </c>
      <c r="T37" s="25">
        <v>527.18760499999996</v>
      </c>
      <c r="U37" s="25">
        <v>686.451393679999</v>
      </c>
      <c r="V37" s="25">
        <v>208.93452525999999</v>
      </c>
      <c r="W37" s="25">
        <v>1212.4595319</v>
      </c>
      <c r="X37" s="25">
        <v>172.69084090000001</v>
      </c>
      <c r="Y37" s="25">
        <v>196.72712995000001</v>
      </c>
      <c r="Z37" s="25">
        <v>1212.4594026</v>
      </c>
      <c r="AA37" s="25">
        <v>3181.64156</v>
      </c>
      <c r="AB37" s="25">
        <v>4139.5355229999996</v>
      </c>
      <c r="AC37" s="25">
        <v>114.38058839999999</v>
      </c>
      <c r="AD37" s="25">
        <v>114.38057499999999</v>
      </c>
      <c r="AE37" s="25">
        <v>114.37898079999999</v>
      </c>
      <c r="AF37" s="25">
        <v>348.90641029399899</v>
      </c>
      <c r="AG37" s="25">
        <v>230.52107849999999</v>
      </c>
      <c r="AH37" s="25">
        <v>226.2944315</v>
      </c>
      <c r="AI37" s="25">
        <v>387.95563554999899</v>
      </c>
      <c r="AJ37" s="25">
        <v>7.5679466269999898</v>
      </c>
      <c r="AK37" s="88">
        <v>54.701326909999999</v>
      </c>
      <c r="AL37" s="25">
        <v>10.167090379999999</v>
      </c>
      <c r="AM37" s="25">
        <v>24.741547409999999</v>
      </c>
      <c r="AN37" s="25">
        <v>0</v>
      </c>
      <c r="AO37" s="25">
        <v>360.19613500000003</v>
      </c>
      <c r="AP37" s="25">
        <v>14.908782499999999</v>
      </c>
      <c r="AQ37" s="25">
        <v>14.90876257</v>
      </c>
      <c r="AR37" s="25">
        <v>1606.0899929</v>
      </c>
      <c r="AS37" s="25">
        <v>1606.0791965999999</v>
      </c>
      <c r="AT37" s="25">
        <v>21147.379929999999</v>
      </c>
      <c r="AU37" s="25">
        <v>7437.2333500000004</v>
      </c>
      <c r="AV37" s="25">
        <v>7291.2437099999897</v>
      </c>
      <c r="AW37" s="25">
        <v>8858.3672229999993</v>
      </c>
      <c r="AX37" s="25">
        <v>28813.976299999998</v>
      </c>
      <c r="AY37" s="25">
        <v>20769.237349999999</v>
      </c>
      <c r="AZ37" s="25">
        <v>387.58289830000001</v>
      </c>
      <c r="BA37" s="25">
        <v>0.98480999479999898</v>
      </c>
      <c r="BB37" s="25">
        <v>6289.9124110000002</v>
      </c>
      <c r="BC37" s="25">
        <v>5.8549664979999996</v>
      </c>
      <c r="BD37" s="25">
        <v>1.80409884</v>
      </c>
      <c r="BE37" s="25">
        <v>421.83575380000002</v>
      </c>
      <c r="BF37" s="25">
        <v>25.570121486000001</v>
      </c>
      <c r="BG37" s="25">
        <v>2.2369102999999999</v>
      </c>
      <c r="BH37" s="25">
        <v>0.29658685820000003</v>
      </c>
      <c r="BI37" s="88">
        <v>2916.7683754</v>
      </c>
      <c r="BJ37" s="25">
        <v>190.69359</v>
      </c>
      <c r="BK37" s="25">
        <v>94.188010000000006</v>
      </c>
      <c r="BL37" s="25">
        <v>976.48467600000004</v>
      </c>
      <c r="BM37" s="25">
        <v>1940.2799519999901</v>
      </c>
      <c r="BN37" s="25">
        <v>21.420461109999898</v>
      </c>
      <c r="BO37" s="25">
        <v>0.28852381999999999</v>
      </c>
      <c r="BP37" s="25">
        <v>104.15631049</v>
      </c>
      <c r="BQ37" s="25">
        <v>0.91789103500000002</v>
      </c>
      <c r="BR37" s="25">
        <v>62.134626779999998</v>
      </c>
      <c r="BS37" s="25">
        <v>5.1212245999999997</v>
      </c>
      <c r="BT37" s="25">
        <v>1.908149213</v>
      </c>
      <c r="BU37" s="25">
        <v>245.859168699999</v>
      </c>
      <c r="BV37" s="25">
        <v>6.9146812000000004</v>
      </c>
      <c r="BW37" s="25">
        <v>64.699706239999998</v>
      </c>
      <c r="BX37" s="25">
        <v>18.354608383599999</v>
      </c>
      <c r="BY37" s="25">
        <v>57.003178699999999</v>
      </c>
      <c r="BZ37" s="25">
        <v>0.80843243454000002</v>
      </c>
      <c r="CA37" s="25">
        <v>1010.00476</v>
      </c>
      <c r="CB37" s="25">
        <v>164.19536835</v>
      </c>
      <c r="CC37" s="25">
        <v>164.19528987999999</v>
      </c>
      <c r="CD37" s="88">
        <v>3809.0478752999902</v>
      </c>
      <c r="CE37" s="25">
        <v>4.4557801780000004</v>
      </c>
      <c r="CF37" s="25">
        <v>0.24813866030000001</v>
      </c>
      <c r="CG37" s="25">
        <v>627.92179999999996</v>
      </c>
      <c r="CH37" s="25">
        <v>15002.214932999999</v>
      </c>
      <c r="CI37" s="25">
        <v>1679.7000227999899</v>
      </c>
      <c r="CJ37" s="25">
        <v>1393.14112946</v>
      </c>
      <c r="CK37" s="25">
        <v>307.62678160600001</v>
      </c>
      <c r="CL37" s="25">
        <v>0</v>
      </c>
      <c r="CM37" s="25">
        <v>221.58691164999999</v>
      </c>
      <c r="CN37" s="25">
        <v>13377.834632</v>
      </c>
      <c r="CO37" s="25">
        <v>1756.1498303000001</v>
      </c>
      <c r="CP37" s="25">
        <v>756.38754059999997</v>
      </c>
      <c r="CQ37" s="25"/>
      <c r="CR37" s="25"/>
      <c r="CS37" s="25"/>
      <c r="CT37" s="25"/>
      <c r="CU37" s="25"/>
      <c r="CV37" s="34">
        <f t="shared" si="1"/>
        <v>8.0003216529334065E-3</v>
      </c>
      <c r="CW37" s="49">
        <f t="shared" si="2"/>
        <v>-4.0190860433340489E-5</v>
      </c>
      <c r="CX37" s="49">
        <f t="shared" si="3"/>
        <v>1.284778058295026E-6</v>
      </c>
      <c r="CY37" s="49">
        <f t="shared" si="4"/>
        <v>-7.2860378547216512E-5</v>
      </c>
      <c r="CZ37" s="49"/>
      <c r="DA37" s="34"/>
      <c r="DB37" s="34"/>
      <c r="DC37" s="25"/>
      <c r="DD37" s="25"/>
      <c r="DE37" s="25"/>
      <c r="DF37" s="25"/>
      <c r="DG37" s="25"/>
      <c r="DH37" s="25"/>
      <c r="DI37" s="25"/>
      <c r="DJ37" s="25"/>
      <c r="DK37" s="25"/>
    </row>
    <row r="38" spans="1:115" x14ac:dyDescent="0.25">
      <c r="A38" s="27" t="s">
        <v>37</v>
      </c>
      <c r="B38" s="25">
        <v>18.255371946</v>
      </c>
      <c r="C38" s="25">
        <v>114.344166</v>
      </c>
      <c r="D38" s="25">
        <v>11.52493533</v>
      </c>
      <c r="E38" s="25">
        <v>11.52492702</v>
      </c>
      <c r="F38" s="25">
        <v>114.3440633</v>
      </c>
      <c r="G38" s="25">
        <v>114.3433871</v>
      </c>
      <c r="H38" s="25">
        <v>36.976105939999997</v>
      </c>
      <c r="I38" s="88">
        <v>0.90259639599999997</v>
      </c>
      <c r="J38" s="25">
        <v>216.35422671000001</v>
      </c>
      <c r="K38" s="25">
        <v>216.35407756999999</v>
      </c>
      <c r="L38" s="25">
        <v>1742.9691</v>
      </c>
      <c r="M38" s="25">
        <v>26.427860096</v>
      </c>
      <c r="N38" s="25">
        <v>26.428560179999899</v>
      </c>
      <c r="O38" s="25">
        <v>1248.9147049999999</v>
      </c>
      <c r="P38" s="25">
        <v>1248.9538454999999</v>
      </c>
      <c r="Q38" s="25">
        <v>144481.26180000001</v>
      </c>
      <c r="R38" s="25">
        <v>23505563.640000001</v>
      </c>
      <c r="S38" s="25">
        <v>144539.09505999999</v>
      </c>
      <c r="T38" s="25">
        <v>339.73754550000001</v>
      </c>
      <c r="U38" s="25">
        <v>681.65573268599996</v>
      </c>
      <c r="V38" s="25">
        <v>204.28768371699999</v>
      </c>
      <c r="W38" s="25">
        <v>1038.41523938</v>
      </c>
      <c r="X38" s="25">
        <v>177.30061849999899</v>
      </c>
      <c r="Y38" s="25">
        <v>180.39528432999899</v>
      </c>
      <c r="Z38" s="25">
        <v>1038.4173194699999</v>
      </c>
      <c r="AA38" s="25">
        <v>3200.3802599999999</v>
      </c>
      <c r="AB38" s="25">
        <v>4036.579209</v>
      </c>
      <c r="AC38" s="25">
        <v>132.42692499999899</v>
      </c>
      <c r="AD38" s="25">
        <v>132.42695810000001</v>
      </c>
      <c r="AE38" s="25">
        <v>132.42507279999899</v>
      </c>
      <c r="AF38" s="25">
        <v>297.91948451799999</v>
      </c>
      <c r="AG38" s="25">
        <v>217.551186</v>
      </c>
      <c r="AH38" s="25">
        <v>202.335251</v>
      </c>
      <c r="AI38" s="25">
        <v>327.621842299999</v>
      </c>
      <c r="AJ38" s="25">
        <v>6.4688738149999896</v>
      </c>
      <c r="AK38" s="88">
        <v>50.901788060000001</v>
      </c>
      <c r="AL38" s="25">
        <v>13.019791869999899</v>
      </c>
      <c r="AM38" s="25">
        <v>20.146118486999999</v>
      </c>
      <c r="AN38" s="25">
        <v>0</v>
      </c>
      <c r="AO38" s="25">
        <v>316.28724399999999</v>
      </c>
      <c r="AP38" s="25">
        <v>16.565785465000001</v>
      </c>
      <c r="AQ38" s="25">
        <v>16.56578399</v>
      </c>
      <c r="AR38" s="25">
        <v>1237.2058929999901</v>
      </c>
      <c r="AS38" s="25">
        <v>1237.1932859999999</v>
      </c>
      <c r="AT38" s="25">
        <v>20206.898949999999</v>
      </c>
      <c r="AU38" s="25">
        <v>6769.4500900000003</v>
      </c>
      <c r="AV38" s="25">
        <v>6303.3909800000001</v>
      </c>
      <c r="AW38" s="25">
        <v>8145.1425090000002</v>
      </c>
      <c r="AX38" s="25">
        <v>27192.796499999899</v>
      </c>
      <c r="AY38" s="25">
        <v>18786.138370000001</v>
      </c>
      <c r="AZ38" s="25">
        <v>374.22457769999897</v>
      </c>
      <c r="BA38" s="25">
        <v>0.98802144300000005</v>
      </c>
      <c r="BB38" s="25">
        <v>5694.8418824999999</v>
      </c>
      <c r="BC38" s="25">
        <v>6.0518248099999896</v>
      </c>
      <c r="BD38" s="25">
        <v>1.7972951619999999</v>
      </c>
      <c r="BE38" s="25">
        <v>418.29984639999998</v>
      </c>
      <c r="BF38" s="25">
        <v>28.321493955999902</v>
      </c>
      <c r="BG38" s="25">
        <v>2.3329399</v>
      </c>
      <c r="BH38" s="25">
        <v>0.2969369496</v>
      </c>
      <c r="BI38" s="88">
        <v>3008.1396119999999</v>
      </c>
      <c r="BJ38" s="25">
        <v>217.87111999999999</v>
      </c>
      <c r="BK38" s="25">
        <v>77.931790000000007</v>
      </c>
      <c r="BL38" s="25">
        <v>973.0590823</v>
      </c>
      <c r="BM38" s="25">
        <v>2035.0828720500001</v>
      </c>
      <c r="BN38" s="25">
        <v>24.388058002000001</v>
      </c>
      <c r="BO38" s="25">
        <v>0.29811652999999999</v>
      </c>
      <c r="BP38" s="25">
        <v>115.13734676</v>
      </c>
      <c r="BQ38" s="25">
        <v>0.82684819799999998</v>
      </c>
      <c r="BR38" s="25">
        <v>59.38029152</v>
      </c>
      <c r="BS38" s="25">
        <v>4.9278128099999998</v>
      </c>
      <c r="BT38" s="25">
        <v>2.0173774299999998</v>
      </c>
      <c r="BU38" s="25">
        <v>236.84410270000001</v>
      </c>
      <c r="BV38" s="25">
        <v>8.0850620099999997</v>
      </c>
      <c r="BW38" s="25">
        <v>70.835102599999999</v>
      </c>
      <c r="BX38" s="25">
        <v>20.8332034194</v>
      </c>
      <c r="BY38" s="25">
        <v>49.473287199999902</v>
      </c>
      <c r="BZ38" s="25">
        <v>0.89962526468000004</v>
      </c>
      <c r="CA38" s="25">
        <v>568.44854999999995</v>
      </c>
      <c r="CB38" s="25">
        <v>126.37843238000001</v>
      </c>
      <c r="CC38" s="25">
        <v>126.37838116</v>
      </c>
      <c r="CD38" s="88">
        <v>3439.2579945999901</v>
      </c>
      <c r="CE38" s="25">
        <v>4.4193189610000001</v>
      </c>
      <c r="CF38" s="25">
        <v>0.32252521000000001</v>
      </c>
      <c r="CG38" s="25">
        <v>519.54894999999999</v>
      </c>
      <c r="CH38" s="25">
        <v>13644.5886569999</v>
      </c>
      <c r="CI38" s="25">
        <v>1502.7178225299999</v>
      </c>
      <c r="CJ38" s="25">
        <v>1246.4831643</v>
      </c>
      <c r="CK38" s="25">
        <v>275.98115682999997</v>
      </c>
      <c r="CL38" s="25">
        <v>0</v>
      </c>
      <c r="CM38" s="25">
        <v>177.59352471</v>
      </c>
      <c r="CN38" s="25">
        <v>12213.167855</v>
      </c>
      <c r="CO38" s="25">
        <v>1613.2034060000001</v>
      </c>
      <c r="CP38" s="25">
        <v>693.2928756</v>
      </c>
      <c r="CQ38" s="25"/>
      <c r="CR38" s="25"/>
      <c r="CS38" s="25"/>
      <c r="CT38" s="25"/>
      <c r="CU38" s="25"/>
      <c r="CV38" s="34">
        <f t="shared" si="1"/>
        <v>8.0003241299584915E-3</v>
      </c>
      <c r="CW38" s="49">
        <f t="shared" si="2"/>
        <v>-4.0588911114796041E-5</v>
      </c>
      <c r="CX38" s="49">
        <f t="shared" si="3"/>
        <v>-7.7867064108947894E-7</v>
      </c>
      <c r="CY38" s="49">
        <f t="shared" si="4"/>
        <v>-5.6878514045555844E-5</v>
      </c>
      <c r="CZ38" s="49"/>
      <c r="DA38" s="34"/>
      <c r="DB38" s="34"/>
      <c r="DC38" s="25"/>
      <c r="DD38" s="25"/>
      <c r="DE38" s="25"/>
      <c r="DF38" s="25"/>
      <c r="DG38" s="25"/>
      <c r="DH38" s="25"/>
      <c r="DI38" s="25"/>
      <c r="DJ38" s="25"/>
      <c r="DK38" s="25"/>
    </row>
    <row r="39" spans="1:115" x14ac:dyDescent="0.25">
      <c r="A39" s="27" t="s">
        <v>130</v>
      </c>
      <c r="B39" s="25">
        <v>40.256001349999998</v>
      </c>
      <c r="C39" s="25">
        <v>208.53935429999899</v>
      </c>
      <c r="D39" s="25">
        <v>16.96018947</v>
      </c>
      <c r="E39" s="25">
        <v>16.96019158</v>
      </c>
      <c r="F39" s="25">
        <v>208.53913169999899</v>
      </c>
      <c r="G39" s="25">
        <v>208.53788170000001</v>
      </c>
      <c r="H39" s="25">
        <v>47.340145999999997</v>
      </c>
      <c r="I39" s="88">
        <v>0.84488656500000003</v>
      </c>
      <c r="J39" s="25">
        <v>450.52871527999997</v>
      </c>
      <c r="K39" s="25">
        <v>450.52874323999998</v>
      </c>
      <c r="L39" s="25">
        <v>3971.223</v>
      </c>
      <c r="M39" s="25">
        <v>60.933373529999997</v>
      </c>
      <c r="N39" s="25">
        <v>60.934791675</v>
      </c>
      <c r="O39" s="25">
        <v>2344.3233049999999</v>
      </c>
      <c r="P39" s="25">
        <v>2344.3961290000002</v>
      </c>
      <c r="Q39" s="25">
        <v>337146.5062</v>
      </c>
      <c r="R39" s="25">
        <v>58860098.199999899</v>
      </c>
      <c r="S39" s="25">
        <v>337281.48440000002</v>
      </c>
      <c r="T39" s="25">
        <v>733.858923</v>
      </c>
      <c r="U39" s="25">
        <v>1274.1577554</v>
      </c>
      <c r="V39" s="25">
        <v>399.57263116000001</v>
      </c>
      <c r="W39" s="25">
        <v>2091.498979</v>
      </c>
      <c r="X39" s="25">
        <v>290.156882</v>
      </c>
      <c r="Y39" s="25">
        <v>355.88210400000003</v>
      </c>
      <c r="Z39" s="25">
        <v>2091.50124925</v>
      </c>
      <c r="AA39" s="25">
        <v>5835.1509999999998</v>
      </c>
      <c r="AB39" s="25">
        <v>7735.7563570000002</v>
      </c>
      <c r="AC39" s="25">
        <v>176.9758587</v>
      </c>
      <c r="AD39" s="25">
        <v>176.9757266</v>
      </c>
      <c r="AE39" s="25">
        <v>176.9734282</v>
      </c>
      <c r="AF39" s="25">
        <v>618.42283749000001</v>
      </c>
      <c r="AG39" s="25">
        <v>369.45517699999903</v>
      </c>
      <c r="AH39" s="25">
        <v>350.86118920000001</v>
      </c>
      <c r="AI39" s="25">
        <v>640.94154800000001</v>
      </c>
      <c r="AJ39" s="25">
        <v>13.415233526</v>
      </c>
      <c r="AK39" s="88">
        <v>96.396372600000007</v>
      </c>
      <c r="AL39" s="25">
        <v>12.785963150000001</v>
      </c>
      <c r="AM39" s="25">
        <v>50.991298049999997</v>
      </c>
      <c r="AN39" s="25">
        <v>0</v>
      </c>
      <c r="AO39" s="25">
        <v>744.08255999999994</v>
      </c>
      <c r="AP39" s="25">
        <v>24.82943852</v>
      </c>
      <c r="AQ39" s="25">
        <v>24.829416699999999</v>
      </c>
      <c r="AR39" s="25">
        <v>3225.9744219999998</v>
      </c>
      <c r="AS39" s="25">
        <v>3225.9498579999999</v>
      </c>
      <c r="AT39" s="25">
        <v>32951.064740000002</v>
      </c>
      <c r="AU39" s="25">
        <v>12861.390369999999</v>
      </c>
      <c r="AV39" s="25">
        <v>12198.927659999999</v>
      </c>
      <c r="AW39" s="25">
        <v>15514.212957</v>
      </c>
      <c r="AX39" s="25">
        <v>46180.042099999999</v>
      </c>
      <c r="AY39" s="25">
        <v>31307.77203</v>
      </c>
      <c r="AZ39" s="25">
        <v>697.55255850000003</v>
      </c>
      <c r="BA39" s="25">
        <v>1.7722574494999901</v>
      </c>
      <c r="BB39" s="25">
        <v>10901.937519999999</v>
      </c>
      <c r="BC39" s="25">
        <v>11.16772344</v>
      </c>
      <c r="BD39" s="25">
        <v>3.3362122319999998</v>
      </c>
      <c r="BE39" s="25">
        <v>710.53539799999999</v>
      </c>
      <c r="BF39" s="25">
        <v>63.488498309999997</v>
      </c>
      <c r="BG39" s="25">
        <v>5.5106739999999999</v>
      </c>
      <c r="BH39" s="25">
        <v>0.51230181480000003</v>
      </c>
      <c r="BI39" s="88">
        <v>6598.7311919999902</v>
      </c>
      <c r="BJ39" s="25">
        <v>496.40440000000001</v>
      </c>
      <c r="BK39" s="25">
        <v>203.57443000000001</v>
      </c>
      <c r="BL39" s="25">
        <v>1844.8582510000001</v>
      </c>
      <c r="BM39" s="25">
        <v>4753.8655272999904</v>
      </c>
      <c r="BN39" s="25">
        <v>55.452769001</v>
      </c>
      <c r="BO39" s="25">
        <v>0.71100240000000003</v>
      </c>
      <c r="BP39" s="25">
        <v>256.19053539999999</v>
      </c>
      <c r="BQ39" s="25">
        <v>1.466133261</v>
      </c>
      <c r="BR39" s="25">
        <v>120.635734399999</v>
      </c>
      <c r="BS39" s="25">
        <v>8.36252627</v>
      </c>
      <c r="BT39" s="25">
        <v>3.35347481999999</v>
      </c>
      <c r="BU39" s="25">
        <v>454.07790299999999</v>
      </c>
      <c r="BV39" s="25">
        <v>11.06622683</v>
      </c>
      <c r="BW39" s="25">
        <v>108.848563099999</v>
      </c>
      <c r="BX39" s="25">
        <v>45.8249101448</v>
      </c>
      <c r="BY39" s="25">
        <v>100.62962789999899</v>
      </c>
      <c r="BZ39" s="25">
        <v>1.9877968507299999</v>
      </c>
      <c r="CA39" s="25">
        <v>1209.444</v>
      </c>
      <c r="CB39" s="25">
        <v>333.03410881999997</v>
      </c>
      <c r="CC39" s="25">
        <v>333.03439728000001</v>
      </c>
      <c r="CD39" s="88">
        <v>6519.9947969999903</v>
      </c>
      <c r="CE39" s="25">
        <v>8.1410420529999996</v>
      </c>
      <c r="CF39" s="25">
        <v>0.30190424900000001</v>
      </c>
      <c r="CG39" s="25">
        <v>1357.1647</v>
      </c>
      <c r="CH39" s="25">
        <v>26190.664980000001</v>
      </c>
      <c r="CI39" s="25">
        <v>2961.4878589999998</v>
      </c>
      <c r="CJ39" s="25">
        <v>2438.4436003000001</v>
      </c>
      <c r="CK39" s="25">
        <v>531.08116913000003</v>
      </c>
      <c r="CL39" s="25">
        <v>0</v>
      </c>
      <c r="CM39" s="25">
        <v>354.12914389999997</v>
      </c>
      <c r="CN39" s="25">
        <v>23474.525750000001</v>
      </c>
      <c r="CO39" s="25">
        <v>3195.1846896000002</v>
      </c>
      <c r="CP39" s="25">
        <v>1369.9941346000001</v>
      </c>
      <c r="CQ39" s="25"/>
      <c r="CR39" s="25"/>
      <c r="CS39" s="25"/>
      <c r="CT39" s="25"/>
      <c r="CU39" s="25"/>
      <c r="CV39" s="34">
        <f t="shared" si="1"/>
        <v>8.0003213552721948E-3</v>
      </c>
      <c r="CW39" s="49">
        <f t="shared" si="2"/>
        <v>-4.0454423925226685E-5</v>
      </c>
      <c r="CX39" s="49">
        <f t="shared" si="3"/>
        <v>1.1235038652780545E-6</v>
      </c>
      <c r="CY39" s="49">
        <f t="shared" si="4"/>
        <v>-8.5224809950924902E-5</v>
      </c>
      <c r="CZ39" s="49"/>
      <c r="DA39" s="34"/>
      <c r="DB39" s="34"/>
      <c r="DC39" s="25"/>
      <c r="DD39" s="25"/>
      <c r="DE39" s="25"/>
      <c r="DF39" s="25"/>
      <c r="DG39" s="25"/>
      <c r="DH39" s="25"/>
      <c r="DI39" s="25"/>
      <c r="DJ39" s="25"/>
      <c r="DK39" s="25"/>
    </row>
    <row r="40" spans="1:115" x14ac:dyDescent="0.25">
      <c r="A40" s="27" t="s">
        <v>39</v>
      </c>
      <c r="B40" s="25">
        <v>3.3464744253999998</v>
      </c>
      <c r="C40" s="25">
        <v>17.289070039999999</v>
      </c>
      <c r="D40" s="25">
        <v>1.2530535899999999</v>
      </c>
      <c r="E40" s="25">
        <v>1.2530517209999901</v>
      </c>
      <c r="F40" s="25">
        <v>17.2889944</v>
      </c>
      <c r="G40" s="25">
        <v>17.288910885</v>
      </c>
      <c r="H40" s="25">
        <v>3.4401261449999998</v>
      </c>
      <c r="I40" s="88">
        <v>5.7244612799999997E-2</v>
      </c>
      <c r="J40" s="25">
        <v>34.380890923999999</v>
      </c>
      <c r="K40" s="25">
        <v>34.380746461999998</v>
      </c>
      <c r="L40" s="25">
        <v>347.34643999999997</v>
      </c>
      <c r="M40" s="25">
        <v>5.7219997457999998</v>
      </c>
      <c r="N40" s="25">
        <v>5.7221579065999997</v>
      </c>
      <c r="O40" s="25">
        <v>231.04556676999999</v>
      </c>
      <c r="P40" s="25">
        <v>231.05266555999901</v>
      </c>
      <c r="Q40" s="25">
        <v>23480.734763</v>
      </c>
      <c r="R40" s="25">
        <v>4198614.9145</v>
      </c>
      <c r="S40" s="25">
        <v>23490.135949</v>
      </c>
      <c r="T40" s="25">
        <v>55.078859700000002</v>
      </c>
      <c r="U40" s="25">
        <v>102.19127489900001</v>
      </c>
      <c r="V40" s="25">
        <v>33.399648071000001</v>
      </c>
      <c r="W40" s="25">
        <v>160.87292862000001</v>
      </c>
      <c r="X40" s="25">
        <v>22.18857285</v>
      </c>
      <c r="Y40" s="25">
        <v>27.029888835999898</v>
      </c>
      <c r="Z40" s="25">
        <v>160.87337016000001</v>
      </c>
      <c r="AA40" s="25">
        <v>458.87351000000001</v>
      </c>
      <c r="AB40" s="25">
        <v>617.98930180000002</v>
      </c>
      <c r="AC40" s="25">
        <v>13.58028547</v>
      </c>
      <c r="AD40" s="25">
        <v>13.580275690000001</v>
      </c>
      <c r="AE40" s="25">
        <v>13.580093339999999</v>
      </c>
      <c r="AF40" s="25">
        <v>47.843381584699998</v>
      </c>
      <c r="AG40" s="25">
        <v>27.295132760000001</v>
      </c>
      <c r="AH40" s="25">
        <v>25.833383929999901</v>
      </c>
      <c r="AI40" s="25">
        <v>47.713446867000002</v>
      </c>
      <c r="AJ40" s="25">
        <v>1.0740101591</v>
      </c>
      <c r="AK40" s="88">
        <v>6.95435012</v>
      </c>
      <c r="AL40" s="25">
        <v>0.87787391000000004</v>
      </c>
      <c r="AM40" s="25">
        <v>4.2894853269999897</v>
      </c>
      <c r="AN40" s="25">
        <v>0</v>
      </c>
      <c r="AO40" s="25">
        <v>58.101090999999997</v>
      </c>
      <c r="AP40" s="25">
        <v>1.9242169809999901</v>
      </c>
      <c r="AQ40" s="25">
        <v>1.924204437</v>
      </c>
      <c r="AR40" s="25">
        <v>227.30467107000001</v>
      </c>
      <c r="AS40" s="25">
        <v>227.30195495999999</v>
      </c>
      <c r="AT40" s="25">
        <v>2382.4458300000001</v>
      </c>
      <c r="AU40" s="25">
        <v>1002.151638</v>
      </c>
      <c r="AV40" s="25">
        <v>945.99957900000004</v>
      </c>
      <c r="AW40" s="25">
        <v>1170.6445917999999</v>
      </c>
      <c r="AX40" s="25">
        <v>3411.7554169999999</v>
      </c>
      <c r="AY40" s="25">
        <v>2257.319911</v>
      </c>
      <c r="AZ40" s="25">
        <v>54.392720859999997</v>
      </c>
      <c r="BA40" s="25">
        <v>0.13167486807000001</v>
      </c>
      <c r="BB40" s="25">
        <v>814.58960939999997</v>
      </c>
      <c r="BC40" s="25">
        <v>0.858721912999999</v>
      </c>
      <c r="BD40" s="25">
        <v>0.25202295229999999</v>
      </c>
      <c r="BE40" s="25">
        <v>53.378207639999999</v>
      </c>
      <c r="BF40" s="25">
        <v>5.4245611714999997</v>
      </c>
      <c r="BG40" s="25">
        <v>0.46113008</v>
      </c>
      <c r="BH40" s="25">
        <v>3.5918343579999998E-2</v>
      </c>
      <c r="BI40" s="88">
        <v>540.4174471</v>
      </c>
      <c r="BJ40" s="25">
        <v>43.417892000000002</v>
      </c>
      <c r="BK40" s="25">
        <v>15.026427999999999</v>
      </c>
      <c r="BL40" s="25">
        <v>142.18301646</v>
      </c>
      <c r="BM40" s="25">
        <v>398.23571607000002</v>
      </c>
      <c r="BN40" s="25">
        <v>4.8384036258999998</v>
      </c>
      <c r="BO40" s="25">
        <v>5.9332334E-2</v>
      </c>
      <c r="BP40" s="25">
        <v>21.867849516</v>
      </c>
      <c r="BQ40" s="25">
        <v>0.1092103232</v>
      </c>
      <c r="BR40" s="25">
        <v>8.9653569080000004</v>
      </c>
      <c r="BS40" s="25">
        <v>0.5462591403</v>
      </c>
      <c r="BT40" s="25">
        <v>0.24706213099999999</v>
      </c>
      <c r="BU40" s="25">
        <v>33.096128469999996</v>
      </c>
      <c r="BV40" s="25">
        <v>0.83307692739999994</v>
      </c>
      <c r="BW40" s="25">
        <v>8.5476983499999992</v>
      </c>
      <c r="BX40" s="25">
        <v>3.9698048210099999</v>
      </c>
      <c r="BY40" s="25">
        <v>7.7812369899999903</v>
      </c>
      <c r="BZ40" s="25">
        <v>0.17030386746699999</v>
      </c>
      <c r="CA40" s="25">
        <v>38.7029</v>
      </c>
      <c r="CB40" s="25">
        <v>23.849675996999999</v>
      </c>
      <c r="CC40" s="25">
        <v>23.849758760999901</v>
      </c>
      <c r="CD40" s="88">
        <v>483.93885442999999</v>
      </c>
      <c r="CE40" s="25">
        <v>0.64591834115000002</v>
      </c>
      <c r="CF40" s="25">
        <v>2.0455214520000001E-2</v>
      </c>
      <c r="CG40" s="25">
        <v>100.17605</v>
      </c>
      <c r="CH40" s="25">
        <v>2036.8264102000001</v>
      </c>
      <c r="CI40" s="25">
        <v>222.399769588</v>
      </c>
      <c r="CJ40" s="25">
        <v>182.578046594</v>
      </c>
      <c r="CK40" s="25">
        <v>39.350128107000003</v>
      </c>
      <c r="CL40" s="25">
        <v>0</v>
      </c>
      <c r="CM40" s="25">
        <v>22.682762686</v>
      </c>
      <c r="CN40" s="25">
        <v>1774.8468114999901</v>
      </c>
      <c r="CO40" s="25">
        <v>243.9538944</v>
      </c>
      <c r="CP40" s="25">
        <v>104.06431065999899</v>
      </c>
      <c r="CQ40" s="25"/>
      <c r="CR40" s="25"/>
      <c r="CS40" s="25"/>
      <c r="CT40" s="25"/>
      <c r="CU40" s="25"/>
      <c r="CV40" s="34">
        <f t="shared" si="1"/>
        <v>8.0003193148004033E-3</v>
      </c>
      <c r="CW40" s="49">
        <f t="shared" si="2"/>
        <v>-4.0209142577056594E-5</v>
      </c>
      <c r="CX40" s="49">
        <f t="shared" si="3"/>
        <v>-2.3785871586746797E-6</v>
      </c>
      <c r="CY40" s="49">
        <f t="shared" si="4"/>
        <v>-7.1517932170494928E-5</v>
      </c>
      <c r="CZ40" s="49"/>
      <c r="DA40" s="34"/>
      <c r="DB40" s="34"/>
      <c r="DC40" s="25"/>
      <c r="DD40" s="25"/>
      <c r="DE40" s="25"/>
      <c r="DF40" s="25"/>
      <c r="DG40" s="25"/>
      <c r="DH40" s="25"/>
      <c r="DI40" s="25"/>
      <c r="DJ40" s="25"/>
      <c r="DK40" s="25"/>
    </row>
    <row r="41" spans="1:115" x14ac:dyDescent="0.25">
      <c r="A41" s="27" t="s">
        <v>40</v>
      </c>
      <c r="B41" s="25">
        <v>18.68873473</v>
      </c>
      <c r="C41" s="25">
        <v>103.33724429999999</v>
      </c>
      <c r="D41" s="25">
        <v>9.16276577</v>
      </c>
      <c r="E41" s="25">
        <v>9.1627814799999996</v>
      </c>
      <c r="F41" s="25">
        <v>103.337321199999</v>
      </c>
      <c r="G41" s="25">
        <v>103.336703</v>
      </c>
      <c r="H41" s="25">
        <v>28.374558700000001</v>
      </c>
      <c r="I41" s="88">
        <v>0.58601580999999903</v>
      </c>
      <c r="J41" s="25">
        <v>251.805029689999</v>
      </c>
      <c r="K41" s="25">
        <v>251.80528206</v>
      </c>
      <c r="L41" s="25">
        <v>1894.8094000000001</v>
      </c>
      <c r="M41" s="25">
        <v>26.650978854999899</v>
      </c>
      <c r="N41" s="25">
        <v>26.651485352000002</v>
      </c>
      <c r="O41" s="25">
        <v>1380.2222776999999</v>
      </c>
      <c r="P41" s="25">
        <v>1380.2651787999901</v>
      </c>
      <c r="Q41" s="25">
        <v>277264.06215000001</v>
      </c>
      <c r="R41" s="25">
        <v>34208191.854999997</v>
      </c>
      <c r="S41" s="25">
        <v>277375.00916999998</v>
      </c>
      <c r="T41" s="25">
        <v>587.75027699999998</v>
      </c>
      <c r="U41" s="25">
        <v>666.73447159</v>
      </c>
      <c r="V41" s="25">
        <v>200.679246756</v>
      </c>
      <c r="W41" s="25">
        <v>1455.19109327</v>
      </c>
      <c r="X41" s="25">
        <v>167.4101154</v>
      </c>
      <c r="Y41" s="25">
        <v>227.8278837</v>
      </c>
      <c r="Z41" s="25">
        <v>1455.1907925999999</v>
      </c>
      <c r="AA41" s="25">
        <v>4001.8519999999999</v>
      </c>
      <c r="AB41" s="25">
        <v>4072.5029249999998</v>
      </c>
      <c r="AC41" s="25">
        <v>104.5373283</v>
      </c>
      <c r="AD41" s="25">
        <v>104.537413</v>
      </c>
      <c r="AE41" s="25">
        <v>104.53586139999901</v>
      </c>
      <c r="AF41" s="25">
        <v>402.27918090999998</v>
      </c>
      <c r="AG41" s="25">
        <v>242.27998160000001</v>
      </c>
      <c r="AH41" s="25">
        <v>240.3836723</v>
      </c>
      <c r="AI41" s="25">
        <v>437.16202970000001</v>
      </c>
      <c r="AJ41" s="25">
        <v>7.7799020949999997</v>
      </c>
      <c r="AK41" s="88">
        <v>54.103905699999999</v>
      </c>
      <c r="AL41" s="25">
        <v>8.6734113799999992</v>
      </c>
      <c r="AM41" s="25">
        <v>25.65942574</v>
      </c>
      <c r="AN41" s="25">
        <v>0</v>
      </c>
      <c r="AO41" s="25">
        <v>383.302594</v>
      </c>
      <c r="AP41" s="25">
        <v>13.929373160000001</v>
      </c>
      <c r="AQ41" s="25">
        <v>13.92935814</v>
      </c>
      <c r="AR41" s="25">
        <v>1952.0323063999999</v>
      </c>
      <c r="AS41" s="25">
        <v>1952.0193710000001</v>
      </c>
      <c r="AT41" s="25">
        <v>22039.026900000001</v>
      </c>
      <c r="AU41" s="25">
        <v>8003.6942499999996</v>
      </c>
      <c r="AV41" s="25">
        <v>7931.3699299999998</v>
      </c>
      <c r="AW41" s="25">
        <v>9848.6685249999991</v>
      </c>
      <c r="AX41" s="25">
        <v>30283.78974</v>
      </c>
      <c r="AY41" s="25">
        <v>21876.312679999999</v>
      </c>
      <c r="AZ41" s="25">
        <v>386.60728619999998</v>
      </c>
      <c r="BA41" s="25">
        <v>1.1023756702999901</v>
      </c>
      <c r="BB41" s="25">
        <v>7255.5264499999903</v>
      </c>
      <c r="BC41" s="25">
        <v>6.4801207300000003</v>
      </c>
      <c r="BD41" s="25">
        <v>1.959186224</v>
      </c>
      <c r="BE41" s="25">
        <v>396.822666499999</v>
      </c>
      <c r="BF41" s="25">
        <v>31.298022899999999</v>
      </c>
      <c r="BG41" s="25">
        <v>2.7209409999999998</v>
      </c>
      <c r="BH41" s="25">
        <v>0.32747536989999998</v>
      </c>
      <c r="BI41" s="88">
        <v>3358.3634279999901</v>
      </c>
      <c r="BJ41" s="25">
        <v>236.85202000000001</v>
      </c>
      <c r="BK41" s="25">
        <v>109.33705999999999</v>
      </c>
      <c r="BL41" s="25">
        <v>1011.046884</v>
      </c>
      <c r="BM41" s="25">
        <v>2347.31648567</v>
      </c>
      <c r="BN41" s="25">
        <v>26.554300289</v>
      </c>
      <c r="BO41" s="25">
        <v>0.35689977000000001</v>
      </c>
      <c r="BP41" s="25">
        <v>126.20170393399999</v>
      </c>
      <c r="BQ41" s="25">
        <v>0.90854898350000002</v>
      </c>
      <c r="BR41" s="25">
        <v>67.314061300000006</v>
      </c>
      <c r="BS41" s="25">
        <v>5.6339662500000003</v>
      </c>
      <c r="BT41" s="25">
        <v>1.9834897899999999</v>
      </c>
      <c r="BU41" s="25">
        <v>259.674781899999</v>
      </c>
      <c r="BV41" s="25">
        <v>6.2797849000000001</v>
      </c>
      <c r="BW41" s="25">
        <v>65.892050299999994</v>
      </c>
      <c r="BX41" s="25">
        <v>22.413643807</v>
      </c>
      <c r="BY41" s="25">
        <v>58.400595500000001</v>
      </c>
      <c r="BZ41" s="25">
        <v>0.98422368431999996</v>
      </c>
      <c r="CA41" s="25">
        <v>1186.5637999999999</v>
      </c>
      <c r="CB41" s="25">
        <v>192.97161589999999</v>
      </c>
      <c r="CC41" s="25">
        <v>192.97179144999899</v>
      </c>
      <c r="CD41" s="88">
        <v>4440.7293200000004</v>
      </c>
      <c r="CE41" s="25">
        <v>4.4183120269999998</v>
      </c>
      <c r="CF41" s="25">
        <v>0.2094021287</v>
      </c>
      <c r="CG41" s="25">
        <v>728.91314999999997</v>
      </c>
      <c r="CH41" s="25">
        <v>16716.917024999999</v>
      </c>
      <c r="CI41" s="25">
        <v>1976.4172091</v>
      </c>
      <c r="CJ41" s="25">
        <v>1660.1217752999901</v>
      </c>
      <c r="CK41" s="25">
        <v>369.76273645999999</v>
      </c>
      <c r="CL41" s="25">
        <v>0</v>
      </c>
      <c r="CM41" s="25">
        <v>243.719375799999</v>
      </c>
      <c r="CN41" s="25">
        <v>15148.280375</v>
      </c>
      <c r="CO41" s="25">
        <v>1989.8369283</v>
      </c>
      <c r="CP41" s="25">
        <v>871.8393552</v>
      </c>
      <c r="CQ41" s="25"/>
      <c r="CR41" s="25"/>
      <c r="CS41" s="25"/>
      <c r="CT41" s="25"/>
      <c r="CU41" s="25"/>
      <c r="CV41" s="34">
        <f t="shared" si="1"/>
        <v>8.0003191040514746E-3</v>
      </c>
      <c r="CW41" s="49">
        <f t="shared" si="2"/>
        <v>-4.0001321182094299E-5</v>
      </c>
      <c r="CX41" s="49">
        <f t="shared" si="3"/>
        <v>1.7368575937396373E-8</v>
      </c>
      <c r="CY41" s="49">
        <f t="shared" si="4"/>
        <v>-8.9134938689923606E-5</v>
      </c>
      <c r="CZ41" s="49"/>
      <c r="DA41" s="34"/>
      <c r="DB41" s="34"/>
      <c r="DC41" s="25"/>
      <c r="DD41" s="25"/>
      <c r="DE41" s="25"/>
      <c r="DF41" s="25"/>
      <c r="DG41" s="25"/>
      <c r="DH41" s="25"/>
      <c r="DI41" s="25"/>
      <c r="DJ41" s="25"/>
      <c r="DK41" s="25"/>
    </row>
    <row r="42" spans="1:115" x14ac:dyDescent="0.25">
      <c r="A42" s="27" t="s">
        <v>41</v>
      </c>
      <c r="B42" s="25">
        <v>5.7293939859999998</v>
      </c>
      <c r="C42" s="25">
        <v>32.355369779999997</v>
      </c>
      <c r="D42" s="25">
        <v>2.7650357730000001</v>
      </c>
      <c r="E42" s="25">
        <v>2.7650406099999998</v>
      </c>
      <c r="F42" s="25">
        <v>32.355421290000002</v>
      </c>
      <c r="G42" s="25">
        <v>32.35522684</v>
      </c>
      <c r="H42" s="25">
        <v>8.6307155499999997</v>
      </c>
      <c r="I42" s="88">
        <v>0.183065217</v>
      </c>
      <c r="J42" s="25">
        <v>72.344972605999999</v>
      </c>
      <c r="K42" s="25">
        <v>72.344999360999907</v>
      </c>
      <c r="L42" s="25">
        <v>264.44846000000001</v>
      </c>
      <c r="M42" s="25">
        <v>7.7242067490000004</v>
      </c>
      <c r="N42" s="25">
        <v>7.7243729979999998</v>
      </c>
      <c r="O42" s="25">
        <v>283.85592150000002</v>
      </c>
      <c r="P42" s="25">
        <v>283.86476740000001</v>
      </c>
      <c r="Q42" s="25">
        <v>49655.160450000003</v>
      </c>
      <c r="R42" s="25">
        <v>6209449.5650000004</v>
      </c>
      <c r="S42" s="25">
        <v>49675.015749999999</v>
      </c>
      <c r="T42" s="25">
        <v>94.898902499999906</v>
      </c>
      <c r="U42" s="25">
        <v>199.47358279999901</v>
      </c>
      <c r="V42" s="25">
        <v>58.583832615999903</v>
      </c>
      <c r="W42" s="25">
        <v>296.69729664599998</v>
      </c>
      <c r="X42" s="25">
        <v>49.077576030000003</v>
      </c>
      <c r="Y42" s="25">
        <v>53.317339849999897</v>
      </c>
      <c r="Z42" s="25">
        <v>296.69892829399998</v>
      </c>
      <c r="AA42" s="25">
        <v>845.49300000000005</v>
      </c>
      <c r="AB42" s="25">
        <v>1203.2649489999999</v>
      </c>
      <c r="AC42" s="25">
        <v>30.683551340000001</v>
      </c>
      <c r="AD42" s="25">
        <v>30.68345128</v>
      </c>
      <c r="AE42" s="25">
        <v>30.683119120000001</v>
      </c>
      <c r="AF42" s="25">
        <v>88.661300815000004</v>
      </c>
      <c r="AG42" s="25">
        <v>55.6767112</v>
      </c>
      <c r="AH42" s="25">
        <v>51.970007299999999</v>
      </c>
      <c r="AI42" s="25">
        <v>94.235799829999905</v>
      </c>
      <c r="AJ42" s="25">
        <v>1.9587646034999999</v>
      </c>
      <c r="AK42" s="88">
        <v>14.9535494099999</v>
      </c>
      <c r="AL42" s="25">
        <v>2.6990102299999998</v>
      </c>
      <c r="AM42" s="25">
        <v>7.0193559800000003</v>
      </c>
      <c r="AN42" s="25">
        <v>0</v>
      </c>
      <c r="AO42" s="25">
        <v>77.259679399999996</v>
      </c>
      <c r="AP42" s="25">
        <v>4.2954854899999999</v>
      </c>
      <c r="AQ42" s="25">
        <v>4.2954902849999996</v>
      </c>
      <c r="AR42" s="25">
        <v>336.2944814</v>
      </c>
      <c r="AS42" s="25">
        <v>336.29172340000002</v>
      </c>
      <c r="AT42" s="25">
        <v>5151.2415840000003</v>
      </c>
      <c r="AU42" s="25">
        <v>1752.669588</v>
      </c>
      <c r="AV42" s="25">
        <v>1635.4104600000001</v>
      </c>
      <c r="AW42" s="25">
        <v>2340.5825789999999</v>
      </c>
      <c r="AX42" s="25">
        <v>6959.30997999999</v>
      </c>
      <c r="AY42" s="25">
        <v>4808.8732049999999</v>
      </c>
      <c r="AZ42" s="25">
        <v>108.51652186</v>
      </c>
      <c r="BA42" s="25">
        <v>0.20154693309999999</v>
      </c>
      <c r="BB42" s="25">
        <v>1626.3740325000001</v>
      </c>
      <c r="BC42" s="25">
        <v>1.2228377589999999</v>
      </c>
      <c r="BD42" s="25">
        <v>0.36321685309999902</v>
      </c>
      <c r="BE42" s="25">
        <v>106.21290254</v>
      </c>
      <c r="BF42" s="25">
        <v>4.6308582979999997</v>
      </c>
      <c r="BG42" s="25">
        <v>0.4058216</v>
      </c>
      <c r="BH42" s="25">
        <v>6.4110163600000006E-2</v>
      </c>
      <c r="BI42" s="88">
        <v>578.97458400000005</v>
      </c>
      <c r="BJ42" s="25">
        <v>33.056086999999998</v>
      </c>
      <c r="BK42" s="25">
        <v>18.733194000000001</v>
      </c>
      <c r="BL42" s="25">
        <v>223.3220867</v>
      </c>
      <c r="BM42" s="25">
        <v>355.65377135</v>
      </c>
      <c r="BN42" s="25">
        <v>3.7320095110999998</v>
      </c>
      <c r="BO42" s="25">
        <v>5.2912715999999999E-2</v>
      </c>
      <c r="BP42" s="25">
        <v>18.944041309999999</v>
      </c>
      <c r="BQ42" s="25">
        <v>0.2000056543</v>
      </c>
      <c r="BR42" s="25">
        <v>13.7183117399999</v>
      </c>
      <c r="BS42" s="25">
        <v>1.1759962879999999</v>
      </c>
      <c r="BT42" s="25">
        <v>0.42861556299999998</v>
      </c>
      <c r="BU42" s="25">
        <v>56.221763099999997</v>
      </c>
      <c r="BV42" s="25">
        <v>1.9548021339999999</v>
      </c>
      <c r="BW42" s="25">
        <v>17.01894248</v>
      </c>
      <c r="BX42" s="25">
        <v>3.2376897939</v>
      </c>
      <c r="BY42" s="25">
        <v>12.379318699999899</v>
      </c>
      <c r="BZ42" s="25">
        <v>0.144645320144</v>
      </c>
      <c r="CA42" s="25">
        <v>196.92542</v>
      </c>
      <c r="CB42" s="25">
        <v>33.418250839999999</v>
      </c>
      <c r="CC42" s="25">
        <v>33.418340129999997</v>
      </c>
      <c r="CD42" s="88">
        <v>980.02313909999998</v>
      </c>
      <c r="CE42" s="25">
        <v>1.3178951645000001</v>
      </c>
      <c r="CF42" s="25">
        <v>6.5414915599999998E-2</v>
      </c>
      <c r="CG42" s="25">
        <v>124.88887</v>
      </c>
      <c r="CH42" s="25">
        <v>3854.2740919999901</v>
      </c>
      <c r="CI42" s="25">
        <v>437.639594759999</v>
      </c>
      <c r="CJ42" s="25">
        <v>359.563315979999</v>
      </c>
      <c r="CK42" s="25">
        <v>78.524724343000003</v>
      </c>
      <c r="CL42" s="25">
        <v>0</v>
      </c>
      <c r="CM42" s="25">
        <v>53.458803359999997</v>
      </c>
      <c r="CN42" s="25">
        <v>3517.139349</v>
      </c>
      <c r="CO42" s="25">
        <v>476.9302624</v>
      </c>
      <c r="CP42" s="25">
        <v>204.33124509999999</v>
      </c>
      <c r="CQ42" s="25"/>
      <c r="CR42" s="25"/>
      <c r="CS42" s="25"/>
      <c r="CT42" s="25"/>
      <c r="CU42" s="25"/>
      <c r="CV42" s="34">
        <f t="shared" si="1"/>
        <v>8.0003206294886262E-3</v>
      </c>
      <c r="CW42" s="49">
        <f t="shared" si="2"/>
        <v>-3.9932579639179594E-5</v>
      </c>
      <c r="CX42" s="49">
        <f t="shared" si="3"/>
        <v>-2.2005283740564185E-6</v>
      </c>
      <c r="CY42" s="49">
        <f t="shared" si="4"/>
        <v>-6.5005407473628019E-5</v>
      </c>
      <c r="CZ42" s="49"/>
      <c r="DA42" s="34"/>
      <c r="DB42" s="34"/>
      <c r="DC42" s="25"/>
      <c r="DD42" s="25"/>
      <c r="DE42" s="25"/>
      <c r="DF42" s="25"/>
      <c r="DG42" s="25"/>
      <c r="DH42" s="25"/>
      <c r="DI42" s="25"/>
      <c r="DJ42" s="25"/>
      <c r="DK42" s="25"/>
    </row>
    <row r="43" spans="1:115" x14ac:dyDescent="0.25">
      <c r="A43" s="27" t="s">
        <v>42</v>
      </c>
      <c r="B43" s="25">
        <v>27.78303674</v>
      </c>
      <c r="C43" s="25">
        <v>143.55819829999999</v>
      </c>
      <c r="D43" s="25">
        <v>12.42517658</v>
      </c>
      <c r="E43" s="25">
        <v>12.425175299999999</v>
      </c>
      <c r="F43" s="25">
        <v>143.5586132</v>
      </c>
      <c r="G43" s="25">
        <v>143.55772200000001</v>
      </c>
      <c r="H43" s="25">
        <v>36.810473899999998</v>
      </c>
      <c r="I43" s="88">
        <v>0.709882185</v>
      </c>
      <c r="J43" s="25">
        <v>327.78405909999998</v>
      </c>
      <c r="K43" s="25">
        <v>327.78349967999998</v>
      </c>
      <c r="L43" s="25">
        <v>3060.2312000000002</v>
      </c>
      <c r="M43" s="25">
        <v>36.355896459999997</v>
      </c>
      <c r="N43" s="25">
        <v>36.356848614</v>
      </c>
      <c r="O43" s="25">
        <v>1718.925436</v>
      </c>
      <c r="P43" s="25">
        <v>1718.9788450000001</v>
      </c>
      <c r="Q43" s="25">
        <v>356994.60574999999</v>
      </c>
      <c r="R43" s="25">
        <v>49185863.109999999</v>
      </c>
      <c r="S43" s="25">
        <v>357137.46535999997</v>
      </c>
      <c r="T43" s="25">
        <v>624.50448599999902</v>
      </c>
      <c r="U43" s="25">
        <v>925.07592781999995</v>
      </c>
      <c r="V43" s="25">
        <v>282.33442131999999</v>
      </c>
      <c r="W43" s="25">
        <v>1736.3563641000001</v>
      </c>
      <c r="X43" s="25">
        <v>221.78001739999999</v>
      </c>
      <c r="Y43" s="25">
        <v>287.587107</v>
      </c>
      <c r="Z43" s="25">
        <v>1736.36077119999</v>
      </c>
      <c r="AA43" s="25">
        <v>4889.8849</v>
      </c>
      <c r="AB43" s="25">
        <v>5646.0093200000001</v>
      </c>
      <c r="AC43" s="25">
        <v>135.06179</v>
      </c>
      <c r="AD43" s="25">
        <v>135.0618642</v>
      </c>
      <c r="AE43" s="25">
        <v>135.05988360000001</v>
      </c>
      <c r="AF43" s="25">
        <v>496.651900509999</v>
      </c>
      <c r="AG43" s="25">
        <v>325.15984500000002</v>
      </c>
      <c r="AH43" s="25">
        <v>317.046221</v>
      </c>
      <c r="AI43" s="25">
        <v>525.88731419999999</v>
      </c>
      <c r="AJ43" s="25">
        <v>10.017385040000001</v>
      </c>
      <c r="AK43" s="88">
        <v>74.252791999999999</v>
      </c>
      <c r="AL43" s="25">
        <v>10.626968759999899</v>
      </c>
      <c r="AM43" s="25">
        <v>35.709550010000001</v>
      </c>
      <c r="AN43" s="25">
        <v>0</v>
      </c>
      <c r="AO43" s="25">
        <v>531.52764000000002</v>
      </c>
      <c r="AP43" s="25">
        <v>18.162750769999999</v>
      </c>
      <c r="AQ43" s="25">
        <v>18.1627948</v>
      </c>
      <c r="AR43" s="25">
        <v>2692.2809280000001</v>
      </c>
      <c r="AS43" s="25">
        <v>2692.2551275000001</v>
      </c>
      <c r="AT43" s="25">
        <v>28916.222160000001</v>
      </c>
      <c r="AU43" s="25">
        <v>11403.606959999999</v>
      </c>
      <c r="AV43" s="25">
        <v>11109.752639999901</v>
      </c>
      <c r="AW43" s="25">
        <v>12467.68332</v>
      </c>
      <c r="AX43" s="25">
        <v>40643.339500000002</v>
      </c>
      <c r="AY43" s="25">
        <v>28203.872299999999</v>
      </c>
      <c r="AZ43" s="25">
        <v>522.29961759999901</v>
      </c>
      <c r="BA43" s="25">
        <v>1.4562350202000001</v>
      </c>
      <c r="BB43" s="25">
        <v>8978.3215879999898</v>
      </c>
      <c r="BC43" s="25">
        <v>8.7962419599999997</v>
      </c>
      <c r="BD43" s="25">
        <v>2.6519792629999999</v>
      </c>
      <c r="BE43" s="25">
        <v>530.47215499999902</v>
      </c>
      <c r="BF43" s="25">
        <v>49.315352869999998</v>
      </c>
      <c r="BG43" s="25">
        <v>4.3044186</v>
      </c>
      <c r="BH43" s="25">
        <v>0.4346118303</v>
      </c>
      <c r="BI43" s="88">
        <v>5114.539186</v>
      </c>
      <c r="BJ43" s="25">
        <v>382.52825999999999</v>
      </c>
      <c r="BK43" s="25">
        <v>164.58617000000001</v>
      </c>
      <c r="BL43" s="25">
        <v>1411.6075939999901</v>
      </c>
      <c r="BM43" s="25">
        <v>3702.9337326</v>
      </c>
      <c r="BN43" s="25">
        <v>42.780955702</v>
      </c>
      <c r="BO43" s="25">
        <v>0.55571429999999999</v>
      </c>
      <c r="BP43" s="25">
        <v>197.85697915</v>
      </c>
      <c r="BQ43" s="25">
        <v>1.2663319719999999</v>
      </c>
      <c r="BR43" s="25">
        <v>93.004845399999994</v>
      </c>
      <c r="BS43" s="25">
        <v>6.9331397799999896</v>
      </c>
      <c r="BT43" s="25">
        <v>2.5635324599999998</v>
      </c>
      <c r="BU43" s="25">
        <v>346.49082199999998</v>
      </c>
      <c r="BV43" s="25">
        <v>8.3290264900000004</v>
      </c>
      <c r="BW43" s="25">
        <v>85.013786399999901</v>
      </c>
      <c r="BX43" s="25">
        <v>35.397354822300002</v>
      </c>
      <c r="BY43" s="25">
        <v>85.909618499999993</v>
      </c>
      <c r="BZ43" s="25">
        <v>1.54416318307</v>
      </c>
      <c r="CA43" s="25">
        <v>1307.288</v>
      </c>
      <c r="CB43" s="25">
        <v>276.369269199999</v>
      </c>
      <c r="CC43" s="25">
        <v>276.3703137</v>
      </c>
      <c r="CD43" s="88">
        <v>5436.0684520000004</v>
      </c>
      <c r="CE43" s="25">
        <v>5.9138712680000003</v>
      </c>
      <c r="CF43" s="25">
        <v>0.2536629755</v>
      </c>
      <c r="CG43" s="25">
        <v>1097.2460000000001</v>
      </c>
      <c r="CH43" s="25">
        <v>20948.208279999999</v>
      </c>
      <c r="CI43" s="25">
        <v>2439.1407632999999</v>
      </c>
      <c r="CJ43" s="25">
        <v>2028.7974675999999</v>
      </c>
      <c r="CK43" s="25">
        <v>447.67038147</v>
      </c>
      <c r="CL43" s="25">
        <v>0</v>
      </c>
      <c r="CM43" s="25">
        <v>303.75005712000001</v>
      </c>
      <c r="CN43" s="25">
        <v>18962.81725</v>
      </c>
      <c r="CO43" s="25">
        <v>2550.2124159999998</v>
      </c>
      <c r="CP43" s="25">
        <v>1106.7463943</v>
      </c>
      <c r="CQ43" s="25"/>
      <c r="CR43" s="25"/>
      <c r="CS43" s="25"/>
      <c r="CT43" s="25"/>
      <c r="CU43" s="25"/>
      <c r="CV43" s="34">
        <f t="shared" si="1"/>
        <v>8.0003230295581391E-3</v>
      </c>
      <c r="CW43" s="49">
        <f t="shared" si="2"/>
        <v>-4.0583894441066251E-5</v>
      </c>
      <c r="CX43" s="49">
        <f t="shared" si="3"/>
        <v>-4.1853232759076731E-7</v>
      </c>
      <c r="CY43" s="49">
        <f t="shared" si="4"/>
        <v>-8.9867618605961457E-5</v>
      </c>
      <c r="CZ43" s="49"/>
      <c r="DA43" s="34"/>
      <c r="DB43" s="34"/>
      <c r="DC43" s="25"/>
      <c r="DD43" s="25"/>
      <c r="DE43" s="25"/>
      <c r="DF43" s="25"/>
      <c r="DG43" s="25"/>
      <c r="DH43" s="25"/>
      <c r="DI43" s="25"/>
      <c r="DJ43" s="25"/>
      <c r="DK43" s="25"/>
    </row>
    <row r="44" spans="1:115" x14ac:dyDescent="0.25">
      <c r="A44" s="27" t="s">
        <v>43</v>
      </c>
      <c r="B44" s="25">
        <v>81.611490799999999</v>
      </c>
      <c r="C44" s="25">
        <v>416.000147999999</v>
      </c>
      <c r="D44" s="25">
        <v>35.940838599999999</v>
      </c>
      <c r="E44" s="25">
        <v>35.940856199999999</v>
      </c>
      <c r="F44" s="25">
        <v>416.00013799999999</v>
      </c>
      <c r="G44" s="25">
        <v>415.997657</v>
      </c>
      <c r="H44" s="25">
        <v>104.877946999999</v>
      </c>
      <c r="I44" s="88">
        <v>2.30383240599999</v>
      </c>
      <c r="J44" s="25">
        <v>784.91396809999901</v>
      </c>
      <c r="K44" s="25">
        <v>784.91295599999899</v>
      </c>
      <c r="L44" s="25">
        <v>9454.3230000000003</v>
      </c>
      <c r="M44" s="25">
        <v>101.75653839</v>
      </c>
      <c r="N44" s="25">
        <v>101.75886559</v>
      </c>
      <c r="O44" s="25">
        <v>5578.7412299999996</v>
      </c>
      <c r="P44" s="25">
        <v>5578.9149099999904</v>
      </c>
      <c r="Q44" s="25">
        <v>987853.6777</v>
      </c>
      <c r="R44" s="25">
        <v>174460264</v>
      </c>
      <c r="S44" s="25">
        <v>988248.96459999995</v>
      </c>
      <c r="T44" s="25">
        <v>2290.6116400000001</v>
      </c>
      <c r="U44" s="25">
        <v>2562.8981801300001</v>
      </c>
      <c r="V44" s="25">
        <v>806.44662684000002</v>
      </c>
      <c r="W44" s="25">
        <v>4920.4889393000003</v>
      </c>
      <c r="X44" s="25">
        <v>555.82315800000003</v>
      </c>
      <c r="Y44" s="25">
        <v>714.98492590000001</v>
      </c>
      <c r="Z44" s="25">
        <v>4920.4845812000003</v>
      </c>
      <c r="AA44" s="25">
        <v>12487.091899999999</v>
      </c>
      <c r="AB44" s="25">
        <v>14838.904500000001</v>
      </c>
      <c r="AC44" s="25">
        <v>384.88612299999897</v>
      </c>
      <c r="AD44" s="25">
        <v>384.88628399999999</v>
      </c>
      <c r="AE44" s="25">
        <v>384.88070699999997</v>
      </c>
      <c r="AF44" s="25">
        <v>1344.63790546</v>
      </c>
      <c r="AG44" s="25">
        <v>1019.363373</v>
      </c>
      <c r="AH44" s="25">
        <v>1020.825526</v>
      </c>
      <c r="AI44" s="25">
        <v>1410.769346</v>
      </c>
      <c r="AJ44" s="25">
        <v>30.828110779999999</v>
      </c>
      <c r="AK44" s="88">
        <v>206.78383550000001</v>
      </c>
      <c r="AL44" s="25">
        <v>33.727057100000003</v>
      </c>
      <c r="AM44" s="25">
        <v>105.84230100000001</v>
      </c>
      <c r="AN44" s="25">
        <v>0</v>
      </c>
      <c r="AO44" s="25">
        <v>1808.369946</v>
      </c>
      <c r="AP44" s="25">
        <v>47.703645000000002</v>
      </c>
      <c r="AQ44" s="25">
        <v>47.7037659</v>
      </c>
      <c r="AR44" s="25">
        <v>9236.93102</v>
      </c>
      <c r="AS44" s="25">
        <v>9236.8529500000004</v>
      </c>
      <c r="AT44" s="25">
        <v>87807.074299999993</v>
      </c>
      <c r="AU44" s="25">
        <v>38594.042800000003</v>
      </c>
      <c r="AV44" s="25">
        <v>38594.892599999999</v>
      </c>
      <c r="AW44" s="25">
        <v>32824.499899999901</v>
      </c>
      <c r="AX44" s="25">
        <v>127415.32399999999</v>
      </c>
      <c r="AY44" s="25">
        <v>87987.59</v>
      </c>
      <c r="AZ44" s="25">
        <v>1421.6243999999999</v>
      </c>
      <c r="BA44" s="25">
        <v>4.1066166496999896</v>
      </c>
      <c r="BB44" s="25">
        <v>23342.504250000002</v>
      </c>
      <c r="BC44" s="25">
        <v>25.0235287</v>
      </c>
      <c r="BD44" s="25">
        <v>8.5230258140000004</v>
      </c>
      <c r="BE44" s="25">
        <v>1649.42160699999</v>
      </c>
      <c r="BF44" s="25">
        <v>150.25435064000001</v>
      </c>
      <c r="BG44" s="25">
        <v>13.788995</v>
      </c>
      <c r="BH44" s="25">
        <v>1.3316853805</v>
      </c>
      <c r="BI44" s="88">
        <v>16110.236419999999</v>
      </c>
      <c r="BJ44" s="25">
        <v>1181.79</v>
      </c>
      <c r="BK44" s="25">
        <v>573.87274000000002</v>
      </c>
      <c r="BL44" s="25">
        <v>4317.5379409999996</v>
      </c>
      <c r="BM44" s="25">
        <v>11792.707216000001</v>
      </c>
      <c r="BN44" s="25">
        <v>132.08273967100001</v>
      </c>
      <c r="BO44" s="25">
        <v>1.7842594000000001</v>
      </c>
      <c r="BP44" s="25">
        <v>607.37835159999997</v>
      </c>
      <c r="BQ44" s="25">
        <v>4.4822018899999998</v>
      </c>
      <c r="BR44" s="25">
        <v>279.57335230000001</v>
      </c>
      <c r="BS44" s="25">
        <v>17.432964800000001</v>
      </c>
      <c r="BT44" s="25">
        <v>7.5940529699999999</v>
      </c>
      <c r="BU44" s="25">
        <v>1000.83333999999</v>
      </c>
      <c r="BV44" s="25">
        <v>24.0195817</v>
      </c>
      <c r="BW44" s="25">
        <v>251.12110199999901</v>
      </c>
      <c r="BX44" s="25">
        <v>108.863027715999</v>
      </c>
      <c r="BY44" s="25">
        <v>300.75707739999899</v>
      </c>
      <c r="BZ44" s="25">
        <v>4.7488898378000002</v>
      </c>
      <c r="CA44" s="25">
        <v>3207.8861999999999</v>
      </c>
      <c r="CB44" s="25">
        <v>965.45368889999997</v>
      </c>
      <c r="CC44" s="25">
        <v>965.45324249999999</v>
      </c>
      <c r="CD44" s="88">
        <v>13734.245349999999</v>
      </c>
      <c r="CE44" s="25">
        <v>14.51025048</v>
      </c>
      <c r="CF44" s="25">
        <v>0.823230273499999</v>
      </c>
      <c r="CG44" s="25">
        <v>3825.8380000000002</v>
      </c>
      <c r="CH44" s="25">
        <v>56185.457629999997</v>
      </c>
      <c r="CI44" s="25">
        <v>6231.6660339999999</v>
      </c>
      <c r="CJ44" s="25">
        <v>5156.8571869999996</v>
      </c>
      <c r="CK44" s="25">
        <v>1137.6556899</v>
      </c>
      <c r="CL44" s="25">
        <v>0</v>
      </c>
      <c r="CM44" s="25">
        <v>878.17766999999901</v>
      </c>
      <c r="CN44" s="25">
        <v>49872.176030000002</v>
      </c>
      <c r="CO44" s="25">
        <v>6472.7681649999904</v>
      </c>
      <c r="CP44" s="25">
        <v>2804.6361980000001</v>
      </c>
      <c r="CQ44" s="25"/>
      <c r="CR44" s="25"/>
      <c r="CS44" s="25"/>
      <c r="CT44" s="25"/>
      <c r="CU44" s="25"/>
      <c r="CV44" s="34">
        <f t="shared" si="1"/>
        <v>8.0003200635427492E-3</v>
      </c>
      <c r="CW44" s="49">
        <f t="shared" si="2"/>
        <v>-4.0469802517652695E-5</v>
      </c>
      <c r="CX44" s="49">
        <f t="shared" si="3"/>
        <v>-5.4232599535799481E-7</v>
      </c>
      <c r="CY44" s="49">
        <f t="shared" si="4"/>
        <v>-1.0240228922605175E-4</v>
      </c>
      <c r="CZ44" s="49"/>
      <c r="DA44" s="34"/>
      <c r="DB44" s="34"/>
      <c r="DC44" s="25"/>
      <c r="DD44" s="25"/>
      <c r="DE44" s="25"/>
      <c r="DF44" s="25"/>
      <c r="DG44" s="25"/>
      <c r="DH44" s="25"/>
      <c r="DI44" s="25"/>
      <c r="DJ44" s="25"/>
      <c r="DK44" s="25"/>
    </row>
    <row r="45" spans="1:115" x14ac:dyDescent="0.25">
      <c r="A45" s="27" t="s">
        <v>44</v>
      </c>
      <c r="B45" s="25">
        <v>15.166833709999899</v>
      </c>
      <c r="C45" s="25">
        <v>81.454870200000002</v>
      </c>
      <c r="D45" s="25">
        <v>7.4696852699999896</v>
      </c>
      <c r="E45" s="25">
        <v>7.4696844999999996</v>
      </c>
      <c r="F45" s="25">
        <v>81.454816800000003</v>
      </c>
      <c r="G45" s="25">
        <v>81.454328399999994</v>
      </c>
      <c r="H45" s="25">
        <v>22.2708776999999</v>
      </c>
      <c r="I45" s="88">
        <v>0.503986716</v>
      </c>
      <c r="J45" s="25">
        <v>157.37445946999901</v>
      </c>
      <c r="K45" s="25">
        <v>157.37535854999999</v>
      </c>
      <c r="L45" s="25">
        <v>1448.1998000000001</v>
      </c>
      <c r="M45" s="25">
        <v>19.865904966999999</v>
      </c>
      <c r="N45" s="25">
        <v>19.866299510000001</v>
      </c>
      <c r="O45" s="25">
        <v>962.76111349999996</v>
      </c>
      <c r="P45" s="25">
        <v>962.79094859999896</v>
      </c>
      <c r="Q45" s="25">
        <v>129685.92703000001</v>
      </c>
      <c r="R45" s="25">
        <v>20996141.643999901</v>
      </c>
      <c r="S45" s="25">
        <v>129737.79399999999</v>
      </c>
      <c r="T45" s="25">
        <v>196.648855</v>
      </c>
      <c r="U45" s="25">
        <v>493.11126063199998</v>
      </c>
      <c r="V45" s="25">
        <v>153.472053273</v>
      </c>
      <c r="W45" s="25">
        <v>650.40722157000005</v>
      </c>
      <c r="X45" s="25">
        <v>112.4914785</v>
      </c>
      <c r="Y45" s="25">
        <v>117.44988569</v>
      </c>
      <c r="Z45" s="25">
        <v>650.40611890000002</v>
      </c>
      <c r="AA45" s="25">
        <v>1772.4992999999999</v>
      </c>
      <c r="AB45" s="25">
        <v>2872.6214759999998</v>
      </c>
      <c r="AC45" s="25">
        <v>81.976716499999995</v>
      </c>
      <c r="AD45" s="25">
        <v>81.976594599999999</v>
      </c>
      <c r="AE45" s="25">
        <v>81.975575699999993</v>
      </c>
      <c r="AF45" s="25">
        <v>195.46384089999901</v>
      </c>
      <c r="AG45" s="25">
        <v>176.11705669999901</v>
      </c>
      <c r="AH45" s="25">
        <v>158.26918999999901</v>
      </c>
      <c r="AI45" s="25">
        <v>213.30393162999999</v>
      </c>
      <c r="AJ45" s="25">
        <v>4.7940581419999999</v>
      </c>
      <c r="AK45" s="88">
        <v>38.267472599999998</v>
      </c>
      <c r="AL45" s="25">
        <v>7.3441121799999998</v>
      </c>
      <c r="AM45" s="25">
        <v>17.242956539999899</v>
      </c>
      <c r="AN45" s="25">
        <v>0</v>
      </c>
      <c r="AO45" s="25">
        <v>217.500541</v>
      </c>
      <c r="AP45" s="25">
        <v>10.45570348</v>
      </c>
      <c r="AQ45" s="25">
        <v>10.45566913</v>
      </c>
      <c r="AR45" s="25">
        <v>1091.4011654999999</v>
      </c>
      <c r="AS45" s="25">
        <v>1091.3963266000001</v>
      </c>
      <c r="AT45" s="25">
        <v>15577.49575</v>
      </c>
      <c r="AU45" s="25">
        <v>6261.02584999999</v>
      </c>
      <c r="AV45" s="25">
        <v>5626.5166950000003</v>
      </c>
      <c r="AW45" s="25">
        <v>5384.8096759999999</v>
      </c>
      <c r="AX45" s="25">
        <v>22013.759580000002</v>
      </c>
      <c r="AY45" s="25">
        <v>13998.932839999999</v>
      </c>
      <c r="AZ45" s="25">
        <v>265.0703001</v>
      </c>
      <c r="BA45" s="25">
        <v>0.67355937379999997</v>
      </c>
      <c r="BB45" s="25">
        <v>3636.6447399999902</v>
      </c>
      <c r="BC45" s="25">
        <v>4.2038458040000002</v>
      </c>
      <c r="BD45" s="25">
        <v>1.280176435</v>
      </c>
      <c r="BE45" s="25">
        <v>294.24388599999997</v>
      </c>
      <c r="BF45" s="25">
        <v>23.063746923999901</v>
      </c>
      <c r="BG45" s="25">
        <v>1.9695104000000001</v>
      </c>
      <c r="BH45" s="25">
        <v>0.20015561069999999</v>
      </c>
      <c r="BI45" s="88">
        <v>2417.9093776999998</v>
      </c>
      <c r="BJ45" s="25">
        <v>181.02457000000001</v>
      </c>
      <c r="BK45" s="25">
        <v>68.897575000000003</v>
      </c>
      <c r="BL45" s="25">
        <v>712.53496849999999</v>
      </c>
      <c r="BM45" s="25">
        <v>1705.36589889999</v>
      </c>
      <c r="BN45" s="25">
        <v>20.226571349</v>
      </c>
      <c r="BO45" s="25">
        <v>0.25226106999999998</v>
      </c>
      <c r="BP45" s="25">
        <v>93.274119099999993</v>
      </c>
      <c r="BQ45" s="25">
        <v>0.65655147799999902</v>
      </c>
      <c r="BR45" s="25">
        <v>43.2442852</v>
      </c>
      <c r="BS45" s="25">
        <v>3.0160123300000001</v>
      </c>
      <c r="BT45" s="25">
        <v>1.3027516610000001</v>
      </c>
      <c r="BU45" s="25">
        <v>164.366284199999</v>
      </c>
      <c r="BV45" s="25">
        <v>5.0895260599999999</v>
      </c>
      <c r="BW45" s="25">
        <v>44.852171640000002</v>
      </c>
      <c r="BX45" s="25">
        <v>16.8772132064</v>
      </c>
      <c r="BY45" s="25">
        <v>43.005850700000003</v>
      </c>
      <c r="BZ45" s="25">
        <v>0.72894153857999899</v>
      </c>
      <c r="CA45" s="25">
        <v>543.0385</v>
      </c>
      <c r="CB45" s="25">
        <v>112.97040866</v>
      </c>
      <c r="CC45" s="25">
        <v>112.96974704</v>
      </c>
      <c r="CD45" s="88">
        <v>2136.2628989999998</v>
      </c>
      <c r="CE45" s="25">
        <v>2.9681022050000001</v>
      </c>
      <c r="CF45" s="25">
        <v>0.18009094269999901</v>
      </c>
      <c r="CG45" s="25">
        <v>459.32220000000001</v>
      </c>
      <c r="CH45" s="25">
        <v>9072.6133740000005</v>
      </c>
      <c r="CI45" s="25">
        <v>962.30966169999999</v>
      </c>
      <c r="CJ45" s="25">
        <v>781.33627476000004</v>
      </c>
      <c r="CK45" s="25">
        <v>169.96005478000001</v>
      </c>
      <c r="CL45" s="25">
        <v>0</v>
      </c>
      <c r="CM45" s="25">
        <v>136.71546921999999</v>
      </c>
      <c r="CN45" s="25">
        <v>7970.6260899999997</v>
      </c>
      <c r="CO45" s="25">
        <v>1069.9227136</v>
      </c>
      <c r="CP45" s="25">
        <v>456.53984550000001</v>
      </c>
      <c r="CQ45" s="25"/>
      <c r="CR45" s="25"/>
      <c r="CS45" s="25"/>
      <c r="CT45" s="25"/>
      <c r="CU45" s="25"/>
      <c r="CV45" s="34">
        <f t="shared" si="1"/>
        <v>8.0003170771432135E-3</v>
      </c>
      <c r="CW45" s="49">
        <f t="shared" si="2"/>
        <v>-3.9933056268323678E-5</v>
      </c>
      <c r="CX45" s="49">
        <f t="shared" si="3"/>
        <v>3.5196935369721823E-6</v>
      </c>
      <c r="CY45" s="49">
        <f t="shared" si="4"/>
        <v>-7.1230020592116358E-5</v>
      </c>
      <c r="CZ45" s="49"/>
      <c r="DA45" s="34"/>
      <c r="DB45" s="34"/>
      <c r="DC45" s="25"/>
      <c r="DD45" s="25"/>
      <c r="DE45" s="25"/>
      <c r="DF45" s="25"/>
      <c r="DG45" s="25"/>
      <c r="DH45" s="25"/>
      <c r="DI45" s="25"/>
      <c r="DJ45" s="25"/>
      <c r="DK45" s="25"/>
    </row>
    <row r="46" spans="1:115" x14ac:dyDescent="0.25">
      <c r="A46" s="27" t="s">
        <v>45</v>
      </c>
      <c r="B46" s="25">
        <v>2.791443305</v>
      </c>
      <c r="C46" s="25">
        <v>13.115860023</v>
      </c>
      <c r="D46" s="25">
        <v>1.0069005884</v>
      </c>
      <c r="E46" s="25">
        <v>1.0069035259999899</v>
      </c>
      <c r="F46" s="25">
        <v>13.115774236</v>
      </c>
      <c r="G46" s="25">
        <v>13.115696844999899</v>
      </c>
      <c r="H46" s="25">
        <v>2.502868511</v>
      </c>
      <c r="I46" s="88">
        <v>2.7804661129999901E-2</v>
      </c>
      <c r="J46" s="25">
        <v>34.272783841999903</v>
      </c>
      <c r="K46" s="25">
        <v>34.272622499999997</v>
      </c>
      <c r="L46" s="25">
        <v>214.92497</v>
      </c>
      <c r="M46" s="25">
        <v>4.3046557656999997</v>
      </c>
      <c r="N46" s="25">
        <v>4.3047660631999998</v>
      </c>
      <c r="O46" s="25">
        <v>161.54602894999999</v>
      </c>
      <c r="P46" s="25">
        <v>161.55109160000001</v>
      </c>
      <c r="Q46" s="25">
        <v>19802.420306</v>
      </c>
      <c r="R46" s="25">
        <v>3545961.284</v>
      </c>
      <c r="S46" s="25">
        <v>19810.340237</v>
      </c>
      <c r="T46" s="25">
        <v>30.758385860000001</v>
      </c>
      <c r="U46" s="25">
        <v>85.117634421199995</v>
      </c>
      <c r="V46" s="25">
        <v>27.336515890000001</v>
      </c>
      <c r="W46" s="25">
        <v>105.848020116</v>
      </c>
      <c r="X46" s="25">
        <v>18.802994785999999</v>
      </c>
      <c r="Y46" s="25">
        <v>20.852933619999899</v>
      </c>
      <c r="Z46" s="25">
        <v>105.848262377</v>
      </c>
      <c r="AA46" s="25">
        <v>297.12578400000001</v>
      </c>
      <c r="AB46" s="25">
        <v>530.42805309999903</v>
      </c>
      <c r="AC46" s="25">
        <v>10.539971449999999</v>
      </c>
      <c r="AD46" s="25">
        <v>10.53997698</v>
      </c>
      <c r="AE46" s="25">
        <v>10.53982562</v>
      </c>
      <c r="AF46" s="25">
        <v>35.971339135899903</v>
      </c>
      <c r="AG46" s="25">
        <v>14.60584117</v>
      </c>
      <c r="AH46" s="25">
        <v>13.6032095299999</v>
      </c>
      <c r="AI46" s="25">
        <v>34.370450579999897</v>
      </c>
      <c r="AJ46" s="25">
        <v>0.83007551099999999</v>
      </c>
      <c r="AK46" s="88">
        <v>5.5864187799999998</v>
      </c>
      <c r="AL46" s="25">
        <v>0.463520188</v>
      </c>
      <c r="AM46" s="25">
        <v>3.6333580919999999</v>
      </c>
      <c r="AN46" s="25">
        <v>0</v>
      </c>
      <c r="AO46" s="25">
        <v>43.6356106</v>
      </c>
      <c r="AP46" s="25">
        <v>1.5970076089999901</v>
      </c>
      <c r="AQ46" s="25">
        <v>1.5969936574000001</v>
      </c>
      <c r="AR46" s="25">
        <v>218.8865595</v>
      </c>
      <c r="AS46" s="25">
        <v>218.88507804</v>
      </c>
      <c r="AT46" s="25">
        <v>1374.8978649999999</v>
      </c>
      <c r="AU46" s="25">
        <v>436.22658799999999</v>
      </c>
      <c r="AV46" s="25">
        <v>404.098534999999</v>
      </c>
      <c r="AW46" s="25">
        <v>887.62799310000003</v>
      </c>
      <c r="AX46" s="25">
        <v>1825.6546599999999</v>
      </c>
      <c r="AY46" s="25">
        <v>1282.6913810000001</v>
      </c>
      <c r="AZ46" s="25">
        <v>44.548301179999903</v>
      </c>
      <c r="BA46" s="25">
        <v>9.6868932803999996E-2</v>
      </c>
      <c r="BB46" s="25">
        <v>598.57599119999998</v>
      </c>
      <c r="BC46" s="25">
        <v>0.61419007680000004</v>
      </c>
      <c r="BD46" s="25">
        <v>0.18312938709999901</v>
      </c>
      <c r="BE46" s="25">
        <v>39.7932359099999</v>
      </c>
      <c r="BF46" s="25">
        <v>3.4807162257000002</v>
      </c>
      <c r="BG46" s="25">
        <v>0.31311225999999998</v>
      </c>
      <c r="BH46" s="25">
        <v>2.65220176149999E-2</v>
      </c>
      <c r="BI46" s="88">
        <v>372.81623037999998</v>
      </c>
      <c r="BJ46" s="25">
        <v>26.865469999999998</v>
      </c>
      <c r="BK46" s="25">
        <v>12.998996999999999</v>
      </c>
      <c r="BL46" s="25">
        <v>103.55833</v>
      </c>
      <c r="BM46" s="25">
        <v>269.25747054800001</v>
      </c>
      <c r="BN46" s="25">
        <v>3.0021555935999999</v>
      </c>
      <c r="BO46" s="25">
        <v>4.2107514999999998E-2</v>
      </c>
      <c r="BP46" s="25">
        <v>14.093498159999999</v>
      </c>
      <c r="BQ46" s="25">
        <v>5.76620339E-2</v>
      </c>
      <c r="BR46" s="25">
        <v>7.2135179749999896</v>
      </c>
      <c r="BS46" s="25">
        <v>0.50046470449999902</v>
      </c>
      <c r="BT46" s="25">
        <v>0.1808725806</v>
      </c>
      <c r="BU46" s="25">
        <v>27.0639188</v>
      </c>
      <c r="BV46" s="25">
        <v>0.61666939779999996</v>
      </c>
      <c r="BW46" s="25">
        <v>5.6542776100000003</v>
      </c>
      <c r="BX46" s="25">
        <v>2.46318219285999</v>
      </c>
      <c r="BY46" s="25">
        <v>4.3370581259999996</v>
      </c>
      <c r="BZ46" s="25">
        <v>0.10783210269</v>
      </c>
      <c r="CA46" s="25">
        <v>29.315370000000001</v>
      </c>
      <c r="CB46" s="25">
        <v>21.610734517999902</v>
      </c>
      <c r="CC46" s="25">
        <v>21.610775695000001</v>
      </c>
      <c r="CD46" s="88">
        <v>357.07566972999899</v>
      </c>
      <c r="CE46" s="25">
        <v>0.57401282024</v>
      </c>
      <c r="CF46" s="25">
        <v>9.9354979599999994E-3</v>
      </c>
      <c r="CG46" s="25">
        <v>86.660774000000004</v>
      </c>
      <c r="CH46" s="25">
        <v>1517.7703807999901</v>
      </c>
      <c r="CI46" s="25">
        <v>165.01112475299999</v>
      </c>
      <c r="CJ46" s="25">
        <v>133.399469186</v>
      </c>
      <c r="CK46" s="25">
        <v>28.103535659999999</v>
      </c>
      <c r="CL46" s="25">
        <v>0</v>
      </c>
      <c r="CM46" s="25">
        <v>15.4777157189999</v>
      </c>
      <c r="CN46" s="25">
        <v>1329.5396823999999</v>
      </c>
      <c r="CO46" s="25">
        <v>190.04312635999901</v>
      </c>
      <c r="CP46" s="25">
        <v>79.24606996</v>
      </c>
      <c r="CQ46" s="25"/>
      <c r="CR46" s="25"/>
      <c r="CS46" s="25"/>
      <c r="CT46" s="25"/>
      <c r="CU46" s="25"/>
      <c r="CV46" s="34">
        <f t="shared" si="1"/>
        <v>8.0003307799734694E-3</v>
      </c>
      <c r="CW46" s="49">
        <f t="shared" si="2"/>
        <v>-4.1428519674174065E-5</v>
      </c>
      <c r="CX46" s="49">
        <f t="shared" si="3"/>
        <v>1.1529326379217526E-6</v>
      </c>
      <c r="CY46" s="49">
        <f t="shared" si="4"/>
        <v>-1.1312073272024137E-4</v>
      </c>
      <c r="CZ46" s="49"/>
      <c r="DA46" s="34"/>
      <c r="DB46" s="34"/>
      <c r="DC46" s="25"/>
      <c r="DD46" s="25"/>
      <c r="DE46" s="25"/>
      <c r="DF46" s="25"/>
      <c r="DG46" s="25"/>
      <c r="DH46" s="25"/>
      <c r="DI46" s="25"/>
      <c r="DJ46" s="25"/>
      <c r="DK46" s="25"/>
    </row>
    <row r="47" spans="1:115" x14ac:dyDescent="0.25">
      <c r="A47" s="27" t="s">
        <v>46</v>
      </c>
      <c r="B47" s="25">
        <v>31.626460805000001</v>
      </c>
      <c r="C47" s="25">
        <v>157.13824319999901</v>
      </c>
      <c r="D47" s="25">
        <v>12.025306069999999</v>
      </c>
      <c r="E47" s="25">
        <v>12.02530235</v>
      </c>
      <c r="F47" s="25">
        <v>157.13848479999999</v>
      </c>
      <c r="G47" s="25">
        <v>157.13760600000001</v>
      </c>
      <c r="H47" s="25">
        <v>33.396507769999999</v>
      </c>
      <c r="I47" s="88">
        <v>0.54451698299999995</v>
      </c>
      <c r="J47" s="25">
        <v>371.25838816999999</v>
      </c>
      <c r="K47" s="25">
        <v>371.25842546000001</v>
      </c>
      <c r="L47" s="25">
        <v>2727.1754999999998</v>
      </c>
      <c r="M47" s="25">
        <v>52.353696696999997</v>
      </c>
      <c r="N47" s="25">
        <v>52.354860856000002</v>
      </c>
      <c r="O47" s="25">
        <v>1944.42421499999</v>
      </c>
      <c r="P47" s="25">
        <v>1944.485064</v>
      </c>
      <c r="Q47" s="25">
        <v>354711.38026000001</v>
      </c>
      <c r="R47" s="25">
        <v>45922118.192000002</v>
      </c>
      <c r="S47" s="25">
        <v>354853.31047999999</v>
      </c>
      <c r="T47" s="25">
        <v>695.19728199999997</v>
      </c>
      <c r="U47" s="25">
        <v>1017.87052814</v>
      </c>
      <c r="V47" s="25">
        <v>307.66683502000001</v>
      </c>
      <c r="W47" s="25">
        <v>1814.1780305</v>
      </c>
      <c r="X47" s="25">
        <v>227.29199109999999</v>
      </c>
      <c r="Y47" s="25">
        <v>298.91069999000001</v>
      </c>
      <c r="Z47" s="25">
        <v>1814.1767597999999</v>
      </c>
      <c r="AA47" s="25">
        <v>5007.2725</v>
      </c>
      <c r="AB47" s="25">
        <v>6153.7582409999904</v>
      </c>
      <c r="AC47" s="25">
        <v>132.4868606</v>
      </c>
      <c r="AD47" s="25">
        <v>132.48692600000001</v>
      </c>
      <c r="AE47" s="25">
        <v>132.4849969</v>
      </c>
      <c r="AF47" s="25">
        <v>529.42956152700003</v>
      </c>
      <c r="AG47" s="25">
        <v>244.0796737</v>
      </c>
      <c r="AH47" s="25">
        <v>235.538162</v>
      </c>
      <c r="AI47" s="25">
        <v>542.18011960000001</v>
      </c>
      <c r="AJ47" s="25">
        <v>11.510229612</v>
      </c>
      <c r="AK47" s="88">
        <v>70.096193900000003</v>
      </c>
      <c r="AL47" s="25">
        <v>8.3653456300000002</v>
      </c>
      <c r="AM47" s="25">
        <v>44.515026429999999</v>
      </c>
      <c r="AN47" s="25">
        <v>0</v>
      </c>
      <c r="AO47" s="25">
        <v>603.02323000000001</v>
      </c>
      <c r="AP47" s="25">
        <v>19.613753169999999</v>
      </c>
      <c r="AQ47" s="25">
        <v>19.61378384</v>
      </c>
      <c r="AR47" s="25">
        <v>2764.1847963</v>
      </c>
      <c r="AS47" s="25">
        <v>2764.1668909999999</v>
      </c>
      <c r="AT47" s="25">
        <v>22923.973000000002</v>
      </c>
      <c r="AU47" s="25">
        <v>7341.9150899999904</v>
      </c>
      <c r="AV47" s="25">
        <v>7068.9370500000005</v>
      </c>
      <c r="AW47" s="25">
        <v>12757.267741</v>
      </c>
      <c r="AX47" s="25">
        <v>30508.732840000001</v>
      </c>
      <c r="AY47" s="25">
        <v>22137.75144</v>
      </c>
      <c r="AZ47" s="25">
        <v>549.60109499999999</v>
      </c>
      <c r="BA47" s="25">
        <v>1.2879255085999901</v>
      </c>
      <c r="BB47" s="25">
        <v>9122.3579704999993</v>
      </c>
      <c r="BC47" s="25">
        <v>7.9051147749999897</v>
      </c>
      <c r="BD47" s="25">
        <v>2.41742378199999</v>
      </c>
      <c r="BE47" s="25">
        <v>486.630606</v>
      </c>
      <c r="BF47" s="25">
        <v>44.056845729999999</v>
      </c>
      <c r="BG47" s="25">
        <v>3.9267397000000002</v>
      </c>
      <c r="BH47" s="25">
        <v>0.364855190099999</v>
      </c>
      <c r="BI47" s="88">
        <v>4654.9248345999904</v>
      </c>
      <c r="BJ47" s="25">
        <v>340.89575000000002</v>
      </c>
      <c r="BK47" s="25">
        <v>158.77001999999999</v>
      </c>
      <c r="BL47" s="25">
        <v>1281.7139139999999</v>
      </c>
      <c r="BM47" s="25">
        <v>3373.2056521</v>
      </c>
      <c r="BN47" s="25">
        <v>38.102909668999999</v>
      </c>
      <c r="BO47" s="25">
        <v>0.52203405000000003</v>
      </c>
      <c r="BP47" s="25">
        <v>177.90651919999999</v>
      </c>
      <c r="BQ47" s="25">
        <v>0.874034533</v>
      </c>
      <c r="BR47" s="25">
        <v>87.613182859999995</v>
      </c>
      <c r="BS47" s="25">
        <v>6.3723092999999897</v>
      </c>
      <c r="BT47" s="25">
        <v>2.322155644</v>
      </c>
      <c r="BU47" s="25">
        <v>326.72990340000001</v>
      </c>
      <c r="BV47" s="25">
        <v>8.0212364049999998</v>
      </c>
      <c r="BW47" s="25">
        <v>80.807512799999898</v>
      </c>
      <c r="BX47" s="25">
        <v>31.502502982199999</v>
      </c>
      <c r="BY47" s="25">
        <v>61.939599700000002</v>
      </c>
      <c r="BZ47" s="25">
        <v>1.3765873069700001</v>
      </c>
      <c r="CA47" s="25">
        <v>901.04047000000003</v>
      </c>
      <c r="CB47" s="25">
        <v>272.71052486999997</v>
      </c>
      <c r="CC47" s="25">
        <v>272.71039388999998</v>
      </c>
      <c r="CD47" s="88">
        <v>5496.7340109999996</v>
      </c>
      <c r="CE47" s="25">
        <v>6.7694838270000002</v>
      </c>
      <c r="CF47" s="25">
        <v>0.19457296299999899</v>
      </c>
      <c r="CG47" s="25">
        <v>1058.4691</v>
      </c>
      <c r="CH47" s="25">
        <v>21762.745155000001</v>
      </c>
      <c r="CI47" s="25">
        <v>2515.5607820999999</v>
      </c>
      <c r="CJ47" s="25">
        <v>2083.49401905999</v>
      </c>
      <c r="CK47" s="25">
        <v>455.06194258999898</v>
      </c>
      <c r="CL47" s="25">
        <v>0</v>
      </c>
      <c r="CM47" s="25">
        <v>270.30751113000002</v>
      </c>
      <c r="CN47" s="25">
        <v>19513.597326999999</v>
      </c>
      <c r="CO47" s="25">
        <v>2644.6942570000001</v>
      </c>
      <c r="CP47" s="25">
        <v>1138.0990752999901</v>
      </c>
      <c r="CQ47" s="25"/>
      <c r="CR47" s="25"/>
      <c r="CS47" s="25"/>
      <c r="CT47" s="25"/>
      <c r="CU47" s="25"/>
      <c r="CV47" s="34">
        <f t="shared" si="1"/>
        <v>8.0003215793999528E-3</v>
      </c>
      <c r="CW47" s="49">
        <f t="shared" si="2"/>
        <v>-4.0477711954353638E-5</v>
      </c>
      <c r="CX47" s="49">
        <f t="shared" si="3"/>
        <v>1.1318120437404572E-6</v>
      </c>
      <c r="CY47" s="49">
        <f t="shared" si="4"/>
        <v>-1.0714975422354652E-4</v>
      </c>
      <c r="CZ47" s="49"/>
      <c r="DA47" s="34"/>
      <c r="DB47" s="34"/>
      <c r="DC47" s="25"/>
      <c r="DD47" s="25"/>
      <c r="DE47" s="25"/>
      <c r="DF47" s="25"/>
      <c r="DG47" s="25"/>
      <c r="DH47" s="25"/>
      <c r="DI47" s="25"/>
      <c r="DJ47" s="25"/>
      <c r="DK47" s="25"/>
    </row>
    <row r="48" spans="1:115" x14ac:dyDescent="0.25">
      <c r="A48" s="27" t="s">
        <v>47</v>
      </c>
      <c r="B48" s="25">
        <v>34.544507949999897</v>
      </c>
      <c r="C48" s="25">
        <v>175.11690770000001</v>
      </c>
      <c r="D48" s="25">
        <v>14.472378900000001</v>
      </c>
      <c r="E48" s="25">
        <v>14.472409299999899</v>
      </c>
      <c r="F48" s="25">
        <v>175.1171458</v>
      </c>
      <c r="G48" s="25">
        <v>175.11603700000001</v>
      </c>
      <c r="H48" s="25">
        <v>40.974615899999897</v>
      </c>
      <c r="I48" s="88">
        <v>0.71950181999999996</v>
      </c>
      <c r="J48" s="25">
        <v>416.36249515999998</v>
      </c>
      <c r="K48" s="25">
        <v>416.36178021000001</v>
      </c>
      <c r="L48" s="25">
        <v>2500.4753000000001</v>
      </c>
      <c r="M48" s="25">
        <v>53.468910459999996</v>
      </c>
      <c r="N48" s="25">
        <v>53.470114488</v>
      </c>
      <c r="O48" s="25">
        <v>2011.7462599999999</v>
      </c>
      <c r="P48" s="25">
        <v>2011.8084759999999</v>
      </c>
      <c r="Q48" s="25">
        <v>264013.94089999999</v>
      </c>
      <c r="R48" s="25">
        <v>35978350.960000001</v>
      </c>
      <c r="S48" s="25">
        <v>264119.60060000001</v>
      </c>
      <c r="T48" s="25">
        <v>570.91638899999998</v>
      </c>
      <c r="U48" s="25">
        <v>1106.22936609</v>
      </c>
      <c r="V48" s="25">
        <v>345.092231626</v>
      </c>
      <c r="W48" s="25">
        <v>1877.64473303</v>
      </c>
      <c r="X48" s="25">
        <v>254.08791309999901</v>
      </c>
      <c r="Y48" s="25">
        <v>326.06792705999999</v>
      </c>
      <c r="Z48" s="25">
        <v>1877.6442763699999</v>
      </c>
      <c r="AA48" s="25">
        <v>5840.1103999999996</v>
      </c>
      <c r="AB48" s="25">
        <v>6735.857516</v>
      </c>
      <c r="AC48" s="25">
        <v>156.8640126</v>
      </c>
      <c r="AD48" s="25">
        <v>156.86406030000001</v>
      </c>
      <c r="AE48" s="25">
        <v>156.86172679999899</v>
      </c>
      <c r="AF48" s="25">
        <v>545.84423598800004</v>
      </c>
      <c r="AG48" s="25">
        <v>249.176895</v>
      </c>
      <c r="AH48" s="25">
        <v>231.53336949999999</v>
      </c>
      <c r="AI48" s="25">
        <v>556.28807097000004</v>
      </c>
      <c r="AJ48" s="25">
        <v>11.341918389</v>
      </c>
      <c r="AK48" s="88">
        <v>76.579465599999907</v>
      </c>
      <c r="AL48" s="25">
        <v>10.908568929999999</v>
      </c>
      <c r="AM48" s="25">
        <v>43.910516450000003</v>
      </c>
      <c r="AN48" s="25">
        <v>0</v>
      </c>
      <c r="AO48" s="25">
        <v>595.03843599999902</v>
      </c>
      <c r="AP48" s="25">
        <v>22.72464239</v>
      </c>
      <c r="AQ48" s="25">
        <v>22.724606479999998</v>
      </c>
      <c r="AR48" s="25">
        <v>2098.4850179999999</v>
      </c>
      <c r="AS48" s="25">
        <v>2098.4657496999998</v>
      </c>
      <c r="AT48" s="25">
        <v>23492.544320000001</v>
      </c>
      <c r="AU48" s="25">
        <v>7405.3939699999901</v>
      </c>
      <c r="AV48" s="25">
        <v>6868.5927199999996</v>
      </c>
      <c r="AW48" s="25">
        <v>13768.620816000001</v>
      </c>
      <c r="AX48" s="25">
        <v>31145.8658599999</v>
      </c>
      <c r="AY48" s="25">
        <v>21841.58482</v>
      </c>
      <c r="AZ48" s="25">
        <v>598.91717610000001</v>
      </c>
      <c r="BA48" s="25">
        <v>1.1756170607999901</v>
      </c>
      <c r="BB48" s="25">
        <v>9820.5522799999999</v>
      </c>
      <c r="BC48" s="25">
        <v>7.4104959049999897</v>
      </c>
      <c r="BD48" s="25">
        <v>2.1215651480000002</v>
      </c>
      <c r="BE48" s="25">
        <v>471.47340459999998</v>
      </c>
      <c r="BF48" s="25">
        <v>40.289310864000001</v>
      </c>
      <c r="BG48" s="25">
        <v>3.4319255000000002</v>
      </c>
      <c r="BH48" s="25">
        <v>0.33503409080000002</v>
      </c>
      <c r="BI48" s="88">
        <v>4174.1047974000003</v>
      </c>
      <c r="BJ48" s="25">
        <v>312.56110000000001</v>
      </c>
      <c r="BK48" s="25">
        <v>123.13632</v>
      </c>
      <c r="BL48" s="25">
        <v>1203.9349436</v>
      </c>
      <c r="BM48" s="25">
        <v>2970.1719323000002</v>
      </c>
      <c r="BN48" s="25">
        <v>34.930765946999998</v>
      </c>
      <c r="BO48" s="25">
        <v>0.44888677999999999</v>
      </c>
      <c r="BP48" s="25">
        <v>162.473646935</v>
      </c>
      <c r="BQ48" s="25">
        <v>0.84066233399999901</v>
      </c>
      <c r="BR48" s="25">
        <v>79.069728299999994</v>
      </c>
      <c r="BS48" s="25">
        <v>5.9159989599999996</v>
      </c>
      <c r="BT48" s="25">
        <v>2.2594539139999998</v>
      </c>
      <c r="BU48" s="25">
        <v>303.84578970000001</v>
      </c>
      <c r="BV48" s="25">
        <v>9.8807661399999898</v>
      </c>
      <c r="BW48" s="25">
        <v>97.617936700000001</v>
      </c>
      <c r="BX48" s="25">
        <v>28.9674135765</v>
      </c>
      <c r="BY48" s="25">
        <v>57.784747699999897</v>
      </c>
      <c r="BZ48" s="25">
        <v>1.25669793185</v>
      </c>
      <c r="CA48" s="25">
        <v>621.73509999999999</v>
      </c>
      <c r="CB48" s="25">
        <v>208.46639465999999</v>
      </c>
      <c r="CC48" s="25">
        <v>208.46670262999999</v>
      </c>
      <c r="CD48" s="88">
        <v>5931.4755624999998</v>
      </c>
      <c r="CE48" s="25">
        <v>7.4243788679999998</v>
      </c>
      <c r="CF48" s="25">
        <v>0.25709979300000002</v>
      </c>
      <c r="CG48" s="25">
        <v>820.9144</v>
      </c>
      <c r="CH48" s="25">
        <v>23352.017336000001</v>
      </c>
      <c r="CI48" s="25">
        <v>2703.40378069999</v>
      </c>
      <c r="CJ48" s="25">
        <v>2244.3484647</v>
      </c>
      <c r="CK48" s="25">
        <v>492.30045782399998</v>
      </c>
      <c r="CL48" s="25">
        <v>0</v>
      </c>
      <c r="CM48" s="25">
        <v>267.72114089000002</v>
      </c>
      <c r="CN48" s="25">
        <v>21007.912032</v>
      </c>
      <c r="CO48" s="25">
        <v>2880.8843232999998</v>
      </c>
      <c r="CP48" s="25">
        <v>1242.0102532000001</v>
      </c>
      <c r="CQ48" s="25"/>
      <c r="CR48" s="25"/>
      <c r="CS48" s="25"/>
      <c r="CT48" s="25"/>
      <c r="CU48" s="25"/>
      <c r="CV48" s="34">
        <f t="shared" si="1"/>
        <v>8.000320046327997E-3</v>
      </c>
      <c r="CW48" s="49">
        <f t="shared" si="2"/>
        <v>-4.0112065135942075E-5</v>
      </c>
      <c r="CX48" s="49">
        <f t="shared" si="3"/>
        <v>-4.9795108197740734E-7</v>
      </c>
      <c r="CY48" s="49">
        <f t="shared" si="4"/>
        <v>-7.9906017730683448E-5</v>
      </c>
      <c r="CZ48" s="49"/>
      <c r="DA48" s="34"/>
      <c r="DB48" s="34"/>
      <c r="DC48" s="25"/>
      <c r="DD48" s="25"/>
      <c r="DE48" s="25"/>
      <c r="DF48" s="25"/>
      <c r="DG48" s="25"/>
      <c r="DH48" s="25"/>
      <c r="DI48" s="25"/>
      <c r="DJ48" s="25"/>
      <c r="DK48" s="25"/>
    </row>
    <row r="49" spans="1:115" x14ac:dyDescent="0.25">
      <c r="A49" s="27" t="s">
        <v>48</v>
      </c>
      <c r="B49" s="25">
        <v>7.5179716719999998</v>
      </c>
      <c r="C49" s="25">
        <v>41.089879230000001</v>
      </c>
      <c r="D49" s="25">
        <v>3.2345925949999899</v>
      </c>
      <c r="E49" s="25">
        <v>3.234588504</v>
      </c>
      <c r="F49" s="25">
        <v>41.089891199999997</v>
      </c>
      <c r="G49" s="25">
        <v>41.089643729999999</v>
      </c>
      <c r="H49" s="25">
        <v>9.0907640099999991</v>
      </c>
      <c r="I49" s="88">
        <v>0.15599220999999999</v>
      </c>
      <c r="J49" s="25">
        <v>91.109794356999998</v>
      </c>
      <c r="K49" s="25">
        <v>91.109764213000005</v>
      </c>
      <c r="L49" s="25">
        <v>631.66547000000003</v>
      </c>
      <c r="M49" s="25">
        <v>11.125095431999901</v>
      </c>
      <c r="N49" s="25">
        <v>11.1253657642</v>
      </c>
      <c r="O49" s="25">
        <v>1016.5986408</v>
      </c>
      <c r="P49" s="25">
        <v>1016.63135879999</v>
      </c>
      <c r="Q49" s="25">
        <v>81939.063829999999</v>
      </c>
      <c r="R49" s="25">
        <v>10197774.969000001</v>
      </c>
      <c r="S49" s="25">
        <v>81971.862970000002</v>
      </c>
      <c r="T49" s="25">
        <v>123.9390154</v>
      </c>
      <c r="U49" s="25">
        <v>251.77650473200001</v>
      </c>
      <c r="V49" s="25">
        <v>90.162820554999996</v>
      </c>
      <c r="W49" s="25">
        <v>401.69710139</v>
      </c>
      <c r="X49" s="25">
        <v>59.167486420000003</v>
      </c>
      <c r="Y49" s="25">
        <v>71.575275562999906</v>
      </c>
      <c r="Z49" s="25">
        <v>401.69691423999899</v>
      </c>
      <c r="AA49" s="25">
        <v>1090.4265399999999</v>
      </c>
      <c r="AB49" s="25">
        <v>1554.9309920000001</v>
      </c>
      <c r="AC49" s="25">
        <v>40.054296899999997</v>
      </c>
      <c r="AD49" s="25">
        <v>40.054309340000003</v>
      </c>
      <c r="AE49" s="25">
        <v>40.053740599999998</v>
      </c>
      <c r="AF49" s="25">
        <v>121.418194234</v>
      </c>
      <c r="AG49" s="25">
        <v>61.508878940000002</v>
      </c>
      <c r="AH49" s="25">
        <v>59.049327599999998</v>
      </c>
      <c r="AI49" s="25">
        <v>127.67530791999999</v>
      </c>
      <c r="AJ49" s="25">
        <v>2.601224153</v>
      </c>
      <c r="AK49" s="88">
        <v>17.811437733999998</v>
      </c>
      <c r="AL49" s="25">
        <v>2.3703486100000002</v>
      </c>
      <c r="AM49" s="25">
        <v>10.07323641</v>
      </c>
      <c r="AN49" s="25">
        <v>0</v>
      </c>
      <c r="AO49" s="25">
        <v>135.1672275</v>
      </c>
      <c r="AP49" s="25">
        <v>5.1008749990000002</v>
      </c>
      <c r="AQ49" s="25">
        <v>5.1008800399999998</v>
      </c>
      <c r="AR49" s="25">
        <v>592.51023399999997</v>
      </c>
      <c r="AS49" s="25">
        <v>592.50481689999901</v>
      </c>
      <c r="AT49" s="25">
        <v>5767.6775349999998</v>
      </c>
      <c r="AU49" s="25">
        <v>1859.42507</v>
      </c>
      <c r="AV49" s="25">
        <v>1782.104171</v>
      </c>
      <c r="AW49" s="25">
        <v>3079.322862</v>
      </c>
      <c r="AX49" s="25">
        <v>7688.3030200000003</v>
      </c>
      <c r="AY49" s="25">
        <v>5540.0309699999998</v>
      </c>
      <c r="AZ49" s="25">
        <v>137.69125779999999</v>
      </c>
      <c r="BA49" s="25">
        <v>0.324988547449999</v>
      </c>
      <c r="BB49" s="25">
        <v>2158.5116106</v>
      </c>
      <c r="BC49" s="25">
        <v>1.9879000874999999</v>
      </c>
      <c r="BD49" s="25">
        <v>0.57531952750000004</v>
      </c>
      <c r="BE49" s="25">
        <v>124.45853287</v>
      </c>
      <c r="BF49" s="25">
        <v>10.294937601000001</v>
      </c>
      <c r="BG49" s="25">
        <v>0.88474770000000003</v>
      </c>
      <c r="BH49" s="25">
        <v>9.1841328549999907E-2</v>
      </c>
      <c r="BI49" s="88">
        <v>1082.7492265999999</v>
      </c>
      <c r="BJ49" s="25">
        <v>78.958539999999999</v>
      </c>
      <c r="BK49" s="25">
        <v>33.475265999999998</v>
      </c>
      <c r="BL49" s="25">
        <v>317.69045729999999</v>
      </c>
      <c r="BM49" s="25">
        <v>765.05988830000001</v>
      </c>
      <c r="BN49" s="25">
        <v>8.8337721879999993</v>
      </c>
      <c r="BO49" s="25">
        <v>0.11718259</v>
      </c>
      <c r="BP49" s="25">
        <v>41.631464424999997</v>
      </c>
      <c r="BQ49" s="25">
        <v>0.22413361600000001</v>
      </c>
      <c r="BR49" s="25">
        <v>21.234682629999998</v>
      </c>
      <c r="BS49" s="25">
        <v>1.6694617539999901</v>
      </c>
      <c r="BT49" s="25">
        <v>0.60431835700000003</v>
      </c>
      <c r="BU49" s="25">
        <v>81.941230200000007</v>
      </c>
      <c r="BV49" s="25">
        <v>2.1318008000000002</v>
      </c>
      <c r="BW49" s="25">
        <v>22.545401099999999</v>
      </c>
      <c r="BX49" s="25">
        <v>7.3666035666000003</v>
      </c>
      <c r="BY49" s="25">
        <v>15.156647810000001</v>
      </c>
      <c r="BZ49" s="25">
        <v>0.32123525484999998</v>
      </c>
      <c r="CA49" s="25">
        <v>310.02659999999997</v>
      </c>
      <c r="CB49" s="25">
        <v>59.896701319999998</v>
      </c>
      <c r="CC49" s="25">
        <v>59.896625447999902</v>
      </c>
      <c r="CD49" s="88">
        <v>1309.5875504999999</v>
      </c>
      <c r="CE49" s="25">
        <v>1.6985475187000001</v>
      </c>
      <c r="CF49" s="25">
        <v>5.57410146E-2</v>
      </c>
      <c r="CG49" s="25">
        <v>223.17019999999999</v>
      </c>
      <c r="CH49" s="25">
        <v>5748.9572920000001</v>
      </c>
      <c r="CI49" s="25">
        <v>592.38719179999998</v>
      </c>
      <c r="CJ49" s="25">
        <v>488.48795228399899</v>
      </c>
      <c r="CK49" s="25">
        <v>106.349854379999</v>
      </c>
      <c r="CL49" s="25">
        <v>0</v>
      </c>
      <c r="CM49" s="25">
        <v>66.498324699999998</v>
      </c>
      <c r="CN49" s="25">
        <v>4651.0213553999902</v>
      </c>
      <c r="CO49" s="25">
        <v>633.01813174999995</v>
      </c>
      <c r="CP49" s="25">
        <v>271.43154244999999</v>
      </c>
      <c r="CQ49" s="25"/>
      <c r="CR49" s="25"/>
      <c r="CS49" s="25"/>
      <c r="CT49" s="25"/>
      <c r="CU49" s="25"/>
      <c r="CV49" s="34">
        <f t="shared" si="1"/>
        <v>8.0003192876235002E-3</v>
      </c>
      <c r="CW49" s="49">
        <f t="shared" si="2"/>
        <v>-4.012119959330484E-5</v>
      </c>
      <c r="CX49" s="49">
        <f t="shared" si="3"/>
        <v>-1.0334803041428168E-6</v>
      </c>
      <c r="CY49" s="49">
        <f t="shared" si="4"/>
        <v>-8.9844541421204259E-5</v>
      </c>
      <c r="CZ49" s="49"/>
      <c r="DA49" s="34"/>
      <c r="DB49" s="34"/>
      <c r="DC49" s="25"/>
      <c r="DD49" s="25"/>
      <c r="DE49" s="25"/>
      <c r="DF49" s="25"/>
      <c r="DG49" s="25"/>
      <c r="DH49" s="25"/>
      <c r="DI49" s="25"/>
      <c r="DJ49" s="25"/>
      <c r="DK49" s="25"/>
    </row>
    <row r="50" spans="1:115" x14ac:dyDescent="0.25">
      <c r="A50" s="27" t="s">
        <v>49</v>
      </c>
      <c r="B50" s="25">
        <v>28.286667399999999</v>
      </c>
      <c r="C50" s="25">
        <v>140.49411069999999</v>
      </c>
      <c r="D50" s="25">
        <v>10.67813608</v>
      </c>
      <c r="E50" s="25">
        <v>10.67812219</v>
      </c>
      <c r="F50" s="25">
        <v>140.4941384</v>
      </c>
      <c r="G50" s="25">
        <v>140.4933035</v>
      </c>
      <c r="H50" s="25">
        <v>29.668904759999901</v>
      </c>
      <c r="I50" s="88">
        <v>0.51864180800000004</v>
      </c>
      <c r="J50" s="25">
        <v>304.98654345</v>
      </c>
      <c r="K50" s="25">
        <v>304.98684508999997</v>
      </c>
      <c r="L50" s="25">
        <v>1562.2239999999999</v>
      </c>
      <c r="M50" s="25">
        <v>34.804684057000003</v>
      </c>
      <c r="N50" s="25">
        <v>34.805561149999903</v>
      </c>
      <c r="O50" s="25">
        <v>1561.4164969999999</v>
      </c>
      <c r="P50" s="25">
        <v>1561.4649247</v>
      </c>
      <c r="Q50" s="25">
        <v>218556.45546999999</v>
      </c>
      <c r="R50" s="25">
        <v>33333365.5</v>
      </c>
      <c r="S50" s="25">
        <v>218643.90369999901</v>
      </c>
      <c r="T50" s="25">
        <v>321.32589330000002</v>
      </c>
      <c r="U50" s="25">
        <v>850.60066852299997</v>
      </c>
      <c r="V50" s="25">
        <v>271.34454353999899</v>
      </c>
      <c r="W50" s="25">
        <v>1078.3221265</v>
      </c>
      <c r="X50" s="25">
        <v>182.56444619999999</v>
      </c>
      <c r="Y50" s="25">
        <v>201.062019149999</v>
      </c>
      <c r="Z50" s="25">
        <v>1078.3219566499999</v>
      </c>
      <c r="AA50" s="25">
        <v>2758.6487499999998</v>
      </c>
      <c r="AB50" s="25">
        <v>5096.5866390000001</v>
      </c>
      <c r="AC50" s="25">
        <v>113.6022968</v>
      </c>
      <c r="AD50" s="25">
        <v>113.60238579999999</v>
      </c>
      <c r="AE50" s="25">
        <v>113.600668499999</v>
      </c>
      <c r="AF50" s="25">
        <v>341.58029123</v>
      </c>
      <c r="AG50" s="25">
        <v>216.91474289999999</v>
      </c>
      <c r="AH50" s="25">
        <v>204.41817119999999</v>
      </c>
      <c r="AI50" s="25">
        <v>352.3163424</v>
      </c>
      <c r="AJ50" s="25">
        <v>8.4095860169999899</v>
      </c>
      <c r="AK50" s="88">
        <v>63.1405472</v>
      </c>
      <c r="AL50" s="25">
        <v>7.8879130499999999</v>
      </c>
      <c r="AM50" s="25">
        <v>34.074572949999997</v>
      </c>
      <c r="AN50" s="25">
        <v>0</v>
      </c>
      <c r="AO50" s="25">
        <v>367.38646799999998</v>
      </c>
      <c r="AP50" s="25">
        <v>16.274904880000001</v>
      </c>
      <c r="AQ50" s="25">
        <v>16.27491367</v>
      </c>
      <c r="AR50" s="25">
        <v>1842.2635525999999</v>
      </c>
      <c r="AS50" s="25">
        <v>1842.2424507999999</v>
      </c>
      <c r="AT50" s="25">
        <v>19461.451529999998</v>
      </c>
      <c r="AU50" s="25">
        <v>7435.9914699999999</v>
      </c>
      <c r="AV50" s="25">
        <v>6997.4819799999996</v>
      </c>
      <c r="AW50" s="25">
        <v>8941.8680389999899</v>
      </c>
      <c r="AX50" s="25">
        <v>27113.25632</v>
      </c>
      <c r="AY50" s="25">
        <v>18350.397239999998</v>
      </c>
      <c r="AZ50" s="25">
        <v>453.26196440000001</v>
      </c>
      <c r="BA50" s="25">
        <v>0.88152828729999899</v>
      </c>
      <c r="BB50" s="25">
        <v>5976.6374429999996</v>
      </c>
      <c r="BC50" s="25">
        <v>5.4850737299999999</v>
      </c>
      <c r="BD50" s="25">
        <v>1.754543156</v>
      </c>
      <c r="BE50" s="25">
        <v>427.38524560000002</v>
      </c>
      <c r="BF50" s="25">
        <v>25.9485958399999</v>
      </c>
      <c r="BG50" s="25">
        <v>2.3864852999999999</v>
      </c>
      <c r="BH50" s="25">
        <v>0.26933926479999998</v>
      </c>
      <c r="BI50" s="88">
        <v>3051.5293859999902</v>
      </c>
      <c r="BJ50" s="25">
        <v>195.2791</v>
      </c>
      <c r="BK50" s="25">
        <v>109.21539</v>
      </c>
      <c r="BL50" s="25">
        <v>990.85186149999902</v>
      </c>
      <c r="BM50" s="25">
        <v>2060.6712890399999</v>
      </c>
      <c r="BN50" s="25">
        <v>21.911072788999999</v>
      </c>
      <c r="BO50" s="25">
        <v>0.31216830000000001</v>
      </c>
      <c r="BP50" s="25">
        <v>106.22469528000001</v>
      </c>
      <c r="BQ50" s="25">
        <v>0.87015277399999902</v>
      </c>
      <c r="BR50" s="25">
        <v>64.473317699999996</v>
      </c>
      <c r="BS50" s="25">
        <v>4.5728316339999999</v>
      </c>
      <c r="BT50" s="25">
        <v>1.810785705</v>
      </c>
      <c r="BU50" s="25">
        <v>249.9766865</v>
      </c>
      <c r="BV50" s="25">
        <v>7.2673572100000001</v>
      </c>
      <c r="BW50" s="25">
        <v>64.85340085</v>
      </c>
      <c r="BX50" s="25">
        <v>18.438324097300001</v>
      </c>
      <c r="BY50" s="25">
        <v>57.425780400000001</v>
      </c>
      <c r="BZ50" s="25">
        <v>0.81450053081999996</v>
      </c>
      <c r="CA50" s="25">
        <v>765.30493000000001</v>
      </c>
      <c r="CB50" s="25">
        <v>184.58792518999999</v>
      </c>
      <c r="CC50" s="25">
        <v>184.58752287999999</v>
      </c>
      <c r="CD50" s="88">
        <v>3509.3453543999999</v>
      </c>
      <c r="CE50" s="25">
        <v>5.289376292</v>
      </c>
      <c r="CF50" s="25">
        <v>0.18532673099999999</v>
      </c>
      <c r="CG50" s="25">
        <v>728.10260000000005</v>
      </c>
      <c r="CH50" s="25">
        <v>15092.5951299999</v>
      </c>
      <c r="CI50" s="25">
        <v>1613.0522647999901</v>
      </c>
      <c r="CJ50" s="25">
        <v>1298.3647931</v>
      </c>
      <c r="CK50" s="25">
        <v>276.79594807000001</v>
      </c>
      <c r="CL50" s="25">
        <v>0</v>
      </c>
      <c r="CM50" s="25">
        <v>207.66111913999899</v>
      </c>
      <c r="CN50" s="25">
        <v>13274.960461999999</v>
      </c>
      <c r="CO50" s="25">
        <v>1840.2874299999901</v>
      </c>
      <c r="CP50" s="25">
        <v>777.90393340000003</v>
      </c>
      <c r="CQ50" s="25"/>
      <c r="CR50" s="25"/>
      <c r="CS50" s="25"/>
      <c r="CT50" s="25"/>
      <c r="CU50" s="25"/>
      <c r="CV50" s="34">
        <f t="shared" si="1"/>
        <v>8.0003205937308822E-3</v>
      </c>
      <c r="CW50" s="49">
        <f t="shared" si="2"/>
        <v>-4.0623040146820588E-5</v>
      </c>
      <c r="CX50" s="49">
        <f t="shared" si="3"/>
        <v>2.0433884792124338E-6</v>
      </c>
      <c r="CY50" s="49">
        <f t="shared" si="4"/>
        <v>-9.0089539808558663E-5</v>
      </c>
      <c r="CZ50" s="49"/>
      <c r="DA50" s="34"/>
      <c r="DB50" s="34"/>
      <c r="DC50" s="25"/>
      <c r="DD50" s="25"/>
      <c r="DE50" s="25"/>
      <c r="DF50" s="25"/>
      <c r="DG50" s="25"/>
      <c r="DH50" s="25"/>
      <c r="DI50" s="25"/>
      <c r="DJ50" s="25"/>
      <c r="DK50" s="25"/>
    </row>
    <row r="51" spans="1:115" x14ac:dyDescent="0.25">
      <c r="A51" s="27" t="s">
        <v>50</v>
      </c>
      <c r="B51" s="25">
        <v>5.1546496749999999</v>
      </c>
      <c r="C51" s="25">
        <v>33.717782069999998</v>
      </c>
      <c r="D51" s="25">
        <v>3.4804700899999998</v>
      </c>
      <c r="E51" s="25">
        <v>3.4804734599999998</v>
      </c>
      <c r="F51" s="25">
        <v>33.71787844</v>
      </c>
      <c r="G51" s="25">
        <v>33.71766564</v>
      </c>
      <c r="H51" s="25">
        <v>11.54869396</v>
      </c>
      <c r="I51" s="88">
        <v>0.30575858500000003</v>
      </c>
      <c r="J51" s="25">
        <v>54.278004046999897</v>
      </c>
      <c r="K51" s="25">
        <v>54.278012023999899</v>
      </c>
      <c r="L51" s="25">
        <v>287.43966999999998</v>
      </c>
      <c r="M51" s="25">
        <v>7.0447990190000001</v>
      </c>
      <c r="N51" s="25">
        <v>7.0450200489999997</v>
      </c>
      <c r="O51" s="25">
        <v>268.07324319999998</v>
      </c>
      <c r="P51" s="25">
        <v>268.08162099999998</v>
      </c>
      <c r="Q51" s="25">
        <v>43560.784959999997</v>
      </c>
      <c r="R51" s="25">
        <v>7277281.0899999999</v>
      </c>
      <c r="S51" s="25">
        <v>43578.213599999901</v>
      </c>
      <c r="T51" s="25">
        <v>53.843869699999999</v>
      </c>
      <c r="U51" s="25">
        <v>198.46247569600001</v>
      </c>
      <c r="V51" s="25">
        <v>55.833922282000003</v>
      </c>
      <c r="W51" s="25">
        <v>202.15089531999999</v>
      </c>
      <c r="X51" s="25">
        <v>51.442349999999998</v>
      </c>
      <c r="Y51" s="25">
        <v>40.748979820000002</v>
      </c>
      <c r="Z51" s="25">
        <v>202.15075714599999</v>
      </c>
      <c r="AA51" s="25">
        <v>575.07758000000001</v>
      </c>
      <c r="AB51" s="25">
        <v>1136.002217</v>
      </c>
      <c r="AC51" s="25">
        <v>38.902770840000002</v>
      </c>
      <c r="AD51" s="25">
        <v>38.902685899999902</v>
      </c>
      <c r="AE51" s="25">
        <v>38.902234249999999</v>
      </c>
      <c r="AF51" s="25">
        <v>62.665875596999904</v>
      </c>
      <c r="AG51" s="25">
        <v>76.593857499999899</v>
      </c>
      <c r="AH51" s="25">
        <v>68.872127999999904</v>
      </c>
      <c r="AI51" s="25">
        <v>74.197471449999995</v>
      </c>
      <c r="AJ51" s="25">
        <v>1.6967880002</v>
      </c>
      <c r="AK51" s="88">
        <v>15.70168103</v>
      </c>
      <c r="AL51" s="25">
        <v>4.3666819500000003</v>
      </c>
      <c r="AM51" s="25">
        <v>5.1538040790000004</v>
      </c>
      <c r="AN51" s="25">
        <v>0</v>
      </c>
      <c r="AO51" s="25">
        <v>61.997546700000001</v>
      </c>
      <c r="AP51" s="25">
        <v>4.7171805600000001</v>
      </c>
      <c r="AQ51" s="25">
        <v>4.7171778399999997</v>
      </c>
      <c r="AR51" s="25">
        <v>356.267257999999</v>
      </c>
      <c r="AS51" s="25">
        <v>356.26221199999998</v>
      </c>
      <c r="AT51" s="25">
        <v>6913.4915899999996</v>
      </c>
      <c r="AU51" s="25">
        <v>2584.1525299999998</v>
      </c>
      <c r="AV51" s="25">
        <v>2328.15524</v>
      </c>
      <c r="AW51" s="25">
        <v>1972.06324699999</v>
      </c>
      <c r="AX51" s="25">
        <v>9573.8438800000004</v>
      </c>
      <c r="AY51" s="25">
        <v>6212.0051399999902</v>
      </c>
      <c r="AZ51" s="25">
        <v>105.53019810000001</v>
      </c>
      <c r="BA51" s="25">
        <v>0.23454334729999901</v>
      </c>
      <c r="BB51" s="25">
        <v>1280.733976</v>
      </c>
      <c r="BC51" s="25">
        <v>1.390368802</v>
      </c>
      <c r="BD51" s="25">
        <v>0.45435128600000002</v>
      </c>
      <c r="BE51" s="25">
        <v>136.99846955999999</v>
      </c>
      <c r="BF51" s="25">
        <v>5.0106641850000004</v>
      </c>
      <c r="BG51" s="25">
        <v>0.44994095000000001</v>
      </c>
      <c r="BH51" s="25">
        <v>8.0282014600000007E-2</v>
      </c>
      <c r="BI51" s="88">
        <v>663.67857049999998</v>
      </c>
      <c r="BJ51" s="25">
        <v>35.930008000000001</v>
      </c>
      <c r="BK51" s="25">
        <v>21.539528000000001</v>
      </c>
      <c r="BL51" s="25">
        <v>269.2210053</v>
      </c>
      <c r="BM51" s="25">
        <v>394.45956293999899</v>
      </c>
      <c r="BN51" s="25">
        <v>4.0622025336999998</v>
      </c>
      <c r="BO51" s="25">
        <v>5.6528206999999997E-2</v>
      </c>
      <c r="BP51" s="25">
        <v>20.703874696</v>
      </c>
      <c r="BQ51" s="25">
        <v>0.289607577</v>
      </c>
      <c r="BR51" s="25">
        <v>15.13618013</v>
      </c>
      <c r="BS51" s="25">
        <v>1.26602420399999</v>
      </c>
      <c r="BT51" s="25">
        <v>0.51293078599999997</v>
      </c>
      <c r="BU51" s="25">
        <v>61.6804656999999</v>
      </c>
      <c r="BV51" s="25">
        <v>2.46526862999999</v>
      </c>
      <c r="BW51" s="25">
        <v>18.795727839999898</v>
      </c>
      <c r="BX51" s="25">
        <v>3.6002555052999998</v>
      </c>
      <c r="BY51" s="25">
        <v>17.148810600000001</v>
      </c>
      <c r="BZ51" s="25">
        <v>0.16052138328500001</v>
      </c>
      <c r="CA51" s="25">
        <v>207.14131</v>
      </c>
      <c r="CB51" s="25">
        <v>36.295242899999998</v>
      </c>
      <c r="CC51" s="25">
        <v>36.295057450000002</v>
      </c>
      <c r="CD51" s="88">
        <v>750.83209450000004</v>
      </c>
      <c r="CE51" s="25">
        <v>1.19745567699999</v>
      </c>
      <c r="CF51" s="25">
        <v>0.1092573179</v>
      </c>
      <c r="CG51" s="25">
        <v>143.59769</v>
      </c>
      <c r="CH51" s="25">
        <v>3160.7720469999899</v>
      </c>
      <c r="CI51" s="25">
        <v>324.42810423999998</v>
      </c>
      <c r="CJ51" s="25">
        <v>260.13162140999998</v>
      </c>
      <c r="CK51" s="25">
        <v>56.8173291499999</v>
      </c>
      <c r="CL51" s="25">
        <v>0</v>
      </c>
      <c r="CM51" s="25">
        <v>53.344832969999999</v>
      </c>
      <c r="CN51" s="25">
        <v>2846.5220399999998</v>
      </c>
      <c r="CO51" s="25">
        <v>377.29961200000002</v>
      </c>
      <c r="CP51" s="25">
        <v>159.647064</v>
      </c>
      <c r="CQ51" s="25"/>
      <c r="CR51" s="25"/>
      <c r="CS51" s="25"/>
      <c r="CT51" s="25"/>
      <c r="CU51" s="25"/>
      <c r="CV51" s="34">
        <f t="shared" si="1"/>
        <v>8.0003244736428572E-3</v>
      </c>
      <c r="CW51" s="49">
        <f t="shared" si="2"/>
        <v>-4.1163978119845215E-5</v>
      </c>
      <c r="CX51" s="49">
        <f t="shared" si="3"/>
        <v>-3.010101708583851E-6</v>
      </c>
      <c r="CY51" s="49">
        <f t="shared" si="4"/>
        <v>-5.577635804511688E-5</v>
      </c>
      <c r="CZ51" s="49"/>
      <c r="DA51" s="34"/>
      <c r="DB51" s="34"/>
      <c r="DC51" s="25"/>
      <c r="DD51" s="25"/>
      <c r="DE51" s="25"/>
      <c r="DF51" s="25"/>
      <c r="DG51" s="25"/>
      <c r="DH51" s="25"/>
      <c r="DI51" s="25"/>
      <c r="DJ51" s="25"/>
      <c r="DK51" s="25"/>
    </row>
    <row r="52" spans="1:115" s="27" customFormat="1" x14ac:dyDescent="0.25">
      <c r="B52" s="25"/>
      <c r="I52" s="87"/>
      <c r="AK52" s="87"/>
      <c r="CD52" s="87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</row>
    <row r="53" spans="1:115" s="27" customFormat="1" x14ac:dyDescent="0.25">
      <c r="B53" s="25"/>
      <c r="I53" s="87"/>
      <c r="AK53" s="87"/>
      <c r="CD53" s="87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</row>
    <row r="54" spans="1:115" s="27" customFormat="1" x14ac:dyDescent="0.25">
      <c r="B54" s="25"/>
      <c r="I54" s="87"/>
      <c r="AK54" s="87"/>
      <c r="CD54" s="87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</row>
    <row r="55" spans="1:115" s="27" customFormat="1" x14ac:dyDescent="0.25">
      <c r="A55" s="88" t="s">
        <v>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34" t="e">
        <f>AG55/AX55</f>
        <v>#DIV/0!</v>
      </c>
      <c r="CW55" s="49" t="e">
        <f>(AX55-AG55-AT55-AU55)/(AX55)</f>
        <v>#DIV/0!</v>
      </c>
      <c r="CX55" s="49" t="e">
        <f>(BI55-BL55-BM55)/(BI55)</f>
        <v>#DIV/0!</v>
      </c>
      <c r="CY55" s="49" t="e">
        <f>(BL55-BE55-BT55-BU55-BY55-BA55-BC55-BD55-BG55-BF55-BH55-BN55-BO55-BP55-BQ55-BR55-BS55-BX55-BZ55)/BL55</f>
        <v>#DIV/0!</v>
      </c>
      <c r="CZ55" s="25"/>
      <c r="DA55" s="25"/>
      <c r="DB55" s="25"/>
      <c r="DC55" s="25"/>
      <c r="DD55" s="25"/>
      <c r="DE55" s="25"/>
      <c r="DF55" s="25"/>
      <c r="DG55" s="25"/>
      <c r="DH55" s="25"/>
      <c r="DI55" s="25"/>
    </row>
    <row r="56" spans="1:115" s="27" customFormat="1" x14ac:dyDescent="0.25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</row>
    <row r="57" spans="1:115" s="27" customFormat="1" x14ac:dyDescent="0.25">
      <c r="A57" s="27" t="s">
        <v>58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25"/>
      <c r="CR57" s="25"/>
      <c r="CS57" s="25"/>
      <c r="CT57" s="25"/>
      <c r="CU57" s="25"/>
      <c r="CV57" s="34" t="e">
        <f>AG57/AX57</f>
        <v>#DIV/0!</v>
      </c>
      <c r="CW57" s="49" t="e">
        <f>(AX57-AG57-AT57-AU57)/(AX57)</f>
        <v>#DIV/0!</v>
      </c>
      <c r="CX57" s="49" t="e">
        <f>(BI57-BL57-BM57)/(BI57)</f>
        <v>#DIV/0!</v>
      </c>
      <c r="CY57" s="49" t="e">
        <f>(BL57-BE57-BT57-BU57-BY57-BA57-BC57-BD57-BG57-BF57-BH57-BN57-BO57-BP57-BQ57-BR57-BS57-BX57-BZ57)/BL57</f>
        <v>#DIV/0!</v>
      </c>
      <c r="CZ57" s="25"/>
      <c r="DA57" s="25"/>
      <c r="DB57" s="25"/>
      <c r="DC57" s="25"/>
      <c r="DD57" s="25"/>
      <c r="DE57" s="25"/>
      <c r="DF57" s="25"/>
      <c r="DG57" s="25"/>
      <c r="DH57" s="25"/>
      <c r="DI57" s="25"/>
    </row>
    <row r="58" spans="1:115" s="27" customFormat="1" x14ac:dyDescent="0.25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</row>
    <row r="59" spans="1:115" s="27" customFormat="1" x14ac:dyDescent="0.25">
      <c r="B59" s="25"/>
      <c r="C59" s="25"/>
      <c r="D59" s="25"/>
      <c r="E59" s="25"/>
      <c r="F59" s="25"/>
      <c r="G59" s="25"/>
      <c r="H59" s="25"/>
      <c r="I59" s="88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88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88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</row>
    <row r="60" spans="1:115" s="27" customFormat="1" x14ac:dyDescent="0.25">
      <c r="B60" s="25"/>
      <c r="C60" s="25"/>
      <c r="D60" s="25"/>
      <c r="E60" s="25"/>
      <c r="F60" s="25"/>
      <c r="G60" s="25"/>
      <c r="H60" s="25"/>
      <c r="I60" s="88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88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88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</row>
    <row r="61" spans="1:115" x14ac:dyDescent="0.25">
      <c r="C61" s="25"/>
      <c r="D61" s="25"/>
      <c r="E61" s="25"/>
      <c r="F61" s="25"/>
      <c r="G61" s="25"/>
      <c r="H61" s="25"/>
      <c r="I61" s="88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88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88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</row>
    <row r="62" spans="1:115" x14ac:dyDescent="0.25">
      <c r="A62" s="2" t="s">
        <v>56</v>
      </c>
      <c r="B62" s="1">
        <f>SUM(B3:B51)</f>
        <v>1109.1914763364493</v>
      </c>
      <c r="C62" s="1">
        <f t="shared" ref="C62:BN62" si="5">SUM(C3:C51)</f>
        <v>5714.646345117797</v>
      </c>
      <c r="D62" s="1">
        <f t="shared" si="5"/>
        <v>475.54071916306987</v>
      </c>
      <c r="E62" s="1">
        <f t="shared" si="5"/>
        <v>475.5410603931997</v>
      </c>
      <c r="F62" s="1">
        <f t="shared" si="5"/>
        <v>5714.6485781915981</v>
      </c>
      <c r="G62" s="1">
        <f t="shared" si="5"/>
        <v>5714.6144971739986</v>
      </c>
      <c r="H62" s="1">
        <f t="shared" si="5"/>
        <v>1380.433588969998</v>
      </c>
      <c r="I62" s="1">
        <f t="shared" si="5"/>
        <v>25.70031355307399</v>
      </c>
      <c r="J62" s="1">
        <f t="shared" si="5"/>
        <v>13003.470084701006</v>
      </c>
      <c r="K62" s="1">
        <f t="shared" si="5"/>
        <v>13003.4667002726</v>
      </c>
      <c r="L62" s="1">
        <f t="shared" si="5"/>
        <v>115511.33717</v>
      </c>
      <c r="M62" s="1">
        <f t="shared" si="5"/>
        <v>1560.8906884422356</v>
      </c>
      <c r="N62" s="1">
        <f t="shared" si="5"/>
        <v>1560.9272724646123</v>
      </c>
      <c r="O62" s="1">
        <f t="shared" si="5"/>
        <v>75955.069485602944</v>
      </c>
      <c r="P62" s="1">
        <f t="shared" si="5"/>
        <v>75957.434331479933</v>
      </c>
      <c r="Q62" s="1">
        <f t="shared" si="5"/>
        <v>11585276.633817045</v>
      </c>
      <c r="R62" s="1">
        <f t="shared" si="5"/>
        <v>1791111716.0373087</v>
      </c>
      <c r="S62" s="1">
        <f t="shared" si="5"/>
        <v>11589913.009690998</v>
      </c>
      <c r="T62" s="1">
        <f t="shared" si="5"/>
        <v>24364.769796259985</v>
      </c>
      <c r="U62" s="1">
        <f t="shared" si="5"/>
        <v>36531.521994577175</v>
      </c>
      <c r="V62" s="1">
        <f t="shared" si="5"/>
        <v>11329.230404899994</v>
      </c>
      <c r="W62" s="1">
        <f t="shared" si="5"/>
        <v>65365.587609106959</v>
      </c>
      <c r="X62" s="1">
        <f t="shared" si="5"/>
        <v>8540.6927693813959</v>
      </c>
      <c r="Y62" s="1">
        <f t="shared" si="5"/>
        <v>10780.180613762612</v>
      </c>
      <c r="Z62" s="1">
        <f t="shared" si="5"/>
        <v>65365.597974581964</v>
      </c>
      <c r="AA62" s="1">
        <f t="shared" si="5"/>
        <v>181645.06035599997</v>
      </c>
      <c r="AB62" s="1">
        <f t="shared" si="5"/>
        <v>221927.85710979794</v>
      </c>
      <c r="AC62" s="1">
        <f t="shared" si="5"/>
        <v>5315.460676169394</v>
      </c>
      <c r="AD62" s="1">
        <f t="shared" si="5"/>
        <v>5315.4599511566967</v>
      </c>
      <c r="AE62" s="1">
        <f t="shared" si="5"/>
        <v>5315.385819026993</v>
      </c>
      <c r="AF62" s="1">
        <f t="shared" si="5"/>
        <v>18946.636321499125</v>
      </c>
      <c r="AG62" s="1">
        <f t="shared" si="5"/>
        <v>10793.465147442994</v>
      </c>
      <c r="AH62" s="1">
        <f t="shared" si="5"/>
        <v>10410.634358608997</v>
      </c>
      <c r="AI62" s="1">
        <f t="shared" si="5"/>
        <v>19634.294984547796</v>
      </c>
      <c r="AJ62" s="1">
        <f t="shared" si="5"/>
        <v>398.91205913063465</v>
      </c>
      <c r="AK62" s="1">
        <f t="shared" si="5"/>
        <v>2727.548087842049</v>
      </c>
      <c r="AL62" s="1">
        <f t="shared" si="5"/>
        <v>386.44888002609974</v>
      </c>
      <c r="AM62" s="1">
        <f t="shared" si="5"/>
        <v>1467.2874568933494</v>
      </c>
      <c r="AN62" s="1">
        <f t="shared" si="5"/>
        <v>0</v>
      </c>
      <c r="AO62" s="1">
        <f t="shared" si="5"/>
        <v>21512.69525502999</v>
      </c>
      <c r="AP62" s="1">
        <f t="shared" si="5"/>
        <v>728.74922097821002</v>
      </c>
      <c r="AQ62" s="1">
        <f t="shared" si="5"/>
        <v>728.74940282999989</v>
      </c>
      <c r="AR62" s="1">
        <f t="shared" si="5"/>
        <v>101412.48096749795</v>
      </c>
      <c r="AS62" s="1">
        <f t="shared" si="5"/>
        <v>101411.66008603993</v>
      </c>
      <c r="AT62" s="1">
        <f t="shared" si="5"/>
        <v>976024.13791579963</v>
      </c>
      <c r="AU62" s="1">
        <f t="shared" si="5"/>
        <v>362365.82084953977</v>
      </c>
      <c r="AV62" s="1">
        <f t="shared" si="5"/>
        <v>349523.90412265959</v>
      </c>
      <c r="AW62" s="1">
        <f t="shared" si="5"/>
        <v>468033.81584379729</v>
      </c>
      <c r="AX62" s="1">
        <f t="shared" si="5"/>
        <v>1349128.9888723295</v>
      </c>
      <c r="AY62" s="1">
        <f t="shared" si="5"/>
        <v>941394.79246479913</v>
      </c>
      <c r="AZ62" s="1">
        <f t="shared" si="5"/>
        <v>20164.695716154994</v>
      </c>
      <c r="BA62" s="1">
        <f t="shared" si="5"/>
        <v>57.239834511948928</v>
      </c>
      <c r="BB62" s="1">
        <f t="shared" si="5"/>
        <v>334215.52023636288</v>
      </c>
      <c r="BC62" s="1">
        <f t="shared" si="5"/>
        <v>356.80716726016988</v>
      </c>
      <c r="BD62" s="1">
        <f t="shared" si="5"/>
        <v>117.43268667894993</v>
      </c>
      <c r="BE62" s="1">
        <f t="shared" si="5"/>
        <v>19820.066813297588</v>
      </c>
      <c r="BF62" s="1">
        <f t="shared" si="5"/>
        <v>2268.8090228012893</v>
      </c>
      <c r="BG62" s="1">
        <f t="shared" si="5"/>
        <v>204.61863912999999</v>
      </c>
      <c r="BH62" s="1">
        <f t="shared" si="5"/>
        <v>16.258372985521994</v>
      </c>
      <c r="BI62" s="1">
        <f t="shared" si="5"/>
        <v>191676.37389154694</v>
      </c>
      <c r="BJ62" s="1">
        <f t="shared" si="5"/>
        <v>18067.517975999996</v>
      </c>
      <c r="BK62" s="1">
        <f t="shared" si="5"/>
        <v>7948.6999259999993</v>
      </c>
      <c r="BL62" s="1">
        <f t="shared" si="5"/>
        <v>56942.508011552956</v>
      </c>
      <c r="BM62" s="1">
        <f t="shared" si="5"/>
        <v>134733.76900920473</v>
      </c>
      <c r="BN62" s="1">
        <f t="shared" si="5"/>
        <v>2014.2637140802524</v>
      </c>
      <c r="BO62" s="1">
        <f t="shared" ref="BO62:CP62" si="6">SUM(BO3:BO51)</f>
        <v>25.002058394999992</v>
      </c>
      <c r="BP62" s="1">
        <f t="shared" si="6"/>
        <v>9178.7434740539484</v>
      </c>
      <c r="BQ62" s="1">
        <f t="shared" si="6"/>
        <v>42.946696838075972</v>
      </c>
      <c r="BR62" s="1">
        <f t="shared" si="6"/>
        <v>3908.0021794586964</v>
      </c>
      <c r="BS62" s="1">
        <f t="shared" si="6"/>
        <v>237.96664380143972</v>
      </c>
      <c r="BT62" s="1">
        <f t="shared" si="6"/>
        <v>101.75785739138989</v>
      </c>
      <c r="BU62" s="1">
        <f t="shared" si="6"/>
        <v>13858.965723030989</v>
      </c>
      <c r="BV62" s="1">
        <f t="shared" si="6"/>
        <v>318.50836793454994</v>
      </c>
      <c r="BW62" s="1">
        <f t="shared" si="6"/>
        <v>3213.4244173685984</v>
      </c>
      <c r="BX62" s="1">
        <f t="shared" si="6"/>
        <v>1653.9873891825828</v>
      </c>
      <c r="BY62" s="1">
        <f t="shared" si="6"/>
        <v>3012.6749822379952</v>
      </c>
      <c r="BZ62" s="1">
        <f t="shared" si="6"/>
        <v>71.590144749593335</v>
      </c>
      <c r="CA62" s="1">
        <f t="shared" si="6"/>
        <v>40096.120487999993</v>
      </c>
      <c r="CB62" s="1">
        <f t="shared" si="6"/>
        <v>10457.720172247144</v>
      </c>
      <c r="CC62" s="1">
        <f t="shared" si="6"/>
        <v>10457.717293946444</v>
      </c>
      <c r="CD62" s="1">
        <f t="shared" si="6"/>
        <v>201643.33725602878</v>
      </c>
      <c r="CE62" s="1">
        <f t="shared" si="6"/>
        <v>237.47750650045191</v>
      </c>
      <c r="CF62" s="1">
        <f t="shared" si="6"/>
        <v>9.183527569555995</v>
      </c>
      <c r="CG62" s="1">
        <f t="shared" si="6"/>
        <v>41939.171249000021</v>
      </c>
      <c r="CH62" s="1">
        <f t="shared" si="6"/>
        <v>798904.61304472934</v>
      </c>
      <c r="CI62" s="1">
        <f t="shared" si="6"/>
        <v>90992.507136959874</v>
      </c>
      <c r="CJ62" s="1">
        <f t="shared" si="6"/>
        <v>75458.934501773503</v>
      </c>
      <c r="CK62" s="1">
        <f t="shared" si="6"/>
        <v>16544.346621774825</v>
      </c>
      <c r="CL62" s="1">
        <f t="shared" si="6"/>
        <v>0</v>
      </c>
      <c r="CM62" s="1">
        <f t="shared" si="6"/>
        <v>10602.52502491095</v>
      </c>
      <c r="CN62" s="1">
        <f t="shared" si="6"/>
        <v>712158.68026562943</v>
      </c>
      <c r="CO62" s="1">
        <f t="shared" si="6"/>
        <v>95869.226234044589</v>
      </c>
      <c r="CP62" s="1">
        <f t="shared" si="6"/>
        <v>41298.332062547954</v>
      </c>
      <c r="CQ62" s="1"/>
      <c r="CR62" s="1"/>
      <c r="CS62" s="1"/>
      <c r="CT62" s="1"/>
      <c r="CU62" s="1"/>
      <c r="CV62" s="34">
        <f>AG62/AX62</f>
        <v>8.0003211230860287E-3</v>
      </c>
      <c r="CW62" s="1"/>
      <c r="CX62" s="1"/>
      <c r="CY62" s="1"/>
      <c r="CZ62" s="1"/>
      <c r="DA62" s="34"/>
      <c r="DB62" s="34"/>
      <c r="DC62" s="1"/>
      <c r="DD62" s="1"/>
      <c r="DE62" s="1"/>
      <c r="DF62" s="1"/>
      <c r="DG62" s="1"/>
      <c r="DH62" s="1"/>
      <c r="DI62" s="1"/>
    </row>
    <row r="63" spans="1:115" x14ac:dyDescent="0.25">
      <c r="A63" s="27" t="s">
        <v>238</v>
      </c>
      <c r="B63" s="25">
        <f>+B3+B5+B8+B9+B11+B12+B14+B15+B16+B17+B18+B19+B20+B21+B22+B23+B24+B25+B26+B28+B30+B31+B33+B34+B35+B36+B37+B39+B40+B41+B42+B43+B44+B46+B47+B49+B50+B10</f>
        <v>885.80411995544978</v>
      </c>
      <c r="C63" s="88">
        <f t="shared" ref="C63:BN63" si="7">+C3+C5+C8+C9+C11+C12+C14+C15+C16+C17+C18+C19+C20+C21+C22+C23+C24+C25+C26+C28+C30+C31+C33+C34+C35+C36+C37+C39+C40+C41+C42+C43+C44+C46+C47+C49+C50+C10</f>
        <v>4513.336193967797</v>
      </c>
      <c r="D63" s="88">
        <f t="shared" si="7"/>
        <v>368.60100076306986</v>
      </c>
      <c r="E63" s="88">
        <f t="shared" si="7"/>
        <v>368.60127267219985</v>
      </c>
      <c r="F63" s="88">
        <f t="shared" si="7"/>
        <v>4513.3379608615978</v>
      </c>
      <c r="G63" s="88">
        <f t="shared" si="7"/>
        <v>4513.3111276139998</v>
      </c>
      <c r="H63" s="88">
        <f t="shared" si="7"/>
        <v>1049.2036018099984</v>
      </c>
      <c r="I63" s="88">
        <f t="shared" si="7"/>
        <v>19.07946927847399</v>
      </c>
      <c r="J63" s="88">
        <f t="shared" si="7"/>
        <v>10158.978893403006</v>
      </c>
      <c r="K63" s="88">
        <f t="shared" si="7"/>
        <v>10158.974881562603</v>
      </c>
      <c r="L63" s="88">
        <f t="shared" si="7"/>
        <v>87867.111519999991</v>
      </c>
      <c r="M63" s="88">
        <f t="shared" si="7"/>
        <v>1266.3788972127359</v>
      </c>
      <c r="N63" s="88">
        <f t="shared" si="7"/>
        <v>1266.4084781756126</v>
      </c>
      <c r="O63" s="88">
        <f t="shared" si="7"/>
        <v>59912.516766802953</v>
      </c>
      <c r="P63" s="88">
        <f t="shared" si="7"/>
        <v>59914.383903979928</v>
      </c>
      <c r="Q63" s="88">
        <f t="shared" si="7"/>
        <v>9661149.0256530438</v>
      </c>
      <c r="R63" s="88">
        <f t="shared" si="7"/>
        <v>1404284035.1973095</v>
      </c>
      <c r="S63" s="88">
        <f t="shared" si="7"/>
        <v>9665015.5959709939</v>
      </c>
      <c r="T63" s="88">
        <f t="shared" si="7"/>
        <v>19324.133147859993</v>
      </c>
      <c r="U63" s="88">
        <f t="shared" si="7"/>
        <v>28619.165746275179</v>
      </c>
      <c r="V63" s="88">
        <f t="shared" si="7"/>
        <v>8936.0205851649971</v>
      </c>
      <c r="W63" s="88">
        <f t="shared" si="7"/>
        <v>50657.097753646973</v>
      </c>
      <c r="X63" s="88">
        <f t="shared" si="7"/>
        <v>6546.900720641398</v>
      </c>
      <c r="Y63" s="88">
        <f t="shared" si="7"/>
        <v>8321.2570688566157</v>
      </c>
      <c r="Z63" s="88">
        <f t="shared" si="7"/>
        <v>50657.10023387595</v>
      </c>
      <c r="AA63" s="88">
        <f t="shared" si="7"/>
        <v>136151.970256</v>
      </c>
      <c r="AB63" s="88">
        <f t="shared" si="7"/>
        <v>173224.444667798</v>
      </c>
      <c r="AC63" s="88">
        <f t="shared" si="7"/>
        <v>4025.6549118893954</v>
      </c>
      <c r="AD63" s="88">
        <f t="shared" si="7"/>
        <v>4025.6545769866998</v>
      </c>
      <c r="AE63" s="88">
        <f t="shared" si="7"/>
        <v>4025.5983696769936</v>
      </c>
      <c r="AF63" s="88">
        <f t="shared" si="7"/>
        <v>14722.086406634135</v>
      </c>
      <c r="AG63" s="88">
        <f t="shared" si="7"/>
        <v>8373.9375798429937</v>
      </c>
      <c r="AH63" s="88">
        <f t="shared" si="7"/>
        <v>8180.2840194089958</v>
      </c>
      <c r="AI63" s="88">
        <f t="shared" si="7"/>
        <v>15378.066025187794</v>
      </c>
      <c r="AJ63" s="88">
        <f t="shared" si="7"/>
        <v>316.66191500043465</v>
      </c>
      <c r="AK63" s="88">
        <f t="shared" si="7"/>
        <v>2148.6381695820492</v>
      </c>
      <c r="AL63" s="88">
        <f t="shared" si="7"/>
        <v>287.89606253109986</v>
      </c>
      <c r="AM63" s="88">
        <f t="shared" si="7"/>
        <v>1175.8601445853492</v>
      </c>
      <c r="AN63" s="88">
        <f t="shared" si="7"/>
        <v>0</v>
      </c>
      <c r="AO63" s="88">
        <f t="shared" si="7"/>
        <v>16425.523938630002</v>
      </c>
      <c r="AP63" s="88">
        <f t="shared" si="7"/>
        <v>557.50938270320989</v>
      </c>
      <c r="AQ63" s="88">
        <f t="shared" si="7"/>
        <v>557.50963232499987</v>
      </c>
      <c r="AR63" s="88">
        <f t="shared" si="7"/>
        <v>78806.601087597941</v>
      </c>
      <c r="AS63" s="88">
        <f t="shared" si="7"/>
        <v>78805.972567039935</v>
      </c>
      <c r="AT63" s="88">
        <f t="shared" si="7"/>
        <v>752138.96414579975</v>
      </c>
      <c r="AU63" s="88">
        <f t="shared" si="7"/>
        <v>286229.53055953985</v>
      </c>
      <c r="AV63" s="88">
        <f t="shared" si="7"/>
        <v>279334.69360865961</v>
      </c>
      <c r="AW63" s="88">
        <f t="shared" si="7"/>
        <v>362559.80346179736</v>
      </c>
      <c r="AX63" s="88">
        <f t="shared" si="7"/>
        <v>1046700.1767123296</v>
      </c>
      <c r="AY63" s="88">
        <f t="shared" si="7"/>
        <v>735020.42738479923</v>
      </c>
      <c r="AZ63" s="88">
        <f t="shared" si="7"/>
        <v>15788.819952254997</v>
      </c>
      <c r="BA63" s="88">
        <f t="shared" si="7"/>
        <v>40.371888163948931</v>
      </c>
      <c r="BB63" s="88">
        <f t="shared" si="7"/>
        <v>257854.89840356278</v>
      </c>
      <c r="BC63" s="88">
        <f t="shared" si="7"/>
        <v>248.66150899816989</v>
      </c>
      <c r="BD63" s="88">
        <f t="shared" si="7"/>
        <v>75.876375023149961</v>
      </c>
      <c r="BE63" s="88">
        <f t="shared" si="7"/>
        <v>15431.692666537581</v>
      </c>
      <c r="BF63" s="88">
        <f t="shared" si="7"/>
        <v>1409.4229787122883</v>
      </c>
      <c r="BG63" s="88">
        <f t="shared" si="7"/>
        <v>123.87606988000002</v>
      </c>
      <c r="BH63" s="88">
        <f t="shared" si="7"/>
        <v>11.726565297721995</v>
      </c>
      <c r="BI63" s="88">
        <f t="shared" si="7"/>
        <v>147189.99356064692</v>
      </c>
      <c r="BJ63" s="88">
        <f t="shared" si="7"/>
        <v>10983.388797999998</v>
      </c>
      <c r="BK63" s="88">
        <f t="shared" si="7"/>
        <v>4763.7002200000006</v>
      </c>
      <c r="BL63" s="88">
        <f t="shared" si="7"/>
        <v>40606.040720552955</v>
      </c>
      <c r="BM63" s="88">
        <f t="shared" si="7"/>
        <v>106583.92291443475</v>
      </c>
      <c r="BN63" s="88">
        <f t="shared" si="7"/>
        <v>1227.4344877712529</v>
      </c>
      <c r="BO63" s="88">
        <f t="shared" ref="BO63:CP63" si="8">+BO3+BO5+BO8+BO9+BO11+BO12+BO14+BO15+BO16+BO17+BO18+BO19+BO20+BO21+BO22+BO23+BO24+BO25+BO26+BO28+BO30+BO31+BO33+BO34+BO35+BO36+BO37+BO39+BO40+BO41+BO42+BO43+BO44+BO46+BO47+BO49+BO50+BO10</f>
        <v>16.170546278</v>
      </c>
      <c r="BP63" s="88">
        <f t="shared" si="8"/>
        <v>5682.0494600889569</v>
      </c>
      <c r="BQ63" s="88">
        <f t="shared" si="8"/>
        <v>33.436070283075971</v>
      </c>
      <c r="BR63" s="88">
        <f t="shared" si="8"/>
        <v>2685.1612396986957</v>
      </c>
      <c r="BS63" s="88">
        <f t="shared" si="8"/>
        <v>189.77300181993985</v>
      </c>
      <c r="BT63" s="88">
        <f t="shared" si="8"/>
        <v>73.268149933389921</v>
      </c>
      <c r="BU63" s="88">
        <f t="shared" si="8"/>
        <v>10004.491238400988</v>
      </c>
      <c r="BV63" s="88">
        <f t="shared" si="8"/>
        <v>244.05956394154995</v>
      </c>
      <c r="BW63" s="88">
        <f t="shared" si="8"/>
        <v>2465.558292828598</v>
      </c>
      <c r="BX63" s="88">
        <f t="shared" si="8"/>
        <v>1015.0004768874835</v>
      </c>
      <c r="BY63" s="88">
        <f t="shared" si="8"/>
        <v>2297.2328184779967</v>
      </c>
      <c r="BZ63" s="88">
        <f t="shared" si="8"/>
        <v>44.180069968658337</v>
      </c>
      <c r="CA63" s="88">
        <f t="shared" si="8"/>
        <v>33859.243547999999</v>
      </c>
      <c r="CB63" s="88">
        <f t="shared" si="8"/>
        <v>8022.3640283271434</v>
      </c>
      <c r="CC63" s="88">
        <f t="shared" si="8"/>
        <v>8022.3602391064442</v>
      </c>
      <c r="CD63" s="88">
        <f t="shared" si="8"/>
        <v>155114.30368912881</v>
      </c>
      <c r="CE63" s="88">
        <f t="shared" si="8"/>
        <v>183.76475496815195</v>
      </c>
      <c r="CF63" s="88">
        <f t="shared" si="8"/>
        <v>6.817691297255994</v>
      </c>
      <c r="CG63" s="88">
        <f t="shared" si="8"/>
        <v>31758.119188999994</v>
      </c>
      <c r="CH63" s="88">
        <f t="shared" si="8"/>
        <v>619569.13692172943</v>
      </c>
      <c r="CI63" s="88">
        <f t="shared" si="8"/>
        <v>70243.022543439904</v>
      </c>
      <c r="CJ63" s="88">
        <f t="shared" si="8"/>
        <v>58114.185256283527</v>
      </c>
      <c r="CK63" s="88">
        <f t="shared" si="8"/>
        <v>12718.318235985827</v>
      </c>
      <c r="CL63" s="88">
        <f t="shared" si="8"/>
        <v>0</v>
      </c>
      <c r="CM63" s="88">
        <f t="shared" si="8"/>
        <v>8413.6516007409518</v>
      </c>
      <c r="CN63" s="88">
        <f t="shared" si="8"/>
        <v>551193.60091562988</v>
      </c>
      <c r="CO63" s="88">
        <f t="shared" si="8"/>
        <v>74139.040369544629</v>
      </c>
      <c r="CP63" s="88">
        <f t="shared" si="8"/>
        <v>31942.785589127961</v>
      </c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</row>
    <row r="64" spans="1:115" x14ac:dyDescent="0.25">
      <c r="A64" t="s">
        <v>433</v>
      </c>
      <c r="B64" s="25">
        <f>B62+B55+B57</f>
        <v>1109.1914763364493</v>
      </c>
      <c r="C64" s="88">
        <f t="shared" ref="C64:BN64" si="9">C62+C55+C57</f>
        <v>5714.646345117797</v>
      </c>
      <c r="D64" s="88">
        <f t="shared" si="9"/>
        <v>475.54071916306987</v>
      </c>
      <c r="E64" s="88">
        <f t="shared" si="9"/>
        <v>475.5410603931997</v>
      </c>
      <c r="F64" s="88">
        <f t="shared" si="9"/>
        <v>5714.6485781915981</v>
      </c>
      <c r="G64" s="88">
        <f t="shared" si="9"/>
        <v>5714.6144971739986</v>
      </c>
      <c r="H64" s="88">
        <f t="shared" si="9"/>
        <v>1380.433588969998</v>
      </c>
      <c r="I64" s="88">
        <f t="shared" si="9"/>
        <v>25.70031355307399</v>
      </c>
      <c r="J64" s="88">
        <f t="shared" si="9"/>
        <v>13003.470084701006</v>
      </c>
      <c r="K64" s="88">
        <f t="shared" si="9"/>
        <v>13003.4667002726</v>
      </c>
      <c r="L64" s="88">
        <f t="shared" si="9"/>
        <v>115511.33717</v>
      </c>
      <c r="M64" s="88">
        <f t="shared" si="9"/>
        <v>1560.8906884422356</v>
      </c>
      <c r="N64" s="88">
        <f t="shared" si="9"/>
        <v>1560.9272724646123</v>
      </c>
      <c r="O64" s="88">
        <f t="shared" si="9"/>
        <v>75955.069485602944</v>
      </c>
      <c r="P64" s="88">
        <f t="shared" si="9"/>
        <v>75957.434331479933</v>
      </c>
      <c r="Q64" s="88">
        <f t="shared" si="9"/>
        <v>11585276.633817045</v>
      </c>
      <c r="R64" s="88">
        <f t="shared" si="9"/>
        <v>1791111716.0373087</v>
      </c>
      <c r="S64" s="88">
        <f t="shared" si="9"/>
        <v>11589913.009690998</v>
      </c>
      <c r="T64" s="88">
        <f t="shared" si="9"/>
        <v>24364.769796259985</v>
      </c>
      <c r="U64" s="88">
        <f t="shared" si="9"/>
        <v>36531.521994577175</v>
      </c>
      <c r="V64" s="88">
        <f t="shared" si="9"/>
        <v>11329.230404899994</v>
      </c>
      <c r="W64" s="88">
        <f t="shared" si="9"/>
        <v>65365.587609106959</v>
      </c>
      <c r="X64" s="88">
        <f t="shared" si="9"/>
        <v>8540.6927693813959</v>
      </c>
      <c r="Y64" s="88">
        <f t="shared" si="9"/>
        <v>10780.180613762612</v>
      </c>
      <c r="Z64" s="88">
        <f t="shared" si="9"/>
        <v>65365.597974581964</v>
      </c>
      <c r="AA64" s="88">
        <f t="shared" si="9"/>
        <v>181645.06035599997</v>
      </c>
      <c r="AB64" s="88">
        <f t="shared" si="9"/>
        <v>221927.85710979794</v>
      </c>
      <c r="AC64" s="88">
        <f t="shared" si="9"/>
        <v>5315.460676169394</v>
      </c>
      <c r="AD64" s="88">
        <f t="shared" si="9"/>
        <v>5315.4599511566967</v>
      </c>
      <c r="AE64" s="88">
        <f t="shared" si="9"/>
        <v>5315.385819026993</v>
      </c>
      <c r="AF64" s="88">
        <f t="shared" si="9"/>
        <v>18946.636321499125</v>
      </c>
      <c r="AG64" s="88">
        <f t="shared" si="9"/>
        <v>10793.465147442994</v>
      </c>
      <c r="AH64" s="88">
        <f t="shared" si="9"/>
        <v>10410.634358608997</v>
      </c>
      <c r="AI64" s="88">
        <f t="shared" si="9"/>
        <v>19634.294984547796</v>
      </c>
      <c r="AJ64" s="88">
        <f t="shared" si="9"/>
        <v>398.91205913063465</v>
      </c>
      <c r="AK64" s="88">
        <f t="shared" si="9"/>
        <v>2727.548087842049</v>
      </c>
      <c r="AL64" s="88">
        <f t="shared" si="9"/>
        <v>386.44888002609974</v>
      </c>
      <c r="AM64" s="88">
        <f t="shared" si="9"/>
        <v>1467.2874568933494</v>
      </c>
      <c r="AN64" s="88">
        <f t="shared" si="9"/>
        <v>0</v>
      </c>
      <c r="AO64" s="88">
        <f t="shared" si="9"/>
        <v>21512.69525502999</v>
      </c>
      <c r="AP64" s="88">
        <f t="shared" si="9"/>
        <v>728.74922097821002</v>
      </c>
      <c r="AQ64" s="88">
        <f t="shared" si="9"/>
        <v>728.74940282999989</v>
      </c>
      <c r="AR64" s="88">
        <f t="shared" si="9"/>
        <v>101412.48096749795</v>
      </c>
      <c r="AS64" s="88">
        <f t="shared" si="9"/>
        <v>101411.66008603993</v>
      </c>
      <c r="AT64" s="88">
        <f t="shared" si="9"/>
        <v>976024.13791579963</v>
      </c>
      <c r="AU64" s="88">
        <f t="shared" si="9"/>
        <v>362365.82084953977</v>
      </c>
      <c r="AV64" s="88">
        <f t="shared" si="9"/>
        <v>349523.90412265959</v>
      </c>
      <c r="AW64" s="88">
        <f t="shared" si="9"/>
        <v>468033.81584379729</v>
      </c>
      <c r="AX64" s="88">
        <f t="shared" si="9"/>
        <v>1349128.9888723295</v>
      </c>
      <c r="AY64" s="88">
        <f t="shared" si="9"/>
        <v>941394.79246479913</v>
      </c>
      <c r="AZ64" s="88">
        <f t="shared" si="9"/>
        <v>20164.695716154994</v>
      </c>
      <c r="BA64" s="88">
        <f t="shared" si="9"/>
        <v>57.239834511948928</v>
      </c>
      <c r="BB64" s="88">
        <f t="shared" si="9"/>
        <v>334215.52023636288</v>
      </c>
      <c r="BC64" s="88">
        <f t="shared" si="9"/>
        <v>356.80716726016988</v>
      </c>
      <c r="BD64" s="88">
        <f t="shared" si="9"/>
        <v>117.43268667894993</v>
      </c>
      <c r="BE64" s="88">
        <f t="shared" si="9"/>
        <v>19820.066813297588</v>
      </c>
      <c r="BF64" s="88">
        <f t="shared" si="9"/>
        <v>2268.8090228012893</v>
      </c>
      <c r="BG64" s="88">
        <f t="shared" si="9"/>
        <v>204.61863912999999</v>
      </c>
      <c r="BH64" s="88">
        <f t="shared" si="9"/>
        <v>16.258372985521994</v>
      </c>
      <c r="BI64" s="88">
        <f t="shared" si="9"/>
        <v>191676.37389154694</v>
      </c>
      <c r="BJ64" s="88">
        <f t="shared" si="9"/>
        <v>18067.517975999996</v>
      </c>
      <c r="BK64" s="88">
        <f t="shared" si="9"/>
        <v>7948.6999259999993</v>
      </c>
      <c r="BL64" s="88">
        <f t="shared" si="9"/>
        <v>56942.508011552956</v>
      </c>
      <c r="BM64" s="88">
        <f t="shared" si="9"/>
        <v>134733.76900920473</v>
      </c>
      <c r="BN64" s="88">
        <f t="shared" si="9"/>
        <v>2014.2637140802524</v>
      </c>
      <c r="BO64" s="88">
        <f t="shared" ref="BO64:CP64" si="10">BO62+BO55+BO57</f>
        <v>25.002058394999992</v>
      </c>
      <c r="BP64" s="88">
        <f t="shared" si="10"/>
        <v>9178.7434740539484</v>
      </c>
      <c r="BQ64" s="88">
        <f t="shared" si="10"/>
        <v>42.946696838075972</v>
      </c>
      <c r="BR64" s="88">
        <f t="shared" si="10"/>
        <v>3908.0021794586964</v>
      </c>
      <c r="BS64" s="88">
        <f t="shared" si="10"/>
        <v>237.96664380143972</v>
      </c>
      <c r="BT64" s="88">
        <f t="shared" si="10"/>
        <v>101.75785739138989</v>
      </c>
      <c r="BU64" s="88">
        <f t="shared" si="10"/>
        <v>13858.965723030989</v>
      </c>
      <c r="BV64" s="88">
        <f t="shared" si="10"/>
        <v>318.50836793454994</v>
      </c>
      <c r="BW64" s="88">
        <f t="shared" si="10"/>
        <v>3213.4244173685984</v>
      </c>
      <c r="BX64" s="88">
        <f t="shared" si="10"/>
        <v>1653.9873891825828</v>
      </c>
      <c r="BY64" s="88">
        <f t="shared" si="10"/>
        <v>3012.6749822379952</v>
      </c>
      <c r="BZ64" s="88">
        <f t="shared" si="10"/>
        <v>71.590144749593335</v>
      </c>
      <c r="CA64" s="88">
        <f t="shared" si="10"/>
        <v>40096.120487999993</v>
      </c>
      <c r="CB64" s="88">
        <f t="shared" si="10"/>
        <v>10457.720172247144</v>
      </c>
      <c r="CC64" s="88">
        <f t="shared" si="10"/>
        <v>10457.717293946444</v>
      </c>
      <c r="CD64" s="88">
        <f t="shared" si="10"/>
        <v>201643.33725602878</v>
      </c>
      <c r="CE64" s="88">
        <f t="shared" si="10"/>
        <v>237.47750650045191</v>
      </c>
      <c r="CF64" s="88">
        <f t="shared" si="10"/>
        <v>9.183527569555995</v>
      </c>
      <c r="CG64" s="88">
        <f t="shared" si="10"/>
        <v>41939.171249000021</v>
      </c>
      <c r="CH64" s="88">
        <f t="shared" si="10"/>
        <v>798904.61304472934</v>
      </c>
      <c r="CI64" s="88">
        <f t="shared" si="10"/>
        <v>90992.507136959874</v>
      </c>
      <c r="CJ64" s="88">
        <f t="shared" si="10"/>
        <v>75458.934501773503</v>
      </c>
      <c r="CK64" s="88">
        <f t="shared" si="10"/>
        <v>16544.346621774825</v>
      </c>
      <c r="CL64" s="88">
        <f t="shared" si="10"/>
        <v>0</v>
      </c>
      <c r="CM64" s="88">
        <f t="shared" si="10"/>
        <v>10602.52502491095</v>
      </c>
      <c r="CN64" s="88">
        <f t="shared" si="10"/>
        <v>712158.68026562943</v>
      </c>
      <c r="CO64" s="88">
        <f t="shared" si="10"/>
        <v>95869.226234044589</v>
      </c>
      <c r="CP64" s="88">
        <f t="shared" si="10"/>
        <v>41298.332062547954</v>
      </c>
      <c r="CQ64" s="88"/>
      <c r="CR64" s="88"/>
    </row>
    <row r="65" spans="6:63" x14ac:dyDescent="0.25">
      <c r="F65" s="25"/>
      <c r="M65" s="25"/>
    </row>
    <row r="66" spans="6:63" x14ac:dyDescent="0.25">
      <c r="H66" s="25"/>
      <c r="I66" s="88"/>
      <c r="BB66" s="25">
        <f>BB62*0.108/14.43*92.1006</f>
        <v>230380.91433491101</v>
      </c>
      <c r="BK66" s="27"/>
    </row>
    <row r="68" spans="6:63" x14ac:dyDescent="0.25">
      <c r="J68" s="88"/>
      <c r="N68" s="88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E55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7.85546875" customWidth="1"/>
    <col min="2" max="8" width="9.140625" style="88"/>
    <col min="10" max="10" width="20.7109375" customWidth="1"/>
    <col min="11" max="11" width="6" style="87" bestFit="1" customWidth="1"/>
    <col min="12" max="12" width="7.7109375" style="25" bestFit="1" customWidth="1"/>
    <col min="13" max="13" width="6.7109375" style="25" bestFit="1" customWidth="1"/>
    <col min="14" max="14" width="14.5703125" style="25" bestFit="1" customWidth="1"/>
    <col min="15" max="15" width="6.7109375" style="25" bestFit="1" customWidth="1"/>
    <col min="16" max="16" width="6.7109375" style="88" customWidth="1"/>
    <col min="17" max="17" width="6.7109375" style="25" bestFit="1" customWidth="1"/>
    <col min="18" max="19" width="9.28515625" style="25" bestFit="1" customWidth="1"/>
    <col min="20" max="20" width="6.7109375" style="25" bestFit="1" customWidth="1"/>
    <col min="21" max="21" width="7.7109375" style="25" bestFit="1" customWidth="1"/>
    <col min="22" max="23" width="6.7109375" style="25" bestFit="1" customWidth="1"/>
    <col min="24" max="24" width="6.7109375" style="88" customWidth="1"/>
    <col min="25" max="25" width="6.7109375" style="25" bestFit="1" customWidth="1"/>
    <col min="26" max="26" width="15.42578125" style="25" bestFit="1" customWidth="1"/>
    <col min="27" max="27" width="6.5703125" style="25" bestFit="1" customWidth="1"/>
    <col min="28" max="28" width="6.7109375" style="25" bestFit="1" customWidth="1"/>
    <col min="29" max="29" width="5.140625" style="25" bestFit="1" customWidth="1"/>
    <col min="30" max="30" width="5.140625" style="88" customWidth="1"/>
    <col min="31" max="31" width="5.7109375" style="25" bestFit="1" customWidth="1"/>
    <col min="32" max="32" width="6.7109375" style="25" bestFit="1" customWidth="1"/>
    <col min="33" max="33" width="6.7109375" style="25" customWidth="1"/>
    <col min="34" max="34" width="7.7109375" style="25" bestFit="1" customWidth="1"/>
    <col min="35" max="35" width="10" style="25" bestFit="1" customWidth="1"/>
    <col min="36" max="36" width="10" style="88" customWidth="1"/>
    <col min="37" max="37" width="7.7109375" style="25" bestFit="1" customWidth="1"/>
    <col min="38" max="38" width="6.7109375" style="25" bestFit="1" customWidth="1"/>
    <col min="39" max="39" width="7.7109375" style="25" bestFit="1" customWidth="1"/>
    <col min="40" max="40" width="6" style="25" bestFit="1" customWidth="1"/>
    <col min="41" max="41" width="6.7109375" style="25" bestFit="1" customWidth="1"/>
    <col min="42" max="42" width="5.7109375" style="25" bestFit="1" customWidth="1"/>
    <col min="43" max="43" width="7.7109375" style="25" bestFit="1" customWidth="1"/>
    <col min="44" max="44" width="4.5703125" style="25" bestFit="1" customWidth="1"/>
    <col min="45" max="45" width="5.7109375" style="25" bestFit="1" customWidth="1"/>
    <col min="46" max="46" width="6.7109375" style="25" bestFit="1" customWidth="1"/>
    <col min="47" max="47" width="5.7109375" style="25" bestFit="1" customWidth="1"/>
    <col min="48" max="48" width="5.85546875" style="25" bestFit="1" customWidth="1"/>
    <col min="49" max="49" width="5.7109375" style="25" bestFit="1" customWidth="1"/>
    <col min="50" max="51" width="7.7109375" style="25" bestFit="1" customWidth="1"/>
    <col min="52" max="52" width="6.7109375" style="25" bestFit="1" customWidth="1"/>
    <col min="53" max="53" width="5.140625" style="25" bestFit="1" customWidth="1"/>
    <col min="54" max="54" width="5.28515625" style="25" bestFit="1" customWidth="1"/>
    <col min="55" max="55" width="8.7109375" style="25" bestFit="1" customWidth="1"/>
    <col min="56" max="56" width="4.85546875" style="25" bestFit="1" customWidth="1"/>
    <col min="57" max="57" width="7.85546875" style="25" bestFit="1" customWidth="1"/>
    <col min="58" max="58" width="5.85546875" style="25" bestFit="1" customWidth="1"/>
    <col min="59" max="59" width="6" style="25" bestFit="1" customWidth="1"/>
    <col min="60" max="61" width="6.7109375" style="25" bestFit="1" customWidth="1"/>
    <col min="62" max="63" width="5.7109375" style="25" bestFit="1" customWidth="1"/>
    <col min="64" max="64" width="3.85546875" style="25" bestFit="1" customWidth="1"/>
    <col min="65" max="65" width="6.7109375" style="25" bestFit="1" customWidth="1"/>
    <col min="66" max="66" width="6.7109375" style="25" customWidth="1"/>
    <col min="67" max="67" width="5.28515625" style="25" bestFit="1" customWidth="1"/>
    <col min="68" max="68" width="6.7109375" style="25" bestFit="1" customWidth="1"/>
    <col min="69" max="69" width="7.7109375" style="25" bestFit="1" customWidth="1"/>
    <col min="70" max="70" width="7.7109375" style="88" customWidth="1"/>
    <col min="71" max="71" width="7.7109375" style="25" bestFit="1" customWidth="1"/>
    <col min="72" max="72" width="9.28515625" style="25" bestFit="1" customWidth="1"/>
    <col min="73" max="73" width="6.7109375" style="25" bestFit="1" customWidth="1"/>
    <col min="74" max="74" width="7.7109375" style="25" customWidth="1"/>
    <col min="76" max="76" width="8.5703125" style="27" customWidth="1"/>
    <col min="77" max="77" width="10.28515625" style="27" bestFit="1" customWidth="1"/>
    <col min="78" max="81" width="9.140625" style="27"/>
    <col min="82" max="82" width="8.5703125" style="27" customWidth="1"/>
    <col min="83" max="83" width="9.140625" style="27"/>
  </cols>
  <sheetData>
    <row r="1" spans="1:83" x14ac:dyDescent="0.25">
      <c r="B1" s="88" t="s">
        <v>489</v>
      </c>
      <c r="J1" s="27" t="s">
        <v>491</v>
      </c>
      <c r="BY1" s="27" t="s">
        <v>310</v>
      </c>
    </row>
    <row r="2" spans="1:83" x14ac:dyDescent="0.25">
      <c r="A2" s="6" t="s">
        <v>52</v>
      </c>
      <c r="B2" s="88" t="s">
        <v>59</v>
      </c>
      <c r="C2" s="88" t="s">
        <v>57</v>
      </c>
      <c r="D2" s="88" t="s">
        <v>60</v>
      </c>
      <c r="E2" s="88" t="s">
        <v>54</v>
      </c>
      <c r="F2" s="88" t="s">
        <v>53</v>
      </c>
      <c r="G2" s="88" t="s">
        <v>61</v>
      </c>
      <c r="H2" s="88" t="s">
        <v>62</v>
      </c>
      <c r="J2" s="88" t="s">
        <v>226</v>
      </c>
      <c r="K2" s="88" t="s">
        <v>458</v>
      </c>
      <c r="L2" s="88" t="s">
        <v>360</v>
      </c>
      <c r="M2" s="88" t="s">
        <v>131</v>
      </c>
      <c r="N2" s="88" t="s">
        <v>132</v>
      </c>
      <c r="O2" s="88" t="s">
        <v>133</v>
      </c>
      <c r="P2" s="88" t="s">
        <v>335</v>
      </c>
      <c r="Q2" s="88" t="s">
        <v>361</v>
      </c>
      <c r="R2" s="88" t="s">
        <v>134</v>
      </c>
      <c r="S2" s="88" t="s">
        <v>59</v>
      </c>
      <c r="T2" s="88" t="s">
        <v>136</v>
      </c>
      <c r="U2" s="88" t="s">
        <v>137</v>
      </c>
      <c r="V2" s="88" t="s">
        <v>362</v>
      </c>
      <c r="W2" s="88" t="s">
        <v>138</v>
      </c>
      <c r="X2" s="88" t="s">
        <v>459</v>
      </c>
      <c r="Y2" s="88" t="s">
        <v>139</v>
      </c>
      <c r="Z2" s="88" t="s">
        <v>140</v>
      </c>
      <c r="AA2" s="88" t="s">
        <v>141</v>
      </c>
      <c r="AB2" s="88" t="s">
        <v>142</v>
      </c>
      <c r="AC2" s="88" t="s">
        <v>143</v>
      </c>
      <c r="AD2" s="88" t="s">
        <v>460</v>
      </c>
      <c r="AE2" s="88" t="s">
        <v>363</v>
      </c>
      <c r="AF2" s="88" t="s">
        <v>144</v>
      </c>
      <c r="AG2" s="88" t="s">
        <v>368</v>
      </c>
      <c r="AH2" s="88" t="s">
        <v>57</v>
      </c>
      <c r="AI2" s="88" t="s">
        <v>128</v>
      </c>
      <c r="AJ2" s="88" t="s">
        <v>461</v>
      </c>
      <c r="AK2" s="88" t="s">
        <v>145</v>
      </c>
      <c r="AL2" s="88" t="s">
        <v>146</v>
      </c>
      <c r="AM2" s="88" t="s">
        <v>60</v>
      </c>
      <c r="AN2" s="88" t="s">
        <v>147</v>
      </c>
      <c r="AO2" s="88" t="s">
        <v>148</v>
      </c>
      <c r="AP2" s="88" t="s">
        <v>149</v>
      </c>
      <c r="AQ2" s="88" t="s">
        <v>150</v>
      </c>
      <c r="AR2" s="88" t="s">
        <v>151</v>
      </c>
      <c r="AS2" s="88" t="s">
        <v>152</v>
      </c>
      <c r="AT2" s="88" t="s">
        <v>153</v>
      </c>
      <c r="AU2" s="88" t="s">
        <v>154</v>
      </c>
      <c r="AV2" s="88" t="s">
        <v>155</v>
      </c>
      <c r="AW2" s="88" t="s">
        <v>156</v>
      </c>
      <c r="AX2" s="88" t="s">
        <v>54</v>
      </c>
      <c r="AY2" s="88" t="s">
        <v>53</v>
      </c>
      <c r="AZ2" s="88" t="s">
        <v>157</v>
      </c>
      <c r="BA2" s="88" t="s">
        <v>158</v>
      </c>
      <c r="BB2" s="88" t="s">
        <v>159</v>
      </c>
      <c r="BC2" s="88" t="s">
        <v>160</v>
      </c>
      <c r="BD2" s="88" t="s">
        <v>161</v>
      </c>
      <c r="BE2" s="88" t="s">
        <v>162</v>
      </c>
      <c r="BF2" s="88" t="s">
        <v>163</v>
      </c>
      <c r="BG2" s="88" t="s">
        <v>164</v>
      </c>
      <c r="BH2" s="88" t="s">
        <v>165</v>
      </c>
      <c r="BI2" s="88" t="s">
        <v>364</v>
      </c>
      <c r="BJ2" s="88" t="s">
        <v>166</v>
      </c>
      <c r="BK2" s="88" t="s">
        <v>167</v>
      </c>
      <c r="BL2" s="88" t="s">
        <v>168</v>
      </c>
      <c r="BM2" s="88" t="s">
        <v>61</v>
      </c>
      <c r="BN2" s="88" t="s">
        <v>369</v>
      </c>
      <c r="BO2" s="88" t="s">
        <v>169</v>
      </c>
      <c r="BP2" s="88" t="s">
        <v>170</v>
      </c>
      <c r="BQ2" s="88" t="s">
        <v>171</v>
      </c>
      <c r="BR2" s="88" t="s">
        <v>172</v>
      </c>
      <c r="BS2" s="88" t="s">
        <v>173</v>
      </c>
      <c r="BT2" s="88" t="s">
        <v>174</v>
      </c>
      <c r="BU2" s="88" t="s">
        <v>370</v>
      </c>
      <c r="BX2" s="25" t="s">
        <v>141</v>
      </c>
      <c r="BY2" s="25" t="s">
        <v>59</v>
      </c>
      <c r="BZ2" s="25" t="s">
        <v>57</v>
      </c>
      <c r="CA2" s="25" t="s">
        <v>60</v>
      </c>
      <c r="CB2" s="25" t="s">
        <v>54</v>
      </c>
      <c r="CC2" s="25" t="s">
        <v>53</v>
      </c>
      <c r="CD2" s="25" t="s">
        <v>61</v>
      </c>
      <c r="CE2" s="25" t="s">
        <v>62</v>
      </c>
    </row>
    <row r="3" spans="1:83" x14ac:dyDescent="0.25">
      <c r="A3" s="24" t="s">
        <v>121</v>
      </c>
      <c r="B3" s="88">
        <v>77934.713701999994</v>
      </c>
      <c r="C3" s="88">
        <v>114.43856603</v>
      </c>
      <c r="D3" s="88">
        <v>11294.661307</v>
      </c>
      <c r="E3" s="88">
        <v>8481.5227759000009</v>
      </c>
      <c r="F3" s="88">
        <v>6933.3555526</v>
      </c>
      <c r="G3" s="88">
        <v>883.34821755999997</v>
      </c>
      <c r="H3" s="88">
        <v>16566.145966</v>
      </c>
      <c r="J3" s="88" t="s">
        <v>121</v>
      </c>
      <c r="K3" s="88">
        <v>80.649555660025101</v>
      </c>
      <c r="L3" s="88">
        <v>205.82591063906401</v>
      </c>
      <c r="M3" s="88">
        <v>302.17821205191899</v>
      </c>
      <c r="N3" s="88">
        <v>302.14204966914099</v>
      </c>
      <c r="O3" s="88">
        <v>361.50582747730601</v>
      </c>
      <c r="P3" s="88">
        <v>0.29888162941693203</v>
      </c>
      <c r="Q3" s="88">
        <v>119.378140338431</v>
      </c>
      <c r="R3" s="88">
        <v>6746.3735068132601</v>
      </c>
      <c r="S3" s="88">
        <v>27219.553311838201</v>
      </c>
      <c r="T3" s="88">
        <v>285.16387128193202</v>
      </c>
      <c r="U3" s="88">
        <v>142.45523062682901</v>
      </c>
      <c r="V3" s="88">
        <v>156.04297544470001</v>
      </c>
      <c r="W3" s="88">
        <v>107.11330454992</v>
      </c>
      <c r="X3" s="88">
        <v>61.177115769633502</v>
      </c>
      <c r="Y3" s="88">
        <v>269.47706882895898</v>
      </c>
      <c r="Z3" s="88">
        <v>269.47706882895898</v>
      </c>
      <c r="AA3" s="88">
        <v>5.6170574469375101</v>
      </c>
      <c r="AB3" s="88">
        <v>88.7197513693459</v>
      </c>
      <c r="AC3" s="88">
        <v>9.2511564453523594</v>
      </c>
      <c r="AD3" s="88">
        <v>813.20887043176197</v>
      </c>
      <c r="AE3" s="88">
        <v>58.448500141867399</v>
      </c>
      <c r="AF3" s="88">
        <v>56.3503863804183</v>
      </c>
      <c r="AG3" s="88">
        <v>40.510130383918302</v>
      </c>
      <c r="AH3" s="88">
        <v>35.369538297039803</v>
      </c>
      <c r="AI3" s="88">
        <v>0</v>
      </c>
      <c r="AJ3" s="88">
        <v>5165.1608894547398</v>
      </c>
      <c r="AK3" s="88">
        <v>2656.5470022101299</v>
      </c>
      <c r="AL3" s="88">
        <v>289.56168036288</v>
      </c>
      <c r="AM3" s="88">
        <v>2951.7257400199501</v>
      </c>
      <c r="AN3" s="88">
        <v>5.4242501040361102E-2</v>
      </c>
      <c r="AO3" s="88">
        <v>169.438773904991</v>
      </c>
      <c r="AP3" s="88">
        <v>0.700005654855404</v>
      </c>
      <c r="AQ3" s="88">
        <v>1193.35126690586</v>
      </c>
      <c r="AR3" s="88">
        <v>1.23654112446744</v>
      </c>
      <c r="AS3" s="88">
        <v>7.4898181738013498</v>
      </c>
      <c r="AT3" s="88">
        <v>210.85990983095999</v>
      </c>
      <c r="AU3" s="88">
        <v>0.69802419572634</v>
      </c>
      <c r="AV3" s="88">
        <v>1.2564966351956901</v>
      </c>
      <c r="AW3" s="88">
        <v>14.924372977948201</v>
      </c>
      <c r="AX3" s="88">
        <v>2923.9150550108302</v>
      </c>
      <c r="AY3" s="88">
        <v>2331.6150655930101</v>
      </c>
      <c r="AZ3" s="88">
        <v>592.299989417814</v>
      </c>
      <c r="BA3" s="88">
        <v>0.19064584401197099</v>
      </c>
      <c r="BB3" s="88">
        <v>9.8311054525813499E-2</v>
      </c>
      <c r="BC3" s="88">
        <v>104.060093586203</v>
      </c>
      <c r="BD3" s="88">
        <v>2.5741750580091098</v>
      </c>
      <c r="BE3" s="88">
        <v>794.14019599089499</v>
      </c>
      <c r="BF3" s="88">
        <v>5.2354101974790099</v>
      </c>
      <c r="BG3" s="88">
        <v>11.836769567397999</v>
      </c>
      <c r="BH3" s="88">
        <v>1158.9739228492499</v>
      </c>
      <c r="BI3" s="88">
        <v>87.514270409673898</v>
      </c>
      <c r="BJ3" s="88">
        <v>1.1474940612995099</v>
      </c>
      <c r="BK3" s="88">
        <v>15.619899028312799</v>
      </c>
      <c r="BL3" s="88">
        <v>0.57297976267244199</v>
      </c>
      <c r="BM3" s="88">
        <v>210.43701031211799</v>
      </c>
      <c r="BN3" s="88">
        <v>802.83461086949205</v>
      </c>
      <c r="BO3" s="88">
        <v>1.2394286104818699</v>
      </c>
      <c r="BP3" s="88">
        <v>12.121764738967199</v>
      </c>
      <c r="BQ3" s="88">
        <v>214.09451109266499</v>
      </c>
      <c r="BR3" s="88">
        <v>0</v>
      </c>
      <c r="BS3" s="88">
        <v>92.161324248086103</v>
      </c>
      <c r="BT3" s="88">
        <v>4741.4170373187299</v>
      </c>
      <c r="BU3" s="88">
        <v>164.126115188743</v>
      </c>
      <c r="BX3" s="29">
        <f t="shared" ref="BX3:BX47" si="0">IF(AA3&lt;&gt;0,AA3/AM3,"")</f>
        <v>1.9029740367746855E-3</v>
      </c>
      <c r="BY3" s="22">
        <f>IF(S3&lt;&gt;0,(S3-B3)/B3,"")</f>
        <v>-0.65073903503491437</v>
      </c>
      <c r="BZ3" s="22">
        <f>IF(AH3&lt;&gt;0,(AH3-C3)/C3,"")</f>
        <v>-0.69092990655119091</v>
      </c>
      <c r="CA3" s="22">
        <f>IF(AM3&lt;&gt;0,(AM3-D3)/D3,"")</f>
        <v>-0.7386618633539207</v>
      </c>
      <c r="CB3" s="22">
        <f t="shared" ref="CB3:CC6" si="1">IF(AX3&lt;&gt;0,(AX3-E3)/E3,"")</f>
        <v>-0.65526060210330994</v>
      </c>
      <c r="CC3" s="22">
        <f t="shared" si="1"/>
        <v>-0.66371044324725892</v>
      </c>
      <c r="CD3" s="22">
        <f>IF(BM3&lt;&gt;0,(BM3-G3)/G3,"")</f>
        <v>-0.76177343642194606</v>
      </c>
      <c r="CE3" s="22">
        <f>IF(BT3&lt;&gt;0,(BT3-H3)/H3,"")</f>
        <v>-0.71378876854943141</v>
      </c>
    </row>
    <row r="4" spans="1:83" x14ac:dyDescent="0.25">
      <c r="A4" s="6" t="s">
        <v>77</v>
      </c>
      <c r="B4" s="88">
        <v>11803.211449</v>
      </c>
      <c r="C4" s="88">
        <v>25.467601796</v>
      </c>
      <c r="D4" s="88">
        <v>727.76537537000002</v>
      </c>
      <c r="E4" s="88">
        <v>1118.1959694</v>
      </c>
      <c r="F4" s="88">
        <v>1058.7747678000001</v>
      </c>
      <c r="G4" s="88">
        <v>200.52094009999999</v>
      </c>
      <c r="H4" s="88">
        <v>3426.2880258999999</v>
      </c>
      <c r="J4" s="88" t="s">
        <v>77</v>
      </c>
      <c r="K4" s="88">
        <v>0.98132124447383795</v>
      </c>
      <c r="L4" s="88">
        <v>173.63837691694599</v>
      </c>
      <c r="M4" s="88">
        <v>179.83761276211601</v>
      </c>
      <c r="N4" s="88">
        <v>179.79497737594701</v>
      </c>
      <c r="O4" s="88">
        <v>214.51431233982001</v>
      </c>
      <c r="P4" s="88">
        <v>0.28901965348324699</v>
      </c>
      <c r="Q4" s="88">
        <v>106.077165031432</v>
      </c>
      <c r="R4" s="88">
        <v>3637.3241060663399</v>
      </c>
      <c r="S4" s="88">
        <v>11819.1886545743</v>
      </c>
      <c r="T4" s="88">
        <v>177.544803431605</v>
      </c>
      <c r="U4" s="88">
        <v>82.817547020287805</v>
      </c>
      <c r="V4" s="88">
        <v>94.259611292184104</v>
      </c>
      <c r="W4" s="88">
        <v>104.213252850565</v>
      </c>
      <c r="X4" s="88">
        <v>0.308133490054398</v>
      </c>
      <c r="Y4" s="88">
        <v>129.79058681680101</v>
      </c>
      <c r="Z4" s="88">
        <v>129.79058681680101</v>
      </c>
      <c r="AA4" s="88">
        <v>3.3536075155563601</v>
      </c>
      <c r="AB4" s="88">
        <v>83.025475627352606</v>
      </c>
      <c r="AC4" s="88">
        <v>4.5383157267536198</v>
      </c>
      <c r="AD4" s="88">
        <v>625.77901083857103</v>
      </c>
      <c r="AE4" s="88">
        <v>26.661339636568101</v>
      </c>
      <c r="AF4" s="88">
        <v>14.6184890753043</v>
      </c>
      <c r="AG4" s="88">
        <v>26.129599070156502</v>
      </c>
      <c r="AH4" s="88">
        <v>25.5691610862172</v>
      </c>
      <c r="AI4" s="88">
        <v>0</v>
      </c>
      <c r="AJ4" s="88">
        <v>3763.3320072532001</v>
      </c>
      <c r="AK4" s="88">
        <v>652.46285200923705</v>
      </c>
      <c r="AL4" s="88">
        <v>69.142129775073499</v>
      </c>
      <c r="AM4" s="88">
        <v>724.95858929986696</v>
      </c>
      <c r="AN4" s="88">
        <v>4.06192182918588E-2</v>
      </c>
      <c r="AO4" s="88">
        <v>102.11089513164301</v>
      </c>
      <c r="AP4" s="88">
        <v>0.25304046032507099</v>
      </c>
      <c r="AQ4" s="88">
        <v>1070.68400470245</v>
      </c>
      <c r="AR4" s="88">
        <v>0.49134456588237202</v>
      </c>
      <c r="AS4" s="88">
        <v>5.3419516416166397</v>
      </c>
      <c r="AT4" s="88">
        <v>75.548180580587101</v>
      </c>
      <c r="AU4" s="88">
        <v>0.22138021461995</v>
      </c>
      <c r="AV4" s="88">
        <v>0.654048475228316</v>
      </c>
      <c r="AW4" s="88">
        <v>10.6227201728423</v>
      </c>
      <c r="AX4" s="88">
        <v>1123.85795225846</v>
      </c>
      <c r="AY4" s="88">
        <v>1064.1522578301001</v>
      </c>
      <c r="AZ4" s="88">
        <v>59.705694428369</v>
      </c>
      <c r="BA4" s="88">
        <v>0.184757893924613</v>
      </c>
      <c r="BB4" s="88">
        <v>5.4652751092665796E-3</v>
      </c>
      <c r="BC4" s="88">
        <v>44.371961397069001</v>
      </c>
      <c r="BD4" s="88">
        <v>1.3557556617448401</v>
      </c>
      <c r="BE4" s="88">
        <v>363.94779609451098</v>
      </c>
      <c r="BF4" s="88">
        <v>1.85202841757745</v>
      </c>
      <c r="BG4" s="88">
        <v>2.2864821398060902</v>
      </c>
      <c r="BH4" s="88">
        <v>548.313271383455</v>
      </c>
      <c r="BI4" s="88">
        <v>88.171395278361103</v>
      </c>
      <c r="BJ4" s="88">
        <v>0.73717213137342297</v>
      </c>
      <c r="BK4" s="88">
        <v>7.9458439017399902</v>
      </c>
      <c r="BL4" s="88">
        <v>1.9057422686662599E-2</v>
      </c>
      <c r="BM4" s="88">
        <v>201.58832079454501</v>
      </c>
      <c r="BN4" s="88">
        <v>772.71545018773395</v>
      </c>
      <c r="BO4" s="88">
        <v>0</v>
      </c>
      <c r="BP4" s="88">
        <v>8.0711509941632809</v>
      </c>
      <c r="BQ4" s="88">
        <v>173.16450363729501</v>
      </c>
      <c r="BR4" s="88">
        <v>0</v>
      </c>
      <c r="BS4" s="88">
        <v>93.362959738090794</v>
      </c>
      <c r="BT4" s="88">
        <v>3437.2731995127701</v>
      </c>
      <c r="BU4" s="88">
        <v>126.438719234224</v>
      </c>
      <c r="BX4" s="29">
        <f t="shared" si="0"/>
        <v>4.6259297635125977E-3</v>
      </c>
      <c r="BY4" s="22">
        <f>IF(S4&lt;&gt;0,(S4-B4)/B4,"")</f>
        <v>1.3536320723673294E-3</v>
      </c>
      <c r="BZ4" s="22">
        <f>IF(AH4&lt;&gt;0,(AH4-C4)/C4,"")</f>
        <v>3.9877838137531542E-3</v>
      </c>
      <c r="CA4" s="22">
        <f>IF(AM4&lt;&gt;0,(AM4-D4)/D4,"")</f>
        <v>-3.8567183396243212E-3</v>
      </c>
      <c r="CB4" s="22">
        <f t="shared" si="1"/>
        <v>5.0634978245344391E-3</v>
      </c>
      <c r="CC4" s="22">
        <f t="shared" si="1"/>
        <v>5.0789744841329924E-3</v>
      </c>
      <c r="CD4" s="22">
        <f>IF(BM4&lt;&gt;0,(BM4-G4)/G4,"")</f>
        <v>5.3230385515483751E-3</v>
      </c>
      <c r="CE4" s="22">
        <f>IF(BT4&lt;&gt;0,(BT4-H4)/H4,"")</f>
        <v>3.2061442382342441E-3</v>
      </c>
    </row>
    <row r="5" spans="1:83" x14ac:dyDescent="0.25">
      <c r="A5" s="6" t="s">
        <v>71</v>
      </c>
      <c r="B5" s="88">
        <v>80107.735988999993</v>
      </c>
      <c r="C5" s="88">
        <v>149.05382825000001</v>
      </c>
      <c r="D5" s="88">
        <v>5758.4729065000001</v>
      </c>
      <c r="E5" s="88">
        <v>7933.7178839999997</v>
      </c>
      <c r="F5" s="88">
        <v>7066.6369775000003</v>
      </c>
      <c r="G5" s="88">
        <v>882.83673503</v>
      </c>
      <c r="H5" s="88">
        <v>22885.434230999999</v>
      </c>
      <c r="J5" s="88" t="s">
        <v>71</v>
      </c>
      <c r="K5" s="88">
        <v>8.7779781492418802</v>
      </c>
      <c r="L5" s="88">
        <v>1311.1043994245899</v>
      </c>
      <c r="M5" s="88">
        <v>1154.01780026488</v>
      </c>
      <c r="N5" s="88">
        <v>1153.5903149630101</v>
      </c>
      <c r="O5" s="88">
        <v>1370.9505834091101</v>
      </c>
      <c r="P5" s="88">
        <v>2.8352507662296</v>
      </c>
      <c r="Q5" s="88">
        <v>491.30583339898698</v>
      </c>
      <c r="R5" s="88">
        <v>19001.964792516799</v>
      </c>
      <c r="S5" s="88">
        <v>80173.924290635303</v>
      </c>
      <c r="T5" s="88">
        <v>1096.7299639233399</v>
      </c>
      <c r="U5" s="88">
        <v>494.21448638502602</v>
      </c>
      <c r="V5" s="88">
        <v>620.00929385935501</v>
      </c>
      <c r="W5" s="88">
        <v>1048.71171972653</v>
      </c>
      <c r="X5" s="88">
        <v>3.3180722986491098</v>
      </c>
      <c r="Y5" s="88">
        <v>840.66525945027797</v>
      </c>
      <c r="Z5" s="88">
        <v>840.66525945027797</v>
      </c>
      <c r="AA5" s="88">
        <v>30.127810755248301</v>
      </c>
      <c r="AB5" s="88">
        <v>539.26068307456501</v>
      </c>
      <c r="AC5" s="88">
        <v>30.0597557455425</v>
      </c>
      <c r="AD5" s="88">
        <v>4307.0562911653096</v>
      </c>
      <c r="AE5" s="88">
        <v>178.27472826600899</v>
      </c>
      <c r="AF5" s="88">
        <v>108.78989511047899</v>
      </c>
      <c r="AG5" s="88">
        <v>175.287123589196</v>
      </c>
      <c r="AH5" s="88">
        <v>149.50319096986701</v>
      </c>
      <c r="AI5" s="88">
        <v>0</v>
      </c>
      <c r="AJ5" s="88">
        <v>25227.998302440999</v>
      </c>
      <c r="AK5" s="88">
        <v>5184.30566179996</v>
      </c>
      <c r="AL5" s="88">
        <v>545.85508534642804</v>
      </c>
      <c r="AM5" s="88">
        <v>5760.2885579016402</v>
      </c>
      <c r="AN5" s="88">
        <v>0.27605349587460098</v>
      </c>
      <c r="AO5" s="88">
        <v>625.29042263154599</v>
      </c>
      <c r="AP5" s="88">
        <v>2.8793845797714899</v>
      </c>
      <c r="AQ5" s="88">
        <v>7011.25215389804</v>
      </c>
      <c r="AR5" s="88">
        <v>6.0957051759012604</v>
      </c>
      <c r="AS5" s="88">
        <v>30.3635441503111</v>
      </c>
      <c r="AT5" s="88">
        <v>505.395098023005</v>
      </c>
      <c r="AU5" s="88">
        <v>3.85308057342217</v>
      </c>
      <c r="AV5" s="88">
        <v>4.3540410500614497</v>
      </c>
      <c r="AW5" s="88">
        <v>66.784099163897096</v>
      </c>
      <c r="AX5" s="88">
        <v>7967.9365679987995</v>
      </c>
      <c r="AY5" s="88">
        <v>7096.7130882234496</v>
      </c>
      <c r="AZ5" s="88">
        <v>871.22347977534798</v>
      </c>
      <c r="BA5" s="88">
        <v>1.1514657980456</v>
      </c>
      <c r="BB5" s="88">
        <v>0.16884859207328101</v>
      </c>
      <c r="BC5" s="88">
        <v>342.85191421815898</v>
      </c>
      <c r="BD5" s="88">
        <v>8.3899944333294805</v>
      </c>
      <c r="BE5" s="88">
        <v>2401.7846229820798</v>
      </c>
      <c r="BF5" s="88">
        <v>12.022205393607701</v>
      </c>
      <c r="BG5" s="88">
        <v>15.1776064419054</v>
      </c>
      <c r="BH5" s="88">
        <v>3632.3235128446699</v>
      </c>
      <c r="BI5" s="88">
        <v>640.637100699857</v>
      </c>
      <c r="BJ5" s="88">
        <v>9.2475413504411996</v>
      </c>
      <c r="BK5" s="88">
        <v>53.631855795675598</v>
      </c>
      <c r="BL5" s="88">
        <v>0.23856765709309499</v>
      </c>
      <c r="BM5" s="88">
        <v>887.24859604160099</v>
      </c>
      <c r="BN5" s="88">
        <v>5222.8831824363497</v>
      </c>
      <c r="BO5" s="88">
        <v>0</v>
      </c>
      <c r="BP5" s="88">
        <v>56.896177072526498</v>
      </c>
      <c r="BQ5" s="88">
        <v>1193.07330179775</v>
      </c>
      <c r="BR5" s="88">
        <v>0</v>
      </c>
      <c r="BS5" s="88">
        <v>614.53410671472602</v>
      </c>
      <c r="BT5" s="88">
        <v>22912.533029095499</v>
      </c>
      <c r="BU5" s="88">
        <v>917.75038371280402</v>
      </c>
      <c r="BX5" s="29">
        <f t="shared" si="0"/>
        <v>5.2302606809377043E-3</v>
      </c>
      <c r="BY5" s="22">
        <f>IF(S5&lt;&gt;0,(S5-B5)/B5,"")</f>
        <v>8.2624107170371319E-4</v>
      </c>
      <c r="BZ5" s="22">
        <f>IF(AH5&lt;&gt;0,(AH5-C5)/C5,"")</f>
        <v>3.0147680548889017E-3</v>
      </c>
      <c r="CA5" s="22">
        <f>IF(AM5&lt;&gt;0,(AM5-D5)/D5,"")</f>
        <v>3.1530084991640225E-4</v>
      </c>
      <c r="CB5" s="22">
        <f t="shared" si="1"/>
        <v>4.3130704291627249E-3</v>
      </c>
      <c r="CC5" s="22">
        <f t="shared" si="1"/>
        <v>4.2560712852819449E-3</v>
      </c>
      <c r="CD5" s="22">
        <f>IF(BM5&lt;&gt;0,(BM5-G5)/G5,"")</f>
        <v>4.9973690905046782E-3</v>
      </c>
      <c r="CE5" s="22">
        <f>IF(BT5&lt;&gt;0,(BT5-H5)/H5,"")</f>
        <v>1.1841067913315952E-3</v>
      </c>
    </row>
    <row r="6" spans="1:83" x14ac:dyDescent="0.25">
      <c r="A6" s="6" t="s">
        <v>122</v>
      </c>
      <c r="B6" s="88">
        <v>78737.902889999998</v>
      </c>
      <c r="C6" s="88">
        <v>130.31341329</v>
      </c>
      <c r="D6" s="88">
        <v>5612.3501366999999</v>
      </c>
      <c r="E6" s="88">
        <v>10686.643695999999</v>
      </c>
      <c r="F6" s="88">
        <v>6318.9373501999999</v>
      </c>
      <c r="G6" s="88">
        <v>1347.1876167999999</v>
      </c>
      <c r="H6" s="88">
        <v>26471.005961999999</v>
      </c>
      <c r="J6" s="88" t="s">
        <v>122</v>
      </c>
      <c r="K6" s="88">
        <v>10.005900998627601</v>
      </c>
      <c r="L6" s="88">
        <v>1161.42052979149</v>
      </c>
      <c r="M6" s="88">
        <v>1046.4022299416999</v>
      </c>
      <c r="N6" s="88">
        <v>1045.81852819643</v>
      </c>
      <c r="O6" s="88">
        <v>1222.28284110187</v>
      </c>
      <c r="P6" s="88">
        <v>3.7105164291406898</v>
      </c>
      <c r="Q6" s="88">
        <v>1034.4076208804099</v>
      </c>
      <c r="R6" s="88">
        <v>31119.085812157799</v>
      </c>
      <c r="S6" s="88">
        <v>78723.564282037201</v>
      </c>
      <c r="T6" s="88">
        <v>1190.2427222665699</v>
      </c>
      <c r="U6" s="88">
        <v>788.48804282478102</v>
      </c>
      <c r="V6" s="88">
        <v>614.41165385141903</v>
      </c>
      <c r="W6" s="88">
        <v>794.48229569492401</v>
      </c>
      <c r="X6" s="88">
        <v>4.2444756910111998</v>
      </c>
      <c r="Y6" s="88">
        <v>771.63887518091701</v>
      </c>
      <c r="Z6" s="88">
        <v>771.63887518091701</v>
      </c>
      <c r="AA6" s="88">
        <v>27.135570804190898</v>
      </c>
      <c r="AB6" s="88">
        <v>514.90282542480395</v>
      </c>
      <c r="AC6" s="88">
        <v>28.022226354844801</v>
      </c>
      <c r="AD6" s="88">
        <v>4070.3220251746102</v>
      </c>
      <c r="AE6" s="88">
        <v>165.86426319218199</v>
      </c>
      <c r="AF6" s="88">
        <v>96.216773039677506</v>
      </c>
      <c r="AG6" s="88">
        <v>161.97651010643301</v>
      </c>
      <c r="AH6" s="88">
        <v>130.66458770812901</v>
      </c>
      <c r="AI6" s="88">
        <v>0</v>
      </c>
      <c r="AJ6" s="88">
        <v>28890.600563280899</v>
      </c>
      <c r="AK6" s="88">
        <v>5049.9631786239797</v>
      </c>
      <c r="AL6" s="88">
        <v>533.97959754625595</v>
      </c>
      <c r="AM6" s="88">
        <v>5611.0783469744201</v>
      </c>
      <c r="AN6" s="88">
        <v>0.25704493173828902</v>
      </c>
      <c r="AO6" s="88">
        <v>923.824219161472</v>
      </c>
      <c r="AP6" s="88">
        <v>1.80933712528315</v>
      </c>
      <c r="AQ6" s="88">
        <v>10032.161418449299</v>
      </c>
      <c r="AR6" s="88">
        <v>3.9336966550372798</v>
      </c>
      <c r="AS6" s="88">
        <v>29.904960179015301</v>
      </c>
      <c r="AT6" s="88">
        <v>404.27026593252702</v>
      </c>
      <c r="AU6" s="88">
        <v>4.4057940772830202</v>
      </c>
      <c r="AV6" s="88">
        <v>4.1335242535976597</v>
      </c>
      <c r="AW6" s="88">
        <v>57.006315139690301</v>
      </c>
      <c r="AX6" s="88">
        <v>10715.1795245622</v>
      </c>
      <c r="AY6" s="88">
        <v>6343.5954413818499</v>
      </c>
      <c r="AZ6" s="88">
        <v>4371.5840831803798</v>
      </c>
      <c r="BA6" s="88">
        <v>0.96681977766387295</v>
      </c>
      <c r="BB6" s="88">
        <v>0.23962776060009799</v>
      </c>
      <c r="BC6" s="88">
        <v>366.545875868758</v>
      </c>
      <c r="BD6" s="88">
        <v>6.9197246427134402</v>
      </c>
      <c r="BE6" s="88">
        <v>2096.1910245429499</v>
      </c>
      <c r="BF6" s="88">
        <v>11.246229710588199</v>
      </c>
      <c r="BG6" s="88">
        <v>12.1398252837073</v>
      </c>
      <c r="BH6" s="88">
        <v>3287.82638282158</v>
      </c>
      <c r="BI6" s="88">
        <v>809.65373884268297</v>
      </c>
      <c r="BJ6" s="88">
        <v>5.6306550483087703</v>
      </c>
      <c r="BK6" s="88">
        <v>50.2132880283514</v>
      </c>
      <c r="BL6" s="88">
        <v>0.21209453419093099</v>
      </c>
      <c r="BM6" s="88">
        <v>1351.13854483925</v>
      </c>
      <c r="BN6" s="88">
        <v>7319.3690737384404</v>
      </c>
      <c r="BO6" s="88">
        <v>0</v>
      </c>
      <c r="BP6" s="88">
        <v>48.6605904832862</v>
      </c>
      <c r="BQ6" s="88">
        <v>1334.9631608018201</v>
      </c>
      <c r="BR6" s="88">
        <v>0</v>
      </c>
      <c r="BS6" s="88">
        <v>639.84136352122096</v>
      </c>
      <c r="BT6" s="88">
        <v>26478.102283437202</v>
      </c>
      <c r="BU6" s="88">
        <v>1071.17353946714</v>
      </c>
      <c r="BX6" s="29">
        <f t="shared" si="0"/>
        <v>4.8360705600952476E-3</v>
      </c>
      <c r="BY6" s="22">
        <f>IF(S6&lt;&gt;0,(S6-B6)/B6,"")</f>
        <v>-1.8210553540939288E-4</v>
      </c>
      <c r="BZ6" s="22">
        <f>IF(AH6&lt;&gt;0,(AH6-C6)/C6,"")</f>
        <v>2.6948447536056823E-3</v>
      </c>
      <c r="CA6" s="22">
        <f>IF(AM6&lt;&gt;0,(AM6-D6)/D6,"")</f>
        <v>-2.2660555642516693E-4</v>
      </c>
      <c r="CB6" s="22">
        <f t="shared" si="1"/>
        <v>2.6702329911945585E-3</v>
      </c>
      <c r="CC6" s="22">
        <f t="shared" si="1"/>
        <v>3.902252833867647E-3</v>
      </c>
      <c r="CD6" s="22">
        <f>IF(BM6&lt;&gt;0,(BM6-G6)/G6,"")</f>
        <v>2.9327229481479673E-3</v>
      </c>
      <c r="CE6" s="22">
        <f>IF(BT6&lt;&gt;0,(BT6-H6)/H6,"")</f>
        <v>2.6807902379642393E-4</v>
      </c>
    </row>
    <row r="7" spans="1:83" x14ac:dyDescent="0.25">
      <c r="A7" s="6" t="s">
        <v>123</v>
      </c>
      <c r="B7" s="88">
        <v>604292.62451999995</v>
      </c>
      <c r="C7" s="88">
        <v>1130.0710088999999</v>
      </c>
      <c r="D7" s="88">
        <v>40210.479157000002</v>
      </c>
      <c r="E7" s="88">
        <v>69063.693901999999</v>
      </c>
      <c r="F7" s="88">
        <v>59345.502396000004</v>
      </c>
      <c r="G7" s="88">
        <v>2783.9729376</v>
      </c>
      <c r="H7" s="88">
        <v>185953.86007</v>
      </c>
      <c r="J7" s="88" t="s">
        <v>123</v>
      </c>
      <c r="K7" s="88">
        <v>153.333183748408</v>
      </c>
      <c r="L7" s="88">
        <v>12088.493181587401</v>
      </c>
      <c r="M7" s="88">
        <v>9254.6911312786506</v>
      </c>
      <c r="N7" s="88">
        <v>9248.14425407013</v>
      </c>
      <c r="O7" s="88">
        <v>11145.303435473401</v>
      </c>
      <c r="P7" s="88">
        <v>41.317355958755698</v>
      </c>
      <c r="Q7" s="88">
        <v>3866.18658629022</v>
      </c>
      <c r="R7" s="88">
        <v>125601.698677621</v>
      </c>
      <c r="S7" s="88">
        <v>600024.00825410394</v>
      </c>
      <c r="T7" s="88">
        <v>8271.0783654207207</v>
      </c>
      <c r="U7" s="88">
        <v>3662.2899312703498</v>
      </c>
      <c r="V7" s="88">
        <v>4576.5547007625701</v>
      </c>
      <c r="W7" s="88">
        <v>9023.4595273208306</v>
      </c>
      <c r="X7" s="88">
        <v>81.154212823183698</v>
      </c>
      <c r="Y7" s="88">
        <v>6740.1373680691404</v>
      </c>
      <c r="Z7" s="88">
        <v>6740.1373680691404</v>
      </c>
      <c r="AA7" s="88">
        <v>193.83483787761</v>
      </c>
      <c r="AB7" s="88">
        <v>4414.4181926056899</v>
      </c>
      <c r="AC7" s="88">
        <v>263.49214590543198</v>
      </c>
      <c r="AD7" s="88">
        <v>38353.222950835298</v>
      </c>
      <c r="AE7" s="88">
        <v>1635.67497945336</v>
      </c>
      <c r="AF7" s="88">
        <v>1007.65943393685</v>
      </c>
      <c r="AG7" s="88">
        <v>1425.4706056218499</v>
      </c>
      <c r="AH7" s="88">
        <v>1128.58444947833</v>
      </c>
      <c r="AI7" s="88">
        <v>0</v>
      </c>
      <c r="AJ7" s="88">
        <v>205800.46065025299</v>
      </c>
      <c r="AK7" s="88">
        <v>35710.992810066302</v>
      </c>
      <c r="AL7" s="88">
        <v>3774.1189049642599</v>
      </c>
      <c r="AM7" s="88">
        <v>39678.946552908201</v>
      </c>
      <c r="AN7" s="88">
        <v>2.5171603699135199</v>
      </c>
      <c r="AO7" s="88">
        <v>4763.2550076390098</v>
      </c>
      <c r="AP7" s="88">
        <v>28.251034862569298</v>
      </c>
      <c r="AQ7" s="88">
        <v>54189.350562737403</v>
      </c>
      <c r="AR7" s="88">
        <v>67.602060428688503</v>
      </c>
      <c r="AS7" s="88">
        <v>235.734543307043</v>
      </c>
      <c r="AT7" s="88">
        <v>4017.22754057882</v>
      </c>
      <c r="AU7" s="88">
        <v>159.40985393277001</v>
      </c>
      <c r="AV7" s="88">
        <v>53.907625456770099</v>
      </c>
      <c r="AW7" s="88">
        <v>565.34831137750098</v>
      </c>
      <c r="AX7" s="88">
        <v>69032.7830586075</v>
      </c>
      <c r="AY7" s="88">
        <v>59321.216869461998</v>
      </c>
      <c r="AZ7" s="88">
        <v>9711.5661891455402</v>
      </c>
      <c r="BA7" s="88">
        <v>9.4307066364633307</v>
      </c>
      <c r="BB7" s="88">
        <v>8.70165869662749</v>
      </c>
      <c r="BC7" s="88">
        <v>3497.52070735296</v>
      </c>
      <c r="BD7" s="88">
        <v>65.049224339026594</v>
      </c>
      <c r="BE7" s="88">
        <v>19584.585149115101</v>
      </c>
      <c r="BF7" s="88">
        <v>104.963612528756</v>
      </c>
      <c r="BG7" s="88">
        <v>135.604181682898</v>
      </c>
      <c r="BH7" s="88">
        <v>29728.630396666598</v>
      </c>
      <c r="BI7" s="88">
        <v>5699.8263623706298</v>
      </c>
      <c r="BJ7" s="88">
        <v>98.549026174374404</v>
      </c>
      <c r="BK7" s="88">
        <v>958.189602010616</v>
      </c>
      <c r="BL7" s="88">
        <v>2.5116343143901099</v>
      </c>
      <c r="BM7" s="88">
        <v>2775.7515539167798</v>
      </c>
      <c r="BN7" s="88">
        <v>41694.7525999024</v>
      </c>
      <c r="BO7" s="88">
        <v>0</v>
      </c>
      <c r="BP7" s="88">
        <v>492.120766763576</v>
      </c>
      <c r="BQ7" s="88">
        <v>8979.0968269466503</v>
      </c>
      <c r="BR7" s="88">
        <v>0</v>
      </c>
      <c r="BS7" s="88">
        <v>5652.7478879015698</v>
      </c>
      <c r="BT7" s="88">
        <v>185375.47458346401</v>
      </c>
      <c r="BU7" s="88">
        <v>5943.2278403963801</v>
      </c>
      <c r="BX7" s="29">
        <f t="shared" si="0"/>
        <v>4.8850802432254389E-3</v>
      </c>
      <c r="BY7" s="22">
        <f t="shared" ref="BY7:BY47" si="2">IF(S7&lt;&gt;0,(S7-B7)/B7,"")</f>
        <v>-7.0638232086427414E-3</v>
      </c>
      <c r="BZ7" s="22">
        <f t="shared" ref="BZ7:BZ47" si="3">IF(AH7&lt;&gt;0,(AH7-C7)/C7,"")</f>
        <v>-1.3154566482657434E-3</v>
      </c>
      <c r="CA7" s="22">
        <f t="shared" ref="CA7:CA47" si="4">IF(AM7&lt;&gt;0,(AM7-D7)/D7,"")</f>
        <v>-1.3218758274838151E-2</v>
      </c>
      <c r="CB7" s="22">
        <f t="shared" ref="CB7:CB47" si="5">IF(AX7&lt;&gt;0,(AX7-E7)/E7,"")</f>
        <v>-4.4757008561345187E-4</v>
      </c>
      <c r="CC7" s="22">
        <f t="shared" ref="CC7:CC47" si="6">IF(AY7&lt;&gt;0,(AY7-F7)/F7,"")</f>
        <v>-4.0922269687690242E-4</v>
      </c>
      <c r="CD7" s="22">
        <f t="shared" ref="CD7:CD47" si="7">IF(BM7&lt;&gt;0,(BM7-G7)/G7,"")</f>
        <v>-2.9531119258320374E-3</v>
      </c>
      <c r="CE7" s="22">
        <f t="shared" ref="CE7:CE47" si="8">IF(BT7&lt;&gt;0,(BT7-H7)/H7,"")</f>
        <v>-3.1103709614754109E-3</v>
      </c>
    </row>
    <row r="8" spans="1:83" x14ac:dyDescent="0.25">
      <c r="A8" s="6" t="s">
        <v>72</v>
      </c>
      <c r="B8" s="88">
        <v>805861.57805000001</v>
      </c>
      <c r="C8" s="88">
        <v>975.35429490000001</v>
      </c>
      <c r="D8" s="88">
        <v>78714.130783000001</v>
      </c>
      <c r="E8" s="88">
        <v>59767.608866000002</v>
      </c>
      <c r="F8" s="88">
        <v>44701.876581999997</v>
      </c>
      <c r="G8" s="88">
        <v>2478.5721457</v>
      </c>
      <c r="H8" s="88">
        <v>252714.31187999999</v>
      </c>
      <c r="J8" s="88" t="s">
        <v>72</v>
      </c>
      <c r="K8" s="88">
        <v>371.11672628140798</v>
      </c>
      <c r="L8" s="88">
        <v>17371.249521783899</v>
      </c>
      <c r="M8" s="88">
        <v>5189.1620038945603</v>
      </c>
      <c r="N8" s="88">
        <v>5184.0825852047201</v>
      </c>
      <c r="O8" s="88">
        <v>5667.2951000181802</v>
      </c>
      <c r="P8" s="88">
        <v>34.166719144098501</v>
      </c>
      <c r="Q8" s="88">
        <v>4649.91111993086</v>
      </c>
      <c r="R8" s="88">
        <v>250601.62883480699</v>
      </c>
      <c r="S8" s="88">
        <v>804334.40401946602</v>
      </c>
      <c r="T8" s="88">
        <v>7598.8221655139796</v>
      </c>
      <c r="U8" s="88">
        <v>4347.2748171828198</v>
      </c>
      <c r="V8" s="88">
        <v>3920.3796483976198</v>
      </c>
      <c r="W8" s="88">
        <v>24241.747149413801</v>
      </c>
      <c r="X8" s="88">
        <v>232.90340452333299</v>
      </c>
      <c r="Y8" s="88">
        <v>4370.5230407661102</v>
      </c>
      <c r="Z8" s="88">
        <v>4370.5230407661102</v>
      </c>
      <c r="AA8" s="88">
        <v>399.220922083147</v>
      </c>
      <c r="AB8" s="88">
        <v>7070.6136442280304</v>
      </c>
      <c r="AC8" s="88">
        <v>152.652202550212</v>
      </c>
      <c r="AD8" s="88">
        <v>46157.555906376198</v>
      </c>
      <c r="AE8" s="88">
        <v>1293.6756256368801</v>
      </c>
      <c r="AF8" s="88">
        <v>1843.21668488147</v>
      </c>
      <c r="AG8" s="88">
        <v>934.43873129965004</v>
      </c>
      <c r="AH8" s="88">
        <v>975.86400590838696</v>
      </c>
      <c r="AI8" s="88">
        <v>0</v>
      </c>
      <c r="AJ8" s="88">
        <v>282094.766359673</v>
      </c>
      <c r="AK8" s="88">
        <v>70700.8902417918</v>
      </c>
      <c r="AL8" s="88">
        <v>7456.43321174842</v>
      </c>
      <c r="AM8" s="88">
        <v>78556.544375623402</v>
      </c>
      <c r="AN8" s="88">
        <v>2.5714582532890198</v>
      </c>
      <c r="AO8" s="88">
        <v>5319.9510130403396</v>
      </c>
      <c r="AP8" s="88">
        <v>67.500923778722097</v>
      </c>
      <c r="AQ8" s="88">
        <v>88589.318661624595</v>
      </c>
      <c r="AR8" s="88">
        <v>177.409385913568</v>
      </c>
      <c r="AS8" s="88">
        <v>222.820824153838</v>
      </c>
      <c r="AT8" s="88">
        <v>3822.3507346351598</v>
      </c>
      <c r="AU8" s="88">
        <v>442.18959481252398</v>
      </c>
      <c r="AV8" s="88">
        <v>75.556801534416806</v>
      </c>
      <c r="AW8" s="88">
        <v>412.346369384414</v>
      </c>
      <c r="AX8" s="88">
        <v>59819.794338231899</v>
      </c>
      <c r="AY8" s="88">
        <v>44759.475379474803</v>
      </c>
      <c r="AZ8" s="88">
        <v>15060.318958757</v>
      </c>
      <c r="BA8" s="88">
        <v>9.1383923896448707</v>
      </c>
      <c r="BB8" s="88">
        <v>23.268854513247</v>
      </c>
      <c r="BC8" s="88">
        <v>4377.5743544039997</v>
      </c>
      <c r="BD8" s="88">
        <v>70.853603605659103</v>
      </c>
      <c r="BE8" s="88">
        <v>11987.5252493151</v>
      </c>
      <c r="BF8" s="88">
        <v>104.06605926068001</v>
      </c>
      <c r="BG8" s="88">
        <v>178.36331509008599</v>
      </c>
      <c r="BH8" s="88">
        <v>20474.4812509025</v>
      </c>
      <c r="BI8" s="88">
        <v>9170.5574782369604</v>
      </c>
      <c r="BJ8" s="88">
        <v>215.273766618716</v>
      </c>
      <c r="BK8" s="88">
        <v>2090.84693133153</v>
      </c>
      <c r="BL8" s="88">
        <v>7.9089678309275397</v>
      </c>
      <c r="BM8" s="88">
        <v>2480.6235312973599</v>
      </c>
      <c r="BN8" s="88">
        <v>72641.663933020303</v>
      </c>
      <c r="BO8" s="88">
        <v>0</v>
      </c>
      <c r="BP8" s="88">
        <v>902.28279173077794</v>
      </c>
      <c r="BQ8" s="88">
        <v>16608.753771262702</v>
      </c>
      <c r="BR8" s="88">
        <v>0</v>
      </c>
      <c r="BS8" s="88">
        <v>9727.0526337803094</v>
      </c>
      <c r="BT8" s="88">
        <v>252516.00587752199</v>
      </c>
      <c r="BU8" s="88">
        <v>11748.8660116519</v>
      </c>
      <c r="BX8" s="29">
        <f t="shared" si="0"/>
        <v>5.0819562552833954E-3</v>
      </c>
      <c r="BY8" s="22">
        <f t="shared" si="2"/>
        <v>-1.8950823219905859E-3</v>
      </c>
      <c r="BZ8" s="22">
        <f t="shared" si="3"/>
        <v>5.2259062276360086E-4</v>
      </c>
      <c r="CA8" s="22">
        <f t="shared" si="4"/>
        <v>-2.0020091158858729E-3</v>
      </c>
      <c r="CB8" s="22">
        <f t="shared" si="5"/>
        <v>8.7313970262550453E-4</v>
      </c>
      <c r="CC8" s="22">
        <f t="shared" si="6"/>
        <v>1.2885096080731224E-3</v>
      </c>
      <c r="CD8" s="22">
        <f t="shared" si="7"/>
        <v>8.2764812834633622E-4</v>
      </c>
      <c r="CE8" s="22">
        <f t="shared" si="8"/>
        <v>-7.8470428129991847E-4</v>
      </c>
    </row>
    <row r="9" spans="1:83" x14ac:dyDescent="0.25">
      <c r="A9" s="6" t="s">
        <v>124</v>
      </c>
      <c r="B9" s="88">
        <v>97244.617408999999</v>
      </c>
      <c r="C9" s="88">
        <v>150.15785400999999</v>
      </c>
      <c r="D9" s="88">
        <v>16277.849897</v>
      </c>
      <c r="E9" s="88">
        <v>8920.1746241000001</v>
      </c>
      <c r="F9" s="88">
        <v>5660.7524052999997</v>
      </c>
      <c r="G9" s="88">
        <v>229.19167827000001</v>
      </c>
      <c r="H9" s="88">
        <v>27548.175930000001</v>
      </c>
      <c r="J9" s="88" t="s">
        <v>124</v>
      </c>
      <c r="K9" s="88">
        <v>79.136533344929504</v>
      </c>
      <c r="L9" s="88">
        <v>1658.98283655108</v>
      </c>
      <c r="M9" s="88">
        <v>560.012315576844</v>
      </c>
      <c r="N9" s="88">
        <v>559.15538316261802</v>
      </c>
      <c r="O9" s="88">
        <v>600.38987296416997</v>
      </c>
      <c r="P9" s="88">
        <v>6.0229957163841803</v>
      </c>
      <c r="Q9" s="88">
        <v>533.51309552078101</v>
      </c>
      <c r="R9" s="88">
        <v>45381.093926860704</v>
      </c>
      <c r="S9" s="88">
        <v>92878.683763510198</v>
      </c>
      <c r="T9" s="88">
        <v>905.77764879180995</v>
      </c>
      <c r="U9" s="88">
        <v>579.41537913986701</v>
      </c>
      <c r="V9" s="88">
        <v>422.40647796127598</v>
      </c>
      <c r="W9" s="88">
        <v>1235.2910071296101</v>
      </c>
      <c r="X9" s="88">
        <v>55.043164430077603</v>
      </c>
      <c r="Y9" s="88">
        <v>517.19343059089294</v>
      </c>
      <c r="Z9" s="88">
        <v>517.19343059089294</v>
      </c>
      <c r="AA9" s="88">
        <v>103.729844078109</v>
      </c>
      <c r="AB9" s="88">
        <v>1880.3235092059499</v>
      </c>
      <c r="AC9" s="88">
        <v>19.883214028913599</v>
      </c>
      <c r="AD9" s="88">
        <v>4301.7873983743802</v>
      </c>
      <c r="AE9" s="88">
        <v>135.42384206528899</v>
      </c>
      <c r="AF9" s="88">
        <v>193.76918835562699</v>
      </c>
      <c r="AG9" s="88">
        <v>98.978940130656696</v>
      </c>
      <c r="AH9" s="88">
        <v>148.17590976482199</v>
      </c>
      <c r="AI9" s="88">
        <v>0</v>
      </c>
      <c r="AJ9" s="88">
        <v>29817.4741160843</v>
      </c>
      <c r="AK9" s="88">
        <v>14172.4526424047</v>
      </c>
      <c r="AL9" s="88">
        <v>1471.11604204214</v>
      </c>
      <c r="AM9" s="88">
        <v>15747.298528525</v>
      </c>
      <c r="AN9" s="88">
        <v>0.26216869896768502</v>
      </c>
      <c r="AO9" s="88">
        <v>738.65118911247305</v>
      </c>
      <c r="AP9" s="88">
        <v>8.7729503904936692</v>
      </c>
      <c r="AQ9" s="88">
        <v>9608.1186104598401</v>
      </c>
      <c r="AR9" s="88">
        <v>23.597742577313301</v>
      </c>
      <c r="AS9" s="88">
        <v>31.720578162116801</v>
      </c>
      <c r="AT9" s="88">
        <v>674.33435682909203</v>
      </c>
      <c r="AU9" s="88">
        <v>44.016650407579398</v>
      </c>
      <c r="AV9" s="88">
        <v>12.5646025342129</v>
      </c>
      <c r="AW9" s="88">
        <v>45.843656806494799</v>
      </c>
      <c r="AX9" s="88">
        <v>8853.6783614477699</v>
      </c>
      <c r="AY9" s="88">
        <v>5600.7887369500104</v>
      </c>
      <c r="AZ9" s="88">
        <v>3252.88962449775</v>
      </c>
      <c r="BA9" s="88">
        <v>1.1398445741497001</v>
      </c>
      <c r="BB9" s="88">
        <v>2.8768849793592199</v>
      </c>
      <c r="BC9" s="88">
        <v>719.01204473177995</v>
      </c>
      <c r="BD9" s="88">
        <v>7.3356815864459799</v>
      </c>
      <c r="BE9" s="88">
        <v>1395.95689952986</v>
      </c>
      <c r="BF9" s="88">
        <v>14.2062277264284</v>
      </c>
      <c r="BG9" s="88">
        <v>20.941718943765601</v>
      </c>
      <c r="BH9" s="88">
        <v>2378.4041444688701</v>
      </c>
      <c r="BI9" s="88">
        <v>908.15480263716802</v>
      </c>
      <c r="BJ9" s="88">
        <v>38.111805860987502</v>
      </c>
      <c r="BK9" s="88">
        <v>180.78963695387301</v>
      </c>
      <c r="BL9" s="88">
        <v>1.16330988717846</v>
      </c>
      <c r="BM9" s="88">
        <v>225.668126346886</v>
      </c>
      <c r="BN9" s="88">
        <v>7789.2649674168497</v>
      </c>
      <c r="BO9" s="88">
        <v>0</v>
      </c>
      <c r="BP9" s="88">
        <v>84.652645122880202</v>
      </c>
      <c r="BQ9" s="88">
        <v>2309.2711419002699</v>
      </c>
      <c r="BR9" s="88">
        <v>0</v>
      </c>
      <c r="BS9" s="88">
        <v>960.28036793597801</v>
      </c>
      <c r="BT9" s="88">
        <v>26818.963307373899</v>
      </c>
      <c r="BU9" s="88">
        <v>1078.0965317504099</v>
      </c>
      <c r="BX9" s="29">
        <f t="shared" si="0"/>
        <v>6.587151687650456E-3</v>
      </c>
      <c r="BY9" s="22">
        <f t="shared" si="2"/>
        <v>-4.4896404159082359E-2</v>
      </c>
      <c r="BZ9" s="22">
        <f t="shared" si="3"/>
        <v>-1.3199071458799675E-2</v>
      </c>
      <c r="CA9" s="22">
        <f t="shared" si="4"/>
        <v>-3.2593455022139055E-2</v>
      </c>
      <c r="CB9" s="22">
        <f t="shared" si="5"/>
        <v>-7.4545920292383595E-3</v>
      </c>
      <c r="CC9" s="22">
        <f t="shared" si="6"/>
        <v>-1.0592879542628837E-2</v>
      </c>
      <c r="CD9" s="22">
        <f t="shared" si="7"/>
        <v>-1.5373821378292284E-2</v>
      </c>
      <c r="CE9" s="22">
        <f t="shared" si="8"/>
        <v>-2.6470450329598372E-2</v>
      </c>
    </row>
    <row r="10" spans="1:83" x14ac:dyDescent="0.25">
      <c r="A10" s="6" t="s">
        <v>125</v>
      </c>
      <c r="B10" s="88">
        <v>117476.1072</v>
      </c>
      <c r="C10" s="88">
        <v>175.05220693999999</v>
      </c>
      <c r="D10" s="88">
        <v>34014.558642999997</v>
      </c>
      <c r="E10" s="88">
        <v>14925.97782</v>
      </c>
      <c r="F10" s="88">
        <v>7094.3056485999996</v>
      </c>
      <c r="G10" s="88">
        <v>6261.2564978</v>
      </c>
      <c r="H10" s="88">
        <v>36130.533130999997</v>
      </c>
      <c r="J10" s="88" t="s">
        <v>125</v>
      </c>
      <c r="K10" s="88">
        <v>102.212980834118</v>
      </c>
      <c r="L10" s="88">
        <v>1305.8369209072</v>
      </c>
      <c r="M10" s="88">
        <v>520.192428517998</v>
      </c>
      <c r="N10" s="88">
        <v>519.43932152423099</v>
      </c>
      <c r="O10" s="88">
        <v>454.58344701466501</v>
      </c>
      <c r="P10" s="88">
        <v>6.8274249853579896</v>
      </c>
      <c r="Q10" s="88">
        <v>1179.6845820743199</v>
      </c>
      <c r="R10" s="88">
        <v>39824.410924136901</v>
      </c>
      <c r="S10" s="88">
        <v>107519.49548548499</v>
      </c>
      <c r="T10" s="88">
        <v>1282.4583325997401</v>
      </c>
      <c r="U10" s="88">
        <v>1552.41261436267</v>
      </c>
      <c r="V10" s="88">
        <v>549.14974982820297</v>
      </c>
      <c r="W10" s="88">
        <v>1251.09395344054</v>
      </c>
      <c r="X10" s="88">
        <v>73.093127001383394</v>
      </c>
      <c r="Y10" s="88">
        <v>640.76708956607399</v>
      </c>
      <c r="Z10" s="88">
        <v>640.76708956607399</v>
      </c>
      <c r="AA10" s="88">
        <v>226.931340575516</v>
      </c>
      <c r="AB10" s="88">
        <v>3628.0348896465398</v>
      </c>
      <c r="AC10" s="88">
        <v>19.158908555818201</v>
      </c>
      <c r="AD10" s="88">
        <v>3858.1708814487401</v>
      </c>
      <c r="AE10" s="88">
        <v>133.74537970094201</v>
      </c>
      <c r="AF10" s="88">
        <v>196.066819995039</v>
      </c>
      <c r="AG10" s="88">
        <v>76.380212740670203</v>
      </c>
      <c r="AH10" s="88">
        <v>172.43994135705401</v>
      </c>
      <c r="AI10" s="88">
        <v>0</v>
      </c>
      <c r="AJ10" s="88">
        <v>38073.425252842499</v>
      </c>
      <c r="AK10" s="88">
        <v>30160.533846569298</v>
      </c>
      <c r="AL10" s="88">
        <v>3124.6039248885299</v>
      </c>
      <c r="AM10" s="88">
        <v>33512.069112033299</v>
      </c>
      <c r="AN10" s="88">
        <v>0.21391773933211</v>
      </c>
      <c r="AO10" s="88">
        <v>1294.9198102481801</v>
      </c>
      <c r="AP10" s="88">
        <v>23.754824098722899</v>
      </c>
      <c r="AQ10" s="88">
        <v>12482.473183634</v>
      </c>
      <c r="AR10" s="88">
        <v>44.316732529748599</v>
      </c>
      <c r="AS10" s="88">
        <v>36.373839735004502</v>
      </c>
      <c r="AT10" s="88">
        <v>1344.25727861461</v>
      </c>
      <c r="AU10" s="88">
        <v>58.612457106323298</v>
      </c>
      <c r="AV10" s="88">
        <v>13.3735195136603</v>
      </c>
      <c r="AW10" s="88">
        <v>37.704653185403103</v>
      </c>
      <c r="AX10" s="88">
        <v>14826.412732794201</v>
      </c>
      <c r="AY10" s="88">
        <v>7007.3511058935001</v>
      </c>
      <c r="AZ10" s="88">
        <v>7819.0616269007896</v>
      </c>
      <c r="BA10" s="88">
        <v>1.0800839960978199</v>
      </c>
      <c r="BB10" s="88">
        <v>5.6821342945485203</v>
      </c>
      <c r="BC10" s="88">
        <v>1285.3407937741399</v>
      </c>
      <c r="BD10" s="88">
        <v>8.6321212321632306</v>
      </c>
      <c r="BE10" s="88">
        <v>1328.0526156186399</v>
      </c>
      <c r="BF10" s="88">
        <v>18.839572413565001</v>
      </c>
      <c r="BG10" s="88">
        <v>35.860589405688899</v>
      </c>
      <c r="BH10" s="88">
        <v>2475.37598494243</v>
      </c>
      <c r="BI10" s="88">
        <v>1196.45834264014</v>
      </c>
      <c r="BJ10" s="88">
        <v>90.844028836455493</v>
      </c>
      <c r="BK10" s="88">
        <v>98.355244299674197</v>
      </c>
      <c r="BL10" s="88">
        <v>100.894632296609</v>
      </c>
      <c r="BM10" s="88">
        <v>6221.0811968892704</v>
      </c>
      <c r="BN10" s="88">
        <v>9556.8694979092197</v>
      </c>
      <c r="BO10" s="88">
        <v>0</v>
      </c>
      <c r="BP10" s="88">
        <v>80.574642965657404</v>
      </c>
      <c r="BQ10" s="88">
        <v>3541.4912080854401</v>
      </c>
      <c r="BR10" s="88">
        <v>0</v>
      </c>
      <c r="BS10" s="88">
        <v>1136.87042865126</v>
      </c>
      <c r="BT10" s="88">
        <v>34567.494321444901</v>
      </c>
      <c r="BU10" s="88">
        <v>1394.01532615067</v>
      </c>
      <c r="BX10" s="29">
        <f t="shared" si="0"/>
        <v>6.771630239149601E-3</v>
      </c>
      <c r="BY10" s="22">
        <f t="shared" si="2"/>
        <v>-8.4754355177637394E-2</v>
      </c>
      <c r="BZ10" s="22">
        <f t="shared" si="3"/>
        <v>-1.4922780058644718E-2</v>
      </c>
      <c r="CA10" s="22">
        <f t="shared" si="4"/>
        <v>-1.4772778216544834E-2</v>
      </c>
      <c r="CB10" s="22">
        <f t="shared" si="5"/>
        <v>-6.6705905908816029E-3</v>
      </c>
      <c r="CC10" s="22">
        <f t="shared" si="6"/>
        <v>-1.2256949025541246E-2</v>
      </c>
      <c r="CD10" s="22">
        <f t="shared" si="7"/>
        <v>-6.4164917896026071E-3</v>
      </c>
      <c r="CE10" s="22">
        <f t="shared" si="8"/>
        <v>-4.326088419143774E-2</v>
      </c>
    </row>
    <row r="11" spans="1:83" x14ac:dyDescent="0.25">
      <c r="A11" s="6" t="s">
        <v>126</v>
      </c>
      <c r="B11" s="88">
        <v>244688.95165999999</v>
      </c>
      <c r="C11" s="88">
        <v>536.01328851000005</v>
      </c>
      <c r="D11" s="88">
        <v>69774.531791999994</v>
      </c>
      <c r="E11" s="88">
        <v>28204.142908999998</v>
      </c>
      <c r="F11" s="88">
        <v>16105.843092999999</v>
      </c>
      <c r="G11" s="88">
        <v>791.17023417999997</v>
      </c>
      <c r="H11" s="88">
        <v>101184.72255000001</v>
      </c>
      <c r="J11" s="88" t="s">
        <v>126</v>
      </c>
      <c r="K11" s="88">
        <v>234.73164630279399</v>
      </c>
      <c r="L11" s="88">
        <v>6580.4749713965703</v>
      </c>
      <c r="M11" s="88">
        <v>878.11649053483097</v>
      </c>
      <c r="N11" s="88">
        <v>875.69609714360399</v>
      </c>
      <c r="O11" s="88">
        <v>870.15697248631795</v>
      </c>
      <c r="P11" s="88">
        <v>16.8173922653483</v>
      </c>
      <c r="Q11" s="88">
        <v>1378.5365505639099</v>
      </c>
      <c r="R11" s="88">
        <v>77258.964316052094</v>
      </c>
      <c r="S11" s="88">
        <v>193311.66789574301</v>
      </c>
      <c r="T11" s="88">
        <v>2014.1978083714901</v>
      </c>
      <c r="U11" s="88">
        <v>1278.71647132062</v>
      </c>
      <c r="V11" s="88">
        <v>875.58081813455999</v>
      </c>
      <c r="W11" s="88">
        <v>6403.72764727908</v>
      </c>
      <c r="X11" s="88">
        <v>158.10331030137201</v>
      </c>
      <c r="Y11" s="88">
        <v>1007.87035689765</v>
      </c>
      <c r="Z11" s="88">
        <v>1007.87035689765</v>
      </c>
      <c r="AA11" s="88">
        <v>263.88264312130298</v>
      </c>
      <c r="AB11" s="88">
        <v>3889.4432268004798</v>
      </c>
      <c r="AC11" s="88">
        <v>40.206943295182199</v>
      </c>
      <c r="AD11" s="88">
        <v>17964.4895779248</v>
      </c>
      <c r="AE11" s="88">
        <v>363.226076363696</v>
      </c>
      <c r="AF11" s="88">
        <v>837.15727234797703</v>
      </c>
      <c r="AG11" s="88">
        <v>272.27150590089099</v>
      </c>
      <c r="AH11" s="88">
        <v>418.44815500697302</v>
      </c>
      <c r="AI11" s="88">
        <v>0</v>
      </c>
      <c r="AJ11" s="88">
        <v>100761.80550604301</v>
      </c>
      <c r="AK11" s="88">
        <v>43883.194079046698</v>
      </c>
      <c r="AL11" s="88">
        <v>4613.02155172318</v>
      </c>
      <c r="AM11" s="88">
        <v>48760.098273891199</v>
      </c>
      <c r="AN11" s="88">
        <v>0.90986505876971202</v>
      </c>
      <c r="AO11" s="88">
        <v>1806.57141045101</v>
      </c>
      <c r="AP11" s="88">
        <v>35.452669080727702</v>
      </c>
      <c r="AQ11" s="88">
        <v>35122.679927164798</v>
      </c>
      <c r="AR11" s="88">
        <v>89.768497935922596</v>
      </c>
      <c r="AS11" s="88">
        <v>89.324320067020395</v>
      </c>
      <c r="AT11" s="88">
        <v>1641.8245379939001</v>
      </c>
      <c r="AU11" s="88">
        <v>82.928665156500699</v>
      </c>
      <c r="AV11" s="88">
        <v>42.1535440951955</v>
      </c>
      <c r="AW11" s="88">
        <v>78.058872005158804</v>
      </c>
      <c r="AX11" s="88">
        <v>24474.281852543802</v>
      </c>
      <c r="AY11" s="88">
        <v>13450.876891042</v>
      </c>
      <c r="AZ11" s="88">
        <v>11023.404961501699</v>
      </c>
      <c r="BA11" s="88">
        <v>3.3274854632737498</v>
      </c>
      <c r="BB11" s="88">
        <v>5.5291735423314998</v>
      </c>
      <c r="BC11" s="88">
        <v>2160.9467394191902</v>
      </c>
      <c r="BD11" s="88">
        <v>24.762028362461901</v>
      </c>
      <c r="BE11" s="88">
        <v>2966.4411026416801</v>
      </c>
      <c r="BF11" s="88">
        <v>49.372620579043897</v>
      </c>
      <c r="BG11" s="88">
        <v>67.938356454306302</v>
      </c>
      <c r="BH11" s="88">
        <v>5598.3253156743103</v>
      </c>
      <c r="BI11" s="88">
        <v>3653.4412223200202</v>
      </c>
      <c r="BJ11" s="88">
        <v>141.715197561688</v>
      </c>
      <c r="BK11" s="88">
        <v>368.849336133203</v>
      </c>
      <c r="BL11" s="88">
        <v>4.1584288761388102</v>
      </c>
      <c r="BM11" s="88">
        <v>695.43843339561397</v>
      </c>
      <c r="BN11" s="88">
        <v>30514.382505206398</v>
      </c>
      <c r="BO11" s="88">
        <v>0</v>
      </c>
      <c r="BP11" s="88">
        <v>365.45110452399399</v>
      </c>
      <c r="BQ11" s="88">
        <v>6051.0391115338098</v>
      </c>
      <c r="BR11" s="88">
        <v>0</v>
      </c>
      <c r="BS11" s="88">
        <v>3998.1455477702998</v>
      </c>
      <c r="BT11" s="88">
        <v>89584.999416877399</v>
      </c>
      <c r="BU11" s="88">
        <v>3480.46763292989</v>
      </c>
      <c r="BX11" s="29">
        <f t="shared" si="0"/>
        <v>5.4118562608106973E-3</v>
      </c>
      <c r="BY11" s="22">
        <f t="shared" si="2"/>
        <v>-0.20996977352556034</v>
      </c>
      <c r="BZ11" s="22">
        <f t="shared" si="3"/>
        <v>-0.21933249794950502</v>
      </c>
      <c r="CA11" s="22">
        <f t="shared" si="4"/>
        <v>-0.3011762741848768</v>
      </c>
      <c r="CB11" s="22">
        <f t="shared" si="5"/>
        <v>-0.13224514811495977</v>
      </c>
      <c r="CC11" s="22">
        <f t="shared" si="6"/>
        <v>-0.16484490669798674</v>
      </c>
      <c r="CD11" s="22">
        <f t="shared" si="7"/>
        <v>-0.12100025588501344</v>
      </c>
      <c r="CE11" s="22">
        <f t="shared" si="8"/>
        <v>-0.11463907634268258</v>
      </c>
    </row>
    <row r="12" spans="1:83" x14ac:dyDescent="0.25">
      <c r="A12" s="6" t="s">
        <v>73</v>
      </c>
      <c r="B12" s="88">
        <v>247002.13099999999</v>
      </c>
      <c r="C12" s="88">
        <v>603.30389421999996</v>
      </c>
      <c r="D12" s="88">
        <v>28128.972652</v>
      </c>
      <c r="E12" s="88">
        <v>20790.937066999999</v>
      </c>
      <c r="F12" s="88">
        <v>15970.263586999999</v>
      </c>
      <c r="G12" s="88">
        <v>1247.7715634000001</v>
      </c>
      <c r="H12" s="88">
        <v>122161.72077</v>
      </c>
      <c r="J12" s="88" t="s">
        <v>73</v>
      </c>
      <c r="K12" s="88">
        <v>69.978908011926805</v>
      </c>
      <c r="L12" s="88">
        <v>5357.3091244555899</v>
      </c>
      <c r="M12" s="88">
        <v>1908.8321518646101</v>
      </c>
      <c r="N12" s="88">
        <v>1905.36534624501</v>
      </c>
      <c r="O12" s="88">
        <v>2201.14873444666</v>
      </c>
      <c r="P12" s="88">
        <v>22.109420582916801</v>
      </c>
      <c r="Q12" s="88">
        <v>1499.8399822931301</v>
      </c>
      <c r="R12" s="88">
        <v>87029.736386133503</v>
      </c>
      <c r="S12" s="88">
        <v>210845.84942696299</v>
      </c>
      <c r="T12" s="88">
        <v>2502.7107746926999</v>
      </c>
      <c r="U12" s="88">
        <v>1444.5365497789301</v>
      </c>
      <c r="V12" s="88">
        <v>1234.7901643304201</v>
      </c>
      <c r="W12" s="88">
        <v>4871.2958790985303</v>
      </c>
      <c r="X12" s="88">
        <v>34.0133214945132</v>
      </c>
      <c r="Y12" s="88">
        <v>1539.1072116615601</v>
      </c>
      <c r="Z12" s="88">
        <v>1539.1072116615601</v>
      </c>
      <c r="AA12" s="88">
        <v>122.682776060009</v>
      </c>
      <c r="AB12" s="88">
        <v>3539.3261229561699</v>
      </c>
      <c r="AC12" s="88">
        <v>72.7683870108864</v>
      </c>
      <c r="AD12" s="88">
        <v>15527.3640643323</v>
      </c>
      <c r="AE12" s="88">
        <v>441.49477815285701</v>
      </c>
      <c r="AF12" s="88">
        <v>556.888713195214</v>
      </c>
      <c r="AG12" s="88">
        <v>353.69876178235597</v>
      </c>
      <c r="AH12" s="88">
        <v>532.04691160016898</v>
      </c>
      <c r="AI12" s="88">
        <v>0</v>
      </c>
      <c r="AJ12" s="88">
        <v>118763.009686006</v>
      </c>
      <c r="AK12" s="88">
        <v>20803.967448756299</v>
      </c>
      <c r="AL12" s="88">
        <v>2189.00974310642</v>
      </c>
      <c r="AM12" s="88">
        <v>23115.6599679227</v>
      </c>
      <c r="AN12" s="88">
        <v>0.91599595393442201</v>
      </c>
      <c r="AO12" s="88">
        <v>1947.3147855509001</v>
      </c>
      <c r="AP12" s="88">
        <v>29.767058355903099</v>
      </c>
      <c r="AQ12" s="88">
        <v>56126.207933957201</v>
      </c>
      <c r="AR12" s="88">
        <v>56.014522186764601</v>
      </c>
      <c r="AS12" s="88">
        <v>64.686311094208904</v>
      </c>
      <c r="AT12" s="88">
        <v>1226.0063626492899</v>
      </c>
      <c r="AU12" s="88">
        <v>38.109485397135003</v>
      </c>
      <c r="AV12" s="88">
        <v>20.803465224843901</v>
      </c>
      <c r="AW12" s="88">
        <v>118.92965658713401</v>
      </c>
      <c r="AX12" s="88">
        <v>18611.922085728002</v>
      </c>
      <c r="AY12" s="88">
        <v>14454.190768300999</v>
      </c>
      <c r="AZ12" s="88">
        <v>4157.7313174269802</v>
      </c>
      <c r="BA12" s="88">
        <v>4.3510360069886396</v>
      </c>
      <c r="BB12" s="88">
        <v>1.57139368353753</v>
      </c>
      <c r="BC12" s="88">
        <v>1301.1526238859699</v>
      </c>
      <c r="BD12" s="88">
        <v>21.9601122891141</v>
      </c>
      <c r="BE12" s="88">
        <v>4198.1178837833504</v>
      </c>
      <c r="BF12" s="88">
        <v>26.863111536235699</v>
      </c>
      <c r="BG12" s="88">
        <v>39.5181363228007</v>
      </c>
      <c r="BH12" s="88">
        <v>6998.9774316153798</v>
      </c>
      <c r="BI12" s="88">
        <v>2847.3272161944401</v>
      </c>
      <c r="BJ12" s="88">
        <v>98.433721027133302</v>
      </c>
      <c r="BK12" s="88">
        <v>206.261602429493</v>
      </c>
      <c r="BL12" s="88">
        <v>2.6668542257643102</v>
      </c>
      <c r="BM12" s="88">
        <v>1124.7594734039899</v>
      </c>
      <c r="BN12" s="88">
        <v>51929.613103494899</v>
      </c>
      <c r="BO12" s="88">
        <v>6.7210282577423204</v>
      </c>
      <c r="BP12" s="88">
        <v>264.92531657780597</v>
      </c>
      <c r="BQ12" s="88">
        <v>5965.1148112737801</v>
      </c>
      <c r="BR12" s="88">
        <v>0</v>
      </c>
      <c r="BS12" s="88">
        <v>3806.3197223829802</v>
      </c>
      <c r="BT12" s="88">
        <v>109438.674262691</v>
      </c>
      <c r="BU12" s="88">
        <v>3582.2663378709899</v>
      </c>
      <c r="BX12" s="29">
        <f t="shared" si="0"/>
        <v>5.3073447277842941E-3</v>
      </c>
      <c r="BY12" s="22">
        <f t="shared" si="2"/>
        <v>-0.14638044387170493</v>
      </c>
      <c r="BZ12" s="22">
        <f t="shared" si="3"/>
        <v>-0.1181112591888003</v>
      </c>
      <c r="CA12" s="22">
        <f t="shared" si="4"/>
        <v>-0.17822594326852703</v>
      </c>
      <c r="CB12" s="22">
        <f t="shared" si="5"/>
        <v>-0.10480600149238081</v>
      </c>
      <c r="CC12" s="22">
        <f t="shared" si="6"/>
        <v>-9.493098285072156E-2</v>
      </c>
      <c r="CD12" s="22">
        <f t="shared" si="7"/>
        <v>-9.8585425092410153E-2</v>
      </c>
      <c r="CE12" s="22">
        <f t="shared" si="8"/>
        <v>-0.10414920833722799</v>
      </c>
    </row>
    <row r="13" spans="1:83" x14ac:dyDescent="0.25">
      <c r="A13" s="6" t="s">
        <v>86</v>
      </c>
      <c r="B13" s="88">
        <v>2497.7566350000002</v>
      </c>
      <c r="C13" s="88">
        <v>3.5443741563</v>
      </c>
      <c r="D13" s="88">
        <v>149.87863748000001</v>
      </c>
      <c r="E13" s="88">
        <v>210.63841661999999</v>
      </c>
      <c r="F13" s="88">
        <v>210.32323998000001</v>
      </c>
      <c r="G13" s="88">
        <v>13.290765791</v>
      </c>
      <c r="H13" s="88">
        <v>1042.2409865</v>
      </c>
      <c r="J13" s="88" t="s">
        <v>86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X13" s="29" t="str">
        <f t="shared" si="0"/>
        <v/>
      </c>
      <c r="BY13" s="22" t="str">
        <f t="shared" si="2"/>
        <v/>
      </c>
      <c r="BZ13" s="22" t="str">
        <f t="shared" si="3"/>
        <v/>
      </c>
      <c r="CA13" s="22" t="str">
        <f t="shared" si="4"/>
        <v/>
      </c>
      <c r="CB13" s="22" t="str">
        <f t="shared" si="5"/>
        <v/>
      </c>
      <c r="CC13" s="22" t="str">
        <f t="shared" si="6"/>
        <v/>
      </c>
      <c r="CD13" s="22" t="str">
        <f t="shared" si="7"/>
        <v/>
      </c>
      <c r="CE13" s="22" t="str">
        <f t="shared" si="8"/>
        <v/>
      </c>
    </row>
    <row r="14" spans="1:83" x14ac:dyDescent="0.25">
      <c r="A14" s="6" t="s">
        <v>180</v>
      </c>
      <c r="B14" s="88">
        <v>8367.8865781000004</v>
      </c>
      <c r="C14" s="88">
        <v>15.639660921000001</v>
      </c>
      <c r="D14" s="88">
        <v>5701.1565575000004</v>
      </c>
      <c r="E14" s="88">
        <v>694.59754453000005</v>
      </c>
      <c r="F14" s="88">
        <v>3225.8889912999998</v>
      </c>
      <c r="G14" s="88">
        <v>77.865470978000005</v>
      </c>
      <c r="H14" s="88">
        <v>1926.6926470000001</v>
      </c>
      <c r="J14" s="88" t="s">
        <v>180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0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0</v>
      </c>
      <c r="BP14" s="88">
        <v>0</v>
      </c>
      <c r="BQ14" s="88">
        <v>0</v>
      </c>
      <c r="BR14" s="88">
        <v>0</v>
      </c>
      <c r="BS14" s="88">
        <v>0</v>
      </c>
      <c r="BT14" s="88">
        <v>0</v>
      </c>
      <c r="BU14" s="88">
        <v>0</v>
      </c>
      <c r="BX14" s="29" t="str">
        <f t="shared" si="0"/>
        <v/>
      </c>
      <c r="BY14" s="22" t="str">
        <f t="shared" si="2"/>
        <v/>
      </c>
      <c r="BZ14" s="22" t="str">
        <f t="shared" si="3"/>
        <v/>
      </c>
      <c r="CA14" s="22" t="str">
        <f t="shared" si="4"/>
        <v/>
      </c>
      <c r="CB14" s="22" t="str">
        <f t="shared" si="5"/>
        <v/>
      </c>
      <c r="CC14" s="22" t="str">
        <f t="shared" si="6"/>
        <v/>
      </c>
      <c r="CD14" s="22" t="str">
        <f t="shared" si="7"/>
        <v/>
      </c>
      <c r="CE14" s="22" t="str">
        <f t="shared" si="8"/>
        <v/>
      </c>
    </row>
    <row r="15" spans="1:83" x14ac:dyDescent="0.25">
      <c r="A15" s="12" t="s">
        <v>88</v>
      </c>
      <c r="B15" s="88">
        <v>1887.7611311999999</v>
      </c>
      <c r="C15" s="88">
        <v>2.0014400943999999</v>
      </c>
      <c r="D15" s="88">
        <v>468.76668882000001</v>
      </c>
      <c r="E15" s="88">
        <v>68.997872411000003</v>
      </c>
      <c r="F15" s="88">
        <v>63.199265572000002</v>
      </c>
      <c r="G15" s="88">
        <v>1.2314105865</v>
      </c>
      <c r="H15" s="88">
        <v>689.05556573000001</v>
      </c>
      <c r="J15" s="88" t="s">
        <v>88</v>
      </c>
      <c r="K15" s="88">
        <v>3.8494220019069998E-7</v>
      </c>
      <c r="L15" s="88">
        <v>1.8571777945733202E-5</v>
      </c>
      <c r="M15" s="88">
        <v>1.5542880562178599E-4</v>
      </c>
      <c r="N15" s="88">
        <v>1.5542773730914901E-4</v>
      </c>
      <c r="O15" s="88">
        <v>4.7773530481654797E-5</v>
      </c>
      <c r="P15" s="88">
        <v>6.6367057950032499E-7</v>
      </c>
      <c r="Q15" s="88">
        <v>5.6877782415141402E-4</v>
      </c>
      <c r="R15" s="88">
        <v>1.52929117999085E-3</v>
      </c>
      <c r="S15" s="88">
        <v>0.169973551149986</v>
      </c>
      <c r="T15" s="88">
        <v>7.9448974324972197E-4</v>
      </c>
      <c r="U15" s="88">
        <v>2.6605678045602498E-4</v>
      </c>
      <c r="V15" s="88">
        <v>4.0282074789596399E-4</v>
      </c>
      <c r="W15" s="88">
        <v>4.38881891089467E-5</v>
      </c>
      <c r="X15" s="88">
        <v>1.8518392899463701E-8</v>
      </c>
      <c r="Y15" s="88">
        <v>2.11889922476672E-4</v>
      </c>
      <c r="Z15" s="88">
        <v>2.11889922476672E-4</v>
      </c>
      <c r="AA15" s="88">
        <v>5.2079533942911099E-5</v>
      </c>
      <c r="AB15" s="88">
        <v>3.40491834554142E-4</v>
      </c>
      <c r="AC15" s="88">
        <v>1.21314388344163E-6</v>
      </c>
      <c r="AD15" s="88">
        <v>2.8164585522732398E-4</v>
      </c>
      <c r="AE15" s="88">
        <v>1.10094379183959E-5</v>
      </c>
      <c r="AF15" s="88">
        <v>7.3788732869260099E-6</v>
      </c>
      <c r="AG15" s="88">
        <v>6.1802033935746302E-6</v>
      </c>
      <c r="AH15" s="88">
        <v>2.08815434558552E-5</v>
      </c>
      <c r="AI15" s="88">
        <v>0</v>
      </c>
      <c r="AJ15" s="88">
        <v>1.2631477592773201E-2</v>
      </c>
      <c r="AK15" s="88">
        <v>5.85919983244874E-3</v>
      </c>
      <c r="AL15" s="88">
        <v>5.9895403914306299E-4</v>
      </c>
      <c r="AM15" s="88">
        <v>6.5102334055347098E-3</v>
      </c>
      <c r="AN15" s="88">
        <v>6.8330603162530196E-9</v>
      </c>
      <c r="AO15" s="88">
        <v>5.1661093768084901E-4</v>
      </c>
      <c r="AP15" s="88">
        <v>5.9669637394797903E-11</v>
      </c>
      <c r="AQ15" s="88">
        <v>5.5865351675788199E-3</v>
      </c>
      <c r="AR15" s="88">
        <v>4.1182283657688201E-7</v>
      </c>
      <c r="AS15" s="88">
        <v>9.68902704520023E-8</v>
      </c>
      <c r="AT15" s="88">
        <v>4.19960206573081E-4</v>
      </c>
      <c r="AU15" s="88">
        <v>1.69515809895445E-7</v>
      </c>
      <c r="AV15" s="88">
        <v>4.3257648660416597E-8</v>
      </c>
      <c r="AW15" s="88">
        <v>2.6913562283327E-8</v>
      </c>
      <c r="AX15" s="88">
        <v>9.7071866110154002E-4</v>
      </c>
      <c r="AY15" s="88">
        <v>9.3192369645816499E-4</v>
      </c>
      <c r="AZ15" s="88">
        <v>3.8794964643374797E-5</v>
      </c>
      <c r="BA15" s="88">
        <v>1.02313861009606E-10</v>
      </c>
      <c r="BB15" s="88">
        <v>0</v>
      </c>
      <c r="BC15" s="88">
        <v>1.3251497765064401E-4</v>
      </c>
      <c r="BD15" s="88">
        <v>1.53470791514408E-10</v>
      </c>
      <c r="BE15" s="88">
        <v>7.5259357242458603E-5</v>
      </c>
      <c r="BF15" s="88">
        <v>6.8222688867209804E-10</v>
      </c>
      <c r="BG15" s="88">
        <v>8.6389325220324204E-7</v>
      </c>
      <c r="BH15" s="88">
        <v>3.0022586352287597E-4</v>
      </c>
      <c r="BI15" s="88">
        <v>6.6943763593974603E-5</v>
      </c>
      <c r="BJ15" s="88">
        <v>5.4520191581650805E-7</v>
      </c>
      <c r="BK15" s="88">
        <v>1.8029078964048099E-6</v>
      </c>
      <c r="BL15" s="88">
        <v>1.8905956337461399E-9</v>
      </c>
      <c r="BM15" s="88">
        <v>1.7546187822770399E-5</v>
      </c>
      <c r="BN15" s="88">
        <v>4.0038717689644399E-3</v>
      </c>
      <c r="BO15" s="88">
        <v>0</v>
      </c>
      <c r="BP15" s="88">
        <v>5.1285515572016801E-6</v>
      </c>
      <c r="BQ15" s="88">
        <v>1.50728052317884E-3</v>
      </c>
      <c r="BR15" s="88">
        <v>0</v>
      </c>
      <c r="BS15" s="88">
        <v>1.55294053936076E-4</v>
      </c>
      <c r="BT15" s="88">
        <v>1.2306052238518E-2</v>
      </c>
      <c r="BU15" s="88">
        <v>1.7017657870776E-3</v>
      </c>
      <c r="BX15" s="29">
        <f t="shared" si="0"/>
        <v>7.999641594821378E-3</v>
      </c>
      <c r="BY15" s="22">
        <f t="shared" si="2"/>
        <v>-0.99990996024425938</v>
      </c>
      <c r="BZ15" s="22">
        <f t="shared" si="3"/>
        <v>-0.99998956674071127</v>
      </c>
      <c r="CA15" s="22">
        <f t="shared" si="4"/>
        <v>-0.99998611199652021</v>
      </c>
      <c r="CB15" s="22">
        <f t="shared" si="5"/>
        <v>-0.99998593117980039</v>
      </c>
      <c r="CC15" s="22">
        <f t="shared" si="6"/>
        <v>-0.99998525420053508</v>
      </c>
      <c r="CD15" s="22">
        <f t="shared" si="7"/>
        <v>-0.99998575114749289</v>
      </c>
      <c r="CE15" s="22">
        <f t="shared" si="8"/>
        <v>-0.99998214069684577</v>
      </c>
    </row>
    <row r="16" spans="1:83" x14ac:dyDescent="0.25">
      <c r="A16" s="27" t="s">
        <v>181</v>
      </c>
      <c r="B16" s="88">
        <v>3482.131813</v>
      </c>
      <c r="C16" s="88">
        <v>44360.328694999997</v>
      </c>
      <c r="D16" s="88">
        <v>2360.2382585</v>
      </c>
      <c r="E16" s="88">
        <v>6077.3254164</v>
      </c>
      <c r="F16" s="88">
        <v>2283.5373172</v>
      </c>
      <c r="G16" s="88">
        <v>162.76974679</v>
      </c>
      <c r="H16" s="88">
        <v>19989.962455000001</v>
      </c>
      <c r="J16" s="88" t="s">
        <v>181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0</v>
      </c>
      <c r="AI16" s="8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  <c r="AO16" s="88">
        <v>0</v>
      </c>
      <c r="AP16" s="88">
        <v>0</v>
      </c>
      <c r="AQ16" s="88">
        <v>0</v>
      </c>
      <c r="AR16" s="88">
        <v>0</v>
      </c>
      <c r="AS16" s="88">
        <v>0</v>
      </c>
      <c r="AT16" s="88">
        <v>0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0</v>
      </c>
      <c r="BD16" s="88">
        <v>0</v>
      </c>
      <c r="BE16" s="88">
        <v>0</v>
      </c>
      <c r="BF16" s="88">
        <v>0</v>
      </c>
      <c r="BG16" s="88">
        <v>0</v>
      </c>
      <c r="BH16" s="88">
        <v>0</v>
      </c>
      <c r="BI16" s="88">
        <v>0</v>
      </c>
      <c r="BJ16" s="88">
        <v>0</v>
      </c>
      <c r="BK16" s="88">
        <v>0</v>
      </c>
      <c r="BL16" s="88">
        <v>0</v>
      </c>
      <c r="BM16" s="88">
        <v>0</v>
      </c>
      <c r="BN16" s="88">
        <v>0</v>
      </c>
      <c r="BO16" s="88">
        <v>0</v>
      </c>
      <c r="BP16" s="88">
        <v>0</v>
      </c>
      <c r="BQ16" s="88">
        <v>0</v>
      </c>
      <c r="BR16" s="88">
        <v>0</v>
      </c>
      <c r="BS16" s="88">
        <v>0</v>
      </c>
      <c r="BT16" s="88">
        <v>0</v>
      </c>
      <c r="BU16" s="88">
        <v>0</v>
      </c>
      <c r="BX16" s="29" t="str">
        <f t="shared" si="0"/>
        <v/>
      </c>
      <c r="BY16" s="22" t="str">
        <f t="shared" si="2"/>
        <v/>
      </c>
      <c r="BZ16" s="22" t="str">
        <f t="shared" si="3"/>
        <v/>
      </c>
      <c r="CA16" s="22" t="str">
        <f t="shared" si="4"/>
        <v/>
      </c>
      <c r="CB16" s="22" t="str">
        <f t="shared" si="5"/>
        <v/>
      </c>
      <c r="CC16" s="22" t="str">
        <f t="shared" si="6"/>
        <v/>
      </c>
      <c r="CD16" s="22" t="str">
        <f t="shared" si="7"/>
        <v/>
      </c>
      <c r="CE16" s="22" t="str">
        <f t="shared" si="8"/>
        <v/>
      </c>
    </row>
    <row r="17" spans="1:83" x14ac:dyDescent="0.25">
      <c r="A17" s="27" t="s">
        <v>330</v>
      </c>
      <c r="B17" s="88">
        <v>7072.7391931000002</v>
      </c>
      <c r="C17" s="88">
        <v>4290.5155387000004</v>
      </c>
      <c r="D17" s="88">
        <v>4277.8703665000003</v>
      </c>
      <c r="E17" s="88">
        <v>6665.9882132000002</v>
      </c>
      <c r="F17" s="88">
        <v>2128.6762140999999</v>
      </c>
      <c r="G17" s="88">
        <v>149.42140825000001</v>
      </c>
      <c r="H17" s="88">
        <v>62830.897753999998</v>
      </c>
      <c r="J17" s="88" t="s">
        <v>330</v>
      </c>
      <c r="K17" s="88">
        <v>5.8748922140630597</v>
      </c>
      <c r="L17" s="88">
        <v>3807.3562792546099</v>
      </c>
      <c r="M17" s="88">
        <v>178.66349784023501</v>
      </c>
      <c r="N17" s="88">
        <v>178.65205475509799</v>
      </c>
      <c r="O17" s="88">
        <v>165.89944864762899</v>
      </c>
      <c r="P17" s="88">
        <v>5.6223890511152598E-2</v>
      </c>
      <c r="Q17" s="88">
        <v>1054.1374706629599</v>
      </c>
      <c r="R17" s="88">
        <v>292.95817412399799</v>
      </c>
      <c r="S17" s="88">
        <v>7096.0466930119001</v>
      </c>
      <c r="T17" s="88">
        <v>150.76423180049201</v>
      </c>
      <c r="U17" s="88">
        <v>340.90521732184601</v>
      </c>
      <c r="V17" s="88">
        <v>49.263783339221803</v>
      </c>
      <c r="W17" s="88">
        <v>4737.2622234113696</v>
      </c>
      <c r="X17" s="88">
        <v>7.3814606172114799E-2</v>
      </c>
      <c r="Y17" s="88">
        <v>167.30828671962101</v>
      </c>
      <c r="Z17" s="88">
        <v>167.30828671962101</v>
      </c>
      <c r="AA17" s="88">
        <v>24.120157006564199</v>
      </c>
      <c r="AB17" s="88">
        <v>97.670682597485595</v>
      </c>
      <c r="AC17" s="88">
        <v>1.7823617654069399</v>
      </c>
      <c r="AD17" s="88">
        <v>7921.8614701546303</v>
      </c>
      <c r="AE17" s="88">
        <v>286.33284230052197</v>
      </c>
      <c r="AF17" s="88">
        <v>995.086216501379</v>
      </c>
      <c r="AG17" s="88">
        <v>25.285553776522701</v>
      </c>
      <c r="AH17" s="88">
        <v>4302.1670509322703</v>
      </c>
      <c r="AI17" s="88">
        <v>0</v>
      </c>
      <c r="AJ17" s="88">
        <v>73922.4880079586</v>
      </c>
      <c r="AK17" s="88">
        <v>3858.89225240717</v>
      </c>
      <c r="AL17" s="88">
        <v>404.65413722669501</v>
      </c>
      <c r="AM17" s="88">
        <v>4287.6665466404302</v>
      </c>
      <c r="AN17" s="88">
        <v>0.51539397487083605</v>
      </c>
      <c r="AO17" s="88">
        <v>563.015542992885</v>
      </c>
      <c r="AP17" s="88">
        <v>88.314660074846898</v>
      </c>
      <c r="AQ17" s="88">
        <v>17708.379175829599</v>
      </c>
      <c r="AR17" s="88">
        <v>40.774465737418403</v>
      </c>
      <c r="AS17" s="88">
        <v>5.4057209830409398</v>
      </c>
      <c r="AT17" s="88">
        <v>151.45242998947199</v>
      </c>
      <c r="AU17" s="88">
        <v>60.756591544172302</v>
      </c>
      <c r="AV17" s="88">
        <v>5.6483509504676501</v>
      </c>
      <c r="AW17" s="88">
        <v>25.399214449092501</v>
      </c>
      <c r="AX17" s="88">
        <v>6684.0445324624998</v>
      </c>
      <c r="AY17" s="88">
        <v>2134.6167203844798</v>
      </c>
      <c r="AZ17" s="88">
        <v>4549.42781207802</v>
      </c>
      <c r="BA17" s="88">
        <v>2.99258422482735</v>
      </c>
      <c r="BB17" s="88">
        <v>1.36699390422019</v>
      </c>
      <c r="BC17" s="88">
        <v>819.80536604992301</v>
      </c>
      <c r="BD17" s="88">
        <v>3.08939437931623</v>
      </c>
      <c r="BE17" s="88">
        <v>200.20085043293199</v>
      </c>
      <c r="BF17" s="88">
        <v>5.1312920297403499</v>
      </c>
      <c r="BG17" s="88">
        <v>7.5842237470857601</v>
      </c>
      <c r="BH17" s="88">
        <v>433.57328207587102</v>
      </c>
      <c r="BI17" s="88">
        <v>16853.341702755599</v>
      </c>
      <c r="BJ17" s="88">
        <v>249.50373110225601</v>
      </c>
      <c r="BK17" s="88">
        <v>28.256026025562502</v>
      </c>
      <c r="BL17" s="88">
        <v>5.3615426842374996</v>
      </c>
      <c r="BM17" s="88">
        <v>149.739596205845</v>
      </c>
      <c r="BN17" s="88">
        <v>11649.894767681901</v>
      </c>
      <c r="BO17" s="88">
        <v>0</v>
      </c>
      <c r="BP17" s="88">
        <v>1869.8708576566501</v>
      </c>
      <c r="BQ17" s="88">
        <v>3638.25183538396</v>
      </c>
      <c r="BR17" s="88">
        <v>0</v>
      </c>
      <c r="BS17" s="88">
        <v>5740.5731608657597</v>
      </c>
      <c r="BT17" s="88">
        <v>62998.919721446</v>
      </c>
      <c r="BU17" s="88">
        <v>2621.9882224965099</v>
      </c>
      <c r="BX17" s="29">
        <f t="shared" si="0"/>
        <v>5.625474076444534E-3</v>
      </c>
      <c r="BY17" s="22">
        <f t="shared" si="2"/>
        <v>3.295399317797286E-3</v>
      </c>
      <c r="BZ17" s="22">
        <f t="shared" si="3"/>
        <v>2.7156438724378067E-3</v>
      </c>
      <c r="CA17" s="22">
        <f t="shared" si="4"/>
        <v>2.2899665724197197E-3</v>
      </c>
      <c r="CB17" s="22">
        <f t="shared" si="5"/>
        <v>2.7087235508074224E-3</v>
      </c>
      <c r="CC17" s="22">
        <f t="shared" si="6"/>
        <v>2.7907044975327478E-3</v>
      </c>
      <c r="CD17" s="22">
        <f t="shared" si="7"/>
        <v>2.1294669858326052E-3</v>
      </c>
      <c r="CE17" s="22">
        <f t="shared" si="8"/>
        <v>2.6741933260901953E-3</v>
      </c>
    </row>
    <row r="18" spans="1:83" x14ac:dyDescent="0.25">
      <c r="A18" s="27" t="s">
        <v>182</v>
      </c>
      <c r="B18" s="88">
        <v>5478.3478213999997</v>
      </c>
      <c r="C18" s="88">
        <v>770.84624989999998</v>
      </c>
      <c r="D18" s="88">
        <v>1606.6856914</v>
      </c>
      <c r="E18" s="88">
        <v>1769.8476060999999</v>
      </c>
      <c r="F18" s="88">
        <v>696.61809682000001</v>
      </c>
      <c r="G18" s="88">
        <v>92.773780931999994</v>
      </c>
      <c r="H18" s="88">
        <v>13046.420473</v>
      </c>
      <c r="J18" s="88" t="s">
        <v>182</v>
      </c>
      <c r="K18" s="88">
        <v>0.74264779967922301</v>
      </c>
      <c r="L18" s="88">
        <v>236.114757833065</v>
      </c>
      <c r="M18" s="88">
        <v>145.98990947000399</v>
      </c>
      <c r="N18" s="88">
        <v>145.98887951950201</v>
      </c>
      <c r="O18" s="88">
        <v>147.9130452901</v>
      </c>
      <c r="P18" s="88">
        <v>5.6354372764338004E-3</v>
      </c>
      <c r="Q18" s="88">
        <v>181.73882788661601</v>
      </c>
      <c r="R18" s="88">
        <v>206.53216804237201</v>
      </c>
      <c r="S18" s="88">
        <v>4938.3933323412502</v>
      </c>
      <c r="T18" s="88">
        <v>82.420546759900006</v>
      </c>
      <c r="U18" s="88">
        <v>67.791335356338493</v>
      </c>
      <c r="V18" s="88">
        <v>41.4281988841581</v>
      </c>
      <c r="W18" s="88">
        <v>488.40819504004099</v>
      </c>
      <c r="X18" s="88">
        <v>7.5664156350138401E-3</v>
      </c>
      <c r="Y18" s="88">
        <v>97.004625202202305</v>
      </c>
      <c r="Z18" s="88">
        <v>97.004625202202305</v>
      </c>
      <c r="AA18" s="88">
        <v>10.2227646647596</v>
      </c>
      <c r="AB18" s="88">
        <v>22.425913441547099</v>
      </c>
      <c r="AC18" s="88">
        <v>1.8980784461076801</v>
      </c>
      <c r="AD18" s="88">
        <v>942.98185841422799</v>
      </c>
      <c r="AE18" s="88">
        <v>51.451519682754899</v>
      </c>
      <c r="AF18" s="88">
        <v>44.517499022051702</v>
      </c>
      <c r="AG18" s="88">
        <v>17.5493695974933</v>
      </c>
      <c r="AH18" s="88">
        <v>618.07307869949204</v>
      </c>
      <c r="AI18" s="88">
        <v>0</v>
      </c>
      <c r="AJ18" s="88">
        <v>8672.90489867006</v>
      </c>
      <c r="AK18" s="88">
        <v>1318.3849044020701</v>
      </c>
      <c r="AL18" s="88">
        <v>136.25824417731701</v>
      </c>
      <c r="AM18" s="88">
        <v>1464.8659132441501</v>
      </c>
      <c r="AN18" s="88">
        <v>4.1311816521756799E-2</v>
      </c>
      <c r="AO18" s="88">
        <v>114.772596630235</v>
      </c>
      <c r="AP18" s="88">
        <v>13.809036271543199</v>
      </c>
      <c r="AQ18" s="88">
        <v>2063.1057169562901</v>
      </c>
      <c r="AR18" s="88">
        <v>7.8293225196624698</v>
      </c>
      <c r="AS18" s="88">
        <v>1.5018481015448799</v>
      </c>
      <c r="AT18" s="88">
        <v>58.246805778314197</v>
      </c>
      <c r="AU18" s="88">
        <v>9.8494073314704202</v>
      </c>
      <c r="AV18" s="88">
        <v>0.85012461295105102</v>
      </c>
      <c r="AW18" s="88">
        <v>5.8396532901227403</v>
      </c>
      <c r="AX18" s="88">
        <v>1345.73915405821</v>
      </c>
      <c r="AY18" s="88">
        <v>554.59690986325802</v>
      </c>
      <c r="AZ18" s="88">
        <v>791.14224419495497</v>
      </c>
      <c r="BA18" s="88">
        <v>0.71657624519805696</v>
      </c>
      <c r="BB18" s="88">
        <v>0.22464887569790001</v>
      </c>
      <c r="BC18" s="88">
        <v>141.71973467374301</v>
      </c>
      <c r="BD18" s="88">
        <v>0.63488758081317498</v>
      </c>
      <c r="BE18" s="88">
        <v>99.218855801187203</v>
      </c>
      <c r="BF18" s="88">
        <v>0.978857024752393</v>
      </c>
      <c r="BG18" s="88">
        <v>1.13120172842364</v>
      </c>
      <c r="BH18" s="88">
        <v>166.10887702067299</v>
      </c>
      <c r="BI18" s="88">
        <v>2496.5876142096599</v>
      </c>
      <c r="BJ18" s="88">
        <v>39.784450801104498</v>
      </c>
      <c r="BK18" s="88">
        <v>5.28991775657666</v>
      </c>
      <c r="BL18" s="88">
        <v>0.86270444947833103</v>
      </c>
      <c r="BM18" s="88">
        <v>89.337122849253305</v>
      </c>
      <c r="BN18" s="88">
        <v>1019.18909647791</v>
      </c>
      <c r="BO18" s="88">
        <v>0</v>
      </c>
      <c r="BP18" s="88">
        <v>24.765209655280898</v>
      </c>
      <c r="BQ18" s="88">
        <v>330.85377109566298</v>
      </c>
      <c r="BR18" s="88">
        <v>0</v>
      </c>
      <c r="BS18" s="88">
        <v>556.17953888126306</v>
      </c>
      <c r="BT18" s="88">
        <v>7984.9321944255998</v>
      </c>
      <c r="BU18" s="88">
        <v>220.500162602942</v>
      </c>
      <c r="BX18" s="29">
        <f t="shared" si="0"/>
        <v>6.9786350903065664E-3</v>
      </c>
      <c r="BY18" s="22">
        <f t="shared" si="2"/>
        <v>-9.8561556633832592E-2</v>
      </c>
      <c r="BZ18" s="22">
        <f t="shared" si="3"/>
        <v>-0.19818890112045928</v>
      </c>
      <c r="CA18" s="22">
        <f t="shared" si="4"/>
        <v>-8.8268526268055564E-2</v>
      </c>
      <c r="CB18" s="22">
        <f t="shared" si="5"/>
        <v>-0.23962992665585858</v>
      </c>
      <c r="CC18" s="22">
        <f t="shared" si="6"/>
        <v>-0.20387237656480092</v>
      </c>
      <c r="CD18" s="22">
        <f t="shared" si="7"/>
        <v>-3.7043419468541894E-2</v>
      </c>
      <c r="CE18" s="22">
        <f t="shared" si="8"/>
        <v>-0.38795992272741159</v>
      </c>
    </row>
    <row r="19" spans="1:83" x14ac:dyDescent="0.25">
      <c r="A19" s="27" t="s">
        <v>183</v>
      </c>
      <c r="B19" s="88">
        <v>23874.788882000001</v>
      </c>
      <c r="C19" s="88">
        <v>3915.0268474</v>
      </c>
      <c r="D19" s="88">
        <v>3283.9940793000001</v>
      </c>
      <c r="E19" s="88">
        <v>5518.3661616999998</v>
      </c>
      <c r="F19" s="88">
        <v>2805.6333051000001</v>
      </c>
      <c r="G19" s="88">
        <v>95.053427006999996</v>
      </c>
      <c r="H19" s="88">
        <v>13761.760437999999</v>
      </c>
      <c r="J19" s="88" t="s">
        <v>183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88">
        <v>0</v>
      </c>
      <c r="Z19" s="88">
        <v>0</v>
      </c>
      <c r="AA19" s="88">
        <v>0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0</v>
      </c>
      <c r="AJ19" s="88">
        <v>0</v>
      </c>
      <c r="AK19" s="88">
        <v>0</v>
      </c>
      <c r="AL19" s="88">
        <v>0</v>
      </c>
      <c r="AM19" s="88">
        <v>0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0</v>
      </c>
      <c r="BG19" s="88">
        <v>0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0</v>
      </c>
      <c r="BP19" s="88">
        <v>0</v>
      </c>
      <c r="BQ19" s="88">
        <v>0</v>
      </c>
      <c r="BR19" s="88">
        <v>0</v>
      </c>
      <c r="BS19" s="88">
        <v>0</v>
      </c>
      <c r="BT19" s="88">
        <v>0</v>
      </c>
      <c r="BU19" s="88">
        <v>0</v>
      </c>
      <c r="BX19" s="29" t="str">
        <f t="shared" si="0"/>
        <v/>
      </c>
      <c r="BY19" s="22" t="str">
        <f t="shared" si="2"/>
        <v/>
      </c>
      <c r="BZ19" s="22" t="str">
        <f t="shared" si="3"/>
        <v/>
      </c>
      <c r="CA19" s="22" t="str">
        <f t="shared" si="4"/>
        <v/>
      </c>
      <c r="CB19" s="22" t="str">
        <f t="shared" si="5"/>
        <v/>
      </c>
      <c r="CC19" s="22" t="str">
        <f t="shared" si="6"/>
        <v/>
      </c>
      <c r="CD19" s="22" t="str">
        <f t="shared" si="7"/>
        <v/>
      </c>
      <c r="CE19" s="22" t="str">
        <f t="shared" si="8"/>
        <v/>
      </c>
    </row>
    <row r="20" spans="1:83" x14ac:dyDescent="0.25">
      <c r="A20" s="27" t="s">
        <v>184</v>
      </c>
      <c r="B20" s="88">
        <v>6991.6183025999999</v>
      </c>
      <c r="C20" s="88">
        <v>13265.690822</v>
      </c>
      <c r="D20" s="88">
        <v>9447.5819031999999</v>
      </c>
      <c r="E20" s="88">
        <v>6779.1753838000004</v>
      </c>
      <c r="F20" s="88">
        <v>3317.6274278000001</v>
      </c>
      <c r="G20" s="88">
        <v>252.10470275</v>
      </c>
      <c r="H20" s="88">
        <v>48832.411137000003</v>
      </c>
      <c r="J20" s="88" t="s">
        <v>184</v>
      </c>
      <c r="K20" s="88">
        <v>4.9488720834518602</v>
      </c>
      <c r="L20" s="88">
        <v>3200.7348826494499</v>
      </c>
      <c r="M20" s="88">
        <v>192.02028896557999</v>
      </c>
      <c r="N20" s="88">
        <v>191.99219227037599</v>
      </c>
      <c r="O20" s="88">
        <v>193.71084799923901</v>
      </c>
      <c r="P20" s="88">
        <v>0.16903423686522001</v>
      </c>
      <c r="Q20" s="88">
        <v>738.43748348775205</v>
      </c>
      <c r="R20" s="88">
        <v>361.08606912364303</v>
      </c>
      <c r="S20" s="88">
        <v>7020.64205210623</v>
      </c>
      <c r="T20" s="88">
        <v>139.538564945037</v>
      </c>
      <c r="U20" s="88">
        <v>247.057675681424</v>
      </c>
      <c r="V20" s="88">
        <v>58.126165763079698</v>
      </c>
      <c r="W20" s="88">
        <v>3971.2219847033398</v>
      </c>
      <c r="X20" s="88">
        <v>0.20791707381685301</v>
      </c>
      <c r="Y20" s="88">
        <v>167.86810702497201</v>
      </c>
      <c r="Z20" s="88">
        <v>167.86810702497201</v>
      </c>
      <c r="AA20" s="88">
        <v>66.9162487338304</v>
      </c>
      <c r="AB20" s="88">
        <v>85.932060979053901</v>
      </c>
      <c r="AC20" s="88">
        <v>2.7306027023625599</v>
      </c>
      <c r="AD20" s="88">
        <v>6537.6852506135401</v>
      </c>
      <c r="AE20" s="88">
        <v>246.306100607015</v>
      </c>
      <c r="AF20" s="88">
        <v>841.76072762873105</v>
      </c>
      <c r="AG20" s="88">
        <v>32.062201841726797</v>
      </c>
      <c r="AH20" s="88">
        <v>13301.9323570164</v>
      </c>
      <c r="AI20" s="88">
        <v>0</v>
      </c>
      <c r="AJ20" s="88">
        <v>58132.992050463799</v>
      </c>
      <c r="AK20" s="88">
        <v>8524.9493120168408</v>
      </c>
      <c r="AL20" s="88">
        <v>880.31202686772804</v>
      </c>
      <c r="AM20" s="88">
        <v>9472.1775876183892</v>
      </c>
      <c r="AN20" s="88">
        <v>0.44237371910634499</v>
      </c>
      <c r="AO20" s="88">
        <v>420.902553682666</v>
      </c>
      <c r="AP20" s="88">
        <v>77.518526210199596</v>
      </c>
      <c r="AQ20" s="88">
        <v>13999.1009959483</v>
      </c>
      <c r="AR20" s="88">
        <v>28.2151199810402</v>
      </c>
      <c r="AS20" s="88">
        <v>7.8891104780171597</v>
      </c>
      <c r="AT20" s="88">
        <v>307.11496020106102</v>
      </c>
      <c r="AU20" s="88">
        <v>52.109928603316803</v>
      </c>
      <c r="AV20" s="88">
        <v>21.2068003581408</v>
      </c>
      <c r="AW20" s="88">
        <v>22.780576952881699</v>
      </c>
      <c r="AX20" s="88">
        <v>6799.3010523516105</v>
      </c>
      <c r="AY20" s="88">
        <v>3327.3711327651999</v>
      </c>
      <c r="AZ20" s="88">
        <v>3471.9299195864101</v>
      </c>
      <c r="BA20" s="88">
        <v>1.9379980047068599</v>
      </c>
      <c r="BB20" s="88">
        <v>1.15835304287438</v>
      </c>
      <c r="BC20" s="88">
        <v>1655.6051384227001</v>
      </c>
      <c r="BD20" s="88">
        <v>2.75451969995094</v>
      </c>
      <c r="BE20" s="88">
        <v>261.84597829549602</v>
      </c>
      <c r="BF20" s="88">
        <v>5.8705260602853802</v>
      </c>
      <c r="BG20" s="88">
        <v>8.0399151848851105</v>
      </c>
      <c r="BH20" s="88">
        <v>557.25973654767199</v>
      </c>
      <c r="BI20" s="88">
        <v>11528.4154901848</v>
      </c>
      <c r="BJ20" s="88">
        <v>216.12566702491699</v>
      </c>
      <c r="BK20" s="88">
        <v>95.331747901475396</v>
      </c>
      <c r="BL20" s="88">
        <v>4.60652979557642</v>
      </c>
      <c r="BM20" s="88">
        <v>252.775944589912</v>
      </c>
      <c r="BN20" s="88">
        <v>9466.6792304558294</v>
      </c>
      <c r="BO20" s="88">
        <v>0</v>
      </c>
      <c r="BP20" s="88">
        <v>1614.9537344477701</v>
      </c>
      <c r="BQ20" s="88">
        <v>2975.9530960382899</v>
      </c>
      <c r="BR20" s="88">
        <v>0</v>
      </c>
      <c r="BS20" s="88">
        <v>4630.3558006641497</v>
      </c>
      <c r="BT20" s="88">
        <v>48967.0377707964</v>
      </c>
      <c r="BU20" s="88">
        <v>2146.4533222121599</v>
      </c>
      <c r="BX20" s="29">
        <f t="shared" si="0"/>
        <v>7.0645052961528457E-3</v>
      </c>
      <c r="BY20" s="22">
        <f t="shared" si="2"/>
        <v>4.1512205400911243E-3</v>
      </c>
      <c r="BZ20" s="22">
        <f t="shared" si="3"/>
        <v>2.7319749497173385E-3</v>
      </c>
      <c r="CA20" s="22">
        <f t="shared" si="4"/>
        <v>2.6033840902780058E-3</v>
      </c>
      <c r="CB20" s="22">
        <f t="shared" si="5"/>
        <v>2.968748765477253E-3</v>
      </c>
      <c r="CC20" s="22">
        <f t="shared" si="6"/>
        <v>2.9369497260459884E-3</v>
      </c>
      <c r="CD20" s="22">
        <f t="shared" si="7"/>
        <v>2.6625518389382752E-3</v>
      </c>
      <c r="CE20" s="22">
        <f t="shared" si="8"/>
        <v>2.7569114582259762E-3</v>
      </c>
    </row>
    <row r="21" spans="1:83" x14ac:dyDescent="0.25">
      <c r="A21" s="27" t="s">
        <v>185</v>
      </c>
      <c r="B21" s="88">
        <v>8480.8168642000001</v>
      </c>
      <c r="C21" s="88">
        <v>2923.4564546000001</v>
      </c>
      <c r="D21" s="88">
        <v>2638.8649184999999</v>
      </c>
      <c r="E21" s="88">
        <v>2983.5918925000001</v>
      </c>
      <c r="F21" s="88">
        <v>1664.6314728</v>
      </c>
      <c r="G21" s="88">
        <v>109.03238518000001</v>
      </c>
      <c r="H21" s="88">
        <v>13128.448444</v>
      </c>
      <c r="J21" s="88" t="s">
        <v>185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8">
        <v>0</v>
      </c>
      <c r="BO21" s="88">
        <v>0</v>
      </c>
      <c r="BP21" s="88">
        <v>0</v>
      </c>
      <c r="BQ21" s="88">
        <v>0</v>
      </c>
      <c r="BR21" s="88">
        <v>0</v>
      </c>
      <c r="BS21" s="88">
        <v>0</v>
      </c>
      <c r="BT21" s="88">
        <v>0</v>
      </c>
      <c r="BU21" s="88">
        <v>0</v>
      </c>
      <c r="BX21" s="29" t="str">
        <f t="shared" si="0"/>
        <v/>
      </c>
      <c r="BY21" s="22" t="str">
        <f t="shared" si="2"/>
        <v/>
      </c>
      <c r="BZ21" s="22" t="str">
        <f t="shared" si="3"/>
        <v/>
      </c>
      <c r="CA21" s="22" t="str">
        <f t="shared" si="4"/>
        <v/>
      </c>
      <c r="CB21" s="22" t="str">
        <f t="shared" si="5"/>
        <v/>
      </c>
      <c r="CC21" s="22" t="str">
        <f t="shared" si="6"/>
        <v/>
      </c>
      <c r="CD21" s="22" t="str">
        <f t="shared" si="7"/>
        <v/>
      </c>
      <c r="CE21" s="22" t="str">
        <f t="shared" si="8"/>
        <v/>
      </c>
    </row>
    <row r="22" spans="1:83" x14ac:dyDescent="0.25">
      <c r="A22" s="27" t="s">
        <v>186</v>
      </c>
      <c r="B22" s="88">
        <v>240571.45313000001</v>
      </c>
      <c r="C22" s="88">
        <v>28099.189294</v>
      </c>
      <c r="D22" s="88">
        <v>9436.1967483000008</v>
      </c>
      <c r="E22" s="88">
        <v>28922.190479000001</v>
      </c>
      <c r="F22" s="88">
        <v>22890.668659999999</v>
      </c>
      <c r="G22" s="88">
        <v>734.84067714000003</v>
      </c>
      <c r="H22" s="88">
        <v>84203.880470999997</v>
      </c>
      <c r="J22" s="88" t="s">
        <v>186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88">
        <v>0</v>
      </c>
      <c r="BQ22" s="88">
        <v>0</v>
      </c>
      <c r="BR22" s="88">
        <v>0</v>
      </c>
      <c r="BS22" s="88">
        <v>0</v>
      </c>
      <c r="BT22" s="88">
        <v>0</v>
      </c>
      <c r="BU22" s="88">
        <v>0</v>
      </c>
      <c r="BX22" s="29" t="str">
        <f t="shared" si="0"/>
        <v/>
      </c>
      <c r="BY22" s="22" t="str">
        <f t="shared" si="2"/>
        <v/>
      </c>
      <c r="BZ22" s="22" t="str">
        <f t="shared" si="3"/>
        <v/>
      </c>
      <c r="CA22" s="22" t="str">
        <f t="shared" si="4"/>
        <v/>
      </c>
      <c r="CB22" s="22" t="str">
        <f t="shared" si="5"/>
        <v/>
      </c>
      <c r="CC22" s="22" t="str">
        <f t="shared" si="6"/>
        <v/>
      </c>
      <c r="CD22" s="22" t="str">
        <f t="shared" si="7"/>
        <v/>
      </c>
      <c r="CE22" s="22" t="str">
        <f t="shared" si="8"/>
        <v/>
      </c>
    </row>
    <row r="23" spans="1:83" x14ac:dyDescent="0.25">
      <c r="A23" s="27" t="s">
        <v>187</v>
      </c>
      <c r="B23" s="88">
        <v>40564.199978999997</v>
      </c>
      <c r="C23" s="88">
        <v>6485.3104304999997</v>
      </c>
      <c r="D23" s="88">
        <v>16762.459156000001</v>
      </c>
      <c r="E23" s="88">
        <v>29347.341891</v>
      </c>
      <c r="F23" s="88">
        <v>9899.9604330999991</v>
      </c>
      <c r="G23" s="88">
        <v>466.24763239999999</v>
      </c>
      <c r="H23" s="88">
        <v>66800.520543000006</v>
      </c>
      <c r="J23" s="88" t="s">
        <v>187</v>
      </c>
      <c r="K23" s="88">
        <v>5.6965700704196802</v>
      </c>
      <c r="L23" s="88">
        <v>4448.61418145466</v>
      </c>
      <c r="M23" s="88">
        <v>1165.7651917995299</v>
      </c>
      <c r="N23" s="88">
        <v>1165.7356456371599</v>
      </c>
      <c r="O23" s="88">
        <v>1338.1155033898799</v>
      </c>
      <c r="P23" s="88">
        <v>0.17795936231440601</v>
      </c>
      <c r="Q23" s="88">
        <v>1194.1070156624701</v>
      </c>
      <c r="R23" s="88">
        <v>2489.7270878450599</v>
      </c>
      <c r="S23" s="88">
        <v>40763.864089331197</v>
      </c>
      <c r="T23" s="88">
        <v>753.45852617416995</v>
      </c>
      <c r="U23" s="88">
        <v>483.42994909026601</v>
      </c>
      <c r="V23" s="88">
        <v>429.34859427951397</v>
      </c>
      <c r="W23" s="88">
        <v>4611.4985157665196</v>
      </c>
      <c r="X23" s="88">
        <v>0.219339495224221</v>
      </c>
      <c r="Y23" s="88">
        <v>841.14084142265096</v>
      </c>
      <c r="Z23" s="88">
        <v>841.14084142265096</v>
      </c>
      <c r="AA23" s="88">
        <v>116.029273095454</v>
      </c>
      <c r="AB23" s="88">
        <v>251.43382842712299</v>
      </c>
      <c r="AC23" s="88">
        <v>23.575166471078099</v>
      </c>
      <c r="AD23" s="88">
        <v>9652.0637915902207</v>
      </c>
      <c r="AE23" s="88">
        <v>391.88714224014001</v>
      </c>
      <c r="AF23" s="88">
        <v>1064.2074742279201</v>
      </c>
      <c r="AG23" s="88">
        <v>155.71437637845699</v>
      </c>
      <c r="AH23" s="88">
        <v>6503.0355913071699</v>
      </c>
      <c r="AI23" s="88">
        <v>0</v>
      </c>
      <c r="AJ23" s="88">
        <v>79576.147452063204</v>
      </c>
      <c r="AK23" s="88">
        <v>15124.6857450024</v>
      </c>
      <c r="AL23" s="88">
        <v>1564.4909252181201</v>
      </c>
      <c r="AM23" s="88">
        <v>16805.205943315901</v>
      </c>
      <c r="AN23" s="88">
        <v>0.69008217591800902</v>
      </c>
      <c r="AO23" s="88">
        <v>842.60764387815004</v>
      </c>
      <c r="AP23" s="88">
        <v>365.16214278234298</v>
      </c>
      <c r="AQ23" s="88">
        <v>18424.508566150202</v>
      </c>
      <c r="AR23" s="88">
        <v>169.38557164745799</v>
      </c>
      <c r="AS23" s="88">
        <v>17.474986776677301</v>
      </c>
      <c r="AT23" s="88">
        <v>798.09273183529206</v>
      </c>
      <c r="AU23" s="88">
        <v>247.127532994923</v>
      </c>
      <c r="AV23" s="88">
        <v>25.467127129086101</v>
      </c>
      <c r="AW23" s="88">
        <v>116.75802499710601</v>
      </c>
      <c r="AX23" s="88">
        <v>29419.576713749499</v>
      </c>
      <c r="AY23" s="88">
        <v>9931.6545640226595</v>
      </c>
      <c r="AZ23" s="88">
        <v>19487.922149726899</v>
      </c>
      <c r="BA23" s="88">
        <v>6.2500598719114597</v>
      </c>
      <c r="BB23" s="88">
        <v>5.7072999139095097</v>
      </c>
      <c r="BC23" s="88">
        <v>3699.2864550229501</v>
      </c>
      <c r="BD23" s="88">
        <v>9.5890937394246993</v>
      </c>
      <c r="BE23" s="88">
        <v>1220.5675396639001</v>
      </c>
      <c r="BF23" s="88">
        <v>11.442344885552499</v>
      </c>
      <c r="BG23" s="88">
        <v>17.180027528012399</v>
      </c>
      <c r="BH23" s="88">
        <v>2060.0240765665199</v>
      </c>
      <c r="BI23" s="88">
        <v>12331.026357753901</v>
      </c>
      <c r="BJ23" s="88">
        <v>1017.94510008432</v>
      </c>
      <c r="BK23" s="88">
        <v>121.842821468609</v>
      </c>
      <c r="BL23" s="88">
        <v>22.351627114645801</v>
      </c>
      <c r="BM23" s="88">
        <v>467.56868831825898</v>
      </c>
      <c r="BN23" s="88">
        <v>11932.439004694201</v>
      </c>
      <c r="BO23" s="88">
        <v>0</v>
      </c>
      <c r="BP23" s="88">
        <v>2110.8568363260401</v>
      </c>
      <c r="BQ23" s="88">
        <v>4037.64216098209</v>
      </c>
      <c r="BR23" s="88">
        <v>0</v>
      </c>
      <c r="BS23" s="88">
        <v>6265.0592267062702</v>
      </c>
      <c r="BT23" s="88">
        <v>67002.261859047401</v>
      </c>
      <c r="BU23" s="88">
        <v>2939.1413315832701</v>
      </c>
      <c r="BX23" s="29">
        <f t="shared" si="0"/>
        <v>6.9043648430624233E-3</v>
      </c>
      <c r="BY23" s="22">
        <f t="shared" si="2"/>
        <v>4.922175475778277E-3</v>
      </c>
      <c r="BZ23" s="22">
        <f t="shared" si="3"/>
        <v>2.7331244968336202E-3</v>
      </c>
      <c r="CA23" s="22">
        <f t="shared" si="4"/>
        <v>2.5501501252338256E-3</v>
      </c>
      <c r="CB23" s="22">
        <f t="shared" si="5"/>
        <v>2.4613753101656861E-3</v>
      </c>
      <c r="CC23" s="22">
        <f t="shared" si="6"/>
        <v>3.2014401609821328E-3</v>
      </c>
      <c r="CD23" s="22">
        <f t="shared" si="7"/>
        <v>2.8333782875397864E-3</v>
      </c>
      <c r="CE23" s="22">
        <f t="shared" si="8"/>
        <v>3.0200560475802402E-3</v>
      </c>
    </row>
    <row r="24" spans="1:83" x14ac:dyDescent="0.25">
      <c r="A24" s="27" t="s">
        <v>188</v>
      </c>
      <c r="B24" s="88">
        <v>56369.649376000001</v>
      </c>
      <c r="C24" s="88">
        <v>543.42035022000005</v>
      </c>
      <c r="D24" s="88">
        <v>7248.8425822999998</v>
      </c>
      <c r="E24" s="88">
        <v>9018.3294588999997</v>
      </c>
      <c r="F24" s="88">
        <v>2094.2363442000001</v>
      </c>
      <c r="G24" s="88">
        <v>674.69105365999997</v>
      </c>
      <c r="H24" s="88">
        <v>82369.850818999999</v>
      </c>
      <c r="J24" s="88" t="s">
        <v>188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0</v>
      </c>
      <c r="AQ24" s="88">
        <v>0</v>
      </c>
      <c r="AR24" s="88">
        <v>0</v>
      </c>
      <c r="AS24" s="88">
        <v>0</v>
      </c>
      <c r="AT24" s="88">
        <v>0</v>
      </c>
      <c r="AU24" s="88">
        <v>0</v>
      </c>
      <c r="AV24" s="88">
        <v>0</v>
      </c>
      <c r="AW24" s="88">
        <v>0</v>
      </c>
      <c r="AX24" s="88">
        <v>0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0</v>
      </c>
      <c r="BR24" s="88">
        <v>0</v>
      </c>
      <c r="BS24" s="88">
        <v>0</v>
      </c>
      <c r="BT24" s="88">
        <v>0</v>
      </c>
      <c r="BU24" s="88">
        <v>0</v>
      </c>
      <c r="BX24" s="29" t="str">
        <f t="shared" si="0"/>
        <v/>
      </c>
      <c r="BY24" s="22" t="str">
        <f t="shared" si="2"/>
        <v/>
      </c>
      <c r="BZ24" s="22" t="str">
        <f t="shared" si="3"/>
        <v/>
      </c>
      <c r="CA24" s="22" t="str">
        <f t="shared" si="4"/>
        <v/>
      </c>
      <c r="CB24" s="22" t="str">
        <f t="shared" si="5"/>
        <v/>
      </c>
      <c r="CC24" s="22" t="str">
        <f t="shared" si="6"/>
        <v/>
      </c>
      <c r="CD24" s="22" t="str">
        <f t="shared" si="7"/>
        <v/>
      </c>
      <c r="CE24" s="22" t="str">
        <f t="shared" si="8"/>
        <v/>
      </c>
    </row>
    <row r="25" spans="1:83" x14ac:dyDescent="0.25">
      <c r="A25" s="27" t="s">
        <v>189</v>
      </c>
      <c r="B25" s="88">
        <v>17946.103003</v>
      </c>
      <c r="C25" s="88">
        <v>33097.285155999998</v>
      </c>
      <c r="D25" s="88">
        <v>7501.8148104000002</v>
      </c>
      <c r="E25" s="88">
        <v>14521.437843</v>
      </c>
      <c r="F25" s="88">
        <v>6825.3051323</v>
      </c>
      <c r="G25" s="88">
        <v>418.15443340000002</v>
      </c>
      <c r="H25" s="88">
        <v>77496.804229000001</v>
      </c>
      <c r="J25" s="88" t="s">
        <v>189</v>
      </c>
      <c r="K25" s="88">
        <v>1.3767246800063899</v>
      </c>
      <c r="L25" s="88">
        <v>6798.7872828428999</v>
      </c>
      <c r="M25" s="88">
        <v>365.421010097416</v>
      </c>
      <c r="N25" s="88">
        <v>365.40039321742302</v>
      </c>
      <c r="O25" s="88">
        <v>418.90081953901301</v>
      </c>
      <c r="P25" s="88">
        <v>0.124188176231529</v>
      </c>
      <c r="Q25" s="88">
        <v>309.688098145521</v>
      </c>
      <c r="R25" s="88">
        <v>760.55305368467396</v>
      </c>
      <c r="S25" s="88">
        <v>13289.9696952661</v>
      </c>
      <c r="T25" s="88">
        <v>229.557682579817</v>
      </c>
      <c r="U25" s="88">
        <v>141.35762881589301</v>
      </c>
      <c r="V25" s="88">
        <v>132.91748543070801</v>
      </c>
      <c r="W25" s="88">
        <v>3606.0336231982401</v>
      </c>
      <c r="X25" s="88">
        <v>0.15019558665806801</v>
      </c>
      <c r="Y25" s="88">
        <v>255.35033833919201</v>
      </c>
      <c r="Z25" s="88">
        <v>255.35033833919201</v>
      </c>
      <c r="AA25" s="88">
        <v>39.2898420103948</v>
      </c>
      <c r="AB25" s="88">
        <v>188.30244237433899</v>
      </c>
      <c r="AC25" s="88">
        <v>7.3695143129420098</v>
      </c>
      <c r="AD25" s="88">
        <v>7649.5033382507399</v>
      </c>
      <c r="AE25" s="88">
        <v>159.441179173374</v>
      </c>
      <c r="AF25" s="88">
        <v>1858.65890732702</v>
      </c>
      <c r="AG25" s="88">
        <v>58.967707821385901</v>
      </c>
      <c r="AH25" s="88">
        <v>32230.399831677099</v>
      </c>
      <c r="AI25" s="88">
        <v>0</v>
      </c>
      <c r="AJ25" s="88">
        <v>65774.640017526704</v>
      </c>
      <c r="AK25" s="88">
        <v>4933.8251947507897</v>
      </c>
      <c r="AL25" s="88">
        <v>508.91436956739699</v>
      </c>
      <c r="AM25" s="88">
        <v>5482.0294063285801</v>
      </c>
      <c r="AN25" s="88">
        <v>0.94266697055472704</v>
      </c>
      <c r="AO25" s="88">
        <v>274.74943236561398</v>
      </c>
      <c r="AP25" s="88">
        <v>122.80372735439801</v>
      </c>
      <c r="AQ25" s="88">
        <v>14421.120061912399</v>
      </c>
      <c r="AR25" s="88">
        <v>46.331770520897003</v>
      </c>
      <c r="AS25" s="88">
        <v>5.7864098833203803</v>
      </c>
      <c r="AT25" s="88">
        <v>361.627242183237</v>
      </c>
      <c r="AU25" s="88">
        <v>81.402006988651607</v>
      </c>
      <c r="AV25" s="88">
        <v>16.959822677733801</v>
      </c>
      <c r="AW25" s="88">
        <v>38.397974183876499</v>
      </c>
      <c r="AX25" s="88">
        <v>9842.2226304898104</v>
      </c>
      <c r="AY25" s="88">
        <v>3932.8713764457002</v>
      </c>
      <c r="AZ25" s="88">
        <v>5909.3512540440997</v>
      </c>
      <c r="BA25" s="88">
        <v>1.69450439215816</v>
      </c>
      <c r="BB25" s="88">
        <v>1.8611151429972901</v>
      </c>
      <c r="BC25" s="88">
        <v>1668.5158335951301</v>
      </c>
      <c r="BD25" s="88">
        <v>3.2383538462386401</v>
      </c>
      <c r="BE25" s="88">
        <v>418.44169899193599</v>
      </c>
      <c r="BF25" s="88">
        <v>4.3071262300412796</v>
      </c>
      <c r="BG25" s="88">
        <v>8.9533934776258306</v>
      </c>
      <c r="BH25" s="88">
        <v>731.29348159416202</v>
      </c>
      <c r="BI25" s="88">
        <v>3547.7671076025299</v>
      </c>
      <c r="BJ25" s="88">
        <v>339.36581226541398</v>
      </c>
      <c r="BK25" s="88">
        <v>74.565124288871601</v>
      </c>
      <c r="BL25" s="88">
        <v>7.3259788290150301</v>
      </c>
      <c r="BM25" s="88">
        <v>209.23836185122099</v>
      </c>
      <c r="BN25" s="88">
        <v>13927.851703127</v>
      </c>
      <c r="BO25" s="88">
        <v>0</v>
      </c>
      <c r="BP25" s="88">
        <v>4685.3139917089402</v>
      </c>
      <c r="BQ25" s="88">
        <v>4395.4176922347197</v>
      </c>
      <c r="BR25" s="88">
        <v>0</v>
      </c>
      <c r="BS25" s="88">
        <v>4893.1567758329302</v>
      </c>
      <c r="BT25" s="88">
        <v>48981.7831629711</v>
      </c>
      <c r="BU25" s="88">
        <v>3450.39104647576</v>
      </c>
      <c r="BX25" s="29">
        <f t="shared" si="0"/>
        <v>7.1670250373041975E-3</v>
      </c>
      <c r="BY25" s="22">
        <f t="shared" si="2"/>
        <v>-0.25945094079508779</v>
      </c>
      <c r="BZ25" s="22">
        <f t="shared" si="3"/>
        <v>-2.6192037209001914E-2</v>
      </c>
      <c r="CA25" s="22">
        <f t="shared" si="4"/>
        <v>-0.26923957137296012</v>
      </c>
      <c r="CB25" s="22">
        <f t="shared" si="5"/>
        <v>-0.32222809222475074</v>
      </c>
      <c r="CC25" s="22">
        <f t="shared" si="6"/>
        <v>-0.42378087129997716</v>
      </c>
      <c r="CD25" s="22">
        <f t="shared" si="7"/>
        <v>-0.49961462766301268</v>
      </c>
      <c r="CE25" s="22">
        <f t="shared" si="8"/>
        <v>-0.36795092842497268</v>
      </c>
    </row>
    <row r="26" spans="1:83" x14ac:dyDescent="0.25">
      <c r="A26" s="27" t="s">
        <v>190</v>
      </c>
      <c r="B26" s="88">
        <v>46916.916850000001</v>
      </c>
      <c r="C26" s="88">
        <v>32405.473142999999</v>
      </c>
      <c r="D26" s="88">
        <v>9289.6849970000003</v>
      </c>
      <c r="E26" s="88">
        <v>31465.704259999999</v>
      </c>
      <c r="F26" s="88">
        <v>18447.061775999999</v>
      </c>
      <c r="G26" s="88">
        <v>1212.800211</v>
      </c>
      <c r="H26" s="88">
        <v>76002.707968000002</v>
      </c>
      <c r="J26" s="88" t="s">
        <v>190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0</v>
      </c>
      <c r="W26" s="88">
        <v>0</v>
      </c>
      <c r="X26" s="88">
        <v>0</v>
      </c>
      <c r="Y26" s="88">
        <v>0</v>
      </c>
      <c r="Z26" s="88">
        <v>0</v>
      </c>
      <c r="AA26" s="88">
        <v>0</v>
      </c>
      <c r="AB26" s="88">
        <v>0</v>
      </c>
      <c r="AC26" s="88">
        <v>0</v>
      </c>
      <c r="AD26" s="88">
        <v>0</v>
      </c>
      <c r="AE26" s="88">
        <v>0</v>
      </c>
      <c r="AF26" s="88">
        <v>0</v>
      </c>
      <c r="AG26" s="88">
        <v>0</v>
      </c>
      <c r="AH26" s="88">
        <v>0</v>
      </c>
      <c r="AI26" s="88">
        <v>0</v>
      </c>
      <c r="AJ26" s="88">
        <v>0</v>
      </c>
      <c r="AK26" s="88">
        <v>0</v>
      </c>
      <c r="AL26" s="88">
        <v>0</v>
      </c>
      <c r="AM26" s="88">
        <v>0</v>
      </c>
      <c r="AN26" s="88">
        <v>0</v>
      </c>
      <c r="AO26" s="88">
        <v>0</v>
      </c>
      <c r="AP26" s="88">
        <v>0</v>
      </c>
      <c r="AQ26" s="88">
        <v>0</v>
      </c>
      <c r="AR26" s="88">
        <v>0</v>
      </c>
      <c r="AS26" s="88">
        <v>0</v>
      </c>
      <c r="AT26" s="88">
        <v>0</v>
      </c>
      <c r="AU26" s="88">
        <v>0</v>
      </c>
      <c r="AV26" s="88">
        <v>0</v>
      </c>
      <c r="AW26" s="88">
        <v>0</v>
      </c>
      <c r="AX26" s="88">
        <v>0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0</v>
      </c>
      <c r="BL26" s="88">
        <v>0</v>
      </c>
      <c r="BM26" s="88">
        <v>0</v>
      </c>
      <c r="BN26" s="88">
        <v>0</v>
      </c>
      <c r="BO26" s="88">
        <v>0</v>
      </c>
      <c r="BP26" s="88">
        <v>0</v>
      </c>
      <c r="BQ26" s="88">
        <v>0</v>
      </c>
      <c r="BR26" s="88">
        <v>0</v>
      </c>
      <c r="BS26" s="88">
        <v>0</v>
      </c>
      <c r="BT26" s="88">
        <v>0</v>
      </c>
      <c r="BU26" s="88">
        <v>0</v>
      </c>
      <c r="BX26" s="29" t="str">
        <f t="shared" si="0"/>
        <v/>
      </c>
      <c r="BY26" s="22" t="str">
        <f t="shared" si="2"/>
        <v/>
      </c>
      <c r="BZ26" s="22" t="str">
        <f t="shared" si="3"/>
        <v/>
      </c>
      <c r="CA26" s="22" t="str">
        <f t="shared" si="4"/>
        <v/>
      </c>
      <c r="CB26" s="22" t="str">
        <f t="shared" si="5"/>
        <v/>
      </c>
      <c r="CC26" s="22" t="str">
        <f t="shared" si="6"/>
        <v/>
      </c>
      <c r="CD26" s="22" t="str">
        <f t="shared" si="7"/>
        <v/>
      </c>
      <c r="CE26" s="22" t="str">
        <f t="shared" si="8"/>
        <v/>
      </c>
    </row>
    <row r="27" spans="1:83" x14ac:dyDescent="0.25">
      <c r="A27" s="27" t="s">
        <v>191</v>
      </c>
      <c r="B27" s="88">
        <v>132245.38547000001</v>
      </c>
      <c r="C27" s="88">
        <v>9929.9388571</v>
      </c>
      <c r="D27" s="88">
        <v>5033.8975784000004</v>
      </c>
      <c r="E27" s="88">
        <v>18385.743059</v>
      </c>
      <c r="F27" s="88">
        <v>12808.564703</v>
      </c>
      <c r="G27" s="88">
        <v>373.70938811000002</v>
      </c>
      <c r="H27" s="88">
        <v>55610.229650000001</v>
      </c>
      <c r="J27" s="88" t="s">
        <v>191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  <c r="X27" s="88">
        <v>0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0</v>
      </c>
      <c r="AU27" s="88">
        <v>0</v>
      </c>
      <c r="AV27" s="88">
        <v>0</v>
      </c>
      <c r="AW27" s="88">
        <v>0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88">
        <v>0</v>
      </c>
      <c r="BQ27" s="88">
        <v>0</v>
      </c>
      <c r="BR27" s="88">
        <v>0</v>
      </c>
      <c r="BS27" s="88">
        <v>0</v>
      </c>
      <c r="BT27" s="88">
        <v>0</v>
      </c>
      <c r="BU27" s="88">
        <v>0</v>
      </c>
      <c r="BX27" s="29" t="str">
        <f t="shared" si="0"/>
        <v/>
      </c>
      <c r="BY27" s="22" t="str">
        <f t="shared" si="2"/>
        <v/>
      </c>
      <c r="BZ27" s="22" t="str">
        <f t="shared" si="3"/>
        <v/>
      </c>
      <c r="CA27" s="22" t="str">
        <f t="shared" si="4"/>
        <v/>
      </c>
      <c r="CB27" s="22" t="str">
        <f t="shared" si="5"/>
        <v/>
      </c>
      <c r="CC27" s="22" t="str">
        <f t="shared" si="6"/>
        <v/>
      </c>
      <c r="CD27" s="22" t="str">
        <f t="shared" si="7"/>
        <v/>
      </c>
      <c r="CE27" s="22" t="str">
        <f t="shared" si="8"/>
        <v/>
      </c>
    </row>
    <row r="28" spans="1:83" x14ac:dyDescent="0.25">
      <c r="A28" s="27" t="s">
        <v>192</v>
      </c>
      <c r="B28" s="88">
        <v>56392.495865999997</v>
      </c>
      <c r="C28" s="88">
        <v>12364.006608</v>
      </c>
      <c r="D28" s="88">
        <v>11235.921204</v>
      </c>
      <c r="E28" s="88">
        <v>12536.833783</v>
      </c>
      <c r="F28" s="88">
        <v>6715.8094686000004</v>
      </c>
      <c r="G28" s="88">
        <v>299.88363714000002</v>
      </c>
      <c r="H28" s="88">
        <v>46750.375065</v>
      </c>
      <c r="J28" s="88" t="s">
        <v>192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0</v>
      </c>
      <c r="AW28" s="88">
        <v>0</v>
      </c>
      <c r="AX28" s="88">
        <v>0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88">
        <v>0</v>
      </c>
      <c r="BQ28" s="88">
        <v>0</v>
      </c>
      <c r="BR28" s="88">
        <v>0</v>
      </c>
      <c r="BS28" s="88">
        <v>0</v>
      </c>
      <c r="BT28" s="88">
        <v>0</v>
      </c>
      <c r="BU28" s="88">
        <v>0</v>
      </c>
      <c r="BX28" s="29" t="str">
        <f t="shared" si="0"/>
        <v/>
      </c>
      <c r="BY28" s="22" t="str">
        <f t="shared" si="2"/>
        <v/>
      </c>
      <c r="BZ28" s="22" t="str">
        <f t="shared" si="3"/>
        <v/>
      </c>
      <c r="CA28" s="22" t="str">
        <f t="shared" si="4"/>
        <v/>
      </c>
      <c r="CB28" s="22" t="str">
        <f t="shared" si="5"/>
        <v/>
      </c>
      <c r="CC28" s="22" t="str">
        <f t="shared" si="6"/>
        <v/>
      </c>
      <c r="CD28" s="22" t="str">
        <f t="shared" si="7"/>
        <v/>
      </c>
      <c r="CE28" s="22" t="str">
        <f t="shared" si="8"/>
        <v/>
      </c>
    </row>
    <row r="29" spans="1:83" x14ac:dyDescent="0.25">
      <c r="A29" s="27" t="s">
        <v>193</v>
      </c>
      <c r="B29" s="88">
        <v>34397.620164</v>
      </c>
      <c r="C29" s="88">
        <v>62130.509421000002</v>
      </c>
      <c r="D29" s="88">
        <v>17473.246818</v>
      </c>
      <c r="E29" s="88">
        <v>30098.366531</v>
      </c>
      <c r="F29" s="88">
        <v>13872.882642</v>
      </c>
      <c r="G29" s="88">
        <v>1104.6278522</v>
      </c>
      <c r="H29" s="88">
        <v>112497.77254999999</v>
      </c>
      <c r="J29" s="88" t="s">
        <v>193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0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0</v>
      </c>
      <c r="AS29" s="88">
        <v>0</v>
      </c>
      <c r="AT29" s="88">
        <v>0</v>
      </c>
      <c r="AU29" s="88">
        <v>0</v>
      </c>
      <c r="AV29" s="88">
        <v>0</v>
      </c>
      <c r="AW29" s="88">
        <v>0</v>
      </c>
      <c r="AX29" s="88">
        <v>0</v>
      </c>
      <c r="AY29" s="88">
        <v>0</v>
      </c>
      <c r="AZ29" s="88">
        <v>0</v>
      </c>
      <c r="BA29" s="88">
        <v>0</v>
      </c>
      <c r="BB29" s="88">
        <v>0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88">
        <v>0</v>
      </c>
      <c r="BQ29" s="88">
        <v>0</v>
      </c>
      <c r="BR29" s="88">
        <v>0</v>
      </c>
      <c r="BS29" s="88">
        <v>0</v>
      </c>
      <c r="BT29" s="88">
        <v>0</v>
      </c>
      <c r="BU29" s="88">
        <v>0</v>
      </c>
      <c r="BX29" s="29" t="str">
        <f t="shared" si="0"/>
        <v/>
      </c>
      <c r="BY29" s="22" t="str">
        <f t="shared" si="2"/>
        <v/>
      </c>
      <c r="BZ29" s="22" t="str">
        <f t="shared" si="3"/>
        <v/>
      </c>
      <c r="CA29" s="22" t="str">
        <f t="shared" si="4"/>
        <v/>
      </c>
      <c r="CB29" s="22" t="str">
        <f t="shared" si="5"/>
        <v/>
      </c>
      <c r="CC29" s="22" t="str">
        <f t="shared" si="6"/>
        <v/>
      </c>
      <c r="CD29" s="22" t="str">
        <f t="shared" si="7"/>
        <v/>
      </c>
      <c r="CE29" s="22" t="str">
        <f t="shared" si="8"/>
        <v/>
      </c>
    </row>
    <row r="30" spans="1:83" x14ac:dyDescent="0.25">
      <c r="A30" s="27" t="s">
        <v>194</v>
      </c>
      <c r="B30" s="88">
        <v>110662.7225</v>
      </c>
      <c r="C30" s="88">
        <v>22388.718896999999</v>
      </c>
      <c r="D30" s="88">
        <v>17236.219517000001</v>
      </c>
      <c r="E30" s="88">
        <v>26669.946628999998</v>
      </c>
      <c r="F30" s="88">
        <v>14683.411534000001</v>
      </c>
      <c r="G30" s="88">
        <v>486.61117380000002</v>
      </c>
      <c r="H30" s="88">
        <v>201781.84529</v>
      </c>
      <c r="J30" s="88" t="s">
        <v>194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0</v>
      </c>
      <c r="BR30" s="88">
        <v>0</v>
      </c>
      <c r="BS30" s="88">
        <v>0</v>
      </c>
      <c r="BT30" s="88">
        <v>0</v>
      </c>
      <c r="BU30" s="88">
        <v>0</v>
      </c>
      <c r="BX30" s="29" t="str">
        <f t="shared" si="0"/>
        <v/>
      </c>
      <c r="BY30" s="22" t="str">
        <f t="shared" si="2"/>
        <v/>
      </c>
      <c r="BZ30" s="22" t="str">
        <f t="shared" si="3"/>
        <v/>
      </c>
      <c r="CA30" s="22" t="str">
        <f t="shared" si="4"/>
        <v/>
      </c>
      <c r="CB30" s="22" t="str">
        <f t="shared" si="5"/>
        <v/>
      </c>
      <c r="CC30" s="22" t="str">
        <f t="shared" si="6"/>
        <v/>
      </c>
      <c r="CD30" s="22" t="str">
        <f t="shared" si="7"/>
        <v/>
      </c>
      <c r="CE30" s="22" t="str">
        <f t="shared" si="8"/>
        <v/>
      </c>
    </row>
    <row r="31" spans="1:83" x14ac:dyDescent="0.25">
      <c r="A31" s="27" t="s">
        <v>195</v>
      </c>
      <c r="B31" s="88">
        <v>110021.03886</v>
      </c>
      <c r="C31" s="88">
        <v>14922.241413</v>
      </c>
      <c r="D31" s="88">
        <v>16808.818761999999</v>
      </c>
      <c r="E31" s="88">
        <v>22606.852873</v>
      </c>
      <c r="F31" s="88">
        <v>14050.112035</v>
      </c>
      <c r="G31" s="88">
        <v>655.46586566999997</v>
      </c>
      <c r="H31" s="88">
        <v>68674.969954</v>
      </c>
      <c r="J31" s="88" t="s">
        <v>195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0</v>
      </c>
      <c r="T31" s="88">
        <v>0</v>
      </c>
      <c r="U31" s="88">
        <v>0</v>
      </c>
      <c r="V31" s="88">
        <v>0</v>
      </c>
      <c r="W31" s="88">
        <v>0</v>
      </c>
      <c r="X31" s="88">
        <v>0</v>
      </c>
      <c r="Y31" s="88">
        <v>0</v>
      </c>
      <c r="Z31" s="88">
        <v>0</v>
      </c>
      <c r="AA31" s="88">
        <v>0</v>
      </c>
      <c r="AB31" s="88">
        <v>0</v>
      </c>
      <c r="AC31" s="88">
        <v>0</v>
      </c>
      <c r="AD31" s="88">
        <v>0</v>
      </c>
      <c r="AE31" s="88">
        <v>0</v>
      </c>
      <c r="AF31" s="88">
        <v>0</v>
      </c>
      <c r="AG31" s="88">
        <v>0</v>
      </c>
      <c r="AH31" s="88">
        <v>0</v>
      </c>
      <c r="AI31" s="88">
        <v>0</v>
      </c>
      <c r="AJ31" s="88">
        <v>0</v>
      </c>
      <c r="AK31" s="88">
        <v>0</v>
      </c>
      <c r="AL31" s="88">
        <v>0</v>
      </c>
      <c r="AM31" s="88">
        <v>0</v>
      </c>
      <c r="AN31" s="88">
        <v>0</v>
      </c>
      <c r="AO31" s="88">
        <v>0</v>
      </c>
      <c r="AP31" s="88">
        <v>0</v>
      </c>
      <c r="AQ31" s="88">
        <v>0</v>
      </c>
      <c r="AR31" s="88">
        <v>0</v>
      </c>
      <c r="AS31" s="88">
        <v>0</v>
      </c>
      <c r="AT31" s="88">
        <v>0</v>
      </c>
      <c r="AU31" s="88">
        <v>0</v>
      </c>
      <c r="AV31" s="88">
        <v>0</v>
      </c>
      <c r="AW31" s="88">
        <v>0</v>
      </c>
      <c r="AX31" s="88">
        <v>0</v>
      </c>
      <c r="AY31" s="88">
        <v>0</v>
      </c>
      <c r="AZ31" s="88">
        <v>0</v>
      </c>
      <c r="BA31" s="88">
        <v>0</v>
      </c>
      <c r="BB31" s="88">
        <v>0</v>
      </c>
      <c r="BC31" s="88">
        <v>0</v>
      </c>
      <c r="BD31" s="88">
        <v>0</v>
      </c>
      <c r="BE31" s="88">
        <v>0</v>
      </c>
      <c r="BF31" s="88">
        <v>0</v>
      </c>
      <c r="BG31" s="88">
        <v>0</v>
      </c>
      <c r="BH31" s="88">
        <v>0</v>
      </c>
      <c r="BI31" s="88">
        <v>0</v>
      </c>
      <c r="BJ31" s="88">
        <v>0</v>
      </c>
      <c r="BK31" s="88">
        <v>0</v>
      </c>
      <c r="BL31" s="88">
        <v>0</v>
      </c>
      <c r="BM31" s="88">
        <v>0</v>
      </c>
      <c r="BN31" s="88">
        <v>0</v>
      </c>
      <c r="BO31" s="88">
        <v>0</v>
      </c>
      <c r="BP31" s="88">
        <v>0</v>
      </c>
      <c r="BQ31" s="88">
        <v>0</v>
      </c>
      <c r="BR31" s="88">
        <v>0</v>
      </c>
      <c r="BS31" s="88">
        <v>0</v>
      </c>
      <c r="BT31" s="88">
        <v>0</v>
      </c>
      <c r="BU31" s="88">
        <v>0</v>
      </c>
      <c r="BX31" s="29" t="str">
        <f t="shared" si="0"/>
        <v/>
      </c>
      <c r="BY31" s="22" t="str">
        <f t="shared" si="2"/>
        <v/>
      </c>
      <c r="BZ31" s="22" t="str">
        <f t="shared" si="3"/>
        <v/>
      </c>
      <c r="CA31" s="22" t="str">
        <f t="shared" si="4"/>
        <v/>
      </c>
      <c r="CB31" s="22" t="str">
        <f t="shared" si="5"/>
        <v/>
      </c>
      <c r="CC31" s="22" t="str">
        <f t="shared" si="6"/>
        <v/>
      </c>
      <c r="CD31" s="22" t="str">
        <f t="shared" si="7"/>
        <v/>
      </c>
      <c r="CE31" s="22" t="str">
        <f t="shared" si="8"/>
        <v/>
      </c>
    </row>
    <row r="32" spans="1:83" x14ac:dyDescent="0.25">
      <c r="A32" s="27" t="s">
        <v>196</v>
      </c>
      <c r="B32" s="88">
        <v>17330.927382000002</v>
      </c>
      <c r="C32" s="88">
        <v>7274.5087708999999</v>
      </c>
      <c r="D32" s="88">
        <v>2315.9725156</v>
      </c>
      <c r="E32" s="88">
        <v>3867.1598804</v>
      </c>
      <c r="F32" s="88">
        <v>2077.5252651000001</v>
      </c>
      <c r="G32" s="88">
        <v>46.027499622000001</v>
      </c>
      <c r="H32" s="88">
        <v>29853.346039</v>
      </c>
      <c r="J32" s="88" t="s">
        <v>196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  <c r="AF32" s="88">
        <v>0</v>
      </c>
      <c r="AG32" s="88">
        <v>0</v>
      </c>
      <c r="AH32" s="88">
        <v>0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X32" s="29" t="str">
        <f t="shared" si="0"/>
        <v/>
      </c>
      <c r="BY32" s="22" t="str">
        <f t="shared" si="2"/>
        <v/>
      </c>
      <c r="BZ32" s="22" t="str">
        <f t="shared" si="3"/>
        <v/>
      </c>
      <c r="CA32" s="22" t="str">
        <f t="shared" si="4"/>
        <v/>
      </c>
      <c r="CB32" s="22" t="str">
        <f t="shared" si="5"/>
        <v/>
      </c>
      <c r="CC32" s="22" t="str">
        <f t="shared" si="6"/>
        <v/>
      </c>
      <c r="CD32" s="22" t="str">
        <f t="shared" si="7"/>
        <v/>
      </c>
      <c r="CE32" s="22" t="str">
        <f t="shared" si="8"/>
        <v/>
      </c>
    </row>
    <row r="33" spans="1:83" x14ac:dyDescent="0.25">
      <c r="A33" s="27" t="s">
        <v>197</v>
      </c>
      <c r="B33" s="88">
        <v>15327.690989000001</v>
      </c>
      <c r="C33" s="88">
        <v>4995.5231598999999</v>
      </c>
      <c r="D33" s="88">
        <v>4067.7332762999999</v>
      </c>
      <c r="E33" s="88">
        <v>4886.6524357999997</v>
      </c>
      <c r="F33" s="88">
        <v>2251.6979516000001</v>
      </c>
      <c r="G33" s="88">
        <v>102.66626461</v>
      </c>
      <c r="H33" s="88">
        <v>18768.278306</v>
      </c>
      <c r="J33" s="88" t="s">
        <v>197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E33" s="88">
        <v>0</v>
      </c>
      <c r="AF33" s="88">
        <v>0</v>
      </c>
      <c r="AG33" s="88">
        <v>0</v>
      </c>
      <c r="AH33" s="88">
        <v>0</v>
      </c>
      <c r="AI33" s="88">
        <v>0</v>
      </c>
      <c r="AJ33" s="88">
        <v>0</v>
      </c>
      <c r="AK33" s="88">
        <v>0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0</v>
      </c>
      <c r="BR33" s="88">
        <v>0</v>
      </c>
      <c r="BS33" s="88">
        <v>0</v>
      </c>
      <c r="BT33" s="88">
        <v>0</v>
      </c>
      <c r="BU33" s="88">
        <v>0</v>
      </c>
      <c r="BX33" s="29" t="str">
        <f t="shared" si="0"/>
        <v/>
      </c>
      <c r="BY33" s="22" t="str">
        <f t="shared" si="2"/>
        <v/>
      </c>
      <c r="BZ33" s="22" t="str">
        <f t="shared" si="3"/>
        <v/>
      </c>
      <c r="CA33" s="22" t="str">
        <f t="shared" si="4"/>
        <v/>
      </c>
      <c r="CB33" s="22" t="str">
        <f t="shared" si="5"/>
        <v/>
      </c>
      <c r="CC33" s="22" t="str">
        <f t="shared" si="6"/>
        <v/>
      </c>
      <c r="CD33" s="22" t="str">
        <f t="shared" si="7"/>
        <v/>
      </c>
      <c r="CE33" s="22" t="str">
        <f t="shared" si="8"/>
        <v/>
      </c>
    </row>
    <row r="34" spans="1:83" x14ac:dyDescent="0.25">
      <c r="A34" s="27" t="s">
        <v>198</v>
      </c>
      <c r="B34" s="88">
        <v>12269.252016</v>
      </c>
      <c r="C34" s="88">
        <v>13321.390455999999</v>
      </c>
      <c r="D34" s="88">
        <v>9199.6811765999992</v>
      </c>
      <c r="E34" s="88">
        <v>9171.8059303999999</v>
      </c>
      <c r="F34" s="88">
        <v>2425.6541591</v>
      </c>
      <c r="G34" s="88">
        <v>215.30059187000001</v>
      </c>
      <c r="H34" s="88">
        <v>74725.903854000004</v>
      </c>
      <c r="J34" s="88" t="s">
        <v>198</v>
      </c>
      <c r="K34" s="88">
        <v>8.3638736037431194</v>
      </c>
      <c r="L34" s="88">
        <v>4700.9014490947602</v>
      </c>
      <c r="M34" s="88">
        <v>264.38290593213702</v>
      </c>
      <c r="N34" s="88">
        <v>264.37796417286302</v>
      </c>
      <c r="O34" s="88">
        <v>224.936170551895</v>
      </c>
      <c r="P34" s="88">
        <v>3.0762305745440501E-2</v>
      </c>
      <c r="Q34" s="88">
        <v>1512.4491769056001</v>
      </c>
      <c r="R34" s="88">
        <v>380.392373537254</v>
      </c>
      <c r="S34" s="88">
        <v>9291.1598982002397</v>
      </c>
      <c r="T34" s="88">
        <v>224.58000461869199</v>
      </c>
      <c r="U34" s="88">
        <v>243.43909836663499</v>
      </c>
      <c r="V34" s="88">
        <v>62.618898651476698</v>
      </c>
      <c r="W34" s="88">
        <v>6486.3247904746404</v>
      </c>
      <c r="X34" s="88">
        <v>4.6137769444310299E-2</v>
      </c>
      <c r="Y34" s="88">
        <v>275.69798092363101</v>
      </c>
      <c r="Z34" s="88">
        <v>275.69798092363101</v>
      </c>
      <c r="AA34" s="88">
        <v>56.554915354933797</v>
      </c>
      <c r="AB34" s="88">
        <v>126.02191082557999</v>
      </c>
      <c r="AC34" s="88">
        <v>1.72205160669254</v>
      </c>
      <c r="AD34" s="88">
        <v>10260.965406490401</v>
      </c>
      <c r="AE34" s="88">
        <v>434.21237653575298</v>
      </c>
      <c r="AF34" s="88">
        <v>1206.75585220884</v>
      </c>
      <c r="AG34" s="88">
        <v>24.3127775753196</v>
      </c>
      <c r="AH34" s="88">
        <v>12434.117305719001</v>
      </c>
      <c r="AI34" s="88">
        <v>0</v>
      </c>
      <c r="AJ34" s="88">
        <v>88665.511311098904</v>
      </c>
      <c r="AK34" s="88">
        <v>8145.9471073081004</v>
      </c>
      <c r="AL34" s="88">
        <v>848.54857099425794</v>
      </c>
      <c r="AM34" s="88">
        <v>9051.0505936572899</v>
      </c>
      <c r="AN34" s="88">
        <v>0.63268066518200095</v>
      </c>
      <c r="AO34" s="88">
        <v>842.09398913423695</v>
      </c>
      <c r="AP34" s="88">
        <v>69.098936752150905</v>
      </c>
      <c r="AQ34" s="88">
        <v>23711.3634578782</v>
      </c>
      <c r="AR34" s="88">
        <v>65.246404868907604</v>
      </c>
      <c r="AS34" s="88">
        <v>6.7756577563804496</v>
      </c>
      <c r="AT34" s="88">
        <v>187.86128544056601</v>
      </c>
      <c r="AU34" s="88">
        <v>53.048659636347502</v>
      </c>
      <c r="AV34" s="88">
        <v>2.6916348014440201</v>
      </c>
      <c r="AW34" s="88">
        <v>23.5096466764662</v>
      </c>
      <c r="AX34" s="88">
        <v>8515.8984322594606</v>
      </c>
      <c r="AY34" s="88">
        <v>2086.7905212291798</v>
      </c>
      <c r="AZ34" s="88">
        <v>6429.1079110302699</v>
      </c>
      <c r="BA34" s="88">
        <v>2.9618196209813799</v>
      </c>
      <c r="BB34" s="88">
        <v>1.2592058145295599</v>
      </c>
      <c r="BC34" s="88">
        <v>659.35505659275702</v>
      </c>
      <c r="BD34" s="88">
        <v>2.9275052806384498</v>
      </c>
      <c r="BE34" s="88">
        <v>238.69929536423101</v>
      </c>
      <c r="BF34" s="88">
        <v>6.7429522811554303</v>
      </c>
      <c r="BG34" s="88">
        <v>6.8419074148679702</v>
      </c>
      <c r="BH34" s="88">
        <v>530.88795883066803</v>
      </c>
      <c r="BI34" s="88">
        <v>10682.9868530186</v>
      </c>
      <c r="BJ34" s="88">
        <v>202.66114240909999</v>
      </c>
      <c r="BK34" s="88">
        <v>21.4807132075155</v>
      </c>
      <c r="BL34" s="88">
        <v>4.7407384804753097</v>
      </c>
      <c r="BM34" s="88">
        <v>207.68134275296001</v>
      </c>
      <c r="BN34" s="88">
        <v>14919.0778278166</v>
      </c>
      <c r="BO34" s="88">
        <v>0</v>
      </c>
      <c r="BP34" s="88">
        <v>2105.8940877513601</v>
      </c>
      <c r="BQ34" s="88">
        <v>5195.5287743394201</v>
      </c>
      <c r="BR34" s="88">
        <v>0</v>
      </c>
      <c r="BS34" s="88">
        <v>9186.5859331438896</v>
      </c>
      <c r="BT34" s="88">
        <v>73600.216463081699</v>
      </c>
      <c r="BU34" s="88">
        <v>3617.0845602090099</v>
      </c>
      <c r="BX34" s="29">
        <f t="shared" si="0"/>
        <v>6.2484365510635659E-3</v>
      </c>
      <c r="BY34" s="22">
        <f t="shared" si="2"/>
        <v>-0.24272809083358229</v>
      </c>
      <c r="BZ34" s="22">
        <f t="shared" si="3"/>
        <v>-6.6605145552307385E-2</v>
      </c>
      <c r="CA34" s="22">
        <f t="shared" si="4"/>
        <v>-1.6156058029571829E-2</v>
      </c>
      <c r="CB34" s="22">
        <f t="shared" si="5"/>
        <v>-7.1513451453059027E-2</v>
      </c>
      <c r="CC34" s="22">
        <f t="shared" si="6"/>
        <v>-0.13969989769545305</v>
      </c>
      <c r="CD34" s="22">
        <f t="shared" si="7"/>
        <v>-3.5388890717218999E-2</v>
      </c>
      <c r="CE34" s="22">
        <f t="shared" si="8"/>
        <v>-1.5064219137685922E-2</v>
      </c>
    </row>
    <row r="35" spans="1:83" x14ac:dyDescent="0.25">
      <c r="A35" s="27" t="s">
        <v>199</v>
      </c>
      <c r="B35" s="88">
        <v>191479.02413999999</v>
      </c>
      <c r="C35" s="88">
        <v>11158.662045999999</v>
      </c>
      <c r="D35" s="88">
        <v>10631.210326</v>
      </c>
      <c r="E35" s="88">
        <v>24016.511886</v>
      </c>
      <c r="F35" s="88">
        <v>18575.455671</v>
      </c>
      <c r="G35" s="88">
        <v>645.54786001000002</v>
      </c>
      <c r="H35" s="88">
        <v>65861.316411000007</v>
      </c>
      <c r="J35" s="88" t="s">
        <v>199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X35" s="29" t="str">
        <f t="shared" si="0"/>
        <v/>
      </c>
      <c r="BY35" s="22" t="str">
        <f t="shared" si="2"/>
        <v/>
      </c>
      <c r="BZ35" s="22" t="str">
        <f t="shared" si="3"/>
        <v/>
      </c>
      <c r="CA35" s="22" t="str">
        <f t="shared" si="4"/>
        <v/>
      </c>
      <c r="CB35" s="22" t="str">
        <f t="shared" si="5"/>
        <v/>
      </c>
      <c r="CC35" s="22" t="str">
        <f t="shared" si="6"/>
        <v/>
      </c>
      <c r="CD35" s="22" t="str">
        <f t="shared" si="7"/>
        <v/>
      </c>
      <c r="CE35" s="22" t="str">
        <f t="shared" si="8"/>
        <v/>
      </c>
    </row>
    <row r="36" spans="1:83" x14ac:dyDescent="0.25">
      <c r="A36" s="27" t="s">
        <v>200</v>
      </c>
      <c r="B36" s="88">
        <v>140772.67258000001</v>
      </c>
      <c r="C36" s="88">
        <v>33789.748600999999</v>
      </c>
      <c r="D36" s="88">
        <v>11743.335202</v>
      </c>
      <c r="E36" s="88">
        <v>37181.321841999998</v>
      </c>
      <c r="F36" s="88">
        <v>28309.090977</v>
      </c>
      <c r="G36" s="88">
        <v>1664.2296028000001</v>
      </c>
      <c r="H36" s="88">
        <v>86982.067494999996</v>
      </c>
      <c r="J36" s="88" t="s">
        <v>200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0</v>
      </c>
      <c r="W36" s="88">
        <v>0</v>
      </c>
      <c r="X36" s="88">
        <v>0</v>
      </c>
      <c r="Y36" s="88">
        <v>0</v>
      </c>
      <c r="Z36" s="88">
        <v>0</v>
      </c>
      <c r="AA36" s="88">
        <v>0</v>
      </c>
      <c r="AB36" s="88">
        <v>0</v>
      </c>
      <c r="AC36" s="88">
        <v>0</v>
      </c>
      <c r="AD36" s="88">
        <v>0</v>
      </c>
      <c r="AE36" s="88">
        <v>0</v>
      </c>
      <c r="AF36" s="88">
        <v>0</v>
      </c>
      <c r="AG36" s="88">
        <v>0</v>
      </c>
      <c r="AH36" s="88">
        <v>0</v>
      </c>
      <c r="AI36" s="88">
        <v>0</v>
      </c>
      <c r="AJ36" s="88">
        <v>0</v>
      </c>
      <c r="AK36" s="88">
        <v>0</v>
      </c>
      <c r="AL36" s="88">
        <v>0</v>
      </c>
      <c r="AM36" s="88">
        <v>0</v>
      </c>
      <c r="AN36" s="88">
        <v>0</v>
      </c>
      <c r="AO36" s="88">
        <v>0</v>
      </c>
      <c r="AP36" s="88">
        <v>0</v>
      </c>
      <c r="AQ36" s="88">
        <v>0</v>
      </c>
      <c r="AR36" s="88">
        <v>0</v>
      </c>
      <c r="AS36" s="88">
        <v>0</v>
      </c>
      <c r="AT36" s="88">
        <v>0</v>
      </c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>
        <v>0</v>
      </c>
      <c r="BB36" s="88">
        <v>0</v>
      </c>
      <c r="BC36" s="88">
        <v>0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0</v>
      </c>
      <c r="BL36" s="88">
        <v>0</v>
      </c>
      <c r="BM36" s="88">
        <v>0</v>
      </c>
      <c r="BN36" s="88">
        <v>0</v>
      </c>
      <c r="BO36" s="88">
        <v>0</v>
      </c>
      <c r="BP36" s="88">
        <v>0</v>
      </c>
      <c r="BQ36" s="88">
        <v>0</v>
      </c>
      <c r="BR36" s="88">
        <v>0</v>
      </c>
      <c r="BS36" s="88">
        <v>0</v>
      </c>
      <c r="BT36" s="88">
        <v>0</v>
      </c>
      <c r="BU36" s="88">
        <v>0</v>
      </c>
      <c r="BX36" s="29" t="str">
        <f t="shared" si="0"/>
        <v/>
      </c>
      <c r="BY36" s="22" t="str">
        <f t="shared" si="2"/>
        <v/>
      </c>
      <c r="BZ36" s="22" t="str">
        <f t="shared" si="3"/>
        <v/>
      </c>
      <c r="CA36" s="22" t="str">
        <f t="shared" si="4"/>
        <v/>
      </c>
      <c r="CB36" s="22" t="str">
        <f t="shared" si="5"/>
        <v/>
      </c>
      <c r="CC36" s="22" t="str">
        <f t="shared" si="6"/>
        <v/>
      </c>
      <c r="CD36" s="22" t="str">
        <f t="shared" si="7"/>
        <v/>
      </c>
      <c r="CE36" s="22" t="str">
        <f t="shared" si="8"/>
        <v/>
      </c>
    </row>
    <row r="37" spans="1:83" x14ac:dyDescent="0.25">
      <c r="A37" s="27" t="s">
        <v>201</v>
      </c>
      <c r="B37" s="88">
        <v>23349.537138</v>
      </c>
      <c r="C37" s="88">
        <v>32892.758777000003</v>
      </c>
      <c r="D37" s="88">
        <v>4341.2001766000003</v>
      </c>
      <c r="E37" s="88">
        <v>8848.0221904999999</v>
      </c>
      <c r="F37" s="88">
        <v>5981.0807265000003</v>
      </c>
      <c r="G37" s="88">
        <v>399.41898556000001</v>
      </c>
      <c r="H37" s="88">
        <v>32008.474647999999</v>
      </c>
      <c r="J37" s="88" t="s">
        <v>201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8">
        <v>0</v>
      </c>
      <c r="X37" s="88">
        <v>0</v>
      </c>
      <c r="Y37" s="88">
        <v>0</v>
      </c>
      <c r="Z37" s="88">
        <v>0</v>
      </c>
      <c r="AA37" s="88">
        <v>0</v>
      </c>
      <c r="AB37" s="88">
        <v>0</v>
      </c>
      <c r="AC37" s="88">
        <v>0</v>
      </c>
      <c r="AD37" s="88">
        <v>0</v>
      </c>
      <c r="AE37" s="88">
        <v>0</v>
      </c>
      <c r="AF37" s="88">
        <v>0</v>
      </c>
      <c r="AG37" s="88">
        <v>0</v>
      </c>
      <c r="AH37" s="88">
        <v>0</v>
      </c>
      <c r="AI37" s="88">
        <v>0</v>
      </c>
      <c r="AJ37" s="88">
        <v>0</v>
      </c>
      <c r="AK37" s="88">
        <v>0</v>
      </c>
      <c r="AL37" s="88">
        <v>0</v>
      </c>
      <c r="AM37" s="88">
        <v>0</v>
      </c>
      <c r="AN37" s="88">
        <v>0</v>
      </c>
      <c r="AO37" s="88">
        <v>0</v>
      </c>
      <c r="AP37" s="88">
        <v>0</v>
      </c>
      <c r="AQ37" s="88">
        <v>0</v>
      </c>
      <c r="AR37" s="88">
        <v>0</v>
      </c>
      <c r="AS37" s="88">
        <v>0</v>
      </c>
      <c r="AT37" s="88">
        <v>0</v>
      </c>
      <c r="AU37" s="88">
        <v>0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8">
        <v>0</v>
      </c>
      <c r="BO37" s="88">
        <v>0</v>
      </c>
      <c r="BP37" s="88">
        <v>0</v>
      </c>
      <c r="BQ37" s="88">
        <v>0</v>
      </c>
      <c r="BR37" s="88">
        <v>0</v>
      </c>
      <c r="BS37" s="88">
        <v>0</v>
      </c>
      <c r="BT37" s="88">
        <v>0</v>
      </c>
      <c r="BU37" s="88">
        <v>0</v>
      </c>
      <c r="BX37" s="29" t="str">
        <f t="shared" si="0"/>
        <v/>
      </c>
      <c r="BY37" s="22" t="str">
        <f t="shared" si="2"/>
        <v/>
      </c>
      <c r="BZ37" s="22" t="str">
        <f t="shared" si="3"/>
        <v/>
      </c>
      <c r="CA37" s="22" t="str">
        <f t="shared" si="4"/>
        <v/>
      </c>
      <c r="CB37" s="22" t="str">
        <f t="shared" si="5"/>
        <v/>
      </c>
      <c r="CC37" s="22" t="str">
        <f t="shared" si="6"/>
        <v/>
      </c>
      <c r="CD37" s="22" t="str">
        <f t="shared" si="7"/>
        <v/>
      </c>
      <c r="CE37" s="22" t="str">
        <f t="shared" si="8"/>
        <v/>
      </c>
    </row>
    <row r="38" spans="1:83" x14ac:dyDescent="0.25">
      <c r="A38" s="27" t="s">
        <v>202</v>
      </c>
      <c r="B38" s="88">
        <v>29005.579188</v>
      </c>
      <c r="C38" s="88">
        <v>1053.0447345</v>
      </c>
      <c r="D38" s="88">
        <v>3598.5997747000001</v>
      </c>
      <c r="E38" s="88">
        <v>4503.5876349</v>
      </c>
      <c r="F38" s="88">
        <v>2564.9339150999999</v>
      </c>
      <c r="G38" s="88">
        <v>214.49943719999999</v>
      </c>
      <c r="H38" s="88">
        <v>28411.585219000001</v>
      </c>
      <c r="J38" s="88" t="s">
        <v>202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>
        <v>0</v>
      </c>
      <c r="S38" s="88">
        <v>0</v>
      </c>
      <c r="T38" s="88">
        <v>0</v>
      </c>
      <c r="U38" s="88">
        <v>0</v>
      </c>
      <c r="V38" s="88">
        <v>0</v>
      </c>
      <c r="W38" s="88">
        <v>0</v>
      </c>
      <c r="X38" s="88">
        <v>0</v>
      </c>
      <c r="Y38" s="88">
        <v>0</v>
      </c>
      <c r="Z38" s="88">
        <v>0</v>
      </c>
      <c r="AA38" s="88">
        <v>0</v>
      </c>
      <c r="AB38" s="88">
        <v>0</v>
      </c>
      <c r="AC38" s="88">
        <v>0</v>
      </c>
      <c r="AD38" s="88">
        <v>0</v>
      </c>
      <c r="AE38" s="88">
        <v>0</v>
      </c>
      <c r="AF38" s="88">
        <v>0</v>
      </c>
      <c r="AG38" s="88">
        <v>0</v>
      </c>
      <c r="AH38" s="88">
        <v>0</v>
      </c>
      <c r="AI38" s="88">
        <v>0</v>
      </c>
      <c r="AJ38" s="88">
        <v>0</v>
      </c>
      <c r="AK38" s="88">
        <v>0</v>
      </c>
      <c r="AL38" s="88">
        <v>0</v>
      </c>
      <c r="AM38" s="88">
        <v>0</v>
      </c>
      <c r="AN38" s="88">
        <v>0</v>
      </c>
      <c r="AO38" s="88">
        <v>0</v>
      </c>
      <c r="AP38" s="88">
        <v>0</v>
      </c>
      <c r="AQ38" s="88">
        <v>0</v>
      </c>
      <c r="AR38" s="88">
        <v>0</v>
      </c>
      <c r="AS38" s="88">
        <v>0</v>
      </c>
      <c r="AT38" s="88">
        <v>0</v>
      </c>
      <c r="AU38" s="88">
        <v>0</v>
      </c>
      <c r="AV38" s="88">
        <v>0</v>
      </c>
      <c r="AW38" s="88">
        <v>0</v>
      </c>
      <c r="AX38" s="88">
        <v>0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0</v>
      </c>
      <c r="BG38" s="88">
        <v>0</v>
      </c>
      <c r="BH38" s="88">
        <v>0</v>
      </c>
      <c r="BI38" s="88">
        <v>0</v>
      </c>
      <c r="BJ38" s="88">
        <v>0</v>
      </c>
      <c r="BK38" s="88">
        <v>0</v>
      </c>
      <c r="BL38" s="88">
        <v>0</v>
      </c>
      <c r="BM38" s="88">
        <v>0</v>
      </c>
      <c r="BN38" s="88">
        <v>0</v>
      </c>
      <c r="BO38" s="88">
        <v>0</v>
      </c>
      <c r="BP38" s="88">
        <v>0</v>
      </c>
      <c r="BQ38" s="88">
        <v>0</v>
      </c>
      <c r="BR38" s="88">
        <v>0</v>
      </c>
      <c r="BS38" s="88">
        <v>0</v>
      </c>
      <c r="BT38" s="88">
        <v>0</v>
      </c>
      <c r="BU38" s="88">
        <v>0</v>
      </c>
      <c r="BX38" s="29" t="str">
        <f t="shared" si="0"/>
        <v/>
      </c>
      <c r="BY38" s="22" t="str">
        <f t="shared" si="2"/>
        <v/>
      </c>
      <c r="BZ38" s="22" t="str">
        <f t="shared" si="3"/>
        <v/>
      </c>
      <c r="CA38" s="22" t="str">
        <f t="shared" si="4"/>
        <v/>
      </c>
      <c r="CB38" s="22" t="str">
        <f t="shared" si="5"/>
        <v/>
      </c>
      <c r="CC38" s="22" t="str">
        <f t="shared" si="6"/>
        <v/>
      </c>
      <c r="CD38" s="22" t="str">
        <f t="shared" si="7"/>
        <v/>
      </c>
      <c r="CE38" s="22" t="str">
        <f t="shared" si="8"/>
        <v/>
      </c>
    </row>
    <row r="39" spans="1:83" x14ac:dyDescent="0.25">
      <c r="A39" s="27" t="s">
        <v>203</v>
      </c>
      <c r="B39" s="88">
        <v>62848.060858999997</v>
      </c>
      <c r="C39" s="88">
        <v>16079.93657</v>
      </c>
      <c r="D39" s="88">
        <v>10413.057215999999</v>
      </c>
      <c r="E39" s="88">
        <v>19031.715452</v>
      </c>
      <c r="F39" s="88">
        <v>12335.837352</v>
      </c>
      <c r="G39" s="88">
        <v>713.42638251000005</v>
      </c>
      <c r="H39" s="88">
        <v>41062.251321000003</v>
      </c>
      <c r="J39" s="88" t="s">
        <v>203</v>
      </c>
      <c r="K39" s="88">
        <v>4.3869333584660303E-6</v>
      </c>
      <c r="L39" s="88">
        <v>7.7750603173112401E-2</v>
      </c>
      <c r="M39" s="88">
        <v>0.16332667584755001</v>
      </c>
      <c r="N39" s="88">
        <v>0.16332667584755001</v>
      </c>
      <c r="O39" s="88">
        <v>0.19945972115940899</v>
      </c>
      <c r="P39" s="88">
        <v>1.2921810330197101E-8</v>
      </c>
      <c r="Q39" s="88">
        <v>3.9213168035405997E-2</v>
      </c>
      <c r="R39" s="88">
        <v>0.38931623768801299</v>
      </c>
      <c r="S39" s="88">
        <v>5.9869863985846496</v>
      </c>
      <c r="T39" s="88">
        <v>0.106227517707964</v>
      </c>
      <c r="U39" s="88">
        <v>4.0492678038657998E-2</v>
      </c>
      <c r="V39" s="88">
        <v>6.6473884419715704E-2</v>
      </c>
      <c r="W39" s="88">
        <v>5.1017991110081902E-3</v>
      </c>
      <c r="X39" s="88">
        <v>1.5504776037963501E-8</v>
      </c>
      <c r="Y39" s="88">
        <v>0.111367398309936</v>
      </c>
      <c r="Z39" s="88">
        <v>0.111367398309936</v>
      </c>
      <c r="AA39" s="88">
        <v>1.4133941588540301E-3</v>
      </c>
      <c r="AB39" s="88">
        <v>2.57586330671251E-2</v>
      </c>
      <c r="AC39" s="88">
        <v>3.8566880768641501E-3</v>
      </c>
      <c r="AD39" s="88">
        <v>0.33043625005359301</v>
      </c>
      <c r="AE39" s="88">
        <v>2.1735623796689699E-2</v>
      </c>
      <c r="AF39" s="88">
        <v>9.9542139153535603E-4</v>
      </c>
      <c r="AG39" s="88">
        <v>2.1369868164354499E-2</v>
      </c>
      <c r="AH39" s="88">
        <v>0.74895682798987995</v>
      </c>
      <c r="AI39" s="88">
        <v>0</v>
      </c>
      <c r="AJ39" s="88">
        <v>1.50881736360279</v>
      </c>
      <c r="AK39" s="88">
        <v>0.34262982500813</v>
      </c>
      <c r="AL39" s="88">
        <v>3.66565366490849E-2</v>
      </c>
      <c r="AM39" s="88">
        <v>0.38069975581606802</v>
      </c>
      <c r="AN39" s="88">
        <v>2.4406252172599801E-5</v>
      </c>
      <c r="AO39" s="88">
        <v>5.0796434834130003E-2</v>
      </c>
      <c r="AP39" s="88">
        <v>6.9817501391667598E-3</v>
      </c>
      <c r="AQ39" s="88">
        <v>0.156018055209246</v>
      </c>
      <c r="AR39" s="88">
        <v>2.0070750728903102E-3</v>
      </c>
      <c r="AS39" s="88">
        <v>1.59468597915529E-3</v>
      </c>
      <c r="AT39" s="88">
        <v>3.9630132773359403E-2</v>
      </c>
      <c r="AU39" s="88">
        <v>4.5323941643655797E-3</v>
      </c>
      <c r="AV39" s="88">
        <v>6.9884334507294501E-5</v>
      </c>
      <c r="AW39" s="88">
        <v>6.1870030919823401E-3</v>
      </c>
      <c r="AX39" s="88">
        <v>0.84871182352000996</v>
      </c>
      <c r="AY39" s="88">
        <v>0.57117814516333598</v>
      </c>
      <c r="AZ39" s="88">
        <v>0.27753367835667397</v>
      </c>
      <c r="BA39" s="88">
        <v>1.16062875819154E-4</v>
      </c>
      <c r="BB39" s="88">
        <v>1.01200967829053E-4</v>
      </c>
      <c r="BC39" s="88">
        <v>5.1280620821552401E-2</v>
      </c>
      <c r="BD39" s="88">
        <v>5.7521156103771298E-4</v>
      </c>
      <c r="BE39" s="88">
        <v>0.176913240408516</v>
      </c>
      <c r="BF39" s="88">
        <v>8.8253333112870899E-4</v>
      </c>
      <c r="BG39" s="88">
        <v>1.1810683598163501E-3</v>
      </c>
      <c r="BH39" s="88">
        <v>0.25733965288226801</v>
      </c>
      <c r="BI39" s="88">
        <v>2.12292746180767E-2</v>
      </c>
      <c r="BJ39" s="88">
        <v>1.9120405429984E-2</v>
      </c>
      <c r="BK39" s="88">
        <v>2.2625256149517302E-3</v>
      </c>
      <c r="BL39" s="88">
        <v>4.0269735500476602E-4</v>
      </c>
      <c r="BM39" s="88">
        <v>1.6967709122174601E-2</v>
      </c>
      <c r="BN39" s="88">
        <v>3.2130767695233001E-2</v>
      </c>
      <c r="BO39" s="88">
        <v>0</v>
      </c>
      <c r="BP39" s="88">
        <v>1.76628829786647E-3</v>
      </c>
      <c r="BQ39" s="88">
        <v>2.64533364090015E-2</v>
      </c>
      <c r="BR39" s="88">
        <v>0</v>
      </c>
      <c r="BS39" s="88">
        <v>4.50267663817193E-3</v>
      </c>
      <c r="BT39" s="88">
        <v>1.38628588435655</v>
      </c>
      <c r="BU39" s="88">
        <v>1.11385567635047E-2</v>
      </c>
      <c r="BX39" s="29">
        <f t="shared" si="0"/>
        <v>3.7126216585673354E-3</v>
      </c>
      <c r="BY39" s="22">
        <f t="shared" si="2"/>
        <v>-0.99990473872516095</v>
      </c>
      <c r="BZ39" s="22">
        <f t="shared" si="3"/>
        <v>-0.99995342289910594</v>
      </c>
      <c r="CA39" s="22">
        <f t="shared" si="4"/>
        <v>-0.99996344015518979</v>
      </c>
      <c r="CB39" s="22">
        <f t="shared" si="5"/>
        <v>-0.99995540539550098</v>
      </c>
      <c r="CC39" s="22">
        <f t="shared" si="6"/>
        <v>-0.99995369765919695</v>
      </c>
      <c r="CD39" s="22">
        <f t="shared" si="7"/>
        <v>-0.99997621659425817</v>
      </c>
      <c r="CE39" s="22">
        <f t="shared" si="8"/>
        <v>-0.99996623940870855</v>
      </c>
    </row>
    <row r="40" spans="1:83" x14ac:dyDescent="0.25">
      <c r="A40" s="27" t="s">
        <v>204</v>
      </c>
      <c r="B40" s="88">
        <v>27042.389932999999</v>
      </c>
      <c r="C40" s="88">
        <v>20851.795685000001</v>
      </c>
      <c r="D40" s="88">
        <v>10501.561167</v>
      </c>
      <c r="E40" s="88">
        <v>19426.644408</v>
      </c>
      <c r="F40" s="88">
        <v>6636.1422873000001</v>
      </c>
      <c r="G40" s="88">
        <v>334.08913848999998</v>
      </c>
      <c r="H40" s="88">
        <v>41642.705803999997</v>
      </c>
      <c r="J40" s="88" t="s">
        <v>204</v>
      </c>
      <c r="K40" s="88">
        <v>2.9216775970881699</v>
      </c>
      <c r="L40" s="88">
        <v>1014.42709306407</v>
      </c>
      <c r="M40" s="88">
        <v>525.41600172173798</v>
      </c>
      <c r="N40" s="88">
        <v>525.40345536100494</v>
      </c>
      <c r="O40" s="88">
        <v>594.98399407827503</v>
      </c>
      <c r="P40" s="88">
        <v>7.2839112592730501E-2</v>
      </c>
      <c r="Q40" s="88">
        <v>689.63605043588302</v>
      </c>
      <c r="R40" s="88">
        <v>1091.3745343942801</v>
      </c>
      <c r="S40" s="88">
        <v>18775.1518678108</v>
      </c>
      <c r="T40" s="88">
        <v>397.79859885388601</v>
      </c>
      <c r="U40" s="88">
        <v>277.61596093135103</v>
      </c>
      <c r="V40" s="88">
        <v>194.75591757202301</v>
      </c>
      <c r="W40" s="88">
        <v>1871.41613080601</v>
      </c>
      <c r="X40" s="88">
        <v>9.0383564829089505E-2</v>
      </c>
      <c r="Y40" s="88">
        <v>386.15324117863202</v>
      </c>
      <c r="Z40" s="88">
        <v>386.15324117863202</v>
      </c>
      <c r="AA40" s="88">
        <v>55.161987455039501</v>
      </c>
      <c r="AB40" s="88">
        <v>110.637220945782</v>
      </c>
      <c r="AC40" s="88">
        <v>10.2337108077129</v>
      </c>
      <c r="AD40" s="88">
        <v>3863.4820988062402</v>
      </c>
      <c r="AE40" s="88">
        <v>189.44036776652999</v>
      </c>
      <c r="AF40" s="88">
        <v>201.622839508217</v>
      </c>
      <c r="AG40" s="88">
        <v>71.683565481969595</v>
      </c>
      <c r="AH40" s="88">
        <v>18939.783811460598</v>
      </c>
      <c r="AI40" s="88">
        <v>0</v>
      </c>
      <c r="AJ40" s="88">
        <v>35351.784414865702</v>
      </c>
      <c r="AK40" s="88">
        <v>7110.4455918473104</v>
      </c>
      <c r="AL40" s="88">
        <v>734.88887865429797</v>
      </c>
      <c r="AM40" s="88">
        <v>7900.4964579566504</v>
      </c>
      <c r="AN40" s="88">
        <v>0.178293288890843</v>
      </c>
      <c r="AO40" s="88">
        <v>471.455955890143</v>
      </c>
      <c r="AP40" s="88">
        <v>270.26796421898399</v>
      </c>
      <c r="AQ40" s="88">
        <v>8409.2119625589003</v>
      </c>
      <c r="AR40" s="88">
        <v>87.8066873239747</v>
      </c>
      <c r="AS40" s="88">
        <v>10.2875213986121</v>
      </c>
      <c r="AT40" s="88">
        <v>467.64844667846103</v>
      </c>
      <c r="AU40" s="88">
        <v>177.001959975087</v>
      </c>
      <c r="AV40" s="88">
        <v>10.997168434222299</v>
      </c>
      <c r="AW40" s="88">
        <v>76.221219078798697</v>
      </c>
      <c r="AX40" s="88">
        <v>17484.673643804501</v>
      </c>
      <c r="AY40" s="88">
        <v>5692.2406033552097</v>
      </c>
      <c r="AZ40" s="88">
        <v>11792.433040449299</v>
      </c>
      <c r="BA40" s="88">
        <v>3.47501192590265</v>
      </c>
      <c r="BB40" s="88">
        <v>4.0129436309021802</v>
      </c>
      <c r="BC40" s="88">
        <v>2131.67194111454</v>
      </c>
      <c r="BD40" s="88">
        <v>6.25374753771281</v>
      </c>
      <c r="BE40" s="88">
        <v>590.36974266549805</v>
      </c>
      <c r="BF40" s="88">
        <v>6.8238630929744204</v>
      </c>
      <c r="BG40" s="88">
        <v>10.971368844282001</v>
      </c>
      <c r="BH40" s="88">
        <v>1026.8280599877601</v>
      </c>
      <c r="BI40" s="88">
        <v>8877.9229318070593</v>
      </c>
      <c r="BJ40" s="88">
        <v>743.49429685234998</v>
      </c>
      <c r="BK40" s="88">
        <v>52.206358570743603</v>
      </c>
      <c r="BL40" s="88">
        <v>15.9023020243941</v>
      </c>
      <c r="BM40" s="88">
        <v>241.772698446292</v>
      </c>
      <c r="BN40" s="88">
        <v>4100.5488546160304</v>
      </c>
      <c r="BO40" s="88">
        <v>0</v>
      </c>
      <c r="BP40" s="88">
        <v>184.70155967668299</v>
      </c>
      <c r="BQ40" s="88">
        <v>1464.0661365329099</v>
      </c>
      <c r="BR40" s="88">
        <v>0</v>
      </c>
      <c r="BS40" s="88">
        <v>2771.61176715488</v>
      </c>
      <c r="BT40" s="88">
        <v>31692.859972111499</v>
      </c>
      <c r="BU40" s="88">
        <v>1023.29288538129</v>
      </c>
      <c r="BX40" s="29">
        <f t="shared" si="0"/>
        <v>6.9820912835781915E-3</v>
      </c>
      <c r="BY40" s="22">
        <f t="shared" si="2"/>
        <v>-0.30571403214257464</v>
      </c>
      <c r="BZ40" s="22">
        <f t="shared" si="3"/>
        <v>-9.1695310198863691E-2</v>
      </c>
      <c r="CA40" s="22">
        <f t="shared" si="4"/>
        <v>-0.24768362224246324</v>
      </c>
      <c r="CB40" s="22">
        <f t="shared" si="5"/>
        <v>-9.9964292515478628E-2</v>
      </c>
      <c r="CC40" s="22">
        <f t="shared" si="6"/>
        <v>-0.14223650474631835</v>
      </c>
      <c r="CD40" s="22">
        <f t="shared" si="7"/>
        <v>-0.27632278158145274</v>
      </c>
      <c r="CE40" s="22">
        <f t="shared" si="8"/>
        <v>-0.2389337013478304</v>
      </c>
    </row>
    <row r="41" spans="1:83" x14ac:dyDescent="0.25">
      <c r="A41" s="27" t="s">
        <v>205</v>
      </c>
      <c r="B41" s="88">
        <v>18674.910754</v>
      </c>
      <c r="C41" s="88">
        <v>20028.000616000001</v>
      </c>
      <c r="D41" s="88">
        <v>11633.687298000001</v>
      </c>
      <c r="E41" s="88">
        <v>13563.704976999999</v>
      </c>
      <c r="F41" s="88">
        <v>4897.8112154</v>
      </c>
      <c r="G41" s="88">
        <v>266.53161927000002</v>
      </c>
      <c r="H41" s="88">
        <v>47269.285677</v>
      </c>
      <c r="J41" s="88" t="s">
        <v>205</v>
      </c>
      <c r="K41" s="88">
        <v>4.5807106541852001</v>
      </c>
      <c r="L41" s="88">
        <v>2148.76073550007</v>
      </c>
      <c r="M41" s="88">
        <v>534.73958555739296</v>
      </c>
      <c r="N41" s="88">
        <v>534.727678105888</v>
      </c>
      <c r="O41" s="88">
        <v>591.73187038376898</v>
      </c>
      <c r="P41" s="88">
        <v>7.0759519199432505E-2</v>
      </c>
      <c r="Q41" s="88">
        <v>957.00971367925399</v>
      </c>
      <c r="R41" s="88">
        <v>1063.0728867867999</v>
      </c>
      <c r="S41" s="88">
        <v>18761.270079024602</v>
      </c>
      <c r="T41" s="88">
        <v>355.032514155596</v>
      </c>
      <c r="U41" s="88">
        <v>351.62417577775102</v>
      </c>
      <c r="V41" s="88">
        <v>186.05762158586401</v>
      </c>
      <c r="W41" s="88">
        <v>3520.3844214403998</v>
      </c>
      <c r="X41" s="88">
        <v>8.9696444540880896E-2</v>
      </c>
      <c r="Y41" s="88">
        <v>394.39887385924698</v>
      </c>
      <c r="Z41" s="88">
        <v>394.39887385924698</v>
      </c>
      <c r="AA41" s="88">
        <v>79.937606652446803</v>
      </c>
      <c r="AB41" s="88">
        <v>114.365616581791</v>
      </c>
      <c r="AC41" s="88">
        <v>9.67726420417927</v>
      </c>
      <c r="AD41" s="88">
        <v>5930.8264248547102</v>
      </c>
      <c r="AE41" s="88">
        <v>262.99461097927701</v>
      </c>
      <c r="AF41" s="88">
        <v>497.08981539927203</v>
      </c>
      <c r="AG41" s="88">
        <v>69.373394470052503</v>
      </c>
      <c r="AH41" s="88">
        <v>20082.720649679999</v>
      </c>
      <c r="AI41" s="88">
        <v>0</v>
      </c>
      <c r="AJ41" s="88">
        <v>53901.248892232499</v>
      </c>
      <c r="AK41" s="88">
        <v>10496.6713730716</v>
      </c>
      <c r="AL41" s="88">
        <v>1086.3618963188301</v>
      </c>
      <c r="AM41" s="88">
        <v>11662.9708760429</v>
      </c>
      <c r="AN41" s="88">
        <v>0.32643134189900502</v>
      </c>
      <c r="AO41" s="88">
        <v>567.30587589767197</v>
      </c>
      <c r="AP41" s="88">
        <v>218.559838584191</v>
      </c>
      <c r="AQ41" s="88">
        <v>12799.356533198201</v>
      </c>
      <c r="AR41" s="88">
        <v>66.461263550433401</v>
      </c>
      <c r="AS41" s="88">
        <v>11.698148864013399</v>
      </c>
      <c r="AT41" s="88">
        <v>455.39307554688401</v>
      </c>
      <c r="AU41" s="88">
        <v>142.867481842182</v>
      </c>
      <c r="AV41" s="88">
        <v>9.5210516772212905</v>
      </c>
      <c r="AW41" s="88">
        <v>62.787033288689699</v>
      </c>
      <c r="AX41" s="88">
        <v>13605.1403112526</v>
      </c>
      <c r="AY41" s="88">
        <v>4913.5050074281398</v>
      </c>
      <c r="AZ41" s="88">
        <v>8691.6353038244706</v>
      </c>
      <c r="BA41" s="88">
        <v>3.1564614928597798</v>
      </c>
      <c r="BB41" s="88">
        <v>3.2068579872903502</v>
      </c>
      <c r="BC41" s="88">
        <v>1745.3532276327301</v>
      </c>
      <c r="BD41" s="88">
        <v>5.7014726721671902</v>
      </c>
      <c r="BE41" s="88">
        <v>543.77336484840396</v>
      </c>
      <c r="BF41" s="88">
        <v>7.8631182668364197</v>
      </c>
      <c r="BG41" s="88">
        <v>10.331613380953099</v>
      </c>
      <c r="BH41" s="88">
        <v>964.49166133699202</v>
      </c>
      <c r="BI41" s="88">
        <v>13038.4363306959</v>
      </c>
      <c r="BJ41" s="88">
        <v>601.42151926123097</v>
      </c>
      <c r="BK41" s="88">
        <v>48.130841951751798</v>
      </c>
      <c r="BL41" s="88">
        <v>12.7869752433075</v>
      </c>
      <c r="BM41" s="88">
        <v>267.23287016606298</v>
      </c>
      <c r="BN41" s="88">
        <v>7263.41210767749</v>
      </c>
      <c r="BO41" s="88">
        <v>0</v>
      </c>
      <c r="BP41" s="88">
        <v>753.60207062665995</v>
      </c>
      <c r="BQ41" s="88">
        <v>2351.3244138564</v>
      </c>
      <c r="BR41" s="88">
        <v>0</v>
      </c>
      <c r="BS41" s="88">
        <v>3955.1983102520198</v>
      </c>
      <c r="BT41" s="88">
        <v>47404.327952843101</v>
      </c>
      <c r="BU41" s="88">
        <v>1633.79303971631</v>
      </c>
      <c r="BX41" s="29">
        <f t="shared" si="0"/>
        <v>6.8539660693698505E-3</v>
      </c>
      <c r="BY41" s="22">
        <f t="shared" si="2"/>
        <v>4.6243500792154451E-3</v>
      </c>
      <c r="BZ41" s="22">
        <f t="shared" si="3"/>
        <v>2.7321765526751103E-3</v>
      </c>
      <c r="CA41" s="22">
        <f t="shared" si="4"/>
        <v>2.5171364239722866E-3</v>
      </c>
      <c r="CB41" s="22">
        <f t="shared" si="5"/>
        <v>3.0548684391811087E-3</v>
      </c>
      <c r="CC41" s="22">
        <f t="shared" si="6"/>
        <v>3.204246006623205E-3</v>
      </c>
      <c r="CD41" s="22">
        <f t="shared" si="7"/>
        <v>2.6310232834048201E-3</v>
      </c>
      <c r="CE41" s="22">
        <f t="shared" si="8"/>
        <v>2.8568715162287598E-3</v>
      </c>
    </row>
    <row r="42" spans="1:83" x14ac:dyDescent="0.25">
      <c r="A42" s="27" t="s">
        <v>206</v>
      </c>
      <c r="B42" s="88">
        <v>69968.710292999996</v>
      </c>
      <c r="C42" s="88">
        <v>5825.7224929000004</v>
      </c>
      <c r="D42" s="88">
        <v>4291.1539365999997</v>
      </c>
      <c r="E42" s="88">
        <v>9473.7731640000002</v>
      </c>
      <c r="F42" s="88">
        <v>6542.4697647000003</v>
      </c>
      <c r="G42" s="88">
        <v>218.74084556</v>
      </c>
      <c r="H42" s="88">
        <v>35400.869789999997</v>
      </c>
      <c r="J42" s="88" t="s">
        <v>206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0</v>
      </c>
      <c r="X42" s="88">
        <v>0</v>
      </c>
      <c r="Y42" s="88">
        <v>0</v>
      </c>
      <c r="Z42" s="88">
        <v>0</v>
      </c>
      <c r="AA42" s="88">
        <v>0</v>
      </c>
      <c r="AB42" s="88">
        <v>0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0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0</v>
      </c>
      <c r="BR42" s="88">
        <v>0</v>
      </c>
      <c r="BS42" s="88">
        <v>0</v>
      </c>
      <c r="BT42" s="88">
        <v>0</v>
      </c>
      <c r="BU42" s="88">
        <v>0</v>
      </c>
      <c r="BX42" s="29" t="str">
        <f t="shared" si="0"/>
        <v/>
      </c>
      <c r="BY42" s="22" t="str">
        <f t="shared" si="2"/>
        <v/>
      </c>
      <c r="BZ42" s="22" t="str">
        <f t="shared" si="3"/>
        <v/>
      </c>
      <c r="CA42" s="22" t="str">
        <f t="shared" si="4"/>
        <v/>
      </c>
      <c r="CB42" s="22" t="str">
        <f t="shared" si="5"/>
        <v/>
      </c>
      <c r="CC42" s="22" t="str">
        <f t="shared" si="6"/>
        <v/>
      </c>
      <c r="CD42" s="22" t="str">
        <f t="shared" si="7"/>
        <v/>
      </c>
      <c r="CE42" s="22" t="str">
        <f t="shared" si="8"/>
        <v/>
      </c>
    </row>
    <row r="43" spans="1:83" x14ac:dyDescent="0.25">
      <c r="A43" s="27" t="s">
        <v>207</v>
      </c>
      <c r="B43" s="88">
        <v>29221.044542</v>
      </c>
      <c r="C43" s="88">
        <v>3903.2270051999999</v>
      </c>
      <c r="D43" s="88">
        <v>13750.175115</v>
      </c>
      <c r="E43" s="88">
        <v>25120.734979000001</v>
      </c>
      <c r="F43" s="88">
        <v>7898.9676900000004</v>
      </c>
      <c r="G43" s="88">
        <v>319.74120153000001</v>
      </c>
      <c r="H43" s="88">
        <v>59433.862021000001</v>
      </c>
      <c r="J43" s="88" t="s">
        <v>207</v>
      </c>
      <c r="K43" s="88">
        <v>2.9626444388532001</v>
      </c>
      <c r="L43" s="88">
        <v>2224.19129844798</v>
      </c>
      <c r="M43" s="88">
        <v>230.187548405982</v>
      </c>
      <c r="N43" s="88">
        <v>230.18597429587001</v>
      </c>
      <c r="O43" s="88">
        <v>239.87959440698401</v>
      </c>
      <c r="P43" s="88">
        <v>8.9724214185509903E-3</v>
      </c>
      <c r="Q43" s="88">
        <v>631.55166816604196</v>
      </c>
      <c r="R43" s="88">
        <v>400.881276942954</v>
      </c>
      <c r="S43" s="88">
        <v>8430.7188239664501</v>
      </c>
      <c r="T43" s="88">
        <v>183.86737220399101</v>
      </c>
      <c r="U43" s="88">
        <v>186.04954249703101</v>
      </c>
      <c r="V43" s="88">
        <v>75.236950758683804</v>
      </c>
      <c r="W43" s="88">
        <v>2564.8100137610199</v>
      </c>
      <c r="X43" s="88">
        <v>1.3962817349983701E-2</v>
      </c>
      <c r="Y43" s="88">
        <v>171.14189291323299</v>
      </c>
      <c r="Z43" s="88">
        <v>171.14189291323299</v>
      </c>
      <c r="AA43" s="88">
        <v>48.514745271581802</v>
      </c>
      <c r="AB43" s="88">
        <v>82.318188253778402</v>
      </c>
      <c r="AC43" s="88">
        <v>3.4003239712167601</v>
      </c>
      <c r="AD43" s="88">
        <v>4459.62151429601</v>
      </c>
      <c r="AE43" s="88">
        <v>169.936254485896</v>
      </c>
      <c r="AF43" s="88">
        <v>582.15483658565904</v>
      </c>
      <c r="AG43" s="88">
        <v>25.9083178873734</v>
      </c>
      <c r="AH43" s="88">
        <v>1589.15161997828</v>
      </c>
      <c r="AI43" s="88">
        <v>0</v>
      </c>
      <c r="AJ43" s="88">
        <v>39903.953532851599</v>
      </c>
      <c r="AK43" s="88">
        <v>6018.1398593671502</v>
      </c>
      <c r="AL43" s="88">
        <v>620.16976070812404</v>
      </c>
      <c r="AM43" s="88">
        <v>6686.8243653468598</v>
      </c>
      <c r="AN43" s="88">
        <v>0.318434540380793</v>
      </c>
      <c r="AO43" s="88">
        <v>358.89685696252599</v>
      </c>
      <c r="AP43" s="88">
        <v>262.97154579054899</v>
      </c>
      <c r="AQ43" s="88">
        <v>9696.9349979255494</v>
      </c>
      <c r="AR43" s="88">
        <v>78.652304874970298</v>
      </c>
      <c r="AS43" s="88">
        <v>6.7697923896448904</v>
      </c>
      <c r="AT43" s="88">
        <v>381.59127465731899</v>
      </c>
      <c r="AU43" s="88">
        <v>171.02641828844099</v>
      </c>
      <c r="AV43" s="88">
        <v>1.92450061222352</v>
      </c>
      <c r="AW43" s="88">
        <v>65.187368939080798</v>
      </c>
      <c r="AX43" s="88">
        <v>14462.143152238599</v>
      </c>
      <c r="AY43" s="88">
        <v>4047.3915471084701</v>
      </c>
      <c r="AZ43" s="88">
        <v>10414.751605130101</v>
      </c>
      <c r="BA43" s="88">
        <v>3.1566020394957999</v>
      </c>
      <c r="BB43" s="88">
        <v>3.8516577613165901</v>
      </c>
      <c r="BC43" s="88">
        <v>1563.4636467093201</v>
      </c>
      <c r="BD43" s="88">
        <v>5.1306819100844896</v>
      </c>
      <c r="BE43" s="88">
        <v>248.30008437088301</v>
      </c>
      <c r="BF43" s="88">
        <v>3.6394333294752399</v>
      </c>
      <c r="BG43" s="88">
        <v>4.2962593836979197</v>
      </c>
      <c r="BH43" s="88">
        <v>498.34679519612803</v>
      </c>
      <c r="BI43" s="88">
        <v>7671.7908647459599</v>
      </c>
      <c r="BJ43" s="88">
        <v>721.93830107420104</v>
      </c>
      <c r="BK43" s="88">
        <v>11.758364996114301</v>
      </c>
      <c r="BL43" s="88">
        <v>15.3865147855178</v>
      </c>
      <c r="BM43" s="88">
        <v>143.000885067544</v>
      </c>
      <c r="BN43" s="88">
        <v>6624.3979706343698</v>
      </c>
      <c r="BO43" s="88">
        <v>0</v>
      </c>
      <c r="BP43" s="88">
        <v>1154.3480676034301</v>
      </c>
      <c r="BQ43" s="88">
        <v>2016.6274916380701</v>
      </c>
      <c r="BR43" s="88">
        <v>0</v>
      </c>
      <c r="BS43" s="88">
        <v>2955.8657183624</v>
      </c>
      <c r="BT43" s="88">
        <v>33924.849856644403</v>
      </c>
      <c r="BU43" s="88">
        <v>1475.40437020728</v>
      </c>
      <c r="BX43" s="29">
        <f t="shared" si="0"/>
        <v>7.2552743456220925E-3</v>
      </c>
      <c r="BY43" s="22">
        <f t="shared" si="2"/>
        <v>-0.71148468659808495</v>
      </c>
      <c r="BZ43" s="22">
        <f t="shared" si="3"/>
        <v>-0.59286210669757022</v>
      </c>
      <c r="CA43" s="22">
        <f t="shared" si="4"/>
        <v>-0.51369169414779048</v>
      </c>
      <c r="CB43" s="22">
        <f t="shared" si="5"/>
        <v>-0.42429458515730484</v>
      </c>
      <c r="CC43" s="22">
        <f t="shared" si="6"/>
        <v>-0.48760500030498671</v>
      </c>
      <c r="CD43" s="22">
        <f t="shared" si="7"/>
        <v>-0.55276053138204395</v>
      </c>
      <c r="CE43" s="22">
        <f t="shared" si="8"/>
        <v>-0.42919997619105416</v>
      </c>
    </row>
    <row r="44" spans="1:83" x14ac:dyDescent="0.25">
      <c r="A44" s="27" t="s">
        <v>208</v>
      </c>
      <c r="B44" s="88">
        <v>12403.188053</v>
      </c>
      <c r="C44" s="88">
        <v>6776.1164879999997</v>
      </c>
      <c r="D44" s="88">
        <v>3977.5849149999999</v>
      </c>
      <c r="E44" s="88">
        <v>4561.1290491</v>
      </c>
      <c r="F44" s="88">
        <v>2017.6307475999999</v>
      </c>
      <c r="G44" s="88">
        <v>94.638128562999995</v>
      </c>
      <c r="H44" s="88">
        <v>17250.490906999999</v>
      </c>
      <c r="J44" s="88" t="s">
        <v>208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88">
        <v>0</v>
      </c>
      <c r="T44" s="88">
        <v>0</v>
      </c>
      <c r="U44" s="88">
        <v>0</v>
      </c>
      <c r="V44" s="88">
        <v>0</v>
      </c>
      <c r="W44" s="88">
        <v>0</v>
      </c>
      <c r="X44" s="88">
        <v>0</v>
      </c>
      <c r="Y44" s="88">
        <v>0</v>
      </c>
      <c r="Z44" s="88">
        <v>0</v>
      </c>
      <c r="AA44" s="88">
        <v>0</v>
      </c>
      <c r="AB44" s="88">
        <v>0</v>
      </c>
      <c r="AC44" s="88">
        <v>0</v>
      </c>
      <c r="AD44" s="88">
        <v>0</v>
      </c>
      <c r="AE44" s="88">
        <v>0</v>
      </c>
      <c r="AF44" s="88">
        <v>0</v>
      </c>
      <c r="AG44" s="88">
        <v>0</v>
      </c>
      <c r="AH44" s="88">
        <v>0</v>
      </c>
      <c r="AI44" s="88">
        <v>0</v>
      </c>
      <c r="AJ44" s="88">
        <v>0</v>
      </c>
      <c r="AK44" s="88">
        <v>0</v>
      </c>
      <c r="AL44" s="88">
        <v>0</v>
      </c>
      <c r="AM44" s="88">
        <v>0</v>
      </c>
      <c r="AN44" s="88">
        <v>0</v>
      </c>
      <c r="AO44" s="88">
        <v>0</v>
      </c>
      <c r="AP44" s="88">
        <v>0</v>
      </c>
      <c r="AQ44" s="88">
        <v>0</v>
      </c>
      <c r="AR44" s="88">
        <v>0</v>
      </c>
      <c r="AS44" s="88">
        <v>0</v>
      </c>
      <c r="AT44" s="88">
        <v>0</v>
      </c>
      <c r="AU44" s="88">
        <v>0</v>
      </c>
      <c r="AV44" s="88">
        <v>0</v>
      </c>
      <c r="AW44" s="88">
        <v>0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0</v>
      </c>
      <c r="BD44" s="88">
        <v>0</v>
      </c>
      <c r="BE44" s="88">
        <v>0</v>
      </c>
      <c r="BF44" s="88">
        <v>0</v>
      </c>
      <c r="BG44" s="88">
        <v>0</v>
      </c>
      <c r="BH44" s="88">
        <v>0</v>
      </c>
      <c r="BI44" s="88">
        <v>0</v>
      </c>
      <c r="BJ44" s="88">
        <v>0</v>
      </c>
      <c r="BK44" s="88">
        <v>0</v>
      </c>
      <c r="BL44" s="88">
        <v>0</v>
      </c>
      <c r="BM44" s="88">
        <v>0</v>
      </c>
      <c r="BN44" s="88">
        <v>0</v>
      </c>
      <c r="BO44" s="88">
        <v>0</v>
      </c>
      <c r="BP44" s="88">
        <v>0</v>
      </c>
      <c r="BQ44" s="88">
        <v>0</v>
      </c>
      <c r="BR44" s="88">
        <v>0</v>
      </c>
      <c r="BS44" s="88">
        <v>0</v>
      </c>
      <c r="BT44" s="88">
        <v>0</v>
      </c>
      <c r="BU44" s="88">
        <v>0</v>
      </c>
      <c r="BX44" s="29" t="str">
        <f t="shared" si="0"/>
        <v/>
      </c>
      <c r="BY44" s="22" t="str">
        <f t="shared" si="2"/>
        <v/>
      </c>
      <c r="BZ44" s="22" t="str">
        <f t="shared" si="3"/>
        <v/>
      </c>
      <c r="CA44" s="22" t="str">
        <f t="shared" si="4"/>
        <v/>
      </c>
      <c r="CB44" s="22" t="str">
        <f t="shared" si="5"/>
        <v/>
      </c>
      <c r="CC44" s="22" t="str">
        <f t="shared" si="6"/>
        <v/>
      </c>
      <c r="CD44" s="22" t="str">
        <f t="shared" si="7"/>
        <v/>
      </c>
      <c r="CE44" s="22" t="str">
        <f t="shared" si="8"/>
        <v/>
      </c>
    </row>
    <row r="45" spans="1:83" x14ac:dyDescent="0.25">
      <c r="A45" s="27" t="s">
        <v>209</v>
      </c>
      <c r="B45" s="88">
        <v>268702.48295999999</v>
      </c>
      <c r="C45" s="88">
        <v>55965.760000000002</v>
      </c>
      <c r="D45" s="88">
        <v>19685.871515999999</v>
      </c>
      <c r="E45" s="88">
        <v>36089.157767999997</v>
      </c>
      <c r="F45" s="88">
        <v>25823.973518999999</v>
      </c>
      <c r="G45" s="88">
        <v>867.40236789000005</v>
      </c>
      <c r="H45" s="88">
        <v>125591.1885</v>
      </c>
      <c r="J45" s="88" t="s">
        <v>209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0</v>
      </c>
      <c r="AL45" s="88">
        <v>0</v>
      </c>
      <c r="AM45" s="88">
        <v>0</v>
      </c>
      <c r="AN45" s="88">
        <v>0</v>
      </c>
      <c r="AO45" s="88">
        <v>0</v>
      </c>
      <c r="AP45" s="88">
        <v>0</v>
      </c>
      <c r="AQ45" s="88">
        <v>0</v>
      </c>
      <c r="AR45" s="88">
        <v>0</v>
      </c>
      <c r="AS45" s="88">
        <v>0</v>
      </c>
      <c r="AT45" s="88">
        <v>0</v>
      </c>
      <c r="AU45" s="88">
        <v>0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0</v>
      </c>
      <c r="BB45" s="88">
        <v>0</v>
      </c>
      <c r="BC45" s="88">
        <v>0</v>
      </c>
      <c r="BD45" s="88">
        <v>0</v>
      </c>
      <c r="BE45" s="88">
        <v>0</v>
      </c>
      <c r="BF45" s="88">
        <v>0</v>
      </c>
      <c r="BG45" s="88">
        <v>0</v>
      </c>
      <c r="BH45" s="88">
        <v>0</v>
      </c>
      <c r="BI45" s="88">
        <v>0</v>
      </c>
      <c r="BJ45" s="88">
        <v>0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0</v>
      </c>
      <c r="BR45" s="88">
        <v>0</v>
      </c>
      <c r="BS45" s="88">
        <v>0</v>
      </c>
      <c r="BT45" s="88">
        <v>0</v>
      </c>
      <c r="BU45" s="88">
        <v>0</v>
      </c>
      <c r="BX45" s="29" t="str">
        <f t="shared" si="0"/>
        <v/>
      </c>
      <c r="BY45" s="22" t="str">
        <f t="shared" si="2"/>
        <v/>
      </c>
      <c r="BZ45" s="22" t="str">
        <f t="shared" si="3"/>
        <v/>
      </c>
      <c r="CA45" s="22" t="str">
        <f t="shared" si="4"/>
        <v/>
      </c>
      <c r="CB45" s="22" t="str">
        <f t="shared" si="5"/>
        <v/>
      </c>
      <c r="CC45" s="22" t="str">
        <f t="shared" si="6"/>
        <v/>
      </c>
      <c r="CD45" s="22" t="str">
        <f t="shared" si="7"/>
        <v/>
      </c>
      <c r="CE45" s="22" t="str">
        <f t="shared" si="8"/>
        <v/>
      </c>
    </row>
    <row r="46" spans="1:83" x14ac:dyDescent="0.25">
      <c r="A46" s="27" t="s">
        <v>210</v>
      </c>
      <c r="B46" s="88">
        <v>70881.496088999993</v>
      </c>
      <c r="C46" s="88">
        <v>23369.365411999999</v>
      </c>
      <c r="D46" s="88">
        <v>4578.5030378000001</v>
      </c>
      <c r="E46" s="88">
        <v>8058.7690122000004</v>
      </c>
      <c r="F46" s="88">
        <v>6288.2801859000001</v>
      </c>
      <c r="G46" s="88">
        <v>208.21644753000001</v>
      </c>
      <c r="H46" s="88">
        <v>36212.769149</v>
      </c>
      <c r="J46" s="88" t="s">
        <v>210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88">
        <v>0</v>
      </c>
      <c r="T46" s="88">
        <v>0</v>
      </c>
      <c r="U46" s="88">
        <v>0</v>
      </c>
      <c r="V46" s="88">
        <v>0</v>
      </c>
      <c r="W46" s="88">
        <v>0</v>
      </c>
      <c r="X46" s="88">
        <v>0</v>
      </c>
      <c r="Y46" s="88">
        <v>0</v>
      </c>
      <c r="Z46" s="88">
        <v>0</v>
      </c>
      <c r="AA46" s="88">
        <v>0</v>
      </c>
      <c r="AB46" s="88">
        <v>0</v>
      </c>
      <c r="AC46" s="88">
        <v>0</v>
      </c>
      <c r="AD46" s="88">
        <v>0</v>
      </c>
      <c r="AE46" s="88">
        <v>0</v>
      </c>
      <c r="AF46" s="88">
        <v>0</v>
      </c>
      <c r="AG46" s="88">
        <v>0</v>
      </c>
      <c r="AH46" s="88">
        <v>0</v>
      </c>
      <c r="AI46" s="88">
        <v>0</v>
      </c>
      <c r="AJ46" s="88">
        <v>0</v>
      </c>
      <c r="AK46" s="88">
        <v>0</v>
      </c>
      <c r="AL46" s="88">
        <v>0</v>
      </c>
      <c r="AM46" s="88">
        <v>0</v>
      </c>
      <c r="AN46" s="88">
        <v>0</v>
      </c>
      <c r="AO46" s="88">
        <v>0</v>
      </c>
      <c r="AP46" s="88">
        <v>0</v>
      </c>
      <c r="AQ46" s="88">
        <v>0</v>
      </c>
      <c r="AR46" s="88">
        <v>0</v>
      </c>
      <c r="AS46" s="88">
        <v>0</v>
      </c>
      <c r="AT46" s="88">
        <v>0</v>
      </c>
      <c r="AU46" s="88">
        <v>0</v>
      </c>
      <c r="AV46" s="88">
        <v>0</v>
      </c>
      <c r="AW46" s="88">
        <v>0</v>
      </c>
      <c r="AX46" s="88">
        <v>0</v>
      </c>
      <c r="AY46" s="88">
        <v>0</v>
      </c>
      <c r="AZ46" s="88">
        <v>0</v>
      </c>
      <c r="BA46" s="88">
        <v>0</v>
      </c>
      <c r="BB46" s="88">
        <v>0</v>
      </c>
      <c r="BC46" s="88">
        <v>0</v>
      </c>
      <c r="BD46" s="88">
        <v>0</v>
      </c>
      <c r="BE46" s="88">
        <v>0</v>
      </c>
      <c r="BF46" s="88">
        <v>0</v>
      </c>
      <c r="BG46" s="88">
        <v>0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8">
        <v>0</v>
      </c>
      <c r="BO46" s="88">
        <v>0</v>
      </c>
      <c r="BP46" s="88">
        <v>0</v>
      </c>
      <c r="BQ46" s="88">
        <v>0</v>
      </c>
      <c r="BR46" s="88">
        <v>0</v>
      </c>
      <c r="BS46" s="88">
        <v>0</v>
      </c>
      <c r="BT46" s="88">
        <v>0</v>
      </c>
      <c r="BU46" s="88">
        <v>0</v>
      </c>
      <c r="BX46" s="29" t="str">
        <f t="shared" si="0"/>
        <v/>
      </c>
      <c r="BY46" s="22" t="str">
        <f t="shared" si="2"/>
        <v/>
      </c>
      <c r="BZ46" s="22" t="str">
        <f t="shared" si="3"/>
        <v/>
      </c>
      <c r="CA46" s="22" t="str">
        <f t="shared" si="4"/>
        <v/>
      </c>
      <c r="CB46" s="22" t="str">
        <f t="shared" si="5"/>
        <v/>
      </c>
      <c r="CC46" s="22" t="str">
        <f t="shared" si="6"/>
        <v/>
      </c>
      <c r="CD46" s="22" t="str">
        <f t="shared" si="7"/>
        <v/>
      </c>
      <c r="CE46" s="22" t="str">
        <f t="shared" si="8"/>
        <v/>
      </c>
    </row>
    <row r="47" spans="1:83" x14ac:dyDescent="0.25">
      <c r="A47" s="27" t="s">
        <v>211</v>
      </c>
      <c r="B47" s="88">
        <v>19648.323809000001</v>
      </c>
      <c r="C47" s="88">
        <v>6025.9395404999996</v>
      </c>
      <c r="D47" s="88">
        <v>8688.3418880000008</v>
      </c>
      <c r="E47" s="88">
        <v>15905.926503000001</v>
      </c>
      <c r="F47" s="88">
        <v>6330.7871991000002</v>
      </c>
      <c r="G47" s="88">
        <v>361.39775277000001</v>
      </c>
      <c r="H47" s="88">
        <v>20441.791689999998</v>
      </c>
      <c r="J47" s="88" t="s">
        <v>211</v>
      </c>
      <c r="K47" s="88">
        <v>3.71038921512548E-2</v>
      </c>
      <c r="L47" s="88">
        <v>30.791379613978702</v>
      </c>
      <c r="M47" s="88">
        <v>50.444515867338197</v>
      </c>
      <c r="N47" s="88">
        <v>50.444161260382103</v>
      </c>
      <c r="O47" s="88">
        <v>60.669215776930798</v>
      </c>
      <c r="P47" s="88">
        <v>2.1273278577854998E-3</v>
      </c>
      <c r="Q47" s="88">
        <v>19.848372751573802</v>
      </c>
      <c r="R47" s="88">
        <v>115.685916253697</v>
      </c>
      <c r="S47" s="88">
        <v>1772.76191802113</v>
      </c>
      <c r="T47" s="88">
        <v>32.337076317985101</v>
      </c>
      <c r="U47" s="88">
        <v>14.2855901572373</v>
      </c>
      <c r="V47" s="88">
        <v>19.9546550267101</v>
      </c>
      <c r="W47" s="88">
        <v>20.948822732267399</v>
      </c>
      <c r="X47" s="88">
        <v>2.5895729000696998E-3</v>
      </c>
      <c r="Y47" s="88">
        <v>34.1466970429138</v>
      </c>
      <c r="Z47" s="88">
        <v>34.1466970429138</v>
      </c>
      <c r="AA47" s="88">
        <v>2.2525014866868398</v>
      </c>
      <c r="AB47" s="88">
        <v>8.1941771855420793</v>
      </c>
      <c r="AC47" s="88">
        <v>1.14400824798451</v>
      </c>
      <c r="AD47" s="88">
        <v>138.664910234703</v>
      </c>
      <c r="AE47" s="88">
        <v>7.4025427290111701</v>
      </c>
      <c r="AF47" s="88">
        <v>2.2021280104538699</v>
      </c>
      <c r="AG47" s="88">
        <v>8.2772204278103807</v>
      </c>
      <c r="AH47" s="88">
        <v>427.34744910905602</v>
      </c>
      <c r="AI47" s="88">
        <v>0</v>
      </c>
      <c r="AJ47" s="88">
        <v>786.34724582086301</v>
      </c>
      <c r="AK47" s="88">
        <v>302.72802384078199</v>
      </c>
      <c r="AL47" s="88">
        <v>31.3839134313287</v>
      </c>
      <c r="AM47" s="88">
        <v>336.36443875879701</v>
      </c>
      <c r="AN47" s="88">
        <v>8.44959399444104E-3</v>
      </c>
      <c r="AO47" s="88">
        <v>18.868980373606199</v>
      </c>
      <c r="AP47" s="88">
        <v>5.2895805265739604</v>
      </c>
      <c r="AQ47" s="88">
        <v>127.94659753785599</v>
      </c>
      <c r="AR47" s="88">
        <v>1.52202905030396</v>
      </c>
      <c r="AS47" s="88">
        <v>0.54089941390124396</v>
      </c>
      <c r="AT47" s="88">
        <v>20.454992421611902</v>
      </c>
      <c r="AU47" s="88">
        <v>3.4319202367764001</v>
      </c>
      <c r="AV47" s="88">
        <v>0.30370412980814199</v>
      </c>
      <c r="AW47" s="88">
        <v>2.5481674465516901</v>
      </c>
      <c r="AX47" s="88">
        <v>452.260674274596</v>
      </c>
      <c r="AY47" s="88">
        <v>233.78498232642701</v>
      </c>
      <c r="AZ47" s="88">
        <v>218.47569194816899</v>
      </c>
      <c r="BA47" s="88">
        <v>6.9105951928217405E-2</v>
      </c>
      <c r="BB47" s="88">
        <v>7.7024424896796104E-2</v>
      </c>
      <c r="BC47" s="88">
        <v>49.028294339081803</v>
      </c>
      <c r="BD47" s="88">
        <v>0.223736158776875</v>
      </c>
      <c r="BE47" s="88">
        <v>53.022825024664201</v>
      </c>
      <c r="BF47" s="88">
        <v>0.29747124037544698</v>
      </c>
      <c r="BG47" s="88">
        <v>0.42485022646979398</v>
      </c>
      <c r="BH47" s="88">
        <v>79.879121414044505</v>
      </c>
      <c r="BI47" s="88">
        <v>126.820717349744</v>
      </c>
      <c r="BJ47" s="88">
        <v>14.495922254005499</v>
      </c>
      <c r="BK47" s="88">
        <v>1.8679630494331301</v>
      </c>
      <c r="BL47" s="88">
        <v>0.30737501722360799</v>
      </c>
      <c r="BM47" s="88">
        <v>9.9461967647172393</v>
      </c>
      <c r="BN47" s="88">
        <v>58.356308595310701</v>
      </c>
      <c r="BO47" s="88">
        <v>0</v>
      </c>
      <c r="BP47" s="88">
        <v>1.55232749115163</v>
      </c>
      <c r="BQ47" s="88">
        <v>18.7532803084971</v>
      </c>
      <c r="BR47" s="88">
        <v>0</v>
      </c>
      <c r="BS47" s="88">
        <v>14.930998363756</v>
      </c>
      <c r="BT47" s="88">
        <v>731.23978670282304</v>
      </c>
      <c r="BU47" s="88">
        <v>12.916941923006799</v>
      </c>
      <c r="BX47" s="29">
        <f t="shared" si="0"/>
        <v>6.6966100667439528E-3</v>
      </c>
      <c r="BY47" s="22">
        <f t="shared" si="2"/>
        <v>-0.9097754121290943</v>
      </c>
      <c r="BZ47" s="22">
        <f t="shared" si="3"/>
        <v>-0.92908202177654153</v>
      </c>
      <c r="CA47" s="22">
        <f t="shared" si="4"/>
        <v>-0.96128554296149749</v>
      </c>
      <c r="CB47" s="22">
        <f t="shared" si="5"/>
        <v>-0.97156653061427789</v>
      </c>
      <c r="CC47" s="22">
        <f t="shared" si="6"/>
        <v>-0.96307173579303651</v>
      </c>
      <c r="CD47" s="22">
        <f t="shared" si="7"/>
        <v>-0.97247853178808452</v>
      </c>
      <c r="CE47" s="22">
        <f t="shared" si="8"/>
        <v>-0.96422819497468315</v>
      </c>
    </row>
    <row r="48" spans="1:83" s="10" customFormat="1" x14ac:dyDescent="0.25">
      <c r="A48" s="3"/>
      <c r="B48" s="88"/>
      <c r="C48" s="88"/>
      <c r="D48" s="88"/>
      <c r="E48" s="88"/>
      <c r="F48" s="88"/>
      <c r="G48" s="88"/>
      <c r="H48" s="88"/>
      <c r="K48" s="87"/>
      <c r="L48" s="25"/>
      <c r="M48" s="25"/>
      <c r="N48" s="25"/>
      <c r="O48" s="25"/>
      <c r="P48" s="88"/>
      <c r="Q48" s="25"/>
      <c r="R48" s="25"/>
      <c r="S48" s="25"/>
      <c r="T48" s="25"/>
      <c r="U48" s="25"/>
      <c r="V48" s="25"/>
      <c r="W48" s="25"/>
      <c r="X48" s="88"/>
      <c r="Y48" s="25"/>
      <c r="Z48" s="25"/>
      <c r="AA48" s="25"/>
      <c r="AB48" s="25"/>
      <c r="AC48" s="25"/>
      <c r="AD48" s="88"/>
      <c r="AE48" s="25"/>
      <c r="AF48" s="25"/>
      <c r="AG48" s="25"/>
      <c r="AH48" s="25"/>
      <c r="AI48" s="25"/>
      <c r="AJ48" s="88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88"/>
      <c r="BS48" s="25"/>
      <c r="BT48" s="25"/>
      <c r="BU48" s="25"/>
      <c r="BV48" s="25"/>
      <c r="BX48" s="27"/>
      <c r="BY48" s="22"/>
      <c r="BZ48" s="22" t="str">
        <f>IF(AH48&lt;&gt;0,(AH48-C48)/C48,"")</f>
        <v/>
      </c>
      <c r="CA48" s="22" t="str">
        <f>IF(AM48&lt;&gt;0,(AM48-D48)/D48,"")</f>
        <v/>
      </c>
      <c r="CB48" s="22" t="str">
        <f t="shared" ref="CB48:CC51" si="9">IF(AX48&lt;&gt;0,(AX48-E48)/E48,"")</f>
        <v/>
      </c>
      <c r="CC48" s="22" t="str">
        <f t="shared" si="9"/>
        <v/>
      </c>
      <c r="CD48" s="22" t="str">
        <f>IF(BM48&lt;&gt;0,(BM48-G48)/G48,"")</f>
        <v/>
      </c>
      <c r="CE48" s="22" t="str">
        <f>IF(BT48&lt;&gt;0,(BT48-H48)/H48,"")</f>
        <v/>
      </c>
    </row>
    <row r="49" spans="1:83" x14ac:dyDescent="0.25">
      <c r="A49" s="4" t="s">
        <v>55</v>
      </c>
      <c r="B49" s="1">
        <f>SUM(B3:B47)</f>
        <v>4288296.2970125983</v>
      </c>
      <c r="C49" s="1">
        <f t="shared" ref="C49:H49" si="10">SUM(C3:C47)</f>
        <v>559213.86996433779</v>
      </c>
      <c r="D49" s="1">
        <f t="shared" si="10"/>
        <v>571893.58046137006</v>
      </c>
      <c r="E49" s="1">
        <f>SUM(E3:E47)</f>
        <v>727940.50793986116</v>
      </c>
      <c r="F49" s="1">
        <f t="shared" si="10"/>
        <v>449897.73504527216</v>
      </c>
      <c r="G49" s="1">
        <f t="shared" si="10"/>
        <v>31158.277715009506</v>
      </c>
      <c r="H49" s="1">
        <f t="shared" si="10"/>
        <v>2603395.2317861305</v>
      </c>
      <c r="K49" s="1">
        <f>SUM(K3:K47)</f>
        <v>1148.430456381469</v>
      </c>
      <c r="L49" s="1">
        <f>SUM(L3:L47)</f>
        <v>75825.092882384313</v>
      </c>
      <c r="M49" s="1">
        <f t="shared" ref="M49:BU49" si="11">SUM(M3:M47)</f>
        <v>24646.636314450119</v>
      </c>
      <c r="N49" s="1">
        <f t="shared" si="11"/>
        <v>24626.300738253984</v>
      </c>
      <c r="O49" s="1">
        <f t="shared" si="11"/>
        <v>28085.071144289908</v>
      </c>
      <c r="P49" s="1">
        <f t="shared" si="11"/>
        <v>135.11347959773704</v>
      </c>
      <c r="Q49" s="1">
        <f t="shared" si="11"/>
        <v>22147.48433605201</v>
      </c>
      <c r="R49" s="1">
        <f t="shared" si="11"/>
        <v>693364.9356694289</v>
      </c>
      <c r="S49" s="1">
        <f t="shared" si="11"/>
        <v>2336996.4747933852</v>
      </c>
      <c r="T49" s="1">
        <f t="shared" si="11"/>
        <v>27874.188596710897</v>
      </c>
      <c r="U49" s="1">
        <f t="shared" si="11"/>
        <v>16726.218002642774</v>
      </c>
      <c r="V49" s="1">
        <f t="shared" si="11"/>
        <v>14313.360241858913</v>
      </c>
      <c r="W49" s="1">
        <f t="shared" si="11"/>
        <v>80959.449603525471</v>
      </c>
      <c r="X49" s="1">
        <f t="shared" si="11"/>
        <v>704.25994120380471</v>
      </c>
      <c r="Y49" s="1">
        <f t="shared" si="11"/>
        <v>19617.49275174291</v>
      </c>
      <c r="Z49" s="1">
        <f t="shared" si="11"/>
        <v>19617.49275174291</v>
      </c>
      <c r="AA49" s="1">
        <f t="shared" si="11"/>
        <v>1875.5179175230119</v>
      </c>
      <c r="AB49" s="1">
        <f t="shared" si="11"/>
        <v>26735.396461675849</v>
      </c>
      <c r="AC49" s="1">
        <f t="shared" si="11"/>
        <v>703.57019605584162</v>
      </c>
      <c r="AD49" s="1">
        <f t="shared" si="11"/>
        <v>193336.9437585033</v>
      </c>
      <c r="AE49" s="1">
        <f t="shared" si="11"/>
        <v>6631.916195743157</v>
      </c>
      <c r="AF49" s="1">
        <f t="shared" si="11"/>
        <v>12204.790955537865</v>
      </c>
      <c r="AG49" s="1">
        <f t="shared" si="11"/>
        <v>4054.2979819322563</v>
      </c>
      <c r="AH49" s="1">
        <f t="shared" si="11"/>
        <v>114146.1435744659</v>
      </c>
      <c r="AI49" s="1">
        <f t="shared" si="11"/>
        <v>0</v>
      </c>
      <c r="AJ49" s="1">
        <f t="shared" si="11"/>
        <v>1343047.5726057247</v>
      </c>
      <c r="AK49" s="1">
        <f t="shared" si="11"/>
        <v>294810.32761631743</v>
      </c>
      <c r="AL49" s="1">
        <f t="shared" si="11"/>
        <v>30882.861850158373</v>
      </c>
      <c r="AM49" s="1">
        <f t="shared" si="11"/>
        <v>327568.7073839989</v>
      </c>
      <c r="AN49" s="1">
        <f t="shared" si="11"/>
        <v>12.114668721555569</v>
      </c>
      <c r="AO49" s="1">
        <f t="shared" si="11"/>
        <v>22166.048267725069</v>
      </c>
      <c r="AP49" s="1">
        <f t="shared" si="11"/>
        <v>1692.9441687033523</v>
      </c>
      <c r="AQ49" s="1">
        <f t="shared" si="11"/>
        <v>396786.78739401937</v>
      </c>
      <c r="AR49" s="1">
        <f t="shared" si="11"/>
        <v>1062.6931766552557</v>
      </c>
      <c r="AS49" s="1">
        <f t="shared" si="11"/>
        <v>827.89238149199821</v>
      </c>
      <c r="AT49" s="1">
        <f t="shared" si="11"/>
        <v>17111.597560493145</v>
      </c>
      <c r="AU49" s="1">
        <f t="shared" si="11"/>
        <v>1833.0714258789324</v>
      </c>
      <c r="AV49" s="1">
        <f t="shared" si="11"/>
        <v>324.32802408407355</v>
      </c>
      <c r="AW49" s="1">
        <f t="shared" si="11"/>
        <v>1847.0040931331555</v>
      </c>
      <c r="AX49" s="1">
        <f t="shared" si="11"/>
        <v>326961.611508667</v>
      </c>
      <c r="AY49" s="1">
        <f t="shared" si="11"/>
        <v>198285.37107914931</v>
      </c>
      <c r="AZ49" s="1">
        <f t="shared" si="11"/>
        <v>128676.24042951768</v>
      </c>
      <c r="BA49" s="1">
        <f t="shared" si="11"/>
        <v>57.372078213212006</v>
      </c>
      <c r="BB49" s="1">
        <f t="shared" si="11"/>
        <v>70.868554091562274</v>
      </c>
      <c r="BC49" s="1">
        <f t="shared" si="11"/>
        <v>28333.233215926903</v>
      </c>
      <c r="BD49" s="1">
        <f t="shared" si="11"/>
        <v>257.3763892275058</v>
      </c>
      <c r="BE49" s="1">
        <f t="shared" si="11"/>
        <v>50991.359763573055</v>
      </c>
      <c r="BF49" s="1">
        <f t="shared" si="11"/>
        <v>401.76494473916358</v>
      </c>
      <c r="BG49" s="1">
        <f t="shared" si="11"/>
        <v>595.4229241809187</v>
      </c>
      <c r="BH49" s="1">
        <f t="shared" si="11"/>
        <v>83330.582304618263</v>
      </c>
      <c r="BI49" s="1">
        <f t="shared" si="11"/>
        <v>112256.85919597208</v>
      </c>
      <c r="BJ49" s="1">
        <f t="shared" si="11"/>
        <v>4846.4454727503098</v>
      </c>
      <c r="BK49" s="1">
        <f t="shared" si="11"/>
        <v>4491.4353834576459</v>
      </c>
      <c r="BL49" s="1">
        <f t="shared" si="11"/>
        <v>209.97921793076836</v>
      </c>
      <c r="BM49" s="1">
        <f t="shared" si="11"/>
        <v>18212.045479504799</v>
      </c>
      <c r="BN49" s="1">
        <f t="shared" si="11"/>
        <v>309206.23193059815</v>
      </c>
      <c r="BO49" s="1">
        <f t="shared" si="11"/>
        <v>7.9604568682241901</v>
      </c>
      <c r="BP49" s="1">
        <f t="shared" si="11"/>
        <v>16821.61746533445</v>
      </c>
      <c r="BQ49" s="1">
        <f t="shared" si="11"/>
        <v>72794.508961359126</v>
      </c>
      <c r="BR49" s="1">
        <f t="shared" si="11"/>
        <v>0</v>
      </c>
      <c r="BS49" s="1">
        <f t="shared" si="11"/>
        <v>67690.838230842521</v>
      </c>
      <c r="BT49" s="1">
        <f t="shared" si="11"/>
        <v>1179160.7646507442</v>
      </c>
      <c r="BU49" s="1">
        <f t="shared" si="11"/>
        <v>48647.407161483243</v>
      </c>
      <c r="BV49" s="1"/>
      <c r="BY49" s="22">
        <f>+(R49-B49)/B49</f>
        <v>-0.8383122602436649</v>
      </c>
      <c r="BZ49" s="22">
        <f>IF(AH49&lt;&gt;0,(AH49-C49)/C49,"")</f>
        <v>-0.79588105784689278</v>
      </c>
      <c r="CA49" s="22">
        <f>IF(AM49&lt;&gt;0,(AM49-D49)/D49,"")</f>
        <v>-0.42722087014906557</v>
      </c>
      <c r="CB49" s="22">
        <f t="shared" si="9"/>
        <v>-0.5508402019912334</v>
      </c>
      <c r="CC49" s="22">
        <f t="shared" si="9"/>
        <v>-0.55926568276856004</v>
      </c>
      <c r="CD49" s="22">
        <f>IF(BM49&lt;&gt;0,(BM49-G49)/G49,"")</f>
        <v>-0.41549896800837205</v>
      </c>
      <c r="CE49" s="22">
        <f>IF(BT49&lt;&gt;0,(BT49-H49)/H49,"")</f>
        <v>-0.54706809390530042</v>
      </c>
    </row>
    <row r="50" spans="1:83" x14ac:dyDescent="0.25">
      <c r="A50" s="4" t="s">
        <v>74</v>
      </c>
      <c r="B50" s="1">
        <f>SUM(B3:B15)</f>
        <v>2377902.9782132995</v>
      </c>
      <c r="C50" s="1">
        <f t="shared" ref="C50:H50" si="12">SUM(C3:C15)</f>
        <v>4010.4114320177</v>
      </c>
      <c r="D50" s="1">
        <f t="shared" si="12"/>
        <v>296833.57453337003</v>
      </c>
      <c r="E50" s="1">
        <f>SUM(E3:E15)</f>
        <v>230866.84934696098</v>
      </c>
      <c r="F50" s="1">
        <f t="shared" si="12"/>
        <v>173755.65985685203</v>
      </c>
      <c r="G50" s="1">
        <f t="shared" si="12"/>
        <v>17198.216213795498</v>
      </c>
      <c r="H50" s="1">
        <f t="shared" si="12"/>
        <v>798700.18771512993</v>
      </c>
      <c r="K50" s="1">
        <f>SUM(K3:K15)</f>
        <v>1110.9247349608947</v>
      </c>
      <c r="L50" s="1">
        <f>SUM(L3:L15)</f>
        <v>47214.335792025609</v>
      </c>
      <c r="M50" s="1">
        <f t="shared" ref="M50:BU50" si="13">SUM(M3:M15)</f>
        <v>20993.442532116918</v>
      </c>
      <c r="N50" s="1">
        <f t="shared" si="13"/>
        <v>20973.229012982578</v>
      </c>
      <c r="O50" s="1">
        <f t="shared" si="13"/>
        <v>24108.13117450503</v>
      </c>
      <c r="P50" s="1">
        <f t="shared" si="13"/>
        <v>134.39497779480254</v>
      </c>
      <c r="Q50" s="1">
        <f t="shared" si="13"/>
        <v>14858.841245100304</v>
      </c>
      <c r="R50" s="1">
        <f t="shared" si="13"/>
        <v>686202.2828124566</v>
      </c>
      <c r="S50" s="1">
        <f t="shared" si="13"/>
        <v>2206850.5093579073</v>
      </c>
      <c r="T50" s="1">
        <f t="shared" si="13"/>
        <v>25324.727250783631</v>
      </c>
      <c r="U50" s="1">
        <f t="shared" si="13"/>
        <v>14372.621335968961</v>
      </c>
      <c r="V50" s="1">
        <f t="shared" si="13"/>
        <v>13063.585496683054</v>
      </c>
      <c r="W50" s="1">
        <f t="shared" si="13"/>
        <v>49081.135780392513</v>
      </c>
      <c r="X50" s="1">
        <f t="shared" si="13"/>
        <v>703.35833784172951</v>
      </c>
      <c r="Y50" s="1">
        <f t="shared" si="13"/>
        <v>16827.170499718304</v>
      </c>
      <c r="Z50" s="1">
        <f t="shared" si="13"/>
        <v>16827.170499718304</v>
      </c>
      <c r="AA50" s="1">
        <f t="shared" si="13"/>
        <v>1376.5164623971611</v>
      </c>
      <c r="AB50" s="1">
        <f t="shared" si="13"/>
        <v>25648.06866143076</v>
      </c>
      <c r="AC50" s="1">
        <f t="shared" si="13"/>
        <v>640.03325683208152</v>
      </c>
      <c r="AD50" s="1">
        <f t="shared" si="13"/>
        <v>135978.9572585478</v>
      </c>
      <c r="AE50" s="1">
        <f t="shared" si="13"/>
        <v>4432.4895236190887</v>
      </c>
      <c r="AF50" s="1">
        <f t="shared" si="13"/>
        <v>4910.7336636969303</v>
      </c>
      <c r="AG50" s="1">
        <f t="shared" si="13"/>
        <v>3565.1421268059812</v>
      </c>
      <c r="AH50" s="1">
        <f t="shared" si="13"/>
        <v>3716.6658720585319</v>
      </c>
      <c r="AI50" s="1">
        <f t="shared" si="13"/>
        <v>0</v>
      </c>
      <c r="AJ50" s="1">
        <f t="shared" si="13"/>
        <v>838358.04596480913</v>
      </c>
      <c r="AK50" s="1">
        <f t="shared" si="13"/>
        <v>228975.31562247823</v>
      </c>
      <c r="AL50" s="1">
        <f t="shared" si="13"/>
        <v>24066.842470457632</v>
      </c>
      <c r="AM50" s="1">
        <f t="shared" si="13"/>
        <v>254418.67455533307</v>
      </c>
      <c r="AN50" s="1">
        <f t="shared" si="13"/>
        <v>8.0185262279846388</v>
      </c>
      <c r="AO50" s="1">
        <f t="shared" si="13"/>
        <v>17691.328043482503</v>
      </c>
      <c r="AP50" s="1">
        <f t="shared" si="13"/>
        <v>199.14122838743353</v>
      </c>
      <c r="AQ50" s="1">
        <f t="shared" si="13"/>
        <v>275425.60331006866</v>
      </c>
      <c r="AR50" s="1">
        <f t="shared" si="13"/>
        <v>470.46622950511681</v>
      </c>
      <c r="AS50" s="1">
        <f t="shared" si="13"/>
        <v>753.76069076086628</v>
      </c>
      <c r="AT50" s="1">
        <f t="shared" si="13"/>
        <v>13922.074685628157</v>
      </c>
      <c r="AU50" s="1">
        <f t="shared" si="13"/>
        <v>834.44498604339969</v>
      </c>
      <c r="AV50" s="1">
        <f t="shared" si="13"/>
        <v>228.75766881644029</v>
      </c>
      <c r="AW50" s="1">
        <f t="shared" si="13"/>
        <v>1407.569026827397</v>
      </c>
      <c r="AX50" s="1">
        <f t="shared" si="13"/>
        <v>218349.76249990211</v>
      </c>
      <c r="AY50" s="1">
        <f t="shared" si="13"/>
        <v>161429.97653607541</v>
      </c>
      <c r="AZ50" s="1">
        <f t="shared" si="13"/>
        <v>56919.785963826631</v>
      </c>
      <c r="BA50" s="1">
        <f t="shared" si="13"/>
        <v>30.961238380366478</v>
      </c>
      <c r="BB50" s="1">
        <f t="shared" si="13"/>
        <v>48.142352391959712</v>
      </c>
      <c r="BC50" s="1">
        <f t="shared" si="13"/>
        <v>14199.377241153206</v>
      </c>
      <c r="BD50" s="1">
        <f t="shared" si="13"/>
        <v>217.83242121082125</v>
      </c>
      <c r="BE50" s="1">
        <f t="shared" si="13"/>
        <v>47116.742614873518</v>
      </c>
      <c r="BF50" s="1">
        <f t="shared" si="13"/>
        <v>348.66707776464358</v>
      </c>
      <c r="BG50" s="1">
        <f t="shared" si="13"/>
        <v>519.6669821962555</v>
      </c>
      <c r="BH50" s="1">
        <f t="shared" si="13"/>
        <v>76281.631914394908</v>
      </c>
      <c r="BI50" s="1">
        <f t="shared" si="13"/>
        <v>25101.741996573699</v>
      </c>
      <c r="BJ50" s="1">
        <f t="shared" si="13"/>
        <v>699.69040921597946</v>
      </c>
      <c r="BK50" s="1">
        <f t="shared" si="13"/>
        <v>4030.7032417153769</v>
      </c>
      <c r="BL50" s="1">
        <f t="shared" si="13"/>
        <v>120.34652680954197</v>
      </c>
      <c r="BM50" s="1">
        <f t="shared" si="13"/>
        <v>16173.734804783604</v>
      </c>
      <c r="BN50" s="1">
        <f t="shared" si="13"/>
        <v>228244.35292805382</v>
      </c>
      <c r="BO50" s="1">
        <f t="shared" si="13"/>
        <v>7.9604568682241901</v>
      </c>
      <c r="BP50" s="1">
        <f t="shared" si="13"/>
        <v>2315.756956102186</v>
      </c>
      <c r="BQ50" s="1">
        <f t="shared" si="13"/>
        <v>46370.063855612701</v>
      </c>
      <c r="BR50" s="1">
        <f t="shared" si="13"/>
        <v>0</v>
      </c>
      <c r="BS50" s="1">
        <f t="shared" si="13"/>
        <v>26721.316497938577</v>
      </c>
      <c r="BT50" s="1">
        <f t="shared" si="13"/>
        <v>755870.94962478965</v>
      </c>
      <c r="BU50" s="1">
        <f t="shared" si="13"/>
        <v>29506.43014011894</v>
      </c>
      <c r="BV50" s="1"/>
      <c r="BY50" s="22">
        <f>+(R50-B50)/B50</f>
        <v>-0.71142544960852316</v>
      </c>
      <c r="BZ50" s="22">
        <f>IF(AH50&lt;&gt;0,(AH50-C50)/C50,"")</f>
        <v>-7.3245741724653951E-2</v>
      </c>
      <c r="CA50" s="22">
        <f>IF(AM50&lt;&gt;0,(AM50-D50)/D50,"")</f>
        <v>-0.14289118084001876</v>
      </c>
      <c r="CB50" s="22">
        <f t="shared" si="9"/>
        <v>-5.4217774801645184E-2</v>
      </c>
      <c r="CC50" s="22">
        <f t="shared" si="9"/>
        <v>-7.0936873831511954E-2</v>
      </c>
      <c r="CD50" s="22">
        <f>IF(BM50&lt;&gt;0,(BM50-G50)/G50,"")</f>
        <v>-5.9569050433853112E-2</v>
      </c>
      <c r="CE50" s="22">
        <f>IF(BT50&lt;&gt;0,(BT50-H50)/H50,"")</f>
        <v>-5.362367349989413E-2</v>
      </c>
    </row>
    <row r="51" spans="1:83" x14ac:dyDescent="0.25">
      <c r="A51" s="4" t="s">
        <v>127</v>
      </c>
      <c r="B51" s="1">
        <f>SUM(B16:B47)</f>
        <v>1910393.3187992999</v>
      </c>
      <c r="C51" s="1">
        <f t="shared" ref="C51:H51" si="14">SUM(C16:C47)</f>
        <v>555203.45853231999</v>
      </c>
      <c r="D51" s="1">
        <f t="shared" si="14"/>
        <v>275060.00592800003</v>
      </c>
      <c r="E51" s="1">
        <f>SUM(E16:E47)</f>
        <v>497073.65859289997</v>
      </c>
      <c r="F51" s="1">
        <f t="shared" si="14"/>
        <v>276142.07518842001</v>
      </c>
      <c r="G51" s="1">
        <f t="shared" si="14"/>
        <v>13960.061501214001</v>
      </c>
      <c r="H51" s="1">
        <f t="shared" si="14"/>
        <v>1804695.0440709996</v>
      </c>
      <c r="K51" s="1">
        <f>SUM(K16:K47)</f>
        <v>37.505721420574524</v>
      </c>
      <c r="L51" s="1">
        <f>SUM(L16:L47)</f>
        <v>28610.757090358715</v>
      </c>
      <c r="M51" s="1">
        <f t="shared" ref="M51:BU51" si="15">SUM(M16:M47)</f>
        <v>3653.1937823332014</v>
      </c>
      <c r="N51" s="1">
        <f t="shared" si="15"/>
        <v>3653.0717252714148</v>
      </c>
      <c r="O51" s="1">
        <f t="shared" si="15"/>
        <v>3976.9399697848735</v>
      </c>
      <c r="P51" s="1">
        <f t="shared" si="15"/>
        <v>0.71850180293449162</v>
      </c>
      <c r="Q51" s="1">
        <f t="shared" si="15"/>
        <v>7288.6430909517076</v>
      </c>
      <c r="R51" s="1">
        <f t="shared" si="15"/>
        <v>7162.6528569724196</v>
      </c>
      <c r="S51" s="1">
        <f t="shared" si="15"/>
        <v>130145.96543547847</v>
      </c>
      <c r="T51" s="1">
        <f t="shared" si="15"/>
        <v>2549.4613459272741</v>
      </c>
      <c r="U51" s="1">
        <f t="shared" si="15"/>
        <v>2353.5966666738118</v>
      </c>
      <c r="V51" s="1">
        <f t="shared" si="15"/>
        <v>1249.7747451758589</v>
      </c>
      <c r="W51" s="1">
        <f t="shared" si="15"/>
        <v>31878.313823132958</v>
      </c>
      <c r="X51" s="1">
        <f t="shared" si="15"/>
        <v>0.90160336207538072</v>
      </c>
      <c r="Y51" s="1">
        <f t="shared" si="15"/>
        <v>2790.3222520246049</v>
      </c>
      <c r="Z51" s="1">
        <f t="shared" si="15"/>
        <v>2790.3222520246049</v>
      </c>
      <c r="AA51" s="1">
        <f t="shared" si="15"/>
        <v>499.00145512585067</v>
      </c>
      <c r="AB51" s="1">
        <f t="shared" si="15"/>
        <v>1087.3278002450891</v>
      </c>
      <c r="AC51" s="1">
        <f t="shared" si="15"/>
        <v>63.536939223760129</v>
      </c>
      <c r="AD51" s="1">
        <f t="shared" si="15"/>
        <v>57357.986499955485</v>
      </c>
      <c r="AE51" s="1">
        <f t="shared" si="15"/>
        <v>2199.4266721240697</v>
      </c>
      <c r="AF51" s="1">
        <f t="shared" si="15"/>
        <v>7294.0572918409352</v>
      </c>
      <c r="AG51" s="1">
        <f t="shared" si="15"/>
        <v>489.15585512627558</v>
      </c>
      <c r="AH51" s="1">
        <f t="shared" si="15"/>
        <v>110429.47770240736</v>
      </c>
      <c r="AI51" s="1">
        <f t="shared" si="15"/>
        <v>0</v>
      </c>
      <c r="AJ51" s="1">
        <f t="shared" si="15"/>
        <v>504689.52664091549</v>
      </c>
      <c r="AK51" s="1">
        <f t="shared" si="15"/>
        <v>65835.011993839216</v>
      </c>
      <c r="AL51" s="1">
        <f t="shared" si="15"/>
        <v>6816.019379700745</v>
      </c>
      <c r="AM51" s="1">
        <f t="shared" si="15"/>
        <v>73150.03282866576</v>
      </c>
      <c r="AN51" s="1">
        <f t="shared" si="15"/>
        <v>4.0961424935709294</v>
      </c>
      <c r="AO51" s="1">
        <f t="shared" si="15"/>
        <v>4474.7202242425674</v>
      </c>
      <c r="AP51" s="1">
        <f t="shared" si="15"/>
        <v>1493.8029403159187</v>
      </c>
      <c r="AQ51" s="1">
        <f t="shared" si="15"/>
        <v>121361.18408395069</v>
      </c>
      <c r="AR51" s="1">
        <f t="shared" si="15"/>
        <v>592.22694715013893</v>
      </c>
      <c r="AS51" s="1">
        <f t="shared" si="15"/>
        <v>74.131690731131897</v>
      </c>
      <c r="AT51" s="1">
        <f t="shared" si="15"/>
        <v>3189.5228748649915</v>
      </c>
      <c r="AU51" s="1">
        <f t="shared" si="15"/>
        <v>998.62643983553232</v>
      </c>
      <c r="AV51" s="1">
        <f t="shared" si="15"/>
        <v>95.57035526763319</v>
      </c>
      <c r="AW51" s="1">
        <f t="shared" si="15"/>
        <v>439.43506630575848</v>
      </c>
      <c r="AX51" s="1">
        <f t="shared" si="15"/>
        <v>108611.84900876491</v>
      </c>
      <c r="AY51" s="1">
        <f t="shared" si="15"/>
        <v>36855.39454307389</v>
      </c>
      <c r="AZ51" s="1">
        <f t="shared" si="15"/>
        <v>71756.454465691058</v>
      </c>
      <c r="BA51" s="1">
        <f t="shared" si="15"/>
        <v>26.410839832845529</v>
      </c>
      <c r="BB51" s="1">
        <f t="shared" si="15"/>
        <v>22.726201699602576</v>
      </c>
      <c r="BC51" s="1">
        <f t="shared" si="15"/>
        <v>14133.855974773696</v>
      </c>
      <c r="BD51" s="1">
        <f t="shared" si="15"/>
        <v>39.543968016684538</v>
      </c>
      <c r="BE51" s="1">
        <f t="shared" si="15"/>
        <v>3874.6171486995399</v>
      </c>
      <c r="BF51" s="1">
        <f t="shared" si="15"/>
        <v>53.097866974519988</v>
      </c>
      <c r="BG51" s="1">
        <f t="shared" si="15"/>
        <v>75.755941984663338</v>
      </c>
      <c r="BH51" s="1">
        <f t="shared" si="15"/>
        <v>7048.9503902233737</v>
      </c>
      <c r="BI51" s="1">
        <f t="shared" si="15"/>
        <v>87155.117199398373</v>
      </c>
      <c r="BJ51" s="1">
        <f t="shared" si="15"/>
        <v>4146.7550635343287</v>
      </c>
      <c r="BK51" s="1">
        <f t="shared" si="15"/>
        <v>460.73214174226842</v>
      </c>
      <c r="BL51" s="1">
        <f t="shared" si="15"/>
        <v>89.632691121226401</v>
      </c>
      <c r="BM51" s="1">
        <f t="shared" si="15"/>
        <v>2038.3106747211889</v>
      </c>
      <c r="BN51" s="1">
        <f t="shared" si="15"/>
        <v>80961.87900254433</v>
      </c>
      <c r="BO51" s="1">
        <f t="shared" si="15"/>
        <v>0</v>
      </c>
      <c r="BP51" s="1">
        <f t="shared" si="15"/>
        <v>14505.860509232263</v>
      </c>
      <c r="BQ51" s="1">
        <f t="shared" si="15"/>
        <v>26424.445105746432</v>
      </c>
      <c r="BR51" s="1">
        <f t="shared" si="15"/>
        <v>0</v>
      </c>
      <c r="BS51" s="1">
        <f t="shared" si="15"/>
        <v>40969.521732903959</v>
      </c>
      <c r="BT51" s="1">
        <f t="shared" si="15"/>
        <v>423289.81502595439</v>
      </c>
      <c r="BU51" s="1">
        <f t="shared" si="15"/>
        <v>19140.977021364302</v>
      </c>
      <c r="BV51" s="1"/>
      <c r="BY51" s="22">
        <f>+(R51-B51)/B51</f>
        <v>-0.99625069205043371</v>
      </c>
      <c r="BZ51" s="22">
        <f>IF(AH51&lt;&gt;0,(AH51-C51)/C51,"")</f>
        <v>-0.80110088291897963</v>
      </c>
      <c r="CA51" s="22">
        <f>IF(AM51&lt;&gt;0,(AM51-D51)/D51,"")</f>
        <v>-0.73405791008448695</v>
      </c>
      <c r="CB51" s="22">
        <f t="shared" si="9"/>
        <v>-0.78149747601548669</v>
      </c>
      <c r="CC51" s="22">
        <f t="shared" si="9"/>
        <v>-0.86653466510698751</v>
      </c>
      <c r="CD51" s="22">
        <f>IF(BM51&lt;&gt;0,(BM51-G51)/G51,"")</f>
        <v>-0.85398984993411864</v>
      </c>
      <c r="CE51" s="22">
        <f>IF(BT51&lt;&gt;0,(BT51-H51)/H51,"")</f>
        <v>-0.76545077994390409</v>
      </c>
    </row>
    <row r="52" spans="1:83" x14ac:dyDescent="0.25">
      <c r="A52" s="6"/>
      <c r="K52" s="88"/>
    </row>
    <row r="53" spans="1:83" x14ac:dyDescent="0.25">
      <c r="A53" s="6"/>
    </row>
    <row r="54" spans="1:83" x14ac:dyDescent="0.25">
      <c r="A54" s="6"/>
    </row>
    <row r="55" spans="1:83" x14ac:dyDescent="0.25">
      <c r="A55" s="1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L51"/>
  <sheetViews>
    <sheetView zoomScale="85" zoomScaleNormal="85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A4" sqref="A4"/>
    </sheetView>
  </sheetViews>
  <sheetFormatPr defaultRowHeight="15" x14ac:dyDescent="0.25"/>
  <cols>
    <col min="1" max="1" width="18.85546875" customWidth="1"/>
    <col min="2" max="2" width="10.85546875" style="88" customWidth="1"/>
    <col min="3" max="8" width="9.140625" style="88"/>
    <col min="10" max="10" width="14.85546875" bestFit="1" customWidth="1"/>
    <col min="11" max="11" width="6" style="87" bestFit="1" customWidth="1"/>
    <col min="12" max="12" width="5.42578125" style="25" bestFit="1" customWidth="1"/>
    <col min="13" max="13" width="5.7109375" style="25" bestFit="1" customWidth="1"/>
    <col min="14" max="14" width="14.5703125" style="25" bestFit="1" customWidth="1"/>
    <col min="15" max="15" width="5.7109375" style="25" bestFit="1" customWidth="1"/>
    <col min="16" max="16" width="5.7109375" style="88" customWidth="1"/>
    <col min="17" max="18" width="6.7109375" style="25" bestFit="1" customWidth="1"/>
    <col min="19" max="19" width="9.28515625" style="25" bestFit="1" customWidth="1"/>
    <col min="20" max="20" width="6.7109375" style="25" bestFit="1" customWidth="1"/>
    <col min="21" max="21" width="5.7109375" style="25" customWidth="1"/>
    <col min="22" max="22" width="5.7109375" style="25" bestFit="1" customWidth="1"/>
    <col min="23" max="23" width="5.85546875" style="25" bestFit="1" customWidth="1"/>
    <col min="24" max="24" width="5.85546875" style="88" customWidth="1"/>
    <col min="25" max="25" width="6.42578125" style="25" bestFit="1" customWidth="1"/>
    <col min="26" max="26" width="15.42578125" style="25" bestFit="1" customWidth="1"/>
    <col min="27" max="27" width="6.5703125" style="25" bestFit="1" customWidth="1"/>
    <col min="28" max="28" width="6.7109375" style="25" bestFit="1" customWidth="1"/>
    <col min="29" max="29" width="5.140625" style="25" bestFit="1" customWidth="1"/>
    <col min="30" max="30" width="5.140625" style="88" customWidth="1"/>
    <col min="31" max="31" width="4.140625" style="25" bestFit="1" customWidth="1"/>
    <col min="32" max="32" width="6.5703125" style="25" bestFit="1" customWidth="1"/>
    <col min="33" max="33" width="6.140625" style="25" bestFit="1" customWidth="1"/>
    <col min="34" max="34" width="6.7109375" style="25" bestFit="1" customWidth="1"/>
    <col min="35" max="35" width="10" style="25" bestFit="1" customWidth="1"/>
    <col min="36" max="36" width="10" style="88" customWidth="1"/>
    <col min="37" max="37" width="7.7109375" style="25" bestFit="1" customWidth="1"/>
    <col min="38" max="38" width="6.7109375" style="25" bestFit="1" customWidth="1"/>
    <col min="39" max="39" width="7.7109375" style="25" bestFit="1" customWidth="1"/>
    <col min="40" max="40" width="6" style="25" bestFit="1" customWidth="1"/>
    <col min="41" max="41" width="6.7109375" style="25" bestFit="1" customWidth="1"/>
    <col min="42" max="42" width="4.28515625" style="25" bestFit="1" customWidth="1"/>
    <col min="43" max="43" width="7.7109375" style="25" bestFit="1" customWidth="1"/>
    <col min="44" max="44" width="4.5703125" style="25" bestFit="1" customWidth="1"/>
    <col min="45" max="45" width="4.140625" style="25" bestFit="1" customWidth="1"/>
    <col min="46" max="46" width="6.7109375" style="25" bestFit="1" customWidth="1"/>
    <col min="47" max="47" width="4.140625" style="25" bestFit="1" customWidth="1"/>
    <col min="48" max="48" width="5.85546875" style="25" bestFit="1" customWidth="1"/>
    <col min="49" max="49" width="3.28515625" style="25" bestFit="1" customWidth="1"/>
    <col min="50" max="50" width="6.7109375" style="25" bestFit="1" customWidth="1"/>
    <col min="51" max="51" width="6.85546875" style="25" bestFit="1" customWidth="1"/>
    <col min="52" max="52" width="5.7109375" style="25" bestFit="1" customWidth="1"/>
    <col min="53" max="53" width="5.140625" style="25" bestFit="1" customWidth="1"/>
    <col min="54" max="54" width="5.28515625" style="25" bestFit="1" customWidth="1"/>
    <col min="55" max="55" width="8.7109375" style="25" bestFit="1" customWidth="1"/>
    <col min="56" max="56" width="4.85546875" style="25" bestFit="1" customWidth="1"/>
    <col min="57" max="57" width="7.85546875" style="25" bestFit="1" customWidth="1"/>
    <col min="58" max="58" width="5.85546875" style="25" bestFit="1" customWidth="1"/>
    <col min="59" max="59" width="6" style="25" bestFit="1" customWidth="1"/>
    <col min="60" max="61" width="5.7109375" style="25" bestFit="1" customWidth="1"/>
    <col min="62" max="62" width="4.140625" style="25" bestFit="1" customWidth="1"/>
    <col min="63" max="63" width="5.5703125" style="25" bestFit="1" customWidth="1"/>
    <col min="64" max="64" width="3.85546875" style="25" bestFit="1" customWidth="1"/>
    <col min="65" max="65" width="5.7109375" style="25" bestFit="1" customWidth="1"/>
    <col min="66" max="66" width="8" style="25" bestFit="1" customWidth="1"/>
    <col min="67" max="68" width="5.28515625" style="25" bestFit="1" customWidth="1"/>
    <col min="69" max="69" width="6.7109375" style="25" bestFit="1" customWidth="1"/>
    <col min="70" max="70" width="6.7109375" style="88" customWidth="1"/>
    <col min="71" max="71" width="5.7109375" style="25" bestFit="1" customWidth="1"/>
    <col min="72" max="72" width="9.140625" style="25" bestFit="1" customWidth="1"/>
    <col min="73" max="73" width="6.7109375" style="25" bestFit="1" customWidth="1"/>
    <col min="74" max="74" width="6.7109375" style="25" customWidth="1"/>
    <col min="75" max="75" width="9" style="25" bestFit="1" customWidth="1"/>
    <col min="76" max="76" width="7.140625" style="25" customWidth="1"/>
    <col min="77" max="84" width="9.140625" style="27"/>
  </cols>
  <sheetData>
    <row r="1" spans="1:90" x14ac:dyDescent="0.25">
      <c r="B1" s="88" t="s">
        <v>489</v>
      </c>
      <c r="J1" s="27" t="s">
        <v>491</v>
      </c>
      <c r="BZ1" s="27" t="s">
        <v>310</v>
      </c>
    </row>
    <row r="2" spans="1:90" x14ac:dyDescent="0.25">
      <c r="A2" s="7" t="s">
        <v>52</v>
      </c>
      <c r="B2" s="88" t="s">
        <v>59</v>
      </c>
      <c r="C2" s="88" t="s">
        <v>57</v>
      </c>
      <c r="D2" s="88" t="s">
        <v>60</v>
      </c>
      <c r="E2" s="88" t="s">
        <v>54</v>
      </c>
      <c r="F2" s="88" t="s">
        <v>53</v>
      </c>
      <c r="G2" s="88" t="s">
        <v>61</v>
      </c>
      <c r="H2" s="88" t="s">
        <v>62</v>
      </c>
      <c r="J2" s="27" t="s">
        <v>226</v>
      </c>
      <c r="K2" s="88" t="s">
        <v>458</v>
      </c>
      <c r="L2" s="27" t="s">
        <v>360</v>
      </c>
      <c r="M2" s="27" t="s">
        <v>131</v>
      </c>
      <c r="N2" s="27" t="s">
        <v>132</v>
      </c>
      <c r="O2" s="27" t="s">
        <v>133</v>
      </c>
      <c r="P2" s="87" t="s">
        <v>335</v>
      </c>
      <c r="Q2" s="27" t="s">
        <v>361</v>
      </c>
      <c r="R2" s="27" t="s">
        <v>134</v>
      </c>
      <c r="S2" s="27" t="s">
        <v>59</v>
      </c>
      <c r="T2" s="27" t="s">
        <v>136</v>
      </c>
      <c r="U2" s="27" t="s">
        <v>137</v>
      </c>
      <c r="V2" s="27" t="s">
        <v>362</v>
      </c>
      <c r="W2" s="27" t="s">
        <v>138</v>
      </c>
      <c r="X2" s="87" t="s">
        <v>459</v>
      </c>
      <c r="Y2" s="27" t="s">
        <v>139</v>
      </c>
      <c r="Z2" s="27" t="s">
        <v>140</v>
      </c>
      <c r="AA2" s="27" t="s">
        <v>141</v>
      </c>
      <c r="AB2" s="27" t="s">
        <v>142</v>
      </c>
      <c r="AC2" s="27" t="s">
        <v>143</v>
      </c>
      <c r="AD2" s="87" t="s">
        <v>460</v>
      </c>
      <c r="AE2" s="27" t="s">
        <v>363</v>
      </c>
      <c r="AF2" s="27" t="s">
        <v>144</v>
      </c>
      <c r="AG2" s="27" t="s">
        <v>368</v>
      </c>
      <c r="AH2" s="27" t="s">
        <v>57</v>
      </c>
      <c r="AI2" s="27" t="s">
        <v>128</v>
      </c>
      <c r="AJ2" s="87" t="s">
        <v>461</v>
      </c>
      <c r="AK2" s="27" t="s">
        <v>145</v>
      </c>
      <c r="AL2" s="27" t="s">
        <v>146</v>
      </c>
      <c r="AM2" s="27" t="s">
        <v>60</v>
      </c>
      <c r="AN2" s="27" t="s">
        <v>147</v>
      </c>
      <c r="AO2" s="27" t="s">
        <v>148</v>
      </c>
      <c r="AP2" s="27" t="s">
        <v>149</v>
      </c>
      <c r="AQ2" s="27" t="s">
        <v>150</v>
      </c>
      <c r="AR2" s="27" t="s">
        <v>151</v>
      </c>
      <c r="AS2" s="27" t="s">
        <v>152</v>
      </c>
      <c r="AT2" s="27" t="s">
        <v>153</v>
      </c>
      <c r="AU2" s="27" t="s">
        <v>154</v>
      </c>
      <c r="AV2" s="27" t="s">
        <v>155</v>
      </c>
      <c r="AW2" s="27" t="s">
        <v>156</v>
      </c>
      <c r="AX2" s="27" t="s">
        <v>54</v>
      </c>
      <c r="AY2" s="27" t="s">
        <v>53</v>
      </c>
      <c r="AZ2" s="27" t="s">
        <v>157</v>
      </c>
      <c r="BA2" s="27" t="s">
        <v>158</v>
      </c>
      <c r="BB2" s="27" t="s">
        <v>159</v>
      </c>
      <c r="BC2" s="27" t="s">
        <v>160</v>
      </c>
      <c r="BD2" s="27" t="s">
        <v>161</v>
      </c>
      <c r="BE2" s="27" t="s">
        <v>162</v>
      </c>
      <c r="BF2" s="27" t="s">
        <v>163</v>
      </c>
      <c r="BG2" s="27" t="s">
        <v>164</v>
      </c>
      <c r="BH2" s="27" t="s">
        <v>165</v>
      </c>
      <c r="BI2" s="27" t="s">
        <v>364</v>
      </c>
      <c r="BJ2" s="27" t="s">
        <v>166</v>
      </c>
      <c r="BK2" s="27" t="s">
        <v>167</v>
      </c>
      <c r="BL2" s="27" t="s">
        <v>168</v>
      </c>
      <c r="BM2" s="27" t="s">
        <v>61</v>
      </c>
      <c r="BN2" s="27" t="s">
        <v>369</v>
      </c>
      <c r="BO2" s="27" t="s">
        <v>169</v>
      </c>
      <c r="BP2" s="27" t="s">
        <v>170</v>
      </c>
      <c r="BQ2" s="27" t="s">
        <v>171</v>
      </c>
      <c r="BR2" s="87" t="s">
        <v>172</v>
      </c>
      <c r="BS2" s="27" t="s">
        <v>173</v>
      </c>
      <c r="BT2" s="27" t="s">
        <v>174</v>
      </c>
      <c r="BU2" s="27" t="s">
        <v>370</v>
      </c>
      <c r="BV2" s="27"/>
      <c r="BW2" s="27" t="s">
        <v>367</v>
      </c>
      <c r="BY2" s="25" t="s">
        <v>141</v>
      </c>
      <c r="BZ2" s="25" t="s">
        <v>59</v>
      </c>
      <c r="CA2" s="25" t="s">
        <v>57</v>
      </c>
      <c r="CB2" s="25" t="s">
        <v>60</v>
      </c>
      <c r="CC2" s="25" t="s">
        <v>54</v>
      </c>
      <c r="CD2" s="25" t="s">
        <v>53</v>
      </c>
      <c r="CE2" s="25" t="s">
        <v>61</v>
      </c>
      <c r="CF2" s="25" t="s">
        <v>62</v>
      </c>
      <c r="CG2" s="27" t="s">
        <v>63</v>
      </c>
      <c r="CH2" s="27" t="s">
        <v>64</v>
      </c>
      <c r="CI2" s="27" t="s">
        <v>65</v>
      </c>
      <c r="CJ2" s="61" t="s">
        <v>311</v>
      </c>
      <c r="CK2" s="61" t="s">
        <v>314</v>
      </c>
      <c r="CL2" s="61" t="s">
        <v>321</v>
      </c>
    </row>
    <row r="3" spans="1:90" x14ac:dyDescent="0.25">
      <c r="A3" s="17" t="s">
        <v>76</v>
      </c>
      <c r="B3" s="88">
        <v>23466.91358</v>
      </c>
      <c r="C3" s="88">
        <v>108.05047891</v>
      </c>
      <c r="D3" s="88">
        <v>4380.6727677999997</v>
      </c>
      <c r="E3" s="88">
        <v>524.79314010999997</v>
      </c>
      <c r="F3" s="88">
        <v>219.89612263999999</v>
      </c>
      <c r="G3" s="88">
        <v>18.085179361000002</v>
      </c>
      <c r="H3" s="88">
        <v>1281.8691971999999</v>
      </c>
      <c r="J3" s="27" t="s">
        <v>121</v>
      </c>
      <c r="K3" s="87">
        <v>0</v>
      </c>
      <c r="L3" s="25">
        <v>0.146128866453589</v>
      </c>
      <c r="M3" s="25">
        <v>7.1043649896129102</v>
      </c>
      <c r="N3" s="25">
        <v>7.1043649896129102</v>
      </c>
      <c r="O3" s="25">
        <v>2.4398979900461302</v>
      </c>
      <c r="P3" s="88">
        <v>7.9741517434260695E-2</v>
      </c>
      <c r="Q3" s="25">
        <v>13.615374473252899</v>
      </c>
      <c r="R3" s="25">
        <v>27.167678762325199</v>
      </c>
      <c r="S3" s="25">
        <v>6032.9962210574304</v>
      </c>
      <c r="T3" s="25">
        <v>30.0622520402123</v>
      </c>
      <c r="U3" s="25">
        <v>6.1913833837530401</v>
      </c>
      <c r="V3" s="25">
        <v>12.373455952049399</v>
      </c>
      <c r="W3" s="25">
        <v>0</v>
      </c>
      <c r="X3" s="88">
        <v>0</v>
      </c>
      <c r="Y3" s="25">
        <v>10.696006004067501</v>
      </c>
      <c r="Z3" s="25">
        <v>10.696006004067501</v>
      </c>
      <c r="AA3" s="25">
        <v>9.4345998225279093</v>
      </c>
      <c r="AB3" s="25">
        <v>9.3188839560838996</v>
      </c>
      <c r="AC3" s="25">
        <v>0.14132381012373399</v>
      </c>
      <c r="AD3" s="88">
        <v>2.0025504872763502</v>
      </c>
      <c r="AE3" s="25">
        <v>1.12568479853613</v>
      </c>
      <c r="AF3" s="25">
        <v>0</v>
      </c>
      <c r="AG3" s="25">
        <v>0.10735089813918799</v>
      </c>
      <c r="AH3" s="25">
        <v>28.576766040002799</v>
      </c>
      <c r="AI3" s="25">
        <v>0</v>
      </c>
      <c r="AJ3" s="88">
        <v>329.28261853976801</v>
      </c>
      <c r="AK3" s="25">
        <v>1061.4014702623999</v>
      </c>
      <c r="AL3" s="25">
        <v>108.496414292564</v>
      </c>
      <c r="AM3" s="25">
        <v>1179.3324843774899</v>
      </c>
      <c r="AN3" s="25">
        <v>0</v>
      </c>
      <c r="AO3" s="25">
        <v>15.5421418525438</v>
      </c>
      <c r="AP3" s="25">
        <v>2.4427865319642601E-2</v>
      </c>
      <c r="AQ3" s="25">
        <v>144.96510165842599</v>
      </c>
      <c r="AR3" s="25">
        <v>0.124059017730672</v>
      </c>
      <c r="AS3" s="25">
        <v>4.4649616120196002E-2</v>
      </c>
      <c r="AT3" s="25">
        <v>33.257959512117097</v>
      </c>
      <c r="AU3" s="25">
        <v>0.87460077051538598</v>
      </c>
      <c r="AV3" s="25">
        <v>7.4468393987995804E-2</v>
      </c>
      <c r="AW3" s="25">
        <v>5.4794833468366404E-3</v>
      </c>
      <c r="AX3" s="25">
        <v>141.25989770675201</v>
      </c>
      <c r="AY3" s="25">
        <v>59.175284865931403</v>
      </c>
      <c r="AZ3" s="25">
        <v>82.084612840820697</v>
      </c>
      <c r="BA3" s="25">
        <v>0.78819931987411596</v>
      </c>
      <c r="BB3" s="25">
        <v>8.1618611418839693E-3</v>
      </c>
      <c r="BC3" s="25">
        <v>4.2865263424769999</v>
      </c>
      <c r="BD3" s="25">
        <v>1.32280934980186E-2</v>
      </c>
      <c r="BE3" s="25">
        <v>3.8674443470736399</v>
      </c>
      <c r="BF3" s="25">
        <v>0.16748955284754399</v>
      </c>
      <c r="BG3" s="25">
        <v>7.6260090279270498E-2</v>
      </c>
      <c r="BH3" s="25">
        <v>14.350601586225499</v>
      </c>
      <c r="BI3" s="25">
        <v>2.6353783117313401</v>
      </c>
      <c r="BJ3" s="25">
        <v>0.67384524655940903</v>
      </c>
      <c r="BK3" s="25">
        <v>0.51086733136019602</v>
      </c>
      <c r="BL3" s="25">
        <v>2.7016435456935401E-2</v>
      </c>
      <c r="BM3" s="25">
        <v>4.8535024719323996</v>
      </c>
      <c r="BN3" s="25">
        <v>94.617651930620497</v>
      </c>
      <c r="BO3" s="25">
        <v>0</v>
      </c>
      <c r="BP3" s="25">
        <v>2.8567940247027801E-2</v>
      </c>
      <c r="BQ3" s="25">
        <v>32.789344459972298</v>
      </c>
      <c r="BR3" s="88">
        <v>0</v>
      </c>
      <c r="BS3" s="25">
        <v>3.0872063903172999</v>
      </c>
      <c r="BT3" s="25">
        <v>322.95957064986698</v>
      </c>
      <c r="BU3" s="25">
        <v>36.726213502482899</v>
      </c>
      <c r="BY3" s="29">
        <f t="shared" ref="BY3:BY15" si="0">IF(AM3&lt;&gt;0,AA3/AM3,"")</f>
        <v>7.9999490792521995E-3</v>
      </c>
      <c r="BZ3" s="22">
        <f t="shared" ref="BZ3:BZ15" si="1">IF(B3&lt;&gt;0,(S3-B3)/B3,"")</f>
        <v>-0.74291479787102743</v>
      </c>
      <c r="CA3" s="22">
        <f t="shared" ref="CA3:CA15" si="2">IF(C3&lt;&gt;0,(AH3-C3)/C3,"")</f>
        <v>-0.73552392984943971</v>
      </c>
      <c r="CB3" s="22">
        <f t="shared" ref="CB3:CB15" si="3">IF(D3&lt;&gt;0,(AM3-D3)/D3,"")</f>
        <v>-0.73078735918232995</v>
      </c>
      <c r="CC3" s="22">
        <f t="shared" ref="CC3:CC15" si="4">IF(E3&lt;&gt;0,(AX3-E3)/E3,"")</f>
        <v>-0.7308274691297546</v>
      </c>
      <c r="CD3" s="22">
        <f t="shared" ref="CD3:CD15" si="5">IF(F3&lt;&gt;0,(AY3-F3)/F3,"")</f>
        <v>-0.73089436887066239</v>
      </c>
      <c r="CE3" s="22">
        <f t="shared" ref="CE3:CE15" si="6">IF(G3&lt;&gt;0,(BM3-G3)/G3,"")</f>
        <v>-0.73163094625432401</v>
      </c>
      <c r="CF3" s="22">
        <f t="shared" ref="CF3:CF15" si="7">IF(H3&lt;&gt;0,(BT3-H3)/H3,"")</f>
        <v>-0.74805575221300991</v>
      </c>
      <c r="CG3" s="22"/>
      <c r="CH3" s="22"/>
      <c r="CI3" s="22"/>
      <c r="CJ3" s="22"/>
      <c r="CK3" s="22"/>
      <c r="CL3" s="22"/>
    </row>
    <row r="4" spans="1:90" x14ac:dyDescent="0.25">
      <c r="A4" s="17" t="s">
        <v>77</v>
      </c>
      <c r="B4" s="88">
        <v>7409.9615604000001</v>
      </c>
      <c r="C4" s="88">
        <v>31.114569976999999</v>
      </c>
      <c r="D4" s="88">
        <v>928.75362018999999</v>
      </c>
      <c r="E4" s="88">
        <v>142.72836785000001</v>
      </c>
      <c r="F4" s="88">
        <v>47.526863699000003</v>
      </c>
      <c r="G4" s="88">
        <v>4.6890810324999999</v>
      </c>
      <c r="H4" s="88">
        <v>401.33383916999998</v>
      </c>
      <c r="J4" s="27" t="s">
        <v>77</v>
      </c>
      <c r="K4" s="87">
        <v>0</v>
      </c>
      <c r="L4" s="25">
        <v>0.212317697050105</v>
      </c>
      <c r="M4" s="25">
        <v>7.1448253883695196</v>
      </c>
      <c r="N4" s="25">
        <v>7.1448253883695196</v>
      </c>
      <c r="O4" s="25">
        <v>2.3802518674250499</v>
      </c>
      <c r="P4" s="88">
        <v>6.5949504047575797E-2</v>
      </c>
      <c r="Q4" s="25">
        <v>17.727735991602501</v>
      </c>
      <c r="R4" s="25">
        <v>39.473280987670599</v>
      </c>
      <c r="S4" s="25">
        <v>7411.4111172473204</v>
      </c>
      <c r="T4" s="25">
        <v>32.013393333884501</v>
      </c>
      <c r="U4" s="25">
        <v>7.9207785421386099</v>
      </c>
      <c r="V4" s="25">
        <v>14.1623870051422</v>
      </c>
      <c r="W4" s="25">
        <v>0</v>
      </c>
      <c r="X4" s="88">
        <v>0</v>
      </c>
      <c r="Y4" s="25">
        <v>10.4694353688608</v>
      </c>
      <c r="Z4" s="25">
        <v>10.4694353688608</v>
      </c>
      <c r="AA4" s="25">
        <v>7.4272451815230598</v>
      </c>
      <c r="AB4" s="25">
        <v>11.766457840241999</v>
      </c>
      <c r="AC4" s="25">
        <v>0.11790393931943299</v>
      </c>
      <c r="AD4" s="88">
        <v>2.71291447872186</v>
      </c>
      <c r="AE4" s="25">
        <v>0.95257745908497105</v>
      </c>
      <c r="AF4" s="25">
        <v>0</v>
      </c>
      <c r="AG4" s="25">
        <v>0.14204464915623599</v>
      </c>
      <c r="AH4" s="25">
        <v>31.114908756207299</v>
      </c>
      <c r="AI4" s="25">
        <v>0</v>
      </c>
      <c r="AJ4" s="88">
        <v>409.70597088796598</v>
      </c>
      <c r="AK4" s="25">
        <v>835.56594873151403</v>
      </c>
      <c r="AL4" s="25">
        <v>85.413367504974204</v>
      </c>
      <c r="AM4" s="25">
        <v>928.40656141801196</v>
      </c>
      <c r="AN4" s="25">
        <v>0</v>
      </c>
      <c r="AO4" s="25">
        <v>17.966657195059401</v>
      </c>
      <c r="AP4" s="25">
        <v>2.6278379823299499E-2</v>
      </c>
      <c r="AQ4" s="25">
        <v>184.942388432348</v>
      </c>
      <c r="AR4" s="25">
        <v>0.114037864382678</v>
      </c>
      <c r="AS4" s="25">
        <v>4.1019603498734999E-2</v>
      </c>
      <c r="AT4" s="25">
        <v>23.871294278454801</v>
      </c>
      <c r="AU4" s="25">
        <v>0.78010031030054305</v>
      </c>
      <c r="AV4" s="25">
        <v>6.6189432144490995E-2</v>
      </c>
      <c r="AW4" s="25">
        <v>5.1491039865077101E-3</v>
      </c>
      <c r="AX4" s="25">
        <v>142.679312285696</v>
      </c>
      <c r="AY4" s="25">
        <v>47.521078959528602</v>
      </c>
      <c r="AZ4" s="25">
        <v>95.158233326168201</v>
      </c>
      <c r="BA4" s="25">
        <v>0.69438967795984397</v>
      </c>
      <c r="BB4" s="25">
        <v>7.3138874650705201E-3</v>
      </c>
      <c r="BC4" s="25">
        <v>4.0041397289417198</v>
      </c>
      <c r="BD4" s="25">
        <v>1.51173895071016E-2</v>
      </c>
      <c r="BE4" s="25">
        <v>3.51193405975628</v>
      </c>
      <c r="BF4" s="25">
        <v>0.200166272590486</v>
      </c>
      <c r="BG4" s="25">
        <v>6.2874744401637997E-2</v>
      </c>
      <c r="BH4" s="25">
        <v>13.035907339737699</v>
      </c>
      <c r="BI4" s="25">
        <v>2.4973154484168001</v>
      </c>
      <c r="BJ4" s="25">
        <v>0.607147825415984</v>
      </c>
      <c r="BK4" s="25">
        <v>0.45409062098689901</v>
      </c>
      <c r="BL4" s="25">
        <v>2.3928440174826499E-2</v>
      </c>
      <c r="BM4" s="25">
        <v>4.6885374868411596</v>
      </c>
      <c r="BN4" s="25">
        <v>123.957497890772</v>
      </c>
      <c r="BO4" s="25">
        <v>0</v>
      </c>
      <c r="BP4" s="25">
        <v>2.3626973335097001E-2</v>
      </c>
      <c r="BQ4" s="25">
        <v>45.006230723082901</v>
      </c>
      <c r="BR4" s="88">
        <v>0</v>
      </c>
      <c r="BS4" s="25">
        <v>3.83006972866615</v>
      </c>
      <c r="BT4" s="25">
        <v>401.57090262735801</v>
      </c>
      <c r="BU4" s="25">
        <v>50.125780437672503</v>
      </c>
      <c r="BY4" s="29">
        <f t="shared" si="0"/>
        <v>7.9999921264871012E-3</v>
      </c>
      <c r="BZ4" s="22">
        <f t="shared" si="1"/>
        <v>1.9562272158967316E-4</v>
      </c>
      <c r="CA4" s="22">
        <f t="shared" si="2"/>
        <v>1.0888121145529545E-5</v>
      </c>
      <c r="CB4" s="22">
        <f t="shared" si="3"/>
        <v>-3.7368228176276906E-4</v>
      </c>
      <c r="CC4" s="22">
        <f t="shared" si="4"/>
        <v>-3.4369876880794496E-4</v>
      </c>
      <c r="CD4" s="22">
        <f t="shared" si="5"/>
        <v>-1.2171515267739819E-4</v>
      </c>
      <c r="CE4" s="22">
        <f t="shared" si="6"/>
        <v>-1.1591730982531155E-4</v>
      </c>
      <c r="CF4" s="22">
        <f t="shared" si="7"/>
        <v>5.9068893330376795E-4</v>
      </c>
      <c r="CG4" s="22"/>
      <c r="CH4" s="22"/>
      <c r="CI4" s="22"/>
      <c r="CJ4" s="22"/>
      <c r="CK4" s="22"/>
      <c r="CL4" s="22"/>
    </row>
    <row r="5" spans="1:90" x14ac:dyDescent="0.25">
      <c r="A5" s="17" t="s">
        <v>78</v>
      </c>
      <c r="B5" s="88">
        <v>35109.017611000003</v>
      </c>
      <c r="C5" s="88">
        <v>153.90595372999999</v>
      </c>
      <c r="D5" s="88">
        <v>4822.8141299999997</v>
      </c>
      <c r="E5" s="88">
        <v>606.63086984999995</v>
      </c>
      <c r="F5" s="88">
        <v>237.29184323999999</v>
      </c>
      <c r="G5" s="88">
        <v>29.900529667000001</v>
      </c>
      <c r="H5" s="88">
        <v>1726.7147559</v>
      </c>
      <c r="J5" s="27" t="s">
        <v>71</v>
      </c>
      <c r="K5" s="87">
        <v>0</v>
      </c>
      <c r="L5" s="25">
        <v>0.86110954815390395</v>
      </c>
      <c r="M5" s="25">
        <v>29.1474137037847</v>
      </c>
      <c r="N5" s="25">
        <v>29.1474137037847</v>
      </c>
      <c r="O5" s="25">
        <v>9.7158875411299803</v>
      </c>
      <c r="P5" s="88">
        <v>0.27015336529065198</v>
      </c>
      <c r="Q5" s="25">
        <v>73.490797577781805</v>
      </c>
      <c r="R5" s="25">
        <v>160.09429179494799</v>
      </c>
      <c r="S5" s="25">
        <v>35113.227304243301</v>
      </c>
      <c r="T5" s="25">
        <v>130.46101634054801</v>
      </c>
      <c r="U5" s="25">
        <v>32.396104637973501</v>
      </c>
      <c r="V5" s="25">
        <v>57.641914515451496</v>
      </c>
      <c r="W5" s="25">
        <v>0</v>
      </c>
      <c r="X5" s="88">
        <v>0</v>
      </c>
      <c r="Y5" s="25">
        <v>42.732520234130803</v>
      </c>
      <c r="Z5" s="25">
        <v>42.732520234130803</v>
      </c>
      <c r="AA5" s="25">
        <v>38.559037241576902</v>
      </c>
      <c r="AB5" s="25">
        <v>50.599767111448998</v>
      </c>
      <c r="AC5" s="25">
        <v>0.48377748585216801</v>
      </c>
      <c r="AD5" s="88">
        <v>11.369819339973599</v>
      </c>
      <c r="AE5" s="25">
        <v>3.8997577052089598</v>
      </c>
      <c r="AF5" s="25">
        <v>0</v>
      </c>
      <c r="AG5" s="25">
        <v>0.71573345336893701</v>
      </c>
      <c r="AH5" s="25">
        <v>153.88447185524399</v>
      </c>
      <c r="AI5" s="25">
        <v>0</v>
      </c>
      <c r="AJ5" s="88">
        <v>1760.7718834636801</v>
      </c>
      <c r="AK5" s="25">
        <v>4338.0333909841902</v>
      </c>
      <c r="AL5" s="25">
        <v>443.44204346412101</v>
      </c>
      <c r="AM5" s="25">
        <v>4820.0344716898899</v>
      </c>
      <c r="AN5" s="25">
        <v>0</v>
      </c>
      <c r="AO5" s="25">
        <v>74.153238077128606</v>
      </c>
      <c r="AP5" s="25">
        <v>0.12612683190308399</v>
      </c>
      <c r="AQ5" s="25">
        <v>809.79407597678596</v>
      </c>
      <c r="AR5" s="25">
        <v>0.58739383918384902</v>
      </c>
      <c r="AS5" s="25">
        <v>0.214047134818145</v>
      </c>
      <c r="AT5" s="25">
        <v>119.61639952159599</v>
      </c>
      <c r="AU5" s="25">
        <v>4.2905408488896901</v>
      </c>
      <c r="AV5" s="25">
        <v>0.368500338960631</v>
      </c>
      <c r="AW5" s="25">
        <v>2.56193124886324E-2</v>
      </c>
      <c r="AX5" s="25">
        <v>606.24876317068697</v>
      </c>
      <c r="AY5" s="25">
        <v>237.13473538142699</v>
      </c>
      <c r="AZ5" s="25">
        <v>369.11402778925998</v>
      </c>
      <c r="BA5" s="25">
        <v>3.8651580438389002</v>
      </c>
      <c r="BB5" s="25">
        <v>4.0220003637626199E-2</v>
      </c>
      <c r="BC5" s="25">
        <v>21.141990663425801</v>
      </c>
      <c r="BD5" s="25">
        <v>6.9479926365625402E-2</v>
      </c>
      <c r="BE5" s="25">
        <v>17.073955257196602</v>
      </c>
      <c r="BF5" s="25">
        <v>0.88795427613992794</v>
      </c>
      <c r="BG5" s="25">
        <v>0.31453527119606201</v>
      </c>
      <c r="BH5" s="25">
        <v>62.678458748766701</v>
      </c>
      <c r="BI5" s="25">
        <v>10.768006627269999</v>
      </c>
      <c r="BJ5" s="25">
        <v>3.3218095537293899</v>
      </c>
      <c r="BK5" s="25">
        <v>2.3799577814888799</v>
      </c>
      <c r="BL5" s="25">
        <v>0.132588027800283</v>
      </c>
      <c r="BM5" s="25">
        <v>29.8920406311832</v>
      </c>
      <c r="BN5" s="25">
        <v>529.74621251422695</v>
      </c>
      <c r="BO5" s="25">
        <v>0</v>
      </c>
      <c r="BP5" s="25">
        <v>9.6785000007936606E-2</v>
      </c>
      <c r="BQ5" s="25">
        <v>190.85591168857499</v>
      </c>
      <c r="BR5" s="88">
        <v>0</v>
      </c>
      <c r="BS5" s="25">
        <v>20.773963630350998</v>
      </c>
      <c r="BT5" s="25">
        <v>1727.73178403523</v>
      </c>
      <c r="BU5" s="25">
        <v>221.17612956453101</v>
      </c>
      <c r="BY5" s="29">
        <f t="shared" si="0"/>
        <v>7.9997430450032062E-3</v>
      </c>
      <c r="BZ5" s="22">
        <f t="shared" si="1"/>
        <v>1.1990347579474477E-4</v>
      </c>
      <c r="CA5" s="22">
        <f t="shared" si="2"/>
        <v>-1.3957793207722153E-4</v>
      </c>
      <c r="CB5" s="22">
        <f t="shared" si="3"/>
        <v>-5.7635609318202783E-4</v>
      </c>
      <c r="CC5" s="22">
        <f t="shared" si="4"/>
        <v>-6.2988334142551235E-4</v>
      </c>
      <c r="CD5" s="22">
        <f t="shared" si="5"/>
        <v>-6.6208705882105838E-4</v>
      </c>
      <c r="CE5" s="22">
        <f t="shared" si="6"/>
        <v>-2.8390921202208847E-4</v>
      </c>
      <c r="CF5" s="22">
        <f t="shared" si="7"/>
        <v>5.8899602945706249E-4</v>
      </c>
      <c r="CG5" s="22"/>
      <c r="CH5" s="22"/>
      <c r="CI5" s="22"/>
      <c r="CJ5" s="22"/>
      <c r="CK5" s="22"/>
      <c r="CL5" s="22"/>
    </row>
    <row r="6" spans="1:90" x14ac:dyDescent="0.25">
      <c r="A6" s="17" t="s">
        <v>79</v>
      </c>
      <c r="B6" s="88">
        <v>37281.11937</v>
      </c>
      <c r="C6" s="88">
        <v>159.31645387</v>
      </c>
      <c r="D6" s="88">
        <v>4609.6017345</v>
      </c>
      <c r="E6" s="88">
        <v>603.05712176999998</v>
      </c>
      <c r="F6" s="88">
        <v>226.82455562999999</v>
      </c>
      <c r="G6" s="88">
        <v>25.409910307000001</v>
      </c>
      <c r="H6" s="88">
        <v>1973.4926813</v>
      </c>
      <c r="J6" s="27" t="s">
        <v>122</v>
      </c>
      <c r="K6" s="87">
        <v>0</v>
      </c>
      <c r="L6" s="25">
        <v>1.0834154618716101</v>
      </c>
      <c r="M6" s="25">
        <v>32.628390004927198</v>
      </c>
      <c r="N6" s="25">
        <v>32.628390004927198</v>
      </c>
      <c r="O6" s="25">
        <v>10.199916883546299</v>
      </c>
      <c r="P6" s="88">
        <v>0.25349800286115798</v>
      </c>
      <c r="Q6" s="25">
        <v>85.923040272447196</v>
      </c>
      <c r="R6" s="25">
        <v>201.45141252489799</v>
      </c>
      <c r="S6" s="25">
        <v>37283.225946196202</v>
      </c>
      <c r="T6" s="25">
        <v>143.99563447543699</v>
      </c>
      <c r="U6" s="25">
        <v>38.703257906049899</v>
      </c>
      <c r="V6" s="25">
        <v>65.910457613717099</v>
      </c>
      <c r="W6" s="25">
        <v>37.552800848206203</v>
      </c>
      <c r="X6" s="88">
        <v>0</v>
      </c>
      <c r="Y6" s="25">
        <v>45.045374672861598</v>
      </c>
      <c r="Z6" s="25">
        <v>45.045374672861598</v>
      </c>
      <c r="AA6" s="25">
        <v>36.854610691314299</v>
      </c>
      <c r="AB6" s="25">
        <v>54.233704262085404</v>
      </c>
      <c r="AC6" s="25">
        <v>0.45334294225356397</v>
      </c>
      <c r="AD6" s="88">
        <v>12.896998043348299</v>
      </c>
      <c r="AE6" s="25">
        <v>3.7237542446138301</v>
      </c>
      <c r="AF6" s="25">
        <v>0</v>
      </c>
      <c r="AG6" s="25">
        <v>0.64505384078655303</v>
      </c>
      <c r="AH6" s="25">
        <v>159.28162260178399</v>
      </c>
      <c r="AI6" s="25">
        <v>0</v>
      </c>
      <c r="AJ6" s="88">
        <v>2014.09701218604</v>
      </c>
      <c r="AK6" s="25">
        <v>4146.1974311744598</v>
      </c>
      <c r="AL6" s="25">
        <v>423.82557383554598</v>
      </c>
      <c r="AM6" s="25">
        <v>4606.8776157013199</v>
      </c>
      <c r="AN6" s="25">
        <v>0</v>
      </c>
      <c r="AO6" s="25">
        <v>83.988821458688193</v>
      </c>
      <c r="AP6" s="25">
        <v>0.134715995083693</v>
      </c>
      <c r="AQ6" s="25">
        <v>907.15249710147202</v>
      </c>
      <c r="AR6" s="25">
        <v>0.58248690178960105</v>
      </c>
      <c r="AS6" s="25">
        <v>0.20796370089893401</v>
      </c>
      <c r="AT6" s="25">
        <v>108.963019229815</v>
      </c>
      <c r="AU6" s="25">
        <v>4.1137077883783304</v>
      </c>
      <c r="AV6" s="25">
        <v>0.34828047200956702</v>
      </c>
      <c r="AW6" s="25">
        <v>2.5788216295463399E-2</v>
      </c>
      <c r="AX6" s="25">
        <v>602.63177555294601</v>
      </c>
      <c r="AY6" s="25">
        <v>226.68182289720301</v>
      </c>
      <c r="AZ6" s="25">
        <v>375.94995265574198</v>
      </c>
      <c r="BA6" s="25">
        <v>3.6766089606860701</v>
      </c>
      <c r="BB6" s="25">
        <v>3.8595068260608302E-2</v>
      </c>
      <c r="BC6" s="25">
        <v>20.865997453661599</v>
      </c>
      <c r="BD6" s="25">
        <v>7.6797659793757606E-2</v>
      </c>
      <c r="BE6" s="25">
        <v>17.192372669301101</v>
      </c>
      <c r="BF6" s="25">
        <v>1.01274877781268</v>
      </c>
      <c r="BG6" s="25">
        <v>0.30361020078594703</v>
      </c>
      <c r="BH6" s="25">
        <v>63.501126231143402</v>
      </c>
      <c r="BI6" s="25">
        <v>11.0810525736646</v>
      </c>
      <c r="BJ6" s="25">
        <v>3.2028504660019701</v>
      </c>
      <c r="BK6" s="25">
        <v>2.30876094732607</v>
      </c>
      <c r="BL6" s="25">
        <v>0.12639215815958099</v>
      </c>
      <c r="BM6" s="25">
        <v>25.4019163015261</v>
      </c>
      <c r="BN6" s="25">
        <v>625.332500196762</v>
      </c>
      <c r="BO6" s="25">
        <v>0</v>
      </c>
      <c r="BP6" s="25">
        <v>9.0818461844056106E-2</v>
      </c>
      <c r="BQ6" s="25">
        <v>230.08121608205599</v>
      </c>
      <c r="BR6" s="88">
        <v>0</v>
      </c>
      <c r="BS6" s="25">
        <v>20.479288996180401</v>
      </c>
      <c r="BT6" s="25">
        <v>1974.3475102652701</v>
      </c>
      <c r="BU6" s="25">
        <v>241.054087408301</v>
      </c>
      <c r="BY6" s="29">
        <f t="shared" si="0"/>
        <v>7.9999109517702709E-3</v>
      </c>
      <c r="BZ6" s="22">
        <f t="shared" si="1"/>
        <v>5.6505175590219565E-5</v>
      </c>
      <c r="CA6" s="22">
        <f t="shared" si="2"/>
        <v>-2.18629447052793E-4</v>
      </c>
      <c r="CB6" s="22">
        <f t="shared" si="3"/>
        <v>-5.9096619525539568E-4</v>
      </c>
      <c r="CC6" s="22">
        <f t="shared" si="4"/>
        <v>-7.053166303808172E-4</v>
      </c>
      <c r="CD6" s="22">
        <f t="shared" si="5"/>
        <v>-6.2926490652896641E-4</v>
      </c>
      <c r="CE6" s="22">
        <f t="shared" si="6"/>
        <v>-3.1460187687865581E-4</v>
      </c>
      <c r="CF6" s="22">
        <f t="shared" si="7"/>
        <v>4.3315537644002928E-4</v>
      </c>
      <c r="CG6" s="22"/>
      <c r="CH6" s="22"/>
      <c r="CI6" s="22"/>
      <c r="CJ6" s="22"/>
      <c r="CK6" s="22"/>
      <c r="CL6" s="22"/>
    </row>
    <row r="7" spans="1:90" x14ac:dyDescent="0.25">
      <c r="A7" s="56" t="s">
        <v>80</v>
      </c>
      <c r="B7" s="88">
        <v>251671.89561000001</v>
      </c>
      <c r="C7" s="88">
        <v>1223.2830632</v>
      </c>
      <c r="D7" s="88">
        <v>37984.261123999997</v>
      </c>
      <c r="E7" s="88">
        <v>5308.5708752999999</v>
      </c>
      <c r="F7" s="88">
        <v>1937.1795059000001</v>
      </c>
      <c r="G7" s="88">
        <v>172.08050315</v>
      </c>
      <c r="H7" s="88">
        <v>13414.622035</v>
      </c>
      <c r="J7" s="27" t="s">
        <v>123</v>
      </c>
      <c r="K7" s="87">
        <v>0</v>
      </c>
      <c r="L7" s="25">
        <v>6.4371712737534299</v>
      </c>
      <c r="M7" s="25">
        <v>258.19263895798503</v>
      </c>
      <c r="N7" s="25">
        <v>258.19263895798503</v>
      </c>
      <c r="O7" s="25">
        <v>85.120591444964404</v>
      </c>
      <c r="P7" s="88">
        <v>2.55741485965045</v>
      </c>
      <c r="Q7" s="25">
        <v>564.95469977468599</v>
      </c>
      <c r="R7" s="25">
        <v>1196.8910532729201</v>
      </c>
      <c r="S7" s="25">
        <v>250994.645321516</v>
      </c>
      <c r="T7" s="25">
        <v>1100.8272756014501</v>
      </c>
      <c r="U7" s="25">
        <v>252.53486035351099</v>
      </c>
      <c r="V7" s="25">
        <v>471.83061834983999</v>
      </c>
      <c r="W7" s="25">
        <v>172.555107379817</v>
      </c>
      <c r="X7" s="88">
        <v>0</v>
      </c>
      <c r="Y7" s="25">
        <v>374.23098566025698</v>
      </c>
      <c r="Z7" s="25">
        <v>374.23098566025698</v>
      </c>
      <c r="AA7" s="25">
        <v>302.80881429917798</v>
      </c>
      <c r="AB7" s="25">
        <v>374.01587489652002</v>
      </c>
      <c r="AC7" s="25">
        <v>4.5441739456836201</v>
      </c>
      <c r="AD7" s="88">
        <v>82.050809851695107</v>
      </c>
      <c r="AE7" s="25">
        <v>36.491590235729198</v>
      </c>
      <c r="AF7" s="25">
        <v>0</v>
      </c>
      <c r="AG7" s="25">
        <v>4.2613283132707203</v>
      </c>
      <c r="AH7" s="25">
        <v>1219.72713151121</v>
      </c>
      <c r="AI7" s="25">
        <v>0</v>
      </c>
      <c r="AJ7" s="88">
        <v>13628.7499087837</v>
      </c>
      <c r="AK7" s="25">
        <v>34068.877707633997</v>
      </c>
      <c r="AL7" s="25">
        <v>3482.4254453060798</v>
      </c>
      <c r="AM7" s="25">
        <v>37854.111967239303</v>
      </c>
      <c r="AN7" s="25">
        <v>0</v>
      </c>
      <c r="AO7" s="25">
        <v>596.71939602175905</v>
      </c>
      <c r="AP7" s="25">
        <v>0.93874237338580402</v>
      </c>
      <c r="AQ7" s="25">
        <v>6096.4983711436898</v>
      </c>
      <c r="AR7" s="25">
        <v>4.5040455915827504</v>
      </c>
      <c r="AS7" s="25">
        <v>1.6476521326961899</v>
      </c>
      <c r="AT7" s="25">
        <v>1014.9842434564</v>
      </c>
      <c r="AU7" s="25">
        <v>32.542234604849</v>
      </c>
      <c r="AV7" s="25">
        <v>2.80150619774356</v>
      </c>
      <c r="AW7" s="25">
        <v>0.197708504880482</v>
      </c>
      <c r="AX7" s="25">
        <v>5288.8863526843998</v>
      </c>
      <c r="AY7" s="25">
        <v>1929.53960257279</v>
      </c>
      <c r="AZ7" s="25">
        <v>3359.3467501116002</v>
      </c>
      <c r="BA7" s="25">
        <v>29.320663811681101</v>
      </c>
      <c r="BB7" s="25">
        <v>0.30474321114215902</v>
      </c>
      <c r="BC7" s="25">
        <v>160.01238380264101</v>
      </c>
      <c r="BD7" s="25">
        <v>0.514050827559978</v>
      </c>
      <c r="BE7" s="25">
        <v>134.189935569922</v>
      </c>
      <c r="BF7" s="25">
        <v>6.5309445151760599</v>
      </c>
      <c r="BG7" s="25">
        <v>2.5321923312224</v>
      </c>
      <c r="BH7" s="25">
        <v>493.973374669995</v>
      </c>
      <c r="BI7" s="25">
        <v>96.354930623412002</v>
      </c>
      <c r="BJ7" s="25">
        <v>25.143684915425101</v>
      </c>
      <c r="BK7" s="25">
        <v>18.3953844034017</v>
      </c>
      <c r="BL7" s="25">
        <v>1.00611165308068</v>
      </c>
      <c r="BM7" s="25">
        <v>171.59377899766801</v>
      </c>
      <c r="BN7" s="25">
        <v>4082.20607623664</v>
      </c>
      <c r="BO7" s="25">
        <v>0</v>
      </c>
      <c r="BP7" s="25">
        <v>0.91617699508655703</v>
      </c>
      <c r="BQ7" s="25">
        <v>1453.48518943875</v>
      </c>
      <c r="BR7" s="88">
        <v>0</v>
      </c>
      <c r="BS7" s="25">
        <v>134.95984355561399</v>
      </c>
      <c r="BT7" s="25">
        <v>13370.8359992724</v>
      </c>
      <c r="BU7" s="25">
        <v>1545.09052546724</v>
      </c>
      <c r="BY7" s="29">
        <f t="shared" si="0"/>
        <v>7.999363835591829E-3</v>
      </c>
      <c r="BZ7" s="22">
        <f t="shared" si="1"/>
        <v>-2.6910048372405424E-3</v>
      </c>
      <c r="CA7" s="22">
        <f t="shared" si="2"/>
        <v>-2.9068756003929252E-3</v>
      </c>
      <c r="CB7" s="22">
        <f t="shared" si="3"/>
        <v>-3.4263969578299911E-3</v>
      </c>
      <c r="CC7" s="22">
        <f t="shared" si="4"/>
        <v>-3.7080643883251772E-3</v>
      </c>
      <c r="CD7" s="22">
        <f t="shared" si="5"/>
        <v>-3.9438282843388866E-3</v>
      </c>
      <c r="CE7" s="22">
        <f t="shared" si="6"/>
        <v>-2.8284677428431124E-3</v>
      </c>
      <c r="CF7" s="22">
        <f t="shared" si="7"/>
        <v>-3.2640528829927925E-3</v>
      </c>
      <c r="CG7" s="22"/>
      <c r="CH7" s="22"/>
      <c r="CI7" s="22"/>
      <c r="CJ7" s="22"/>
      <c r="CK7" s="22"/>
      <c r="CL7" s="22"/>
    </row>
    <row r="8" spans="1:90" x14ac:dyDescent="0.25">
      <c r="A8" s="55" t="s">
        <v>81</v>
      </c>
      <c r="B8" s="88">
        <v>476035.56251000002</v>
      </c>
      <c r="C8" s="88">
        <v>2344.9060829</v>
      </c>
      <c r="D8" s="88">
        <v>63303.238931</v>
      </c>
      <c r="E8" s="88">
        <v>8676.1580561999999</v>
      </c>
      <c r="F8" s="88">
        <v>3293.8637792999998</v>
      </c>
      <c r="G8" s="88">
        <v>369.48792808000002</v>
      </c>
      <c r="H8" s="88">
        <v>23996.759238999999</v>
      </c>
      <c r="J8" s="27" t="s">
        <v>72</v>
      </c>
      <c r="K8" s="87">
        <v>0</v>
      </c>
      <c r="L8" s="25">
        <v>13.0078180684788</v>
      </c>
      <c r="M8" s="25">
        <v>438.14490594593099</v>
      </c>
      <c r="N8" s="25">
        <v>438.14490594593099</v>
      </c>
      <c r="O8" s="25">
        <v>135.187396218522</v>
      </c>
      <c r="P8" s="88">
        <v>3.5912664284916498</v>
      </c>
      <c r="Q8" s="25">
        <v>1023.86607319186</v>
      </c>
      <c r="R8" s="25">
        <v>2418.9045273451402</v>
      </c>
      <c r="S8" s="25">
        <v>476072.90781042399</v>
      </c>
      <c r="T8" s="25">
        <v>1857.2857276906</v>
      </c>
      <c r="U8" s="25">
        <v>476.84122782817201</v>
      </c>
      <c r="V8" s="25">
        <v>833.19978260917003</v>
      </c>
      <c r="W8" s="25">
        <v>723.03722710375496</v>
      </c>
      <c r="X8" s="88">
        <v>0</v>
      </c>
      <c r="Y8" s="25">
        <v>596.94511589521301</v>
      </c>
      <c r="Z8" s="25">
        <v>596.94511589521301</v>
      </c>
      <c r="AA8" s="25">
        <v>506.06268820582301</v>
      </c>
      <c r="AB8" s="25">
        <v>623.308296688106</v>
      </c>
      <c r="AC8" s="25">
        <v>6.3671322146816802</v>
      </c>
      <c r="AD8" s="88">
        <v>150.87420905243701</v>
      </c>
      <c r="AE8" s="25">
        <v>52.201504599613102</v>
      </c>
      <c r="AF8" s="25">
        <v>0</v>
      </c>
      <c r="AG8" s="25">
        <v>7.0844675801964296</v>
      </c>
      <c r="AH8" s="25">
        <v>2344.3000524700001</v>
      </c>
      <c r="AI8" s="25">
        <v>0</v>
      </c>
      <c r="AJ8" s="88">
        <v>24493.950976923101</v>
      </c>
      <c r="AK8" s="25">
        <v>56932.137881027498</v>
      </c>
      <c r="AL8" s="25">
        <v>5819.8318927230903</v>
      </c>
      <c r="AM8" s="25">
        <v>63258.032461956398</v>
      </c>
      <c r="AN8" s="25">
        <v>0</v>
      </c>
      <c r="AO8" s="25">
        <v>1055.3328627512501</v>
      </c>
      <c r="AP8" s="25">
        <v>1.93308135606298</v>
      </c>
      <c r="AQ8" s="25">
        <v>10757.050970468999</v>
      </c>
      <c r="AR8" s="25">
        <v>8.6426675926079</v>
      </c>
      <c r="AS8" s="25">
        <v>3.1203029260845301</v>
      </c>
      <c r="AT8" s="25">
        <v>1579.4797364374399</v>
      </c>
      <c r="AU8" s="25">
        <v>63.115415488571699</v>
      </c>
      <c r="AV8" s="25">
        <v>5.3911422697685696</v>
      </c>
      <c r="AW8" s="25">
        <v>0.37637435583701101</v>
      </c>
      <c r="AX8" s="25">
        <v>8670.9819683967398</v>
      </c>
      <c r="AY8" s="25">
        <v>3292.0294400811199</v>
      </c>
      <c r="AZ8" s="25">
        <v>5378.9525283156099</v>
      </c>
      <c r="BA8" s="25">
        <v>56.749053390432998</v>
      </c>
      <c r="BB8" s="25">
        <v>0.59228909208154801</v>
      </c>
      <c r="BC8" s="25">
        <v>313.72553679789598</v>
      </c>
      <c r="BD8" s="25">
        <v>1.07834888142991</v>
      </c>
      <c r="BE8" s="25">
        <v>247.15040791018299</v>
      </c>
      <c r="BF8" s="25">
        <v>13.9562545677011</v>
      </c>
      <c r="BG8" s="25">
        <v>4.4156047884389604</v>
      </c>
      <c r="BH8" s="25">
        <v>906.78150961490701</v>
      </c>
      <c r="BI8" s="25">
        <v>150.57146048578801</v>
      </c>
      <c r="BJ8" s="25">
        <v>48.999184620556903</v>
      </c>
      <c r="BK8" s="25">
        <v>34.575468509730598</v>
      </c>
      <c r="BL8" s="25">
        <v>1.9470614813957401</v>
      </c>
      <c r="BM8" s="25">
        <v>369.37632258028901</v>
      </c>
      <c r="BN8" s="25">
        <v>7511.4491880107098</v>
      </c>
      <c r="BO8" s="25">
        <v>0</v>
      </c>
      <c r="BP8" s="25">
        <v>1.28659726886842</v>
      </c>
      <c r="BQ8" s="25">
        <v>2736.6259824849299</v>
      </c>
      <c r="BR8" s="88">
        <v>0</v>
      </c>
      <c r="BS8" s="25">
        <v>252.694308755104</v>
      </c>
      <c r="BT8" s="25">
        <v>24005.191767390301</v>
      </c>
      <c r="BU8" s="25">
        <v>2762.59948971323</v>
      </c>
      <c r="BY8" s="29">
        <f t="shared" si="0"/>
        <v>7.9999751574659061E-3</v>
      </c>
      <c r="BZ8" s="22">
        <f t="shared" si="1"/>
        <v>7.8450652356852859E-5</v>
      </c>
      <c r="CA8" s="22">
        <f t="shared" si="2"/>
        <v>-2.584455021117208E-4</v>
      </c>
      <c r="CB8" s="22">
        <f t="shared" si="3"/>
        <v>-7.1412568783212657E-4</v>
      </c>
      <c r="CC8" s="22">
        <f t="shared" si="4"/>
        <v>-5.965875413670278E-4</v>
      </c>
      <c r="CD8" s="22">
        <f t="shared" si="5"/>
        <v>-5.5689589545495158E-4</v>
      </c>
      <c r="CE8" s="22">
        <f t="shared" si="6"/>
        <v>-3.0205452256843346E-4</v>
      </c>
      <c r="CF8" s="22">
        <f t="shared" si="7"/>
        <v>3.5140280011631869E-4</v>
      </c>
      <c r="CG8" s="22"/>
      <c r="CH8" s="22"/>
      <c r="CI8" s="22"/>
      <c r="CJ8" s="22"/>
      <c r="CK8" s="22"/>
      <c r="CL8" s="22"/>
    </row>
    <row r="9" spans="1:90" x14ac:dyDescent="0.25">
      <c r="A9" s="17" t="s">
        <v>82</v>
      </c>
      <c r="B9" s="88">
        <v>75251.560201999993</v>
      </c>
      <c r="C9" s="88">
        <v>311.72180156000002</v>
      </c>
      <c r="D9" s="88">
        <v>8975.6023086000005</v>
      </c>
      <c r="E9" s="88">
        <v>1288.2013998</v>
      </c>
      <c r="F9" s="88">
        <v>461.42322415000001</v>
      </c>
      <c r="G9" s="88">
        <v>29.631863441</v>
      </c>
      <c r="H9" s="88">
        <v>4717.8503634999997</v>
      </c>
      <c r="J9" s="27" t="s">
        <v>124</v>
      </c>
      <c r="K9" s="87">
        <v>0</v>
      </c>
      <c r="L9" s="25">
        <v>2.7084676552566398</v>
      </c>
      <c r="M9" s="25">
        <v>82.734976898295102</v>
      </c>
      <c r="N9" s="25">
        <v>82.734976898295102</v>
      </c>
      <c r="O9" s="25">
        <v>24.7055680004629</v>
      </c>
      <c r="P9" s="88">
        <v>0.60104739048220501</v>
      </c>
      <c r="Q9" s="25">
        <v>202.660343337444</v>
      </c>
      <c r="R9" s="25">
        <v>503.67464486736498</v>
      </c>
      <c r="S9" s="25">
        <v>74753.071536676594</v>
      </c>
      <c r="T9" s="25">
        <v>352.27475161593202</v>
      </c>
      <c r="U9" s="25">
        <v>96.049995179814402</v>
      </c>
      <c r="V9" s="25">
        <v>162.188311311033</v>
      </c>
      <c r="W9" s="25">
        <v>161.37186407447101</v>
      </c>
      <c r="X9" s="88">
        <v>0</v>
      </c>
      <c r="Y9" s="25">
        <v>109.359598115048</v>
      </c>
      <c r="Z9" s="25">
        <v>109.359598115048</v>
      </c>
      <c r="AA9" s="25">
        <v>71.206140092704501</v>
      </c>
      <c r="AB9" s="25">
        <v>119.75866271929</v>
      </c>
      <c r="AC9" s="25">
        <v>1.0649618799936</v>
      </c>
      <c r="AD9" s="88">
        <v>30.289146322357599</v>
      </c>
      <c r="AE9" s="25">
        <v>8.8579553530977702</v>
      </c>
      <c r="AF9" s="25">
        <v>0</v>
      </c>
      <c r="AG9" s="25">
        <v>1.3562191807503301</v>
      </c>
      <c r="AH9" s="25">
        <v>309.29568213760098</v>
      </c>
      <c r="AI9" s="25">
        <v>0</v>
      </c>
      <c r="AJ9" s="88">
        <v>4789.1738653086104</v>
      </c>
      <c r="AK9" s="25">
        <v>8010.8268941836604</v>
      </c>
      <c r="AL9" s="25">
        <v>818.84378996566295</v>
      </c>
      <c r="AM9" s="25">
        <v>8900.8768242420301</v>
      </c>
      <c r="AN9" s="25">
        <v>0</v>
      </c>
      <c r="AO9" s="25">
        <v>205.38423718425599</v>
      </c>
      <c r="AP9" s="25">
        <v>0.28672562928178902</v>
      </c>
      <c r="AQ9" s="25">
        <v>2093.4062991914502</v>
      </c>
      <c r="AR9" s="25">
        <v>1.1590823260966601</v>
      </c>
      <c r="AS9" s="25">
        <v>0.40351810270231397</v>
      </c>
      <c r="AT9" s="25">
        <v>216.80056195814501</v>
      </c>
      <c r="AU9" s="25">
        <v>7.7135026483021596</v>
      </c>
      <c r="AV9" s="25">
        <v>0.64002965216576402</v>
      </c>
      <c r="AW9" s="25">
        <v>5.2671927997045898E-2</v>
      </c>
      <c r="AX9" s="25">
        <v>1278.7836250852899</v>
      </c>
      <c r="AY9" s="25">
        <v>458.04237870224898</v>
      </c>
      <c r="AZ9" s="25">
        <v>820.74124638304102</v>
      </c>
      <c r="BA9" s="25">
        <v>6.8136999619702596</v>
      </c>
      <c r="BB9" s="25">
        <v>7.2371148112016698E-2</v>
      </c>
      <c r="BC9" s="25">
        <v>40.712123767478502</v>
      </c>
      <c r="BD9" s="25">
        <v>0.16941348236577899</v>
      </c>
      <c r="BE9" s="25">
        <v>35.820824969548497</v>
      </c>
      <c r="BF9" s="25">
        <v>2.3031116034766899</v>
      </c>
      <c r="BG9" s="25">
        <v>0.61471819970568298</v>
      </c>
      <c r="BH9" s="25">
        <v>133.70262019323499</v>
      </c>
      <c r="BI9" s="25">
        <v>26.8887636433141</v>
      </c>
      <c r="BJ9" s="25">
        <v>6.0434599337510999</v>
      </c>
      <c r="BK9" s="25">
        <v>4.4988537067962904</v>
      </c>
      <c r="BL9" s="25">
        <v>0.23508949111812899</v>
      </c>
      <c r="BM9" s="25">
        <v>29.400406400017602</v>
      </c>
      <c r="BN9" s="25">
        <v>1487.0078395686401</v>
      </c>
      <c r="BO9" s="25">
        <v>0</v>
      </c>
      <c r="BP9" s="25">
        <v>0.21531950503811201</v>
      </c>
      <c r="BQ9" s="25">
        <v>546.16388099340202</v>
      </c>
      <c r="BR9" s="88">
        <v>0</v>
      </c>
      <c r="BS9" s="25">
        <v>48.948584559929799</v>
      </c>
      <c r="BT9" s="25">
        <v>4690.5742202527599</v>
      </c>
      <c r="BU9" s="25">
        <v>545.45311009165596</v>
      </c>
      <c r="BY9" s="29">
        <f t="shared" si="0"/>
        <v>7.999901751114074E-3</v>
      </c>
      <c r="BZ9" s="22">
        <f t="shared" si="1"/>
        <v>-6.6242967452806428E-3</v>
      </c>
      <c r="CA9" s="22">
        <f t="shared" si="2"/>
        <v>-7.7829635600000285E-3</v>
      </c>
      <c r="CB9" s="22">
        <f t="shared" si="3"/>
        <v>-8.3254005456961811E-3</v>
      </c>
      <c r="CC9" s="22">
        <f t="shared" si="4"/>
        <v>-7.3107937285056572E-3</v>
      </c>
      <c r="CD9" s="22">
        <f t="shared" si="5"/>
        <v>-7.3269945481807368E-3</v>
      </c>
      <c r="CE9" s="22">
        <f t="shared" si="6"/>
        <v>-7.8110862465080094E-3</v>
      </c>
      <c r="CF9" s="22">
        <f t="shared" si="7"/>
        <v>-5.7814769748239002E-3</v>
      </c>
      <c r="CG9" s="22"/>
      <c r="CH9" s="22"/>
      <c r="CI9" s="22"/>
      <c r="CJ9" s="22"/>
      <c r="CK9" s="22"/>
      <c r="CL9" s="22"/>
    </row>
    <row r="10" spans="1:90" x14ac:dyDescent="0.25">
      <c r="A10" s="17" t="s">
        <v>83</v>
      </c>
      <c r="B10" s="88">
        <v>137538.26556</v>
      </c>
      <c r="C10" s="88">
        <v>467.33831851000002</v>
      </c>
      <c r="D10" s="88">
        <v>17632.488759</v>
      </c>
      <c r="E10" s="88">
        <v>2198.9036640999998</v>
      </c>
      <c r="F10" s="88">
        <v>856.16418065000005</v>
      </c>
      <c r="G10" s="88">
        <v>59.241737186000002</v>
      </c>
      <c r="H10" s="88">
        <v>8021.6101849999995</v>
      </c>
      <c r="J10" s="27" t="s">
        <v>125</v>
      </c>
      <c r="K10" s="87">
        <v>0</v>
      </c>
      <c r="L10" s="25">
        <v>4.4519192280626303</v>
      </c>
      <c r="M10" s="25">
        <v>145.22178248615199</v>
      </c>
      <c r="N10" s="25">
        <v>145.22178248615199</v>
      </c>
      <c r="O10" s="25">
        <v>44.622960730170703</v>
      </c>
      <c r="P10" s="88">
        <v>1.15961347314671</v>
      </c>
      <c r="Q10" s="25">
        <v>342.38176059482799</v>
      </c>
      <c r="R10" s="25">
        <v>827.89066991694096</v>
      </c>
      <c r="S10" s="25">
        <v>136147.18205217199</v>
      </c>
      <c r="T10" s="25">
        <v>619.11729900163596</v>
      </c>
      <c r="U10" s="25">
        <v>161.485423880685</v>
      </c>
      <c r="V10" s="25">
        <v>279.72313820367299</v>
      </c>
      <c r="W10" s="25">
        <v>226.33603451071099</v>
      </c>
      <c r="X10" s="88">
        <v>0</v>
      </c>
      <c r="Y10" s="25">
        <v>197.148716550427</v>
      </c>
      <c r="Z10" s="25">
        <v>197.148716550427</v>
      </c>
      <c r="AA10" s="25">
        <v>139.49091750855601</v>
      </c>
      <c r="AB10" s="25">
        <v>207.06808892783701</v>
      </c>
      <c r="AC10" s="25">
        <v>2.0537081965530701</v>
      </c>
      <c r="AD10" s="88">
        <v>51.218468873055699</v>
      </c>
      <c r="AE10" s="25">
        <v>16.902524870891799</v>
      </c>
      <c r="AF10" s="25">
        <v>0</v>
      </c>
      <c r="AG10" s="25">
        <v>2.3704835053902999</v>
      </c>
      <c r="AH10" s="25">
        <v>462.26916604661699</v>
      </c>
      <c r="AI10" s="25">
        <v>0</v>
      </c>
      <c r="AJ10" s="88">
        <v>8107.1572854489395</v>
      </c>
      <c r="AK10" s="25">
        <v>15693.5636517358</v>
      </c>
      <c r="AL10" s="25">
        <v>1604.15862343402</v>
      </c>
      <c r="AM10" s="25">
        <v>17437.213192678399</v>
      </c>
      <c r="AN10" s="25">
        <v>0</v>
      </c>
      <c r="AO10" s="25">
        <v>353.53236021869799</v>
      </c>
      <c r="AP10" s="25">
        <v>0.50449697691209505</v>
      </c>
      <c r="AQ10" s="25">
        <v>3546.6024255129801</v>
      </c>
      <c r="AR10" s="25">
        <v>1.92944945077354</v>
      </c>
      <c r="AS10" s="25">
        <v>0.65636799550257097</v>
      </c>
      <c r="AT10" s="25">
        <v>419.82407689721401</v>
      </c>
      <c r="AU10" s="25">
        <v>11.524762865347199</v>
      </c>
      <c r="AV10" s="25">
        <v>0.93085996792275005</v>
      </c>
      <c r="AW10" s="25">
        <v>9.1844706427024303E-2</v>
      </c>
      <c r="AX10" s="25">
        <v>2175.9722668474401</v>
      </c>
      <c r="AY10" s="25">
        <v>846.900749681707</v>
      </c>
      <c r="AZ10" s="25">
        <v>1329.07151716573</v>
      </c>
      <c r="BA10" s="25">
        <v>9.9758442875488207</v>
      </c>
      <c r="BB10" s="25">
        <v>0.107952600627214</v>
      </c>
      <c r="BC10" s="25">
        <v>64.675081708802495</v>
      </c>
      <c r="BD10" s="25">
        <v>0.31051019362092602</v>
      </c>
      <c r="BE10" s="25">
        <v>65.5814808445908</v>
      </c>
      <c r="BF10" s="25">
        <v>4.3522346599646102</v>
      </c>
      <c r="BG10" s="25">
        <v>1.12358780182652</v>
      </c>
      <c r="BH10" s="25">
        <v>248.475804714584</v>
      </c>
      <c r="BI10" s="25">
        <v>48.469129788521499</v>
      </c>
      <c r="BJ10" s="25">
        <v>9.1012568549964801</v>
      </c>
      <c r="BK10" s="25">
        <v>7.38845979596221</v>
      </c>
      <c r="BL10" s="25">
        <v>0.34667735908331798</v>
      </c>
      <c r="BM10" s="25">
        <v>58.590577225152501</v>
      </c>
      <c r="BN10" s="25">
        <v>2487.32775728355</v>
      </c>
      <c r="BO10" s="25">
        <v>0</v>
      </c>
      <c r="BP10" s="25">
        <v>0.41546248375888001</v>
      </c>
      <c r="BQ10" s="25">
        <v>907.53427952865104</v>
      </c>
      <c r="BR10" s="88">
        <v>0</v>
      </c>
      <c r="BS10" s="25">
        <v>81.951873179120099</v>
      </c>
      <c r="BT10" s="25">
        <v>7941.7263171238501</v>
      </c>
      <c r="BU10" s="25">
        <v>924.18008443150995</v>
      </c>
      <c r="BY10" s="29">
        <f t="shared" si="0"/>
        <v>7.9996107157264077E-3</v>
      </c>
      <c r="BZ10" s="22">
        <f t="shared" si="1"/>
        <v>-1.0114156247092977E-2</v>
      </c>
      <c r="CA10" s="22">
        <f t="shared" si="2"/>
        <v>-1.0846858180910251E-2</v>
      </c>
      <c r="CB10" s="22">
        <f t="shared" si="3"/>
        <v>-1.1074759155705027E-2</v>
      </c>
      <c r="CC10" s="22">
        <f t="shared" si="4"/>
        <v>-1.0428559298410828E-2</v>
      </c>
      <c r="CD10" s="22">
        <f t="shared" si="5"/>
        <v>-1.0819689935241452E-2</v>
      </c>
      <c r="CE10" s="22">
        <f t="shared" si="6"/>
        <v>-1.0991574382821829E-2</v>
      </c>
      <c r="CF10" s="22">
        <f t="shared" si="7"/>
        <v>-9.9585826328893665E-3</v>
      </c>
      <c r="CG10" s="22"/>
      <c r="CH10" s="22"/>
      <c r="CI10" s="22"/>
      <c r="CJ10" s="22"/>
      <c r="CK10" s="22"/>
      <c r="CL10" s="22"/>
    </row>
    <row r="11" spans="1:90" x14ac:dyDescent="0.25">
      <c r="A11" s="17" t="s">
        <v>84</v>
      </c>
      <c r="B11" s="88">
        <v>260362.07232000001</v>
      </c>
      <c r="C11" s="88">
        <v>1031.4000315999999</v>
      </c>
      <c r="D11" s="88">
        <v>43660.804235000003</v>
      </c>
      <c r="E11" s="88">
        <v>4837.7543855000004</v>
      </c>
      <c r="F11" s="88">
        <v>2081.4655772999999</v>
      </c>
      <c r="G11" s="88">
        <v>113.25817692</v>
      </c>
      <c r="H11" s="88">
        <v>15790.541483000001</v>
      </c>
      <c r="J11" s="27" t="s">
        <v>126</v>
      </c>
      <c r="K11" s="87">
        <v>0</v>
      </c>
      <c r="L11" s="25">
        <v>6.9855749096380402</v>
      </c>
      <c r="M11" s="25">
        <v>272.33691375102097</v>
      </c>
      <c r="N11" s="25">
        <v>272.33691375102097</v>
      </c>
      <c r="O11" s="25">
        <v>88.364361646191</v>
      </c>
      <c r="P11" s="88">
        <v>2.6050913909930098</v>
      </c>
      <c r="Q11" s="25">
        <v>590.33125126495702</v>
      </c>
      <c r="R11" s="25">
        <v>1298.8831621607401</v>
      </c>
      <c r="S11" s="25">
        <v>240645.32481908301</v>
      </c>
      <c r="T11" s="25">
        <v>1154.72579392648</v>
      </c>
      <c r="U11" s="25">
        <v>273.428944800674</v>
      </c>
      <c r="V11" s="25">
        <v>498.91482130359202</v>
      </c>
      <c r="W11" s="25">
        <v>244.582809693678</v>
      </c>
      <c r="X11" s="88">
        <v>0</v>
      </c>
      <c r="Y11" s="25">
        <v>388.84460876469501</v>
      </c>
      <c r="Z11" s="25">
        <v>388.84460876469501</v>
      </c>
      <c r="AA11" s="25">
        <v>319.64643132326898</v>
      </c>
      <c r="AB11" s="25">
        <v>393.71868413057899</v>
      </c>
      <c r="AC11" s="25">
        <v>4.6145086141801199</v>
      </c>
      <c r="AD11" s="88">
        <v>90.738500847721099</v>
      </c>
      <c r="AE11" s="25">
        <v>37.263043103666803</v>
      </c>
      <c r="AF11" s="25">
        <v>0</v>
      </c>
      <c r="AG11" s="25">
        <v>6.1479459113097104</v>
      </c>
      <c r="AH11" s="25">
        <v>947.991008779906</v>
      </c>
      <c r="AI11" s="25">
        <v>0</v>
      </c>
      <c r="AJ11" s="88">
        <v>14946.290983647201</v>
      </c>
      <c r="AK11" s="25">
        <v>35961.791583414597</v>
      </c>
      <c r="AL11" s="25">
        <v>3676.0742011827801</v>
      </c>
      <c r="AM11" s="25">
        <v>39957.5122159206</v>
      </c>
      <c r="AN11" s="25">
        <v>0</v>
      </c>
      <c r="AO11" s="25">
        <v>642.33359509361298</v>
      </c>
      <c r="AP11" s="25">
        <v>0.98297116905592596</v>
      </c>
      <c r="AQ11" s="25">
        <v>6694.5386387936296</v>
      </c>
      <c r="AR11" s="25">
        <v>4.1458247215286796</v>
      </c>
      <c r="AS11" s="25">
        <v>1.42452201039479</v>
      </c>
      <c r="AT11" s="25">
        <v>1008.1562316396301</v>
      </c>
      <c r="AU11" s="25">
        <v>26.1524075023286</v>
      </c>
      <c r="AV11" s="25">
        <v>2.14173239195974</v>
      </c>
      <c r="AW11" s="25">
        <v>0.192274894315933</v>
      </c>
      <c r="AX11" s="25">
        <v>4470.0399366501797</v>
      </c>
      <c r="AY11" s="25">
        <v>1912.75151587603</v>
      </c>
      <c r="AZ11" s="25">
        <v>2557.2884207741499</v>
      </c>
      <c r="BA11" s="25">
        <v>22.998648566720099</v>
      </c>
      <c r="BB11" s="25">
        <v>0.24435994863230701</v>
      </c>
      <c r="BC11" s="25">
        <v>139.614305240937</v>
      </c>
      <c r="BD11" s="25">
        <v>0.58412380054784796</v>
      </c>
      <c r="BE11" s="25">
        <v>137.94884880151201</v>
      </c>
      <c r="BF11" s="25">
        <v>7.9994780557438503</v>
      </c>
      <c r="BG11" s="25">
        <v>2.50433935746292</v>
      </c>
      <c r="BH11" s="25">
        <v>520.12510733753197</v>
      </c>
      <c r="BI11" s="25">
        <v>104.58731165087499</v>
      </c>
      <c r="BJ11" s="25">
        <v>20.454528679376299</v>
      </c>
      <c r="BK11" s="25">
        <v>16.2875933795201</v>
      </c>
      <c r="BL11" s="25">
        <v>0.79421837883122004</v>
      </c>
      <c r="BM11" s="25">
        <v>104.161616428843</v>
      </c>
      <c r="BN11" s="25">
        <v>4392.4120971096099</v>
      </c>
      <c r="BO11" s="25">
        <v>0</v>
      </c>
      <c r="BP11" s="25">
        <v>0.93325734494419399</v>
      </c>
      <c r="BQ11" s="25">
        <v>1561.45096593792</v>
      </c>
      <c r="BR11" s="88">
        <v>0</v>
      </c>
      <c r="BS11" s="25">
        <v>209.56774647728901</v>
      </c>
      <c r="BT11" s="25">
        <v>14670.1385274227</v>
      </c>
      <c r="BU11" s="25">
        <v>1780.0171105832801</v>
      </c>
      <c r="BY11" s="29">
        <f t="shared" si="0"/>
        <v>7.999657976602197E-3</v>
      </c>
      <c r="BZ11" s="22">
        <f t="shared" si="1"/>
        <v>-7.5728186233991801E-2</v>
      </c>
      <c r="CA11" s="22">
        <f t="shared" si="2"/>
        <v>-8.0869711328884097E-2</v>
      </c>
      <c r="CB11" s="22">
        <f t="shared" si="3"/>
        <v>-8.4819601561776009E-2</v>
      </c>
      <c r="CC11" s="22">
        <f t="shared" si="4"/>
        <v>-7.6009325721858853E-2</v>
      </c>
      <c r="CD11" s="22">
        <f t="shared" si="5"/>
        <v>-8.1055417521158135E-2</v>
      </c>
      <c r="CE11" s="22">
        <f t="shared" si="6"/>
        <v>-8.0317030862878488E-2</v>
      </c>
      <c r="CF11" s="22">
        <f t="shared" si="7"/>
        <v>-7.0954055425111309E-2</v>
      </c>
      <c r="CG11" s="22"/>
      <c r="CH11" s="22"/>
      <c r="CI11" s="22"/>
      <c r="CJ11" s="22"/>
      <c r="CK11" s="22"/>
      <c r="CL11" s="22"/>
    </row>
    <row r="12" spans="1:90" x14ac:dyDescent="0.25">
      <c r="A12" s="17" t="s">
        <v>85</v>
      </c>
      <c r="B12" s="88">
        <v>261832.52731999999</v>
      </c>
      <c r="C12" s="88">
        <v>876.35092580000003</v>
      </c>
      <c r="D12" s="88">
        <v>34751.435576999997</v>
      </c>
      <c r="E12" s="88">
        <v>3649.3129614999998</v>
      </c>
      <c r="F12" s="88">
        <v>1530.4184044000001</v>
      </c>
      <c r="G12" s="88">
        <v>103.87214753000001</v>
      </c>
      <c r="H12" s="88">
        <v>14567.441078</v>
      </c>
      <c r="J12" s="27" t="s">
        <v>73</v>
      </c>
      <c r="K12" s="87">
        <v>0</v>
      </c>
      <c r="L12" s="25">
        <v>7.1084523103380199</v>
      </c>
      <c r="M12" s="25">
        <v>223.07016626967999</v>
      </c>
      <c r="N12" s="25">
        <v>223.07016626967999</v>
      </c>
      <c r="O12" s="25">
        <v>69.616316033664404</v>
      </c>
      <c r="P12" s="88">
        <v>1.7800858375914499</v>
      </c>
      <c r="Q12" s="25">
        <v>581.83343893627</v>
      </c>
      <c r="R12" s="25">
        <v>1321.78644537376</v>
      </c>
      <c r="S12" s="25">
        <v>240247.36603228599</v>
      </c>
      <c r="T12" s="25">
        <v>971.84925837662695</v>
      </c>
      <c r="U12" s="25">
        <v>256.814950991253</v>
      </c>
      <c r="V12" s="25">
        <v>441.26849833429702</v>
      </c>
      <c r="W12" s="25">
        <v>323.15045912769699</v>
      </c>
      <c r="X12" s="88">
        <v>0</v>
      </c>
      <c r="Y12" s="25">
        <v>307.36735975506599</v>
      </c>
      <c r="Z12" s="25">
        <v>307.36735975506599</v>
      </c>
      <c r="AA12" s="25">
        <v>249.17827587537201</v>
      </c>
      <c r="AB12" s="25">
        <v>369.12032633586301</v>
      </c>
      <c r="AC12" s="25">
        <v>3.18439430722289</v>
      </c>
      <c r="AD12" s="88">
        <v>84.522507897407905</v>
      </c>
      <c r="AE12" s="25">
        <v>26.021174014561499</v>
      </c>
      <c r="AF12" s="25">
        <v>0</v>
      </c>
      <c r="AG12" s="25">
        <v>4.1666783722730196</v>
      </c>
      <c r="AH12" s="25">
        <v>804.59209554831602</v>
      </c>
      <c r="AI12" s="25">
        <v>0</v>
      </c>
      <c r="AJ12" s="88">
        <v>13834.5470482867</v>
      </c>
      <c r="AK12" s="25">
        <v>28033.1874385048</v>
      </c>
      <c r="AL12" s="25">
        <v>2865.6240034832999</v>
      </c>
      <c r="AM12" s="25">
        <v>31147.9897178635</v>
      </c>
      <c r="AN12" s="25">
        <v>0</v>
      </c>
      <c r="AO12" s="25">
        <v>562.57058459410098</v>
      </c>
      <c r="AP12" s="25">
        <v>0.76705541868527305</v>
      </c>
      <c r="AQ12" s="25">
        <v>6269.0774236081897</v>
      </c>
      <c r="AR12" s="25">
        <v>3.0880161157867398</v>
      </c>
      <c r="AS12" s="25">
        <v>1.08038709855211</v>
      </c>
      <c r="AT12" s="25">
        <v>700.02483760203199</v>
      </c>
      <c r="AU12" s="25">
        <v>19.188588104962001</v>
      </c>
      <c r="AV12" s="25">
        <v>1.5857763300759999</v>
      </c>
      <c r="AW12" s="25">
        <v>0.14533331128711299</v>
      </c>
      <c r="AX12" s="25">
        <v>3306.55614003758</v>
      </c>
      <c r="AY12" s="25">
        <v>1376.6066166217399</v>
      </c>
      <c r="AZ12" s="25">
        <v>1929.9495234158401</v>
      </c>
      <c r="BA12" s="25">
        <v>16.7718154510932</v>
      </c>
      <c r="BB12" s="25">
        <v>0.17970100916571499</v>
      </c>
      <c r="BC12" s="25">
        <v>104.426241725778</v>
      </c>
      <c r="BD12" s="25">
        <v>0.46376963904826302</v>
      </c>
      <c r="BE12" s="25">
        <v>103.39011171921899</v>
      </c>
      <c r="BF12" s="25">
        <v>6.3889913303240196</v>
      </c>
      <c r="BG12" s="25">
        <v>1.8195656894679599</v>
      </c>
      <c r="BH12" s="25">
        <v>389.54633828822102</v>
      </c>
      <c r="BI12" s="25">
        <v>83.787887787386296</v>
      </c>
      <c r="BJ12" s="25">
        <v>15.0687124456422</v>
      </c>
      <c r="BK12" s="25">
        <v>12.089926310509901</v>
      </c>
      <c r="BL12" s="25">
        <v>0.58144903189536801</v>
      </c>
      <c r="BM12" s="25">
        <v>94.730963144231794</v>
      </c>
      <c r="BN12" s="25">
        <v>4316.5962834017801</v>
      </c>
      <c r="BO12" s="25">
        <v>0</v>
      </c>
      <c r="BP12" s="25">
        <v>0.63773684048104895</v>
      </c>
      <c r="BQ12" s="25">
        <v>1585.3256449359201</v>
      </c>
      <c r="BR12" s="88">
        <v>0</v>
      </c>
      <c r="BS12" s="25">
        <v>140.73295063741099</v>
      </c>
      <c r="BT12" s="25">
        <v>13571.598052216401</v>
      </c>
      <c r="BU12" s="25">
        <v>1614.4246138962801</v>
      </c>
      <c r="BY12" s="29">
        <f t="shared" si="0"/>
        <v>7.9998188689675617E-3</v>
      </c>
      <c r="BZ12" s="22">
        <f t="shared" si="1"/>
        <v>-8.2438807388256929E-2</v>
      </c>
      <c r="CA12" s="22">
        <f t="shared" si="2"/>
        <v>-8.188367027304394E-2</v>
      </c>
      <c r="CB12" s="22">
        <f t="shared" si="3"/>
        <v>-0.10369200003701179</v>
      </c>
      <c r="CC12" s="22">
        <f t="shared" si="4"/>
        <v>-9.3923657707212463E-2</v>
      </c>
      <c r="CD12" s="22">
        <f t="shared" si="5"/>
        <v>-0.10050309597430777</v>
      </c>
      <c r="CE12" s="22">
        <f t="shared" si="6"/>
        <v>-8.8004191721636316E-2</v>
      </c>
      <c r="CF12" s="22">
        <f t="shared" si="7"/>
        <v>-6.8360875492919498E-2</v>
      </c>
      <c r="CG12" s="22"/>
      <c r="CH12" s="22"/>
      <c r="CI12" s="22"/>
      <c r="CJ12" s="22"/>
      <c r="CK12" s="22"/>
      <c r="CL12" s="22"/>
    </row>
    <row r="13" spans="1:90" x14ac:dyDescent="0.25">
      <c r="A13" s="17" t="s">
        <v>86</v>
      </c>
      <c r="B13" s="88">
        <v>2176.8959344</v>
      </c>
      <c r="C13" s="88">
        <v>9.3600352735999994</v>
      </c>
      <c r="D13" s="88">
        <v>259.80665664999998</v>
      </c>
      <c r="E13" s="88">
        <v>31.961448873999998</v>
      </c>
      <c r="F13" s="88">
        <v>11.642660781</v>
      </c>
      <c r="G13" s="88">
        <v>0.72275927539999996</v>
      </c>
      <c r="H13" s="88">
        <v>107.96219206000001</v>
      </c>
      <c r="J13" s="27" t="s">
        <v>86</v>
      </c>
      <c r="K13" s="87">
        <v>0</v>
      </c>
      <c r="L13" s="25">
        <v>0</v>
      </c>
      <c r="M13" s="25">
        <v>0</v>
      </c>
      <c r="N13" s="25">
        <v>0</v>
      </c>
      <c r="O13" s="25">
        <v>0</v>
      </c>
      <c r="P13" s="88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88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88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88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88">
        <v>0</v>
      </c>
      <c r="BS13" s="25">
        <v>0</v>
      </c>
      <c r="BT13" s="25">
        <v>0</v>
      </c>
      <c r="BU13" s="25">
        <v>0</v>
      </c>
      <c r="BY13" s="29" t="str">
        <f t="shared" si="0"/>
        <v/>
      </c>
      <c r="BZ13" s="22">
        <f t="shared" si="1"/>
        <v>-1</v>
      </c>
      <c r="CA13" s="22">
        <f t="shared" si="2"/>
        <v>-1</v>
      </c>
      <c r="CB13" s="22">
        <f t="shared" si="3"/>
        <v>-1</v>
      </c>
      <c r="CC13" s="22">
        <f t="shared" si="4"/>
        <v>-1</v>
      </c>
      <c r="CD13" s="22">
        <f t="shared" si="5"/>
        <v>-1</v>
      </c>
      <c r="CE13" s="22">
        <f t="shared" si="6"/>
        <v>-1</v>
      </c>
      <c r="CF13" s="22">
        <f t="shared" si="7"/>
        <v>-1</v>
      </c>
      <c r="CG13" s="22"/>
      <c r="CH13" s="22"/>
      <c r="CI13" s="22"/>
      <c r="CJ13" s="22"/>
      <c r="CK13" s="22"/>
      <c r="CL13" s="22"/>
    </row>
    <row r="14" spans="1:90" x14ac:dyDescent="0.25">
      <c r="A14" s="17" t="s">
        <v>87</v>
      </c>
      <c r="B14" s="88">
        <v>2269.1420806000001</v>
      </c>
      <c r="C14" s="88">
        <v>8.9684518167</v>
      </c>
      <c r="D14" s="88">
        <v>882.33598929000004</v>
      </c>
      <c r="E14" s="88">
        <v>57.712797551000001</v>
      </c>
      <c r="F14" s="88">
        <v>35.703479604999998</v>
      </c>
      <c r="G14" s="88">
        <v>1.2302494037</v>
      </c>
      <c r="H14" s="88">
        <v>165.72448868000001</v>
      </c>
      <c r="J14" s="27" t="s">
        <v>180</v>
      </c>
      <c r="K14" s="87">
        <v>0</v>
      </c>
      <c r="L14" s="25">
        <v>0</v>
      </c>
      <c r="M14" s="25">
        <v>0</v>
      </c>
      <c r="N14" s="25">
        <v>0</v>
      </c>
      <c r="O14" s="25">
        <v>0</v>
      </c>
      <c r="P14" s="88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88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88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88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88">
        <v>0</v>
      </c>
      <c r="BS14" s="25">
        <v>0</v>
      </c>
      <c r="BT14" s="25">
        <v>0</v>
      </c>
      <c r="BU14" s="25">
        <v>0</v>
      </c>
      <c r="BY14" s="29" t="str">
        <f t="shared" si="0"/>
        <v/>
      </c>
      <c r="BZ14" s="22">
        <f t="shared" si="1"/>
        <v>-1</v>
      </c>
      <c r="CA14" s="22">
        <f t="shared" si="2"/>
        <v>-1</v>
      </c>
      <c r="CB14" s="22">
        <f t="shared" si="3"/>
        <v>-1</v>
      </c>
      <c r="CC14" s="22">
        <f t="shared" si="4"/>
        <v>-1</v>
      </c>
      <c r="CD14" s="22">
        <f t="shared" si="5"/>
        <v>-1</v>
      </c>
      <c r="CE14" s="22">
        <f t="shared" si="6"/>
        <v>-1</v>
      </c>
      <c r="CF14" s="22">
        <f t="shared" si="7"/>
        <v>-1</v>
      </c>
      <c r="CG14" s="22"/>
      <c r="CH14" s="22"/>
      <c r="CI14" s="22"/>
      <c r="CJ14" s="22"/>
      <c r="CK14" s="22"/>
      <c r="CL14" s="22"/>
    </row>
    <row r="15" spans="1:90" x14ac:dyDescent="0.25">
      <c r="A15" s="14" t="s">
        <v>88</v>
      </c>
      <c r="B15" s="88">
        <v>1221.6171929</v>
      </c>
      <c r="C15" s="88">
        <v>3.1851591977</v>
      </c>
      <c r="D15" s="88">
        <v>265.10421012</v>
      </c>
      <c r="E15" s="88">
        <v>13.203912239999999</v>
      </c>
      <c r="F15" s="88">
        <v>8.1481073903999999</v>
      </c>
      <c r="G15" s="88">
        <v>0.87447211150000004</v>
      </c>
      <c r="H15" s="88">
        <v>86.172476981000003</v>
      </c>
      <c r="J15" s="27" t="s">
        <v>88</v>
      </c>
      <c r="K15" s="87">
        <v>0</v>
      </c>
      <c r="L15" s="25">
        <v>7.3904764848404596E-6</v>
      </c>
      <c r="M15" s="25">
        <v>1.8420040733477599E-4</v>
      </c>
      <c r="N15" s="25">
        <v>1.8420040733477599E-4</v>
      </c>
      <c r="O15" s="25">
        <v>5.9206439755948299E-5</v>
      </c>
      <c r="P15" s="88">
        <v>1.2827727424285E-6</v>
      </c>
      <c r="Q15" s="25">
        <v>5.1363025704657798E-4</v>
      </c>
      <c r="R15" s="25">
        <v>1.37405397046908E-3</v>
      </c>
      <c r="S15" s="25">
        <v>9.8327662825113196E-2</v>
      </c>
      <c r="T15" s="25">
        <v>8.7754896211908202E-4</v>
      </c>
      <c r="U15" s="25">
        <v>2.5474412650341403E-4</v>
      </c>
      <c r="V15" s="25">
        <v>4.1550280193124802E-4</v>
      </c>
      <c r="W15" s="25">
        <v>0</v>
      </c>
      <c r="X15" s="88">
        <v>0</v>
      </c>
      <c r="Y15" s="25">
        <v>2.61485704790092E-4</v>
      </c>
      <c r="Z15" s="25">
        <v>2.61485704790092E-4</v>
      </c>
      <c r="AA15" s="25">
        <v>4.246658178872E-5</v>
      </c>
      <c r="AB15" s="25">
        <v>3.0072098788008999E-4</v>
      </c>
      <c r="AC15" s="25">
        <v>2.2739853376213201E-6</v>
      </c>
      <c r="AD15" s="88">
        <v>8.8845591631618703E-5</v>
      </c>
      <c r="AE15" s="25">
        <v>1.9293326675374898E-5</v>
      </c>
      <c r="AF15" s="25">
        <v>0</v>
      </c>
      <c r="AG15" s="25">
        <v>4.6072899765703699E-6</v>
      </c>
      <c r="AH15" s="25">
        <v>5.6923675986706097E-4</v>
      </c>
      <c r="AI15" s="25">
        <v>0</v>
      </c>
      <c r="AJ15" s="88">
        <v>1.1236156902947001E-2</v>
      </c>
      <c r="AK15" s="25">
        <v>4.7774669995645797E-3</v>
      </c>
      <c r="AL15" s="25">
        <v>4.8836409332164905E-4</v>
      </c>
      <c r="AM15" s="25">
        <v>5.3082976746749496E-3</v>
      </c>
      <c r="AN15" s="25">
        <v>0</v>
      </c>
      <c r="AO15" s="25">
        <v>5.2739833440808596E-4</v>
      </c>
      <c r="AP15" s="25">
        <v>3.5181584792517502E-7</v>
      </c>
      <c r="AQ15" s="25">
        <v>4.8021088609269298E-3</v>
      </c>
      <c r="AR15" s="25">
        <v>6.8872853938281595E-7</v>
      </c>
      <c r="AS15" s="25">
        <v>1.91990520125442E-7</v>
      </c>
      <c r="AT15" s="25">
        <v>5.08442158986314E-5</v>
      </c>
      <c r="AU15" s="25">
        <v>9.7389033107910703E-7</v>
      </c>
      <c r="AV15" s="25">
        <v>0</v>
      </c>
      <c r="AW15" s="25">
        <v>4.3298307401467197E-8</v>
      </c>
      <c r="AX15" s="25">
        <v>2.8125834431565801E-4</v>
      </c>
      <c r="AY15" s="25">
        <v>2.4922017679745599E-4</v>
      </c>
      <c r="AZ15" s="25">
        <v>3.20381675182019E-5</v>
      </c>
      <c r="BA15" s="25">
        <v>1.27444082519E-7</v>
      </c>
      <c r="BB15" s="25">
        <v>9.6412264312130395E-9</v>
      </c>
      <c r="BC15" s="25">
        <v>1.9584325137650999E-5</v>
      </c>
      <c r="BD15" s="25">
        <v>2.6057282693166201E-7</v>
      </c>
      <c r="BE15" s="25">
        <v>3.3695315729426702E-5</v>
      </c>
      <c r="BF15" s="25">
        <v>4.0605775007302803E-6</v>
      </c>
      <c r="BG15" s="25">
        <v>3.8471337158352402E-7</v>
      </c>
      <c r="BH15" s="25">
        <v>1.34806406631503E-4</v>
      </c>
      <c r="BI15" s="25">
        <v>5.6929548067924401E-5</v>
      </c>
      <c r="BJ15" s="25">
        <v>1.16418624646571E-6</v>
      </c>
      <c r="BK15" s="25">
        <v>2.0198354249684402E-6</v>
      </c>
      <c r="BL15" s="25">
        <v>1.3219174699758E-8</v>
      </c>
      <c r="BM15" s="25">
        <v>8.6323684805194003E-6</v>
      </c>
      <c r="BN15" s="25">
        <v>3.3711975965740101E-3</v>
      </c>
      <c r="BO15" s="25">
        <v>0</v>
      </c>
      <c r="BP15" s="25">
        <v>4.59582305827367E-7</v>
      </c>
      <c r="BQ15" s="25">
        <v>1.2992160320111101E-3</v>
      </c>
      <c r="BR15" s="88">
        <v>0</v>
      </c>
      <c r="BS15" s="25">
        <v>1.1823296377254901E-4</v>
      </c>
      <c r="BT15" s="25">
        <v>1.09741530117892E-2</v>
      </c>
      <c r="BU15" s="25">
        <v>1.51471475625148E-3</v>
      </c>
      <c r="BY15" s="29">
        <f t="shared" si="0"/>
        <v>8.000037750580823E-3</v>
      </c>
      <c r="BZ15" s="22">
        <f t="shared" si="1"/>
        <v>-0.99991951024969472</v>
      </c>
      <c r="CA15" s="22">
        <f t="shared" si="2"/>
        <v>-0.99982128467541653</v>
      </c>
      <c r="CB15" s="22">
        <f t="shared" si="3"/>
        <v>-0.99997997656215165</v>
      </c>
      <c r="CC15" s="22">
        <f t="shared" si="4"/>
        <v>-0.99997869886294277</v>
      </c>
      <c r="CD15" s="22">
        <f t="shared" si="5"/>
        <v>-0.99996941373439785</v>
      </c>
      <c r="CE15" s="22">
        <f t="shared" si="6"/>
        <v>-0.99999012848052338</v>
      </c>
      <c r="CF15" s="22">
        <f t="shared" si="7"/>
        <v>-0.99987264897800021</v>
      </c>
      <c r="CG15" s="22"/>
      <c r="CH15" s="22"/>
      <c r="CI15" s="22"/>
      <c r="CJ15" s="22"/>
      <c r="CK15" s="22"/>
      <c r="CL15" s="22"/>
    </row>
    <row r="16" spans="1:90" x14ac:dyDescent="0.25">
      <c r="A16" s="17"/>
      <c r="J16" s="27"/>
      <c r="BY16" s="29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</row>
    <row r="17" spans="1:90" x14ac:dyDescent="0.25">
      <c r="A17" s="55"/>
      <c r="J17" s="27"/>
      <c r="BY17" s="29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</row>
    <row r="18" spans="1:90" x14ac:dyDescent="0.25">
      <c r="A18" s="17"/>
      <c r="J18" s="27"/>
      <c r="BY18" s="29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</row>
    <row r="19" spans="1:90" x14ac:dyDescent="0.25">
      <c r="A19" s="17"/>
      <c r="J19" s="27"/>
      <c r="BY19" s="29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</row>
    <row r="20" spans="1:90" x14ac:dyDescent="0.25">
      <c r="A20" s="17"/>
      <c r="J20" s="27"/>
      <c r="BY20" s="29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</row>
    <row r="21" spans="1:90" x14ac:dyDescent="0.25">
      <c r="A21" s="17"/>
      <c r="J21" s="27"/>
      <c r="BY21" s="29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</row>
    <row r="22" spans="1:90" x14ac:dyDescent="0.25">
      <c r="A22" s="17"/>
      <c r="J22" s="27"/>
      <c r="BY22" s="29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</row>
    <row r="23" spans="1:90" x14ac:dyDescent="0.25">
      <c r="A23" s="55"/>
      <c r="J23" s="27"/>
      <c r="BY23" s="29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</row>
    <row r="24" spans="1:90" x14ac:dyDescent="0.25">
      <c r="A24" s="17"/>
      <c r="J24" s="27"/>
      <c r="BY24" s="29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</row>
    <row r="25" spans="1:90" x14ac:dyDescent="0.25">
      <c r="A25" s="17"/>
      <c r="J25" s="27"/>
      <c r="BY25" s="29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</row>
    <row r="26" spans="1:90" x14ac:dyDescent="0.25">
      <c r="A26" s="17"/>
      <c r="J26" s="27"/>
      <c r="BY26" s="29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</row>
    <row r="27" spans="1:90" x14ac:dyDescent="0.25">
      <c r="A27" s="17"/>
      <c r="J27" s="27"/>
      <c r="BY27" s="29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</row>
    <row r="28" spans="1:90" x14ac:dyDescent="0.25">
      <c r="A28" s="17"/>
      <c r="J28" s="27"/>
      <c r="BY28" s="29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</row>
    <row r="29" spans="1:90" x14ac:dyDescent="0.25">
      <c r="A29" s="17"/>
      <c r="J29" s="27"/>
      <c r="BY29" s="29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</row>
    <row r="30" spans="1:90" x14ac:dyDescent="0.25">
      <c r="A30" s="17"/>
      <c r="J30" s="27"/>
      <c r="BY30" s="29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</row>
    <row r="31" spans="1:90" x14ac:dyDescent="0.25">
      <c r="A31" s="17"/>
      <c r="J31" s="27"/>
      <c r="BY31" s="29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</row>
    <row r="32" spans="1:90" x14ac:dyDescent="0.25">
      <c r="A32" s="17"/>
      <c r="J32" s="27"/>
      <c r="BY32" s="29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</row>
    <row r="33" spans="1:90" x14ac:dyDescent="0.25">
      <c r="A33" s="17"/>
      <c r="J33" s="27"/>
      <c r="BY33" s="29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</row>
    <row r="34" spans="1:90" x14ac:dyDescent="0.25">
      <c r="A34" s="56"/>
      <c r="J34" s="27"/>
      <c r="BY34" s="29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</row>
    <row r="35" spans="1:90" x14ac:dyDescent="0.25">
      <c r="A35" s="17"/>
      <c r="J35" s="27"/>
      <c r="BY35" s="29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</row>
    <row r="36" spans="1:90" x14ac:dyDescent="0.25">
      <c r="A36" s="17"/>
      <c r="J36" s="27"/>
      <c r="BY36" s="29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</row>
    <row r="37" spans="1:90" x14ac:dyDescent="0.25">
      <c r="A37" s="17"/>
      <c r="J37" s="27"/>
      <c r="BY37" s="29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</row>
    <row r="38" spans="1:90" x14ac:dyDescent="0.25">
      <c r="A38" s="17"/>
      <c r="J38" s="27"/>
      <c r="BY38" s="29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</row>
    <row r="39" spans="1:90" x14ac:dyDescent="0.25">
      <c r="A39" s="17"/>
      <c r="J39" s="27"/>
      <c r="BY39" s="29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</row>
    <row r="40" spans="1:90" x14ac:dyDescent="0.25">
      <c r="A40" s="17"/>
      <c r="J40" s="27"/>
      <c r="BY40" s="29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</row>
    <row r="41" spans="1:90" x14ac:dyDescent="0.25">
      <c r="A41" s="55"/>
      <c r="J41" s="27"/>
      <c r="BY41" s="29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</row>
    <row r="42" spans="1:90" x14ac:dyDescent="0.25">
      <c r="A42" s="17"/>
      <c r="J42" s="27"/>
      <c r="BY42" s="29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</row>
    <row r="43" spans="1:90" x14ac:dyDescent="0.25">
      <c r="A43" s="17"/>
      <c r="J43" s="27"/>
      <c r="BY43" s="29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</row>
    <row r="44" spans="1:90" x14ac:dyDescent="0.25">
      <c r="A44" s="17"/>
      <c r="J44" s="27"/>
      <c r="BY44" s="29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</row>
    <row r="45" spans="1:90" x14ac:dyDescent="0.25">
      <c r="A45" s="17"/>
      <c r="J45" s="27"/>
      <c r="BY45" s="29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</row>
    <row r="46" spans="1:90" x14ac:dyDescent="0.25">
      <c r="A46" s="17"/>
      <c r="J46" s="27"/>
      <c r="BY46" s="29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</row>
    <row r="47" spans="1:90" x14ac:dyDescent="0.25">
      <c r="A47" s="17"/>
      <c r="J47" s="27"/>
      <c r="BY47" s="29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</row>
    <row r="48" spans="1:90" x14ac:dyDescent="0.25">
      <c r="BZ48" s="22"/>
      <c r="CA48" s="22" t="str">
        <f>IF(C48&lt;&gt;0,(AH48-C48)/C48,"")</f>
        <v/>
      </c>
      <c r="CB48" s="22" t="str">
        <f>IF(D48&lt;&gt;0,(AM48-D48)/D48,"")</f>
        <v/>
      </c>
      <c r="CC48" s="22" t="str">
        <f t="shared" ref="CC48:CD51" si="8">IF(E48&lt;&gt;0,(AX48-E48)/E48,"")</f>
        <v/>
      </c>
      <c r="CD48" s="22" t="str">
        <f t="shared" si="8"/>
        <v/>
      </c>
      <c r="CE48" s="22" t="str">
        <f>IF(G48&lt;&gt;0,(BM48-G48)/G48,"")</f>
        <v/>
      </c>
      <c r="CF48" s="22" t="str">
        <f>IF(H48&lt;&gt;0,(BT48-H48)/H48,"")</f>
        <v/>
      </c>
      <c r="CG48" s="22"/>
      <c r="CH48" s="22"/>
      <c r="CI48" s="22"/>
      <c r="CJ48" s="22"/>
      <c r="CK48" s="22"/>
      <c r="CL48" s="22"/>
    </row>
    <row r="49" spans="1:90" x14ac:dyDescent="0.25">
      <c r="A49" s="4" t="s">
        <v>55</v>
      </c>
      <c r="B49" s="1">
        <f>SUM(B3:B47)</f>
        <v>1571626.5508512999</v>
      </c>
      <c r="C49" s="1">
        <f t="shared" ref="C49:H49" si="9">SUM(C3:C47)</f>
        <v>6728.9013263450006</v>
      </c>
      <c r="D49" s="1">
        <f t="shared" si="9"/>
        <v>222456.92004314999</v>
      </c>
      <c r="E49" s="1">
        <f>SUM(E3:E47)</f>
        <v>27938.989000644997</v>
      </c>
      <c r="F49" s="1">
        <f t="shared" si="9"/>
        <v>10947.548304685399</v>
      </c>
      <c r="G49" s="1">
        <f t="shared" si="9"/>
        <v>928.48453746510006</v>
      </c>
      <c r="H49" s="1">
        <f t="shared" si="9"/>
        <v>86252.094014791001</v>
      </c>
      <c r="K49" s="1">
        <f t="shared" ref="K49:BU49" si="10">SUM(K3:K47)</f>
        <v>0</v>
      </c>
      <c r="L49" s="1">
        <f t="shared" si="10"/>
        <v>43.002382409533254</v>
      </c>
      <c r="M49" s="1">
        <f t="shared" si="10"/>
        <v>1495.7265625961659</v>
      </c>
      <c r="N49" s="1">
        <f t="shared" si="10"/>
        <v>1495.7265625961659</v>
      </c>
      <c r="O49" s="1">
        <f t="shared" si="10"/>
        <v>472.3532075625626</v>
      </c>
      <c r="P49" s="1">
        <f t="shared" si="10"/>
        <v>12.963863052761866</v>
      </c>
      <c r="Q49" s="1">
        <f t="shared" si="10"/>
        <v>3496.7850290453862</v>
      </c>
      <c r="R49" s="1">
        <f t="shared" si="10"/>
        <v>7996.2185410606799</v>
      </c>
      <c r="S49" s="1">
        <f t="shared" si="10"/>
        <v>1504701.4564885648</v>
      </c>
      <c r="T49" s="1">
        <f t="shared" si="10"/>
        <v>6392.6132799517691</v>
      </c>
      <c r="U49" s="1">
        <f t="shared" si="10"/>
        <v>1602.367182248151</v>
      </c>
      <c r="V49" s="1">
        <f t="shared" si="10"/>
        <v>2837.213800700767</v>
      </c>
      <c r="W49" s="1">
        <f t="shared" si="10"/>
        <v>1888.5863027383352</v>
      </c>
      <c r="X49" s="1">
        <f t="shared" si="10"/>
        <v>0</v>
      </c>
      <c r="Y49" s="1">
        <f t="shared" si="10"/>
        <v>2082.8399825063316</v>
      </c>
      <c r="Z49" s="1">
        <f t="shared" si="10"/>
        <v>2082.8399825063316</v>
      </c>
      <c r="AA49" s="1">
        <f t="shared" si="10"/>
        <v>1680.6688027084265</v>
      </c>
      <c r="AB49" s="1">
        <f t="shared" si="10"/>
        <v>2212.9090475890434</v>
      </c>
      <c r="AC49" s="1">
        <f t="shared" si="10"/>
        <v>23.02522960984922</v>
      </c>
      <c r="AD49" s="1">
        <f t="shared" si="10"/>
        <v>518.67601403958622</v>
      </c>
      <c r="AE49" s="1">
        <f t="shared" si="10"/>
        <v>187.43958567833073</v>
      </c>
      <c r="AF49" s="1">
        <f t="shared" si="10"/>
        <v>0</v>
      </c>
      <c r="AG49" s="1">
        <f t="shared" si="10"/>
        <v>26.997310311931397</v>
      </c>
      <c r="AH49" s="1">
        <f t="shared" si="10"/>
        <v>6461.0334749836484</v>
      </c>
      <c r="AI49" s="1">
        <f t="shared" si="10"/>
        <v>0</v>
      </c>
      <c r="AJ49" s="1">
        <f t="shared" si="10"/>
        <v>84313.738789632611</v>
      </c>
      <c r="AK49" s="1">
        <f t="shared" si="10"/>
        <v>189081.58817511989</v>
      </c>
      <c r="AL49" s="1">
        <f t="shared" si="10"/>
        <v>19328.135843556232</v>
      </c>
      <c r="AM49" s="1">
        <f t="shared" si="10"/>
        <v>210090.39282138462</v>
      </c>
      <c r="AN49" s="1">
        <f t="shared" si="10"/>
        <v>0</v>
      </c>
      <c r="AO49" s="1">
        <f t="shared" si="10"/>
        <v>3607.5244218454318</v>
      </c>
      <c r="AP49" s="1">
        <f t="shared" si="10"/>
        <v>5.7246223473294338</v>
      </c>
      <c r="AQ49" s="1">
        <f t="shared" si="10"/>
        <v>37504.032993996836</v>
      </c>
      <c r="AR49" s="1">
        <f t="shared" si="10"/>
        <v>24.877064110191611</v>
      </c>
      <c r="AS49" s="1">
        <f t="shared" si="10"/>
        <v>8.8404305132590348</v>
      </c>
      <c r="AT49" s="1">
        <f t="shared" si="10"/>
        <v>5224.9784113770602</v>
      </c>
      <c r="AU49" s="1">
        <f t="shared" si="10"/>
        <v>170.29586190633495</v>
      </c>
      <c r="AV49" s="1">
        <f t="shared" si="10"/>
        <v>14.348485446739067</v>
      </c>
      <c r="AW49" s="1">
        <f t="shared" si="10"/>
        <v>1.1182438601603568</v>
      </c>
      <c r="AX49" s="1">
        <f t="shared" si="10"/>
        <v>26684.040319676056</v>
      </c>
      <c r="AY49" s="1">
        <f t="shared" si="10"/>
        <v>10386.383474859904</v>
      </c>
      <c r="AZ49" s="1">
        <f t="shared" si="10"/>
        <v>16297.656844816131</v>
      </c>
      <c r="BA49" s="1">
        <f t="shared" si="10"/>
        <v>151.65408159924951</v>
      </c>
      <c r="BB49" s="1">
        <f t="shared" si="10"/>
        <v>1.595707839907375</v>
      </c>
      <c r="BC49" s="1">
        <f t="shared" si="10"/>
        <v>873.46434681636435</v>
      </c>
      <c r="BD49" s="1">
        <f t="shared" si="10"/>
        <v>3.2948401543100339</v>
      </c>
      <c r="BE49" s="1">
        <f t="shared" si="10"/>
        <v>765.72734984361864</v>
      </c>
      <c r="BF49" s="1">
        <f t="shared" si="10"/>
        <v>43.799377672354467</v>
      </c>
      <c r="BG49" s="1">
        <f t="shared" si="10"/>
        <v>13.767288859500733</v>
      </c>
      <c r="BH49" s="1">
        <f t="shared" si="10"/>
        <v>2846.1709835307533</v>
      </c>
      <c r="BI49" s="1">
        <f t="shared" si="10"/>
        <v>537.64129386992784</v>
      </c>
      <c r="BJ49" s="1">
        <f t="shared" si="10"/>
        <v>132.61648170564106</v>
      </c>
      <c r="BK49" s="1">
        <f t="shared" si="10"/>
        <v>98.889364806918266</v>
      </c>
      <c r="BL49" s="1">
        <f t="shared" si="10"/>
        <v>5.2205324702152565</v>
      </c>
      <c r="BM49" s="1">
        <f t="shared" si="10"/>
        <v>892.68967030005319</v>
      </c>
      <c r="BN49" s="1">
        <f t="shared" si="10"/>
        <v>25650.656475340907</v>
      </c>
      <c r="BO49" s="1">
        <f t="shared" si="10"/>
        <v>0</v>
      </c>
      <c r="BP49" s="1">
        <f t="shared" si="10"/>
        <v>4.6443492731936349</v>
      </c>
      <c r="BQ49" s="1">
        <f t="shared" si="10"/>
        <v>9289.3199454892911</v>
      </c>
      <c r="BR49" s="1">
        <f t="shared" si="10"/>
        <v>0</v>
      </c>
      <c r="BS49" s="1">
        <f t="shared" si="10"/>
        <v>917.0259541429466</v>
      </c>
      <c r="BT49" s="1">
        <f t="shared" si="10"/>
        <v>82676.685625409169</v>
      </c>
      <c r="BU49" s="1">
        <f t="shared" si="10"/>
        <v>9720.8486598109412</v>
      </c>
      <c r="BV49" s="1"/>
      <c r="BW49" s="1"/>
      <c r="BX49" s="1"/>
      <c r="BZ49" s="22">
        <f>+(R49-B49)/B49</f>
        <v>-0.99491213829600345</v>
      </c>
      <c r="CA49" s="22">
        <f>IF(C49&lt;&gt;0,(AH49-C49)/C49,"")</f>
        <v>-3.9808556905507851E-2</v>
      </c>
      <c r="CB49" s="22">
        <f>IF(D49&lt;&gt;0,(AM49-D49)/D49,"")</f>
        <v>-5.5590660966476711E-2</v>
      </c>
      <c r="CC49" s="22">
        <f t="shared" si="8"/>
        <v>-4.4917469309285633E-2</v>
      </c>
      <c r="CD49" s="22">
        <f t="shared" si="8"/>
        <v>-5.1259406600227028E-2</v>
      </c>
      <c r="CE49" s="22">
        <f>IF(G49&lt;&gt;0,(BM49-G49)/G49,"")</f>
        <v>-3.8551925983357938E-2</v>
      </c>
      <c r="CF49" s="22">
        <f>IF(H49&lt;&gt;0,(BT49-H49)/H49,"")</f>
        <v>-4.1453003897722183E-2</v>
      </c>
      <c r="CG49" s="22" t="e">
        <f>IF(#REF!&lt;&gt;0,(BU49-#REF!)/#REF!,"")</f>
        <v>#REF!</v>
      </c>
      <c r="CH49" s="22" t="e">
        <f>IF(#REF!&lt;&gt;0,(BX49-#REF!)/#REF!,"")</f>
        <v>#REF!</v>
      </c>
      <c r="CI49" s="22" t="e">
        <f>IF(#REF!&lt;&gt;0,(BY49-#REF!)/#REF!,"")</f>
        <v>#REF!</v>
      </c>
      <c r="CJ49" s="22" t="e">
        <f>IF(#REF!&lt;&gt;0,(BZ49-#REF!)/#REF!,"")</f>
        <v>#REF!</v>
      </c>
      <c r="CK49" s="22" t="e">
        <f>IF(#REF!&lt;&gt;0,(CA49-#REF!)/#REF!,"")</f>
        <v>#REF!</v>
      </c>
      <c r="CL49" s="22" t="e">
        <f>IF(#REF!&lt;&gt;0,(CB49-#REF!)/#REF!,"")</f>
        <v>#REF!</v>
      </c>
    </row>
    <row r="50" spans="1:90" x14ac:dyDescent="0.25">
      <c r="A50" s="4" t="s">
        <v>74</v>
      </c>
      <c r="B50" s="1">
        <f>SUM(B3:B15)</f>
        <v>1571626.5508512999</v>
      </c>
      <c r="C50" s="1">
        <f t="shared" ref="C50:H50" si="11">SUM(C3:C15)</f>
        <v>6728.9013263450006</v>
      </c>
      <c r="D50" s="1">
        <f t="shared" si="11"/>
        <v>222456.92004314999</v>
      </c>
      <c r="E50" s="1">
        <f>SUM(E3:E15)</f>
        <v>27938.989000644997</v>
      </c>
      <c r="F50" s="1">
        <f t="shared" si="11"/>
        <v>10947.548304685399</v>
      </c>
      <c r="G50" s="1">
        <f t="shared" si="11"/>
        <v>928.48453746510006</v>
      </c>
      <c r="H50" s="1">
        <f t="shared" si="11"/>
        <v>86252.094014791001</v>
      </c>
      <c r="K50" s="1">
        <f t="shared" ref="K50:BU50" si="12">SUM(K3:K15)</f>
        <v>0</v>
      </c>
      <c r="L50" s="1">
        <f t="shared" si="12"/>
        <v>43.002382409533254</v>
      </c>
      <c r="M50" s="1">
        <f t="shared" si="12"/>
        <v>1495.7265625961659</v>
      </c>
      <c r="N50" s="1">
        <f t="shared" si="12"/>
        <v>1495.7265625961659</v>
      </c>
      <c r="O50" s="1">
        <f t="shared" si="12"/>
        <v>472.3532075625626</v>
      </c>
      <c r="P50" s="1">
        <f t="shared" si="12"/>
        <v>12.963863052761866</v>
      </c>
      <c r="Q50" s="1">
        <f t="shared" si="12"/>
        <v>3496.7850290453862</v>
      </c>
      <c r="R50" s="1">
        <f t="shared" si="12"/>
        <v>7996.2185410606799</v>
      </c>
      <c r="S50" s="1">
        <f t="shared" si="12"/>
        <v>1504701.4564885648</v>
      </c>
      <c r="T50" s="1">
        <f t="shared" si="12"/>
        <v>6392.6132799517691</v>
      </c>
      <c r="U50" s="1">
        <f t="shared" si="12"/>
        <v>1602.367182248151</v>
      </c>
      <c r="V50" s="1">
        <f t="shared" si="12"/>
        <v>2837.213800700767</v>
      </c>
      <c r="W50" s="1">
        <f t="shared" si="12"/>
        <v>1888.5863027383352</v>
      </c>
      <c r="X50" s="1">
        <f t="shared" si="12"/>
        <v>0</v>
      </c>
      <c r="Y50" s="1">
        <f t="shared" si="12"/>
        <v>2082.8399825063316</v>
      </c>
      <c r="Z50" s="1">
        <f t="shared" si="12"/>
        <v>2082.8399825063316</v>
      </c>
      <c r="AA50" s="1">
        <f t="shared" si="12"/>
        <v>1680.6688027084265</v>
      </c>
      <c r="AB50" s="1">
        <f t="shared" si="12"/>
        <v>2212.9090475890434</v>
      </c>
      <c r="AC50" s="1">
        <f t="shared" si="12"/>
        <v>23.02522960984922</v>
      </c>
      <c r="AD50" s="1">
        <f t="shared" si="12"/>
        <v>518.67601403958622</v>
      </c>
      <c r="AE50" s="1">
        <f t="shared" si="12"/>
        <v>187.43958567833073</v>
      </c>
      <c r="AF50" s="1">
        <f t="shared" si="12"/>
        <v>0</v>
      </c>
      <c r="AG50" s="1">
        <f t="shared" si="12"/>
        <v>26.997310311931397</v>
      </c>
      <c r="AH50" s="1">
        <f t="shared" si="12"/>
        <v>6461.0334749836484</v>
      </c>
      <c r="AI50" s="1">
        <f t="shared" si="12"/>
        <v>0</v>
      </c>
      <c r="AJ50" s="1">
        <f t="shared" si="12"/>
        <v>84313.738789632611</v>
      </c>
      <c r="AK50" s="1">
        <f t="shared" si="12"/>
        <v>189081.58817511989</v>
      </c>
      <c r="AL50" s="1">
        <f t="shared" si="12"/>
        <v>19328.135843556232</v>
      </c>
      <c r="AM50" s="1">
        <f t="shared" si="12"/>
        <v>210090.39282138462</v>
      </c>
      <c r="AN50" s="1">
        <f t="shared" si="12"/>
        <v>0</v>
      </c>
      <c r="AO50" s="1">
        <f t="shared" si="12"/>
        <v>3607.5244218454318</v>
      </c>
      <c r="AP50" s="1">
        <f t="shared" si="12"/>
        <v>5.7246223473294338</v>
      </c>
      <c r="AQ50" s="1">
        <f t="shared" si="12"/>
        <v>37504.032993996836</v>
      </c>
      <c r="AR50" s="1">
        <f t="shared" si="12"/>
        <v>24.877064110191611</v>
      </c>
      <c r="AS50" s="1">
        <f t="shared" si="12"/>
        <v>8.8404305132590348</v>
      </c>
      <c r="AT50" s="1">
        <f t="shared" si="12"/>
        <v>5224.9784113770602</v>
      </c>
      <c r="AU50" s="1">
        <f t="shared" si="12"/>
        <v>170.29586190633495</v>
      </c>
      <c r="AV50" s="1">
        <f t="shared" si="12"/>
        <v>14.348485446739067</v>
      </c>
      <c r="AW50" s="1">
        <f t="shared" si="12"/>
        <v>1.1182438601603568</v>
      </c>
      <c r="AX50" s="1">
        <f t="shared" si="12"/>
        <v>26684.040319676056</v>
      </c>
      <c r="AY50" s="1">
        <f t="shared" si="12"/>
        <v>10386.383474859904</v>
      </c>
      <c r="AZ50" s="1">
        <f t="shared" si="12"/>
        <v>16297.656844816131</v>
      </c>
      <c r="BA50" s="1">
        <f t="shared" si="12"/>
        <v>151.65408159924951</v>
      </c>
      <c r="BB50" s="1">
        <f t="shared" si="12"/>
        <v>1.595707839907375</v>
      </c>
      <c r="BC50" s="1">
        <f t="shared" si="12"/>
        <v>873.46434681636435</v>
      </c>
      <c r="BD50" s="1">
        <f t="shared" si="12"/>
        <v>3.2948401543100339</v>
      </c>
      <c r="BE50" s="1">
        <f t="shared" si="12"/>
        <v>765.72734984361864</v>
      </c>
      <c r="BF50" s="1">
        <f t="shared" si="12"/>
        <v>43.799377672354467</v>
      </c>
      <c r="BG50" s="1">
        <f t="shared" si="12"/>
        <v>13.767288859500733</v>
      </c>
      <c r="BH50" s="1">
        <f t="shared" si="12"/>
        <v>2846.1709835307533</v>
      </c>
      <c r="BI50" s="1">
        <f t="shared" si="12"/>
        <v>537.64129386992784</v>
      </c>
      <c r="BJ50" s="1">
        <f t="shared" si="12"/>
        <v>132.61648170564106</v>
      </c>
      <c r="BK50" s="1">
        <f t="shared" si="12"/>
        <v>98.889364806918266</v>
      </c>
      <c r="BL50" s="1">
        <f t="shared" si="12"/>
        <v>5.2205324702152565</v>
      </c>
      <c r="BM50" s="1">
        <f t="shared" si="12"/>
        <v>892.68967030005319</v>
      </c>
      <c r="BN50" s="1">
        <f t="shared" si="12"/>
        <v>25650.656475340907</v>
      </c>
      <c r="BO50" s="1">
        <f t="shared" si="12"/>
        <v>0</v>
      </c>
      <c r="BP50" s="1">
        <f t="shared" si="12"/>
        <v>4.6443492731936349</v>
      </c>
      <c r="BQ50" s="1">
        <f t="shared" si="12"/>
        <v>9289.3199454892911</v>
      </c>
      <c r="BR50" s="1">
        <f t="shared" si="12"/>
        <v>0</v>
      </c>
      <c r="BS50" s="1">
        <f t="shared" si="12"/>
        <v>917.0259541429466</v>
      </c>
      <c r="BT50" s="1">
        <f t="shared" si="12"/>
        <v>82676.685625409169</v>
      </c>
      <c r="BU50" s="1">
        <f t="shared" si="12"/>
        <v>9720.8486598109412</v>
      </c>
      <c r="BV50" s="1"/>
      <c r="BW50" s="1"/>
      <c r="BX50" s="1"/>
      <c r="BZ50" s="22">
        <f>+(R50-B50)/B50</f>
        <v>-0.99491213829600345</v>
      </c>
      <c r="CA50" s="22">
        <f>IF(C50&lt;&gt;0,(AH50-C50)/C50,"")</f>
        <v>-3.9808556905507851E-2</v>
      </c>
      <c r="CB50" s="22">
        <f>IF(D50&lt;&gt;0,(AM50-D50)/D50,"")</f>
        <v>-5.5590660966476711E-2</v>
      </c>
      <c r="CC50" s="22">
        <f t="shared" si="8"/>
        <v>-4.4917469309285633E-2</v>
      </c>
      <c r="CD50" s="22">
        <f t="shared" si="8"/>
        <v>-5.1259406600227028E-2</v>
      </c>
      <c r="CE50" s="22">
        <f>IF(G50&lt;&gt;0,(BM50-G50)/G50,"")</f>
        <v>-3.8551925983357938E-2</v>
      </c>
      <c r="CF50" s="22">
        <f>IF(H50&lt;&gt;0,(BT50-H50)/H50,"")</f>
        <v>-4.1453003897722183E-2</v>
      </c>
      <c r="CG50" s="22" t="e">
        <f>IF(#REF!&lt;&gt;0,(BU50-#REF!)/#REF!,"")</f>
        <v>#REF!</v>
      </c>
      <c r="CH50" s="22" t="e">
        <f>IF(#REF!&lt;&gt;0,(BX50-#REF!)/#REF!,"")</f>
        <v>#REF!</v>
      </c>
      <c r="CI50" s="22" t="e">
        <f>IF(#REF!&lt;&gt;0,(BY50-#REF!)/#REF!,"")</f>
        <v>#REF!</v>
      </c>
      <c r="CJ50" s="22" t="e">
        <f>IF(#REF!&lt;&gt;0,(BZ50-#REF!)/#REF!,"")</f>
        <v>#REF!</v>
      </c>
      <c r="CK50" s="22" t="e">
        <f>IF(#REF!&lt;&gt;0,(CA50-#REF!)/#REF!,"")</f>
        <v>#REF!</v>
      </c>
      <c r="CL50" s="22" t="e">
        <f>IF(#REF!&lt;&gt;0,(CB50-#REF!)/#REF!,"")</f>
        <v>#REF!</v>
      </c>
    </row>
    <row r="51" spans="1:90" x14ac:dyDescent="0.25">
      <c r="A51" s="4" t="s">
        <v>127</v>
      </c>
      <c r="B51" s="1">
        <f>SUM(B16:B47)</f>
        <v>0</v>
      </c>
      <c r="C51" s="1">
        <f t="shared" ref="C51:H51" si="13">SUM(C16:C47)</f>
        <v>0</v>
      </c>
      <c r="D51" s="1">
        <f t="shared" si="13"/>
        <v>0</v>
      </c>
      <c r="E51" s="1">
        <f>SUM(E16:E47)</f>
        <v>0</v>
      </c>
      <c r="F51" s="1">
        <f t="shared" si="13"/>
        <v>0</v>
      </c>
      <c r="G51" s="1">
        <f t="shared" si="13"/>
        <v>0</v>
      </c>
      <c r="H51" s="1">
        <f t="shared" si="13"/>
        <v>0</v>
      </c>
      <c r="K51" s="1">
        <f t="shared" ref="K51:BU51" si="14">SUM(K16:K47)</f>
        <v>0</v>
      </c>
      <c r="L51" s="1">
        <f t="shared" si="14"/>
        <v>0</v>
      </c>
      <c r="M51" s="1">
        <f t="shared" si="14"/>
        <v>0</v>
      </c>
      <c r="N51" s="1">
        <f t="shared" si="14"/>
        <v>0</v>
      </c>
      <c r="O51" s="1">
        <f t="shared" si="14"/>
        <v>0</v>
      </c>
      <c r="P51" s="1">
        <f t="shared" si="14"/>
        <v>0</v>
      </c>
      <c r="Q51" s="1">
        <f t="shared" si="14"/>
        <v>0</v>
      </c>
      <c r="R51" s="1">
        <f t="shared" si="14"/>
        <v>0</v>
      </c>
      <c r="S51" s="1">
        <f t="shared" si="14"/>
        <v>0</v>
      </c>
      <c r="T51" s="1">
        <f t="shared" si="14"/>
        <v>0</v>
      </c>
      <c r="U51" s="1">
        <f t="shared" si="14"/>
        <v>0</v>
      </c>
      <c r="V51" s="1">
        <f t="shared" si="14"/>
        <v>0</v>
      </c>
      <c r="W51" s="1">
        <f t="shared" si="14"/>
        <v>0</v>
      </c>
      <c r="X51" s="1">
        <f t="shared" si="14"/>
        <v>0</v>
      </c>
      <c r="Y51" s="1">
        <f t="shared" si="14"/>
        <v>0</v>
      </c>
      <c r="Z51" s="1">
        <f t="shared" si="14"/>
        <v>0</v>
      </c>
      <c r="AA51" s="1">
        <f t="shared" si="14"/>
        <v>0</v>
      </c>
      <c r="AB51" s="1">
        <f t="shared" si="14"/>
        <v>0</v>
      </c>
      <c r="AC51" s="1">
        <f t="shared" si="14"/>
        <v>0</v>
      </c>
      <c r="AD51" s="1">
        <f t="shared" si="14"/>
        <v>0</v>
      </c>
      <c r="AE51" s="1">
        <f t="shared" si="14"/>
        <v>0</v>
      </c>
      <c r="AF51" s="1">
        <f t="shared" si="14"/>
        <v>0</v>
      </c>
      <c r="AG51" s="1">
        <f t="shared" si="14"/>
        <v>0</v>
      </c>
      <c r="AH51" s="1">
        <f t="shared" si="14"/>
        <v>0</v>
      </c>
      <c r="AI51" s="1">
        <f t="shared" si="14"/>
        <v>0</v>
      </c>
      <c r="AJ51" s="1">
        <f t="shared" si="14"/>
        <v>0</v>
      </c>
      <c r="AK51" s="1">
        <f t="shared" si="14"/>
        <v>0</v>
      </c>
      <c r="AL51" s="1">
        <f t="shared" si="14"/>
        <v>0</v>
      </c>
      <c r="AM51" s="1">
        <f t="shared" si="14"/>
        <v>0</v>
      </c>
      <c r="AN51" s="1">
        <f t="shared" si="14"/>
        <v>0</v>
      </c>
      <c r="AO51" s="1">
        <f t="shared" si="14"/>
        <v>0</v>
      </c>
      <c r="AP51" s="1">
        <f t="shared" si="14"/>
        <v>0</v>
      </c>
      <c r="AQ51" s="1">
        <f t="shared" si="14"/>
        <v>0</v>
      </c>
      <c r="AR51" s="1">
        <f t="shared" si="14"/>
        <v>0</v>
      </c>
      <c r="AS51" s="1">
        <f t="shared" si="14"/>
        <v>0</v>
      </c>
      <c r="AT51" s="1">
        <f t="shared" si="14"/>
        <v>0</v>
      </c>
      <c r="AU51" s="1">
        <f t="shared" si="14"/>
        <v>0</v>
      </c>
      <c r="AV51" s="1">
        <f t="shared" si="14"/>
        <v>0</v>
      </c>
      <c r="AW51" s="1">
        <f t="shared" si="14"/>
        <v>0</v>
      </c>
      <c r="AX51" s="1">
        <f t="shared" si="14"/>
        <v>0</v>
      </c>
      <c r="AY51" s="1">
        <f t="shared" si="14"/>
        <v>0</v>
      </c>
      <c r="AZ51" s="1">
        <f t="shared" si="14"/>
        <v>0</v>
      </c>
      <c r="BA51" s="1">
        <f t="shared" si="14"/>
        <v>0</v>
      </c>
      <c r="BB51" s="1">
        <f t="shared" si="14"/>
        <v>0</v>
      </c>
      <c r="BC51" s="1">
        <f t="shared" si="14"/>
        <v>0</v>
      </c>
      <c r="BD51" s="1">
        <f t="shared" si="14"/>
        <v>0</v>
      </c>
      <c r="BE51" s="1">
        <f t="shared" si="14"/>
        <v>0</v>
      </c>
      <c r="BF51" s="1">
        <f t="shared" si="14"/>
        <v>0</v>
      </c>
      <c r="BG51" s="1">
        <f t="shared" si="14"/>
        <v>0</v>
      </c>
      <c r="BH51" s="1">
        <f t="shared" si="14"/>
        <v>0</v>
      </c>
      <c r="BI51" s="1">
        <f t="shared" si="14"/>
        <v>0</v>
      </c>
      <c r="BJ51" s="1">
        <f t="shared" si="14"/>
        <v>0</v>
      </c>
      <c r="BK51" s="1">
        <f t="shared" si="14"/>
        <v>0</v>
      </c>
      <c r="BL51" s="1">
        <f t="shared" si="14"/>
        <v>0</v>
      </c>
      <c r="BM51" s="1">
        <f t="shared" si="14"/>
        <v>0</v>
      </c>
      <c r="BN51" s="1">
        <f t="shared" si="14"/>
        <v>0</v>
      </c>
      <c r="BO51" s="1">
        <f t="shared" si="14"/>
        <v>0</v>
      </c>
      <c r="BP51" s="1">
        <f t="shared" si="14"/>
        <v>0</v>
      </c>
      <c r="BQ51" s="1">
        <f t="shared" si="14"/>
        <v>0</v>
      </c>
      <c r="BR51" s="1">
        <f t="shared" si="14"/>
        <v>0</v>
      </c>
      <c r="BS51" s="1">
        <f t="shared" si="14"/>
        <v>0</v>
      </c>
      <c r="BT51" s="1">
        <f t="shared" si="14"/>
        <v>0</v>
      </c>
      <c r="BU51" s="1">
        <f t="shared" si="14"/>
        <v>0</v>
      </c>
      <c r="BV51" s="1"/>
      <c r="BW51" s="1"/>
      <c r="BX51" s="1"/>
      <c r="BZ51" s="22" t="e">
        <f>+(R51-B51)/B51</f>
        <v>#DIV/0!</v>
      </c>
      <c r="CA51" s="22" t="str">
        <f>IF(C51&lt;&gt;0,(AH51-C51)/C51,"")</f>
        <v/>
      </c>
      <c r="CB51" s="22" t="str">
        <f>IF(D51&lt;&gt;0,(AM51-D51)/D51,"")</f>
        <v/>
      </c>
      <c r="CC51" s="22" t="str">
        <f t="shared" si="8"/>
        <v/>
      </c>
      <c r="CD51" s="22" t="str">
        <f t="shared" si="8"/>
        <v/>
      </c>
      <c r="CE51" s="22" t="str">
        <f>IF(G51&lt;&gt;0,(BM51-G51)/G51,"")</f>
        <v/>
      </c>
      <c r="CF51" s="22" t="str">
        <f>IF(H51&lt;&gt;0,(BT51-H51)/H51,"")</f>
        <v/>
      </c>
      <c r="CG51" s="22" t="e">
        <f>IF(#REF!&lt;&gt;0,(BU51-#REF!)/#REF!,"")</f>
        <v>#REF!</v>
      </c>
      <c r="CH51" s="22" t="e">
        <f>IF(#REF!&lt;&gt;0,(BX51-#REF!)/#REF!,"")</f>
        <v>#REF!</v>
      </c>
      <c r="CI51" s="22" t="e">
        <f>IF(#REF!&lt;&gt;0,(BY51-#REF!)/#REF!,"")</f>
        <v>#REF!</v>
      </c>
      <c r="CJ51" s="22" t="e">
        <f>IF(#REF!&lt;&gt;0,(BZ51-#REF!)/#REF!,"")</f>
        <v>#REF!</v>
      </c>
      <c r="CK51" s="22" t="e">
        <f>IF(#REF!&lt;&gt;0,(CA51-#REF!)/#REF!,"")</f>
        <v>#REF!</v>
      </c>
      <c r="CL51" s="22" t="e">
        <f>IF(#REF!&lt;&gt;0,(CB51-#REF!)/#REF!,"")</f>
        <v>#REF!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T3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5" x14ac:dyDescent="0.25"/>
  <cols>
    <col min="1" max="1" width="18.85546875" style="27" customWidth="1"/>
    <col min="2" max="2" width="10.85546875" style="88" customWidth="1"/>
    <col min="3" max="14" width="9.140625" style="88"/>
    <col min="15" max="15" width="9.140625" style="27"/>
    <col min="16" max="16" width="14.85546875" style="27" bestFit="1" customWidth="1"/>
    <col min="17" max="17" width="5.42578125" style="25" bestFit="1" customWidth="1"/>
    <col min="18" max="18" width="9.85546875" style="25" bestFit="1" customWidth="1"/>
    <col min="19" max="19" width="5.5703125" style="25" bestFit="1" customWidth="1"/>
    <col min="20" max="20" width="14.5703125" style="25" bestFit="1" customWidth="1"/>
    <col min="21" max="21" width="5.5703125" style="25" bestFit="1" customWidth="1"/>
    <col min="22" max="22" width="5.7109375" style="25" bestFit="1" customWidth="1"/>
    <col min="23" max="23" width="13.42578125" style="25" bestFit="1" customWidth="1"/>
    <col min="24" max="24" width="5.7109375" style="25" bestFit="1" customWidth="1"/>
    <col min="25" max="25" width="9.28515625" style="25" bestFit="1" customWidth="1"/>
    <col min="26" max="26" width="5.7109375" style="25" bestFit="1" customWidth="1"/>
    <col min="27" max="27" width="5.7109375" style="25" customWidth="1"/>
    <col min="28" max="28" width="5.7109375" style="25" bestFit="1" customWidth="1"/>
    <col min="29" max="29" width="5.85546875" style="25" bestFit="1" customWidth="1"/>
    <col min="30" max="30" width="6.42578125" style="25" bestFit="1" customWidth="1"/>
    <col min="31" max="31" width="15.42578125" style="25" bestFit="1" customWidth="1"/>
    <col min="32" max="32" width="6.5703125" style="25" bestFit="1" customWidth="1"/>
    <col min="33" max="33" width="5.7109375" style="25" bestFit="1" customWidth="1"/>
    <col min="34" max="34" width="5.140625" style="25" bestFit="1" customWidth="1"/>
    <col min="35" max="35" width="4.140625" style="25" bestFit="1" customWidth="1"/>
    <col min="36" max="36" width="6.5703125" style="25" bestFit="1" customWidth="1"/>
    <col min="37" max="37" width="6.140625" style="25" bestFit="1" customWidth="1"/>
    <col min="38" max="38" width="5.7109375" style="25" bestFit="1" customWidth="1"/>
    <col min="39" max="39" width="10" style="25" bestFit="1" customWidth="1"/>
    <col min="40" max="40" width="10" style="88" customWidth="1"/>
    <col min="41" max="41" width="7.7109375" style="25" bestFit="1" customWidth="1"/>
    <col min="42" max="42" width="6.7109375" style="25" bestFit="1" customWidth="1"/>
    <col min="43" max="43" width="7.7109375" style="25" bestFit="1" customWidth="1"/>
    <col min="44" max="44" width="5.7109375" style="25" bestFit="1" customWidth="1"/>
    <col min="45" max="45" width="4.28515625" style="25" bestFit="1" customWidth="1"/>
    <col min="46" max="46" width="6.7109375" style="25" bestFit="1" customWidth="1"/>
    <col min="47" max="47" width="4.5703125" style="25" bestFit="1" customWidth="1"/>
    <col min="48" max="48" width="4.140625" style="25" bestFit="1" customWidth="1"/>
    <col min="49" max="49" width="5.7109375" style="25" bestFit="1" customWidth="1"/>
    <col min="50" max="50" width="4.140625" style="25" bestFit="1" customWidth="1"/>
    <col min="51" max="51" width="5.85546875" style="25" bestFit="1" customWidth="1"/>
    <col min="52" max="52" width="3.28515625" style="25" bestFit="1" customWidth="1"/>
    <col min="53" max="53" width="6.7109375" style="25" bestFit="1" customWidth="1"/>
    <col min="54" max="54" width="6.85546875" style="25" bestFit="1" customWidth="1"/>
    <col min="55" max="55" width="5.7109375" style="25" bestFit="1" customWidth="1"/>
    <col min="56" max="56" width="5.140625" style="25" bestFit="1" customWidth="1"/>
    <col min="57" max="57" width="5.28515625" style="25" bestFit="1" customWidth="1"/>
    <col min="58" max="58" width="8.7109375" style="25" bestFit="1" customWidth="1"/>
    <col min="59" max="59" width="4.85546875" style="25" bestFit="1" customWidth="1"/>
    <col min="60" max="60" width="7.85546875" style="25" bestFit="1" customWidth="1"/>
    <col min="61" max="61" width="5.85546875" style="25" bestFit="1" customWidth="1"/>
    <col min="62" max="62" width="6" style="25" bestFit="1" customWidth="1"/>
    <col min="63" max="64" width="5.7109375" style="25" bestFit="1" customWidth="1"/>
    <col min="65" max="65" width="3.85546875" style="25" bestFit="1" customWidth="1"/>
    <col min="66" max="66" width="5.7109375" style="25" bestFit="1" customWidth="1"/>
    <col min="67" max="67" width="3.85546875" style="25" bestFit="1" customWidth="1"/>
    <col min="68" max="68" width="5.7109375" style="25" bestFit="1" customWidth="1"/>
    <col min="69" max="70" width="5.28515625" style="25" bestFit="1" customWidth="1"/>
    <col min="71" max="71" width="6.7109375" style="25" bestFit="1" customWidth="1"/>
    <col min="72" max="72" width="5.7109375" style="25" bestFit="1" customWidth="1"/>
    <col min="73" max="73" width="9.140625" style="25" bestFit="1" customWidth="1"/>
    <col min="74" max="74" width="6.7109375" style="25" bestFit="1" customWidth="1"/>
    <col min="75" max="75" width="7.5703125" style="25" customWidth="1"/>
    <col min="76" max="76" width="8" style="25" bestFit="1" customWidth="1"/>
    <col min="77" max="77" width="6.7109375" style="25" customWidth="1"/>
    <col min="78" max="78" width="9" style="25" bestFit="1" customWidth="1"/>
    <col min="79" max="79" width="7.140625" style="25" customWidth="1"/>
    <col min="80" max="16384" width="9.140625" style="27"/>
  </cols>
  <sheetData>
    <row r="1" spans="1:98" x14ac:dyDescent="0.25">
      <c r="B1" s="88" t="s">
        <v>489</v>
      </c>
      <c r="P1" s="27" t="s">
        <v>491</v>
      </c>
      <c r="BW1" s="25" t="s">
        <v>372</v>
      </c>
      <c r="CC1" s="27" t="s">
        <v>310</v>
      </c>
    </row>
    <row r="2" spans="1:98" x14ac:dyDescent="0.25">
      <c r="A2" s="7" t="s">
        <v>52</v>
      </c>
      <c r="B2" s="88" t="s">
        <v>59</v>
      </c>
      <c r="C2" s="88" t="s">
        <v>57</v>
      </c>
      <c r="D2" s="88" t="s">
        <v>60</v>
      </c>
      <c r="E2" s="88" t="s">
        <v>54</v>
      </c>
      <c r="F2" s="88" t="s">
        <v>53</v>
      </c>
      <c r="G2" s="88" t="s">
        <v>61</v>
      </c>
      <c r="H2" s="88" t="s">
        <v>62</v>
      </c>
      <c r="I2" s="87" t="s">
        <v>63</v>
      </c>
      <c r="J2" s="87" t="s">
        <v>64</v>
      </c>
      <c r="K2" s="87" t="s">
        <v>65</v>
      </c>
      <c r="L2" s="61" t="s">
        <v>311</v>
      </c>
      <c r="M2" s="61" t="s">
        <v>314</v>
      </c>
      <c r="N2" s="61" t="s">
        <v>321</v>
      </c>
      <c r="P2" s="27" t="s">
        <v>226</v>
      </c>
      <c r="Q2" s="25" t="s">
        <v>360</v>
      </c>
      <c r="R2" s="25" t="s">
        <v>178</v>
      </c>
      <c r="S2" s="25" t="s">
        <v>131</v>
      </c>
      <c r="T2" s="25" t="s">
        <v>132</v>
      </c>
      <c r="U2" s="25" t="s">
        <v>133</v>
      </c>
      <c r="V2" s="25" t="s">
        <v>361</v>
      </c>
      <c r="W2" s="25" t="s">
        <v>179</v>
      </c>
      <c r="X2" s="25" t="s">
        <v>134</v>
      </c>
      <c r="Y2" s="25" t="s">
        <v>59</v>
      </c>
      <c r="Z2" s="25" t="s">
        <v>136</v>
      </c>
      <c r="AA2" s="25" t="s">
        <v>137</v>
      </c>
      <c r="AB2" s="25" t="s">
        <v>362</v>
      </c>
      <c r="AC2" s="25" t="s">
        <v>138</v>
      </c>
      <c r="AD2" s="25" t="s">
        <v>139</v>
      </c>
      <c r="AE2" s="25" t="s">
        <v>140</v>
      </c>
      <c r="AF2" s="25" t="s">
        <v>141</v>
      </c>
      <c r="AG2" s="25" t="s">
        <v>142</v>
      </c>
      <c r="AH2" s="25" t="s">
        <v>143</v>
      </c>
      <c r="AI2" s="25" t="s">
        <v>363</v>
      </c>
      <c r="AJ2" s="25" t="s">
        <v>144</v>
      </c>
      <c r="AK2" s="25" t="s">
        <v>368</v>
      </c>
      <c r="AL2" s="25" t="s">
        <v>57</v>
      </c>
      <c r="AM2" s="25" t="s">
        <v>128</v>
      </c>
      <c r="AN2" s="88" t="s">
        <v>461</v>
      </c>
      <c r="AO2" s="25" t="s">
        <v>145</v>
      </c>
      <c r="AP2" s="25" t="s">
        <v>146</v>
      </c>
      <c r="AQ2" s="25" t="s">
        <v>60</v>
      </c>
      <c r="AR2" s="25" t="s">
        <v>148</v>
      </c>
      <c r="AS2" s="25" t="s">
        <v>149</v>
      </c>
      <c r="AT2" s="25" t="s">
        <v>150</v>
      </c>
      <c r="AU2" s="25" t="s">
        <v>151</v>
      </c>
      <c r="AV2" s="25" t="s">
        <v>152</v>
      </c>
      <c r="AW2" s="25" t="s">
        <v>153</v>
      </c>
      <c r="AX2" s="25" t="s">
        <v>154</v>
      </c>
      <c r="AY2" s="25" t="s">
        <v>155</v>
      </c>
      <c r="AZ2" s="25" t="s">
        <v>156</v>
      </c>
      <c r="BA2" s="25" t="s">
        <v>54</v>
      </c>
      <c r="BB2" s="25" t="s">
        <v>53</v>
      </c>
      <c r="BC2" s="25" t="s">
        <v>157</v>
      </c>
      <c r="BD2" s="25" t="s">
        <v>158</v>
      </c>
      <c r="BE2" s="25" t="s">
        <v>159</v>
      </c>
      <c r="BF2" s="25" t="s">
        <v>160</v>
      </c>
      <c r="BG2" s="25" t="s">
        <v>161</v>
      </c>
      <c r="BH2" s="25" t="s">
        <v>162</v>
      </c>
      <c r="BI2" s="25" t="s">
        <v>163</v>
      </c>
      <c r="BJ2" s="25" t="s">
        <v>164</v>
      </c>
      <c r="BK2" s="25" t="s">
        <v>165</v>
      </c>
      <c r="BL2" s="25" t="s">
        <v>364</v>
      </c>
      <c r="BM2" s="25" t="s">
        <v>166</v>
      </c>
      <c r="BN2" s="25" t="s">
        <v>167</v>
      </c>
      <c r="BO2" s="25" t="s">
        <v>168</v>
      </c>
      <c r="BP2" s="25" t="s">
        <v>61</v>
      </c>
      <c r="BQ2" s="25" t="s">
        <v>169</v>
      </c>
      <c r="BR2" s="25" t="s">
        <v>170</v>
      </c>
      <c r="BS2" s="25" t="s">
        <v>171</v>
      </c>
      <c r="BT2" s="25" t="s">
        <v>173</v>
      </c>
      <c r="BU2" s="25" t="s">
        <v>174</v>
      </c>
      <c r="BV2" s="25" t="s">
        <v>175</v>
      </c>
      <c r="BW2" s="27" t="s">
        <v>369</v>
      </c>
      <c r="BX2" s="27" t="s">
        <v>370</v>
      </c>
      <c r="BY2" s="27"/>
      <c r="BZ2" s="27" t="s">
        <v>367</v>
      </c>
      <c r="CB2" s="25" t="s">
        <v>141</v>
      </c>
      <c r="CC2" s="25" t="s">
        <v>59</v>
      </c>
      <c r="CD2" s="25" t="s">
        <v>57</v>
      </c>
      <c r="CE2" s="25" t="s">
        <v>60</v>
      </c>
      <c r="CF2" s="25" t="s">
        <v>54</v>
      </c>
      <c r="CG2" s="25" t="s">
        <v>53</v>
      </c>
      <c r="CH2" s="25" t="s">
        <v>61</v>
      </c>
      <c r="CI2" s="25" t="s">
        <v>62</v>
      </c>
      <c r="CJ2" s="27" t="s">
        <v>63</v>
      </c>
      <c r="CK2" s="27" t="s">
        <v>64</v>
      </c>
      <c r="CL2" s="27" t="s">
        <v>65</v>
      </c>
      <c r="CM2" s="61" t="s">
        <v>311</v>
      </c>
      <c r="CN2" s="61" t="s">
        <v>314</v>
      </c>
      <c r="CO2" s="61" t="s">
        <v>321</v>
      </c>
      <c r="CP2" s="61"/>
      <c r="CQ2" s="61"/>
      <c r="CR2" s="61"/>
      <c r="CS2" s="61"/>
      <c r="CT2" s="61"/>
    </row>
    <row r="3" spans="1:98" x14ac:dyDescent="0.25">
      <c r="A3" s="19" t="s">
        <v>89</v>
      </c>
      <c r="B3" s="88">
        <v>69371.659664000006</v>
      </c>
      <c r="C3" s="88">
        <v>176.29664980999999</v>
      </c>
      <c r="D3" s="88">
        <v>18776.483705999999</v>
      </c>
      <c r="E3" s="88">
        <v>1984.6420714000001</v>
      </c>
      <c r="F3" s="88">
        <v>1612.6627258999999</v>
      </c>
      <c r="G3" s="88">
        <v>653.45381649000001</v>
      </c>
      <c r="H3" s="88">
        <v>7451.5965489999999</v>
      </c>
      <c r="I3" s="88">
        <v>30.649972072000001</v>
      </c>
      <c r="J3" s="88">
        <v>159.24114324999999</v>
      </c>
      <c r="K3" s="88">
        <v>77.02054622</v>
      </c>
      <c r="L3" s="88">
        <v>5.2520715923000001</v>
      </c>
      <c r="M3" s="88">
        <v>22.263019161999999</v>
      </c>
      <c r="N3" s="88">
        <v>9.9456119336000004</v>
      </c>
      <c r="P3" s="27" t="s">
        <v>181</v>
      </c>
      <c r="Q3" s="25">
        <v>0</v>
      </c>
      <c r="R3" s="25">
        <v>0</v>
      </c>
      <c r="S3" s="25">
        <v>0</v>
      </c>
      <c r="T3" s="25">
        <v>0</v>
      </c>
      <c r="U3" s="25">
        <v>0</v>
      </c>
      <c r="V3" s="25">
        <v>0</v>
      </c>
      <c r="W3" s="25">
        <v>0</v>
      </c>
      <c r="X3" s="25">
        <v>0</v>
      </c>
      <c r="Y3" s="25">
        <v>0</v>
      </c>
      <c r="Z3" s="25">
        <v>0</v>
      </c>
      <c r="AA3" s="25">
        <v>0</v>
      </c>
      <c r="AB3" s="25">
        <v>0</v>
      </c>
      <c r="AC3" s="25">
        <v>0</v>
      </c>
      <c r="AD3" s="25">
        <v>0</v>
      </c>
      <c r="AE3" s="25">
        <v>0</v>
      </c>
      <c r="AF3" s="25">
        <v>0</v>
      </c>
      <c r="AG3" s="25">
        <v>0</v>
      </c>
      <c r="AH3" s="25">
        <v>0</v>
      </c>
      <c r="AI3" s="25">
        <v>0</v>
      </c>
      <c r="AJ3" s="25">
        <v>0</v>
      </c>
      <c r="AK3" s="25">
        <v>0</v>
      </c>
      <c r="AL3" s="25">
        <v>0</v>
      </c>
      <c r="AM3" s="25">
        <v>0</v>
      </c>
      <c r="AN3" s="88">
        <v>0</v>
      </c>
      <c r="AO3" s="25">
        <v>0</v>
      </c>
      <c r="AP3" s="25">
        <v>0</v>
      </c>
      <c r="AQ3" s="25">
        <v>0</v>
      </c>
      <c r="AR3" s="25">
        <v>0</v>
      </c>
      <c r="AS3" s="25">
        <v>0</v>
      </c>
      <c r="AT3" s="25">
        <v>0</v>
      </c>
      <c r="AU3" s="25">
        <v>0</v>
      </c>
      <c r="AV3" s="25">
        <v>0</v>
      </c>
      <c r="AW3" s="25">
        <v>0</v>
      </c>
      <c r="AX3" s="25">
        <v>0</v>
      </c>
      <c r="AY3" s="25">
        <v>0</v>
      </c>
      <c r="AZ3" s="25">
        <v>0</v>
      </c>
      <c r="BA3" s="25">
        <v>0</v>
      </c>
      <c r="BB3" s="25">
        <v>0</v>
      </c>
      <c r="BC3" s="25">
        <v>0</v>
      </c>
      <c r="BD3" s="25">
        <v>0</v>
      </c>
      <c r="BE3" s="25">
        <v>0</v>
      </c>
      <c r="BF3" s="25">
        <v>0</v>
      </c>
      <c r="BG3" s="25">
        <v>0</v>
      </c>
      <c r="BH3" s="25">
        <v>0</v>
      </c>
      <c r="BI3" s="25">
        <v>0</v>
      </c>
      <c r="BJ3" s="25">
        <v>0</v>
      </c>
      <c r="BK3" s="25">
        <v>0</v>
      </c>
      <c r="BL3" s="25">
        <v>0</v>
      </c>
      <c r="BM3" s="25">
        <v>0</v>
      </c>
      <c r="BN3" s="25">
        <v>0</v>
      </c>
      <c r="BO3" s="25">
        <v>0</v>
      </c>
      <c r="BP3" s="25">
        <v>0</v>
      </c>
      <c r="BQ3" s="25">
        <v>0</v>
      </c>
      <c r="BR3" s="25">
        <v>0</v>
      </c>
      <c r="BS3" s="25">
        <v>0</v>
      </c>
      <c r="BT3" s="25">
        <v>0</v>
      </c>
      <c r="BU3" s="25">
        <v>0</v>
      </c>
      <c r="BV3" s="25">
        <v>0</v>
      </c>
      <c r="BW3" s="25">
        <f>AT3*0.108*92.1006/14.43</f>
        <v>0</v>
      </c>
      <c r="BX3" s="25">
        <f>BV3-AK3*0.966*106.165/128.1705</f>
        <v>0</v>
      </c>
      <c r="BZ3" s="25" t="str">
        <f t="shared" ref="BZ3:BZ34" si="0">IF(BU3&lt;&gt;0,S3+Q3+U3+V3+X3+Z3+AA3+AB3+AC3+AD3+AG3+AH3+AI3+AJ3+AR3+AT3+BL3+BR3+BS3+BT3+BV3,"")</f>
        <v/>
      </c>
      <c r="CB3" s="29" t="str">
        <f t="shared" ref="CB3:CB34" si="1">IF(AQ3&lt;&gt;0,AF3/AQ3,"")</f>
        <v/>
      </c>
      <c r="CC3" s="22">
        <f t="shared" ref="CC3:CC34" si="2">IF(B3&lt;&gt;0,(Y3-B3)/B3,"")</f>
        <v>-1</v>
      </c>
      <c r="CD3" s="22">
        <f t="shared" ref="CD3:CD36" si="3">IF(C3&lt;&gt;0,(AL3-C3)/C3,"")</f>
        <v>-1</v>
      </c>
      <c r="CE3" s="22">
        <f t="shared" ref="CE3:CE36" si="4">IF(D3&lt;&gt;0,(AQ3-D3)/D3,"")</f>
        <v>-1</v>
      </c>
      <c r="CF3" s="22">
        <f t="shared" ref="CF3:CF36" si="5">IF(E3&lt;&gt;0,(BA3-E3)/E3,"")</f>
        <v>-1</v>
      </c>
      <c r="CG3" s="22">
        <f t="shared" ref="CG3:CG36" si="6">IF(F3&lt;&gt;0,(BB3-F3)/F3,"")</f>
        <v>-1</v>
      </c>
      <c r="CH3" s="22">
        <f t="shared" ref="CH3:CH36" si="7">IF(G3&lt;&gt;0,(BP3-G3)/G3,"")</f>
        <v>-1</v>
      </c>
      <c r="CI3" s="22">
        <f t="shared" ref="CI3:CI36" si="8">IF(H3&lt;&gt;0,(BU3-H3)/H3,"")</f>
        <v>-1</v>
      </c>
      <c r="CJ3" s="22">
        <f t="shared" ref="CJ3:CJ34" si="9">IF(I3&lt;&gt;0,(T3-I3)/I3,"")</f>
        <v>-1</v>
      </c>
      <c r="CK3" s="22">
        <f t="shared" ref="CK3:CK34" si="10">IF(J3&lt;&gt;0,(V3-J3)/J3,"")</f>
        <v>-1</v>
      </c>
      <c r="CL3" s="22">
        <f t="shared" ref="CL3:CL34" si="11">IF(K3&lt;&gt;0,(AE3-K3)/K3,"")</f>
        <v>-1</v>
      </c>
      <c r="CM3" s="22">
        <f t="shared" ref="CM3:CM34" si="12">IF(L3&lt;&gt;0,(R3-L3)/L3,"")</f>
        <v>-1</v>
      </c>
      <c r="CN3" s="22">
        <f t="shared" ref="CN3:CN34" si="13">IF(M3&lt;&gt;0,(W3-M3)/M3,"")</f>
        <v>-1</v>
      </c>
      <c r="CO3" s="22">
        <f t="shared" ref="CO3:CO34" si="14">IF(N3&lt;&gt;0,(AK3-N3)/N3,"")</f>
        <v>-1</v>
      </c>
      <c r="CP3" s="22"/>
      <c r="CQ3" s="22"/>
      <c r="CR3" s="22"/>
      <c r="CS3" s="22"/>
      <c r="CT3" s="22"/>
    </row>
    <row r="4" spans="1:98" x14ac:dyDescent="0.25">
      <c r="A4" s="55" t="s">
        <v>90</v>
      </c>
      <c r="B4" s="88">
        <v>299994.10044000001</v>
      </c>
      <c r="C4" s="88">
        <v>613.18932875999997</v>
      </c>
      <c r="D4" s="88">
        <v>73878.126336000001</v>
      </c>
      <c r="E4" s="88">
        <v>2522.0391153</v>
      </c>
      <c r="F4" s="88">
        <v>1578.0231891000001</v>
      </c>
      <c r="G4" s="88">
        <v>1424.8627796999999</v>
      </c>
      <c r="H4" s="88">
        <v>26018.582834000001</v>
      </c>
      <c r="I4" s="88">
        <v>117.54256435000001</v>
      </c>
      <c r="J4" s="88">
        <v>653.62657016000003</v>
      </c>
      <c r="K4" s="88">
        <v>288.98315865000001</v>
      </c>
      <c r="L4" s="88">
        <v>20.493214664</v>
      </c>
      <c r="M4" s="88">
        <v>95.361617885000001</v>
      </c>
      <c r="N4" s="88">
        <v>39.183869547999997</v>
      </c>
      <c r="P4" s="27" t="s">
        <v>330</v>
      </c>
      <c r="Q4" s="25">
        <v>56.105523038856397</v>
      </c>
      <c r="R4" s="25">
        <v>20.4965720378284</v>
      </c>
      <c r="S4" s="25">
        <v>117.552733316231</v>
      </c>
      <c r="T4" s="25">
        <v>117.553781719406</v>
      </c>
      <c r="U4" s="25">
        <v>60.401682837017802</v>
      </c>
      <c r="V4" s="25">
        <v>653.80463207698006</v>
      </c>
      <c r="W4" s="25">
        <v>95.409401197938607</v>
      </c>
      <c r="X4" s="25">
        <v>1440.27719118812</v>
      </c>
      <c r="Y4" s="25">
        <v>300056.69731973001</v>
      </c>
      <c r="Z4" s="25">
        <v>1462.5683148319199</v>
      </c>
      <c r="AA4" s="25">
        <v>409.53211015691397</v>
      </c>
      <c r="AB4" s="25">
        <v>345.94623727938603</v>
      </c>
      <c r="AC4" s="25">
        <v>24.510056521935802</v>
      </c>
      <c r="AD4" s="25">
        <v>288.98643539546998</v>
      </c>
      <c r="AE4" s="25">
        <v>288.98644664878702</v>
      </c>
      <c r="AF4" s="25">
        <v>591.08352298594002</v>
      </c>
      <c r="AG4" s="25">
        <v>997.14231824490003</v>
      </c>
      <c r="AH4" s="25">
        <v>18.644228807429499</v>
      </c>
      <c r="AI4" s="25">
        <v>5.69507366376207</v>
      </c>
      <c r="AJ4" s="25">
        <v>140.779747588595</v>
      </c>
      <c r="AK4" s="25">
        <v>39.192116166231202</v>
      </c>
      <c r="AL4" s="25">
        <v>613.38503006553196</v>
      </c>
      <c r="AM4" s="25">
        <v>0</v>
      </c>
      <c r="AN4" s="88">
        <v>26848.199204241599</v>
      </c>
      <c r="AO4" s="25">
        <v>60170.518212051502</v>
      </c>
      <c r="AP4" s="25">
        <v>13124.208520423001</v>
      </c>
      <c r="AQ4" s="25">
        <v>73885.810255460601</v>
      </c>
      <c r="AR4" s="25">
        <v>728.53910115908002</v>
      </c>
      <c r="AS4" s="25">
        <v>1.2562274508507001</v>
      </c>
      <c r="AT4" s="25">
        <v>13870.377482858499</v>
      </c>
      <c r="AU4" s="25">
        <v>6.4830111829450399</v>
      </c>
      <c r="AV4" s="25">
        <v>1.1431072956453201</v>
      </c>
      <c r="AW4" s="25">
        <v>879.09048959142899</v>
      </c>
      <c r="AX4" s="25">
        <v>16.252819876871801</v>
      </c>
      <c r="AY4" s="25">
        <v>0.95649347927930894</v>
      </c>
      <c r="AZ4" s="25">
        <v>0.38495361916257398</v>
      </c>
      <c r="BA4" s="25">
        <v>2521.5624645652201</v>
      </c>
      <c r="BB4" s="25">
        <v>1577.5779294373201</v>
      </c>
      <c r="BC4" s="25">
        <v>943.98453512789501</v>
      </c>
      <c r="BD4" s="25">
        <v>10.382921972916201</v>
      </c>
      <c r="BE4" s="25">
        <v>0.127314140555675</v>
      </c>
      <c r="BF4" s="25">
        <v>58.201889250814297</v>
      </c>
      <c r="BG4" s="25">
        <v>2.4360424389733</v>
      </c>
      <c r="BH4" s="25">
        <v>59.4140237107095</v>
      </c>
      <c r="BI4" s="25">
        <v>7.4897408797544003</v>
      </c>
      <c r="BJ4" s="25">
        <v>1.5950098711949601</v>
      </c>
      <c r="BK4" s="25">
        <v>271.840588193146</v>
      </c>
      <c r="BL4" s="25">
        <v>64.531975822351498</v>
      </c>
      <c r="BM4" s="25">
        <v>9.3808075309887098</v>
      </c>
      <c r="BN4" s="25">
        <v>250.67572380495699</v>
      </c>
      <c r="BO4" s="25">
        <v>0.46676514713095901</v>
      </c>
      <c r="BP4" s="25">
        <v>1425.2811464034301</v>
      </c>
      <c r="BQ4" s="25">
        <v>0</v>
      </c>
      <c r="BR4" s="25">
        <v>0.34235869929771701</v>
      </c>
      <c r="BS4" s="25">
        <v>3006.4400320750401</v>
      </c>
      <c r="BT4" s="25">
        <v>333.90433978339502</v>
      </c>
      <c r="BU4" s="25">
        <v>26021.3798055523</v>
      </c>
      <c r="BV4" s="25">
        <v>4330.7019753864897</v>
      </c>
      <c r="BW4" s="25">
        <f t="shared" ref="BW4:BW34" si="15">AT4*0.108*92.1006/14.43</f>
        <v>9561.106690710867</v>
      </c>
      <c r="BX4" s="25">
        <f t="shared" ref="BX4:BX34" si="16">BV4-AK4*0.966*106.165/128.1705</f>
        <v>4299.3424756704617</v>
      </c>
      <c r="BZ4" s="25">
        <f t="shared" si="0"/>
        <v>28356.78355073167</v>
      </c>
      <c r="CB4" s="29">
        <f t="shared" si="1"/>
        <v>7.9999599509332775E-3</v>
      </c>
      <c r="CC4" s="22">
        <f t="shared" si="2"/>
        <v>2.0866036911456102E-4</v>
      </c>
      <c r="CD4" s="22">
        <f t="shared" si="3"/>
        <v>3.1915314953009298E-4</v>
      </c>
      <c r="CE4" s="22">
        <f t="shared" si="4"/>
        <v>1.0400804462275216E-4</v>
      </c>
      <c r="CF4" s="22">
        <f t="shared" si="5"/>
        <v>-1.889941880315465E-4</v>
      </c>
      <c r="CG4" s="22">
        <f t="shared" si="6"/>
        <v>-2.8216294016181079E-4</v>
      </c>
      <c r="CH4" s="22">
        <f t="shared" si="7"/>
        <v>2.9361894309445268E-4</v>
      </c>
      <c r="CI4" s="22">
        <f t="shared" si="8"/>
        <v>1.0749899678027599E-4</v>
      </c>
      <c r="CJ4" s="22">
        <f t="shared" si="9"/>
        <v>9.5432403300273931E-5</v>
      </c>
      <c r="CK4" s="22">
        <f t="shared" si="10"/>
        <v>2.7242147903571307E-4</v>
      </c>
      <c r="CL4" s="22">
        <f t="shared" si="11"/>
        <v>1.1377821470206365E-5</v>
      </c>
      <c r="CM4" s="22">
        <f t="shared" si="12"/>
        <v>1.6382855903512004E-4</v>
      </c>
      <c r="CN4" s="22">
        <f t="shared" si="13"/>
        <v>5.0107489782974545E-4</v>
      </c>
      <c r="CO4" s="22">
        <f t="shared" si="14"/>
        <v>2.1045951628392886E-4</v>
      </c>
      <c r="CP4" s="22"/>
      <c r="CQ4" s="22"/>
      <c r="CR4" s="22"/>
      <c r="CS4" s="22"/>
      <c r="CT4" s="22"/>
    </row>
    <row r="5" spans="1:98" x14ac:dyDescent="0.25">
      <c r="A5" s="19" t="s">
        <v>91</v>
      </c>
      <c r="B5" s="88">
        <v>86396.667432000002</v>
      </c>
      <c r="C5" s="88">
        <v>163.64567545</v>
      </c>
      <c r="D5" s="88">
        <v>19706.318313</v>
      </c>
      <c r="E5" s="88">
        <v>1839.3862016</v>
      </c>
      <c r="F5" s="88">
        <v>1494.4263607</v>
      </c>
      <c r="G5" s="88">
        <v>617.51095100999999</v>
      </c>
      <c r="H5" s="88">
        <v>7368.5685566000002</v>
      </c>
      <c r="I5" s="88">
        <v>31.128599508000001</v>
      </c>
      <c r="J5" s="88">
        <v>174.63077229000001</v>
      </c>
      <c r="K5" s="88">
        <v>76.668986329000006</v>
      </c>
      <c r="L5" s="88">
        <v>5.4108988489999996</v>
      </c>
      <c r="M5" s="88">
        <v>24.883166348</v>
      </c>
      <c r="N5" s="88">
        <v>10.373161197</v>
      </c>
      <c r="P5" s="27" t="s">
        <v>182</v>
      </c>
      <c r="Q5" s="25">
        <v>8.5050128053429006</v>
      </c>
      <c r="R5" s="25">
        <v>2.91872027479176</v>
      </c>
      <c r="S5" s="25">
        <v>16.415581659411</v>
      </c>
      <c r="T5" s="25">
        <v>16.4157266585717</v>
      </c>
      <c r="U5" s="25">
        <v>8.7798001711337808</v>
      </c>
      <c r="V5" s="25">
        <v>100.660723014727</v>
      </c>
      <c r="W5" s="25">
        <v>15.030132482922401</v>
      </c>
      <c r="X5" s="25">
        <v>199.727204992807</v>
      </c>
      <c r="Y5" s="25">
        <v>48673.0721438295</v>
      </c>
      <c r="Z5" s="25">
        <v>224.31017288490199</v>
      </c>
      <c r="AA5" s="25">
        <v>62.256482585856197</v>
      </c>
      <c r="AB5" s="25">
        <v>51.198237970303801</v>
      </c>
      <c r="AC5" s="25">
        <v>3.7523936070707</v>
      </c>
      <c r="AD5" s="25">
        <v>39.311324990712997</v>
      </c>
      <c r="AE5" s="25">
        <v>39.311330948351198</v>
      </c>
      <c r="AF5" s="25">
        <v>88.478969339219603</v>
      </c>
      <c r="AG5" s="25">
        <v>164.244194843499</v>
      </c>
      <c r="AH5" s="25">
        <v>2.9922632425560298</v>
      </c>
      <c r="AI5" s="25">
        <v>0.75921506204357403</v>
      </c>
      <c r="AJ5" s="25">
        <v>22.5111877449582</v>
      </c>
      <c r="AK5" s="25">
        <v>5.6304658585991803</v>
      </c>
      <c r="AL5" s="25">
        <v>87.955282428611596</v>
      </c>
      <c r="AM5" s="25">
        <v>0</v>
      </c>
      <c r="AN5" s="88">
        <v>4200.5303796910202</v>
      </c>
      <c r="AO5" s="25">
        <v>9091.0449522423696</v>
      </c>
      <c r="AP5" s="25">
        <v>1880.3266032837801</v>
      </c>
      <c r="AQ5" s="25">
        <v>11059.8505248653</v>
      </c>
      <c r="AR5" s="25">
        <v>111.97933781422699</v>
      </c>
      <c r="AS5" s="25">
        <v>0.16563492121232101</v>
      </c>
      <c r="AT5" s="25">
        <v>2199.67769111592</v>
      </c>
      <c r="AU5" s="25">
        <v>0.83741611688905704</v>
      </c>
      <c r="AV5" s="25">
        <v>0.143117541626018</v>
      </c>
      <c r="AW5" s="25">
        <v>119.52174550946</v>
      </c>
      <c r="AX5" s="25">
        <v>1.84990991914548</v>
      </c>
      <c r="AY5" s="25">
        <v>0.103933250660008</v>
      </c>
      <c r="AZ5" s="25">
        <v>5.0432534598786397E-2</v>
      </c>
      <c r="BA5" s="25">
        <v>831.49009854296503</v>
      </c>
      <c r="BB5" s="25">
        <v>684.58092544155795</v>
      </c>
      <c r="BC5" s="25">
        <v>146.90917310140699</v>
      </c>
      <c r="BD5" s="25">
        <v>1.0626024724835601</v>
      </c>
      <c r="BE5" s="25">
        <v>1.41813768966638E-2</v>
      </c>
      <c r="BF5" s="25">
        <v>6.4812655522302398</v>
      </c>
      <c r="BG5" s="25">
        <v>0.290448205162122</v>
      </c>
      <c r="BH5" s="25">
        <v>7.7397657919828902</v>
      </c>
      <c r="BI5" s="25">
        <v>1.04883785556419</v>
      </c>
      <c r="BJ5" s="25">
        <v>0.20581352976515199</v>
      </c>
      <c r="BK5" s="25">
        <v>35.666313706685997</v>
      </c>
      <c r="BL5" s="25">
        <v>9.4829173102465205</v>
      </c>
      <c r="BM5" s="25">
        <v>0.99085887002100004</v>
      </c>
      <c r="BN5" s="25">
        <v>508.35696610944899</v>
      </c>
      <c r="BO5" s="25">
        <v>5.16821777256017E-2</v>
      </c>
      <c r="BP5" s="25">
        <v>321.560773601856</v>
      </c>
      <c r="BQ5" s="25">
        <v>0</v>
      </c>
      <c r="BR5" s="25">
        <v>4.45774524355892E-2</v>
      </c>
      <c r="BS5" s="25">
        <v>473.553609840771</v>
      </c>
      <c r="BT5" s="25">
        <v>52.393067242513901</v>
      </c>
      <c r="BU5" s="25">
        <v>4081.0415584472798</v>
      </c>
      <c r="BV5" s="25">
        <v>663.60941691204005</v>
      </c>
      <c r="BW5" s="25">
        <f t="shared" si="15"/>
        <v>1516.2783504578113</v>
      </c>
      <c r="BX5" s="25">
        <f t="shared" si="16"/>
        <v>659.10421000397366</v>
      </c>
      <c r="BZ5" s="25">
        <f t="shared" si="0"/>
        <v>4416.1644132634783</v>
      </c>
      <c r="CB5" s="29">
        <f t="shared" si="1"/>
        <v>8.0000149315125769E-3</v>
      </c>
      <c r="CC5" s="22">
        <f t="shared" si="2"/>
        <v>-0.43663252772870564</v>
      </c>
      <c r="CD5" s="22">
        <f t="shared" si="3"/>
        <v>-0.46252608150659447</v>
      </c>
      <c r="CE5" s="22">
        <f t="shared" si="4"/>
        <v>-0.43876627033019855</v>
      </c>
      <c r="CF5" s="22">
        <f t="shared" si="5"/>
        <v>-0.54795241052711563</v>
      </c>
      <c r="CG5" s="22">
        <f t="shared" si="6"/>
        <v>-0.54191056619150146</v>
      </c>
      <c r="CH5" s="22">
        <f t="shared" si="7"/>
        <v>-0.4792630429048883</v>
      </c>
      <c r="CI5" s="22">
        <f t="shared" si="8"/>
        <v>-0.4461554470044381</v>
      </c>
      <c r="CJ5" s="22">
        <f t="shared" si="9"/>
        <v>-0.47264808189160956</v>
      </c>
      <c r="CK5" s="22">
        <f t="shared" si="10"/>
        <v>-0.42357969506333565</v>
      </c>
      <c r="CL5" s="22">
        <f t="shared" si="11"/>
        <v>-0.48725902309886537</v>
      </c>
      <c r="CM5" s="22">
        <f t="shared" si="12"/>
        <v>-0.46058494970180874</v>
      </c>
      <c r="CN5" s="22">
        <f t="shared" si="13"/>
        <v>-0.39597186818105817</v>
      </c>
      <c r="CO5" s="22">
        <f t="shared" si="14"/>
        <v>-0.4572082943984756</v>
      </c>
      <c r="CP5" s="22"/>
      <c r="CQ5" s="22"/>
      <c r="CR5" s="22"/>
      <c r="CS5" s="22"/>
      <c r="CT5" s="22"/>
    </row>
    <row r="6" spans="1:98" x14ac:dyDescent="0.25">
      <c r="A6" s="19" t="s">
        <v>92</v>
      </c>
      <c r="B6" s="88">
        <v>55104.383885000003</v>
      </c>
      <c r="C6" s="88">
        <v>90.051292634000006</v>
      </c>
      <c r="D6" s="88">
        <v>9324.1793211000004</v>
      </c>
      <c r="E6" s="88">
        <v>1011.0003189</v>
      </c>
      <c r="F6" s="88">
        <v>821.31308820000004</v>
      </c>
      <c r="G6" s="88">
        <v>355.84985248999999</v>
      </c>
      <c r="H6" s="88">
        <v>4137.4250800999998</v>
      </c>
      <c r="I6" s="88">
        <v>17.147363634000001</v>
      </c>
      <c r="J6" s="88">
        <v>96.593537818000001</v>
      </c>
      <c r="K6" s="88">
        <v>42.269178103999998</v>
      </c>
      <c r="L6" s="88">
        <v>2.9734623772000002</v>
      </c>
      <c r="M6" s="88">
        <v>13.562233521</v>
      </c>
      <c r="N6" s="88">
        <v>5.7184383856999998</v>
      </c>
      <c r="P6" s="27" t="s">
        <v>183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5">
        <v>0</v>
      </c>
      <c r="AK6" s="25">
        <v>0</v>
      </c>
      <c r="AL6" s="25">
        <v>0</v>
      </c>
      <c r="AM6" s="25">
        <v>0</v>
      </c>
      <c r="AN6" s="88">
        <v>0</v>
      </c>
      <c r="AO6" s="25">
        <v>0</v>
      </c>
      <c r="AP6" s="25">
        <v>0</v>
      </c>
      <c r="AQ6" s="25">
        <v>0</v>
      </c>
      <c r="AR6" s="25">
        <v>0</v>
      </c>
      <c r="AS6" s="25">
        <v>0</v>
      </c>
      <c r="AT6" s="25">
        <v>0</v>
      </c>
      <c r="AU6" s="25">
        <v>0</v>
      </c>
      <c r="AV6" s="25">
        <v>0</v>
      </c>
      <c r="AW6" s="25">
        <v>0</v>
      </c>
      <c r="AX6" s="25">
        <v>0</v>
      </c>
      <c r="AY6" s="25">
        <v>0</v>
      </c>
      <c r="AZ6" s="25">
        <v>0</v>
      </c>
      <c r="BA6" s="25">
        <v>0</v>
      </c>
      <c r="BB6" s="25">
        <v>0</v>
      </c>
      <c r="BC6" s="25">
        <v>0</v>
      </c>
      <c r="BD6" s="25">
        <v>0</v>
      </c>
      <c r="BE6" s="25">
        <v>0</v>
      </c>
      <c r="BF6" s="25">
        <v>0</v>
      </c>
      <c r="BG6" s="25">
        <v>0</v>
      </c>
      <c r="BH6" s="25">
        <v>0</v>
      </c>
      <c r="BI6" s="25">
        <v>0</v>
      </c>
      <c r="BJ6" s="25">
        <v>0</v>
      </c>
      <c r="BK6" s="25">
        <v>0</v>
      </c>
      <c r="BL6" s="25">
        <v>0</v>
      </c>
      <c r="BM6" s="25">
        <v>0</v>
      </c>
      <c r="BN6" s="25">
        <v>0</v>
      </c>
      <c r="BO6" s="25">
        <v>0</v>
      </c>
      <c r="BP6" s="25">
        <v>0</v>
      </c>
      <c r="BQ6" s="25">
        <v>0</v>
      </c>
      <c r="BR6" s="25">
        <v>0</v>
      </c>
      <c r="BS6" s="25">
        <v>0</v>
      </c>
      <c r="BT6" s="25">
        <v>0</v>
      </c>
      <c r="BU6" s="25">
        <v>0</v>
      </c>
      <c r="BV6" s="25">
        <v>0</v>
      </c>
      <c r="BW6" s="25">
        <f t="shared" si="15"/>
        <v>0</v>
      </c>
      <c r="BX6" s="25">
        <f t="shared" si="16"/>
        <v>0</v>
      </c>
      <c r="BZ6" s="25" t="str">
        <f t="shared" si="0"/>
        <v/>
      </c>
      <c r="CB6" s="29" t="str">
        <f t="shared" si="1"/>
        <v/>
      </c>
      <c r="CC6" s="22">
        <f t="shared" si="2"/>
        <v>-1</v>
      </c>
      <c r="CD6" s="22">
        <f t="shared" si="3"/>
        <v>-1</v>
      </c>
      <c r="CE6" s="22">
        <f t="shared" si="4"/>
        <v>-1</v>
      </c>
      <c r="CF6" s="22">
        <f t="shared" si="5"/>
        <v>-1</v>
      </c>
      <c r="CG6" s="22">
        <f t="shared" si="6"/>
        <v>-1</v>
      </c>
      <c r="CH6" s="22">
        <f t="shared" si="7"/>
        <v>-1</v>
      </c>
      <c r="CI6" s="22">
        <f t="shared" si="8"/>
        <v>-1</v>
      </c>
      <c r="CJ6" s="22">
        <f t="shared" si="9"/>
        <v>-1</v>
      </c>
      <c r="CK6" s="22">
        <f t="shared" si="10"/>
        <v>-1</v>
      </c>
      <c r="CL6" s="22">
        <f t="shared" si="11"/>
        <v>-1</v>
      </c>
      <c r="CM6" s="22">
        <f t="shared" si="12"/>
        <v>-1</v>
      </c>
      <c r="CN6" s="22">
        <f t="shared" si="13"/>
        <v>-1</v>
      </c>
      <c r="CO6" s="22">
        <f t="shared" si="14"/>
        <v>-1</v>
      </c>
      <c r="CP6" s="22"/>
      <c r="CQ6" s="22"/>
      <c r="CR6" s="22"/>
      <c r="CS6" s="22"/>
      <c r="CT6" s="22"/>
    </row>
    <row r="7" spans="1:98" x14ac:dyDescent="0.25">
      <c r="A7" s="19" t="s">
        <v>93</v>
      </c>
      <c r="B7" s="88">
        <v>158009.30935</v>
      </c>
      <c r="C7" s="88">
        <v>361.04772789999998</v>
      </c>
      <c r="D7" s="88">
        <v>38328.154349999997</v>
      </c>
      <c r="E7" s="88">
        <v>1472.3298583999999</v>
      </c>
      <c r="F7" s="88">
        <v>917.95147998000004</v>
      </c>
      <c r="G7" s="88">
        <v>864.53632623999999</v>
      </c>
      <c r="H7" s="88">
        <v>16509.661657000001</v>
      </c>
      <c r="I7" s="88">
        <v>62.635130007999997</v>
      </c>
      <c r="J7" s="88">
        <v>329.07124832</v>
      </c>
      <c r="K7" s="88">
        <v>157.58791142999999</v>
      </c>
      <c r="L7" s="88">
        <v>10.710976392999999</v>
      </c>
      <c r="M7" s="88">
        <v>45.090369772000003</v>
      </c>
      <c r="N7" s="88">
        <v>20.340085194</v>
      </c>
      <c r="P7" s="27" t="s">
        <v>184</v>
      </c>
      <c r="Q7" s="25">
        <v>26.888770029488501</v>
      </c>
      <c r="R7" s="25">
        <v>10.710959525246199</v>
      </c>
      <c r="S7" s="25">
        <v>62.630743768429298</v>
      </c>
      <c r="T7" s="25">
        <v>62.631298640301303</v>
      </c>
      <c r="U7" s="25">
        <v>31.1457569256435</v>
      </c>
      <c r="V7" s="25">
        <v>329.13364766815101</v>
      </c>
      <c r="W7" s="25">
        <v>45.106868057103704</v>
      </c>
      <c r="X7" s="25">
        <v>769.45873021941497</v>
      </c>
      <c r="Y7" s="25">
        <v>157994.484080314</v>
      </c>
      <c r="Z7" s="25">
        <v>700.99260649886696</v>
      </c>
      <c r="AA7" s="25">
        <v>199.70832531470001</v>
      </c>
      <c r="AB7" s="25">
        <v>177.44983348762301</v>
      </c>
      <c r="AC7" s="25">
        <v>11.7009161888808</v>
      </c>
      <c r="AD7" s="25">
        <v>157.565655109559</v>
      </c>
      <c r="AE7" s="25">
        <v>157.56563379445399</v>
      </c>
      <c r="AF7" s="25">
        <v>306.68068305582602</v>
      </c>
      <c r="AG7" s="25">
        <v>662.76047634054703</v>
      </c>
      <c r="AH7" s="25">
        <v>8.7180540175565007</v>
      </c>
      <c r="AI7" s="25">
        <v>3.2313891184223702</v>
      </c>
      <c r="AJ7" s="25">
        <v>63.079677753864303</v>
      </c>
      <c r="AK7" s="25">
        <v>20.341144493260099</v>
      </c>
      <c r="AL7" s="25">
        <v>361.15670346180701</v>
      </c>
      <c r="AM7" s="25">
        <v>0</v>
      </c>
      <c r="AN7" s="88">
        <v>16961.120760594498</v>
      </c>
      <c r="AO7" s="25">
        <v>31376.456465660202</v>
      </c>
      <c r="AP7" s="25">
        <v>6651.9825420614197</v>
      </c>
      <c r="AQ7" s="25">
        <v>38335.119690777501</v>
      </c>
      <c r="AR7" s="25">
        <v>381.26613790367998</v>
      </c>
      <c r="AS7" s="25">
        <v>0.72452847908640405</v>
      </c>
      <c r="AT7" s="25">
        <v>9304.6801704459394</v>
      </c>
      <c r="AU7" s="25">
        <v>3.7249243197363202</v>
      </c>
      <c r="AV7" s="25">
        <v>0.66679617839801097</v>
      </c>
      <c r="AW7" s="25">
        <v>514.14809085247202</v>
      </c>
      <c r="AX7" s="25">
        <v>9.4644514018640002</v>
      </c>
      <c r="AY7" s="25">
        <v>0.563161656773425</v>
      </c>
      <c r="AZ7" s="25">
        <v>0.222683024079983</v>
      </c>
      <c r="BA7" s="25">
        <v>1472.0534676597299</v>
      </c>
      <c r="BB7" s="25">
        <v>917.68940729718804</v>
      </c>
      <c r="BC7" s="25">
        <v>554.36406036254903</v>
      </c>
      <c r="BD7" s="25">
        <v>6.1057249568720797</v>
      </c>
      <c r="BE7" s="25">
        <v>7.4964736630345502E-2</v>
      </c>
      <c r="BF7" s="25">
        <v>33.921757681178597</v>
      </c>
      <c r="BG7" s="25">
        <v>1.4322513282296301</v>
      </c>
      <c r="BH7" s="25">
        <v>33.915428065940198</v>
      </c>
      <c r="BI7" s="25">
        <v>4.2522158964268497</v>
      </c>
      <c r="BJ7" s="25">
        <v>0.90878442655026204</v>
      </c>
      <c r="BK7" s="25">
        <v>154.72313550157901</v>
      </c>
      <c r="BL7" s="25">
        <v>40.624185242985199</v>
      </c>
      <c r="BM7" s="25">
        <v>5.5083046754520799</v>
      </c>
      <c r="BN7" s="25">
        <v>147.05896322139299</v>
      </c>
      <c r="BO7" s="25">
        <v>0.27324089452537198</v>
      </c>
      <c r="BP7" s="25">
        <v>864.67551586060097</v>
      </c>
      <c r="BQ7" s="25">
        <v>0</v>
      </c>
      <c r="BR7" s="25">
        <v>0.198538078122274</v>
      </c>
      <c r="BS7" s="25">
        <v>1916.1515530681299</v>
      </c>
      <c r="BT7" s="25">
        <v>204.72922833651299</v>
      </c>
      <c r="BU7" s="25">
        <v>16509.7057069947</v>
      </c>
      <c r="BV7" s="25">
        <v>2694.51419780892</v>
      </c>
      <c r="BW7" s="25">
        <f t="shared" si="15"/>
        <v>6413.8874333102358</v>
      </c>
      <c r="BX7" s="25">
        <f t="shared" si="16"/>
        <v>2678.2382684292838</v>
      </c>
      <c r="BZ7" s="25">
        <f t="shared" si="0"/>
        <v>17746.628593325437</v>
      </c>
      <c r="CB7" s="29">
        <f t="shared" si="1"/>
        <v>7.9999928402364143E-3</v>
      </c>
      <c r="CC7" s="22">
        <f t="shared" si="2"/>
        <v>-9.3825292617165379E-5</v>
      </c>
      <c r="CD7" s="22">
        <f t="shared" si="3"/>
        <v>3.0183145713414279E-4</v>
      </c>
      <c r="CE7" s="22">
        <f t="shared" si="4"/>
        <v>1.8172909433360247E-4</v>
      </c>
      <c r="CF7" s="22">
        <f t="shared" si="5"/>
        <v>-1.8772338188561522E-4</v>
      </c>
      <c r="CG7" s="22">
        <f t="shared" si="6"/>
        <v>-2.8549731497542119E-4</v>
      </c>
      <c r="CH7" s="22">
        <f t="shared" si="7"/>
        <v>1.6099915801841448E-4</v>
      </c>
      <c r="CI7" s="22">
        <f t="shared" si="8"/>
        <v>2.6681343091736136E-6</v>
      </c>
      <c r="CJ7" s="22">
        <f t="shared" si="9"/>
        <v>-6.1169629538649709E-5</v>
      </c>
      <c r="CK7" s="22">
        <f t="shared" si="10"/>
        <v>1.8962260747356176E-4</v>
      </c>
      <c r="CL7" s="22">
        <f t="shared" si="11"/>
        <v>-1.4136639888079103E-4</v>
      </c>
      <c r="CM7" s="22">
        <f t="shared" si="12"/>
        <v>-1.5748100995691249E-6</v>
      </c>
      <c r="CN7" s="22">
        <f t="shared" si="13"/>
        <v>3.6589376372659553E-4</v>
      </c>
      <c r="CO7" s="22">
        <f t="shared" si="14"/>
        <v>5.207939150675452E-5</v>
      </c>
      <c r="CP7" s="22"/>
      <c r="CQ7" s="22"/>
      <c r="CR7" s="22"/>
      <c r="CS7" s="22"/>
      <c r="CT7" s="22"/>
    </row>
    <row r="8" spans="1:98" x14ac:dyDescent="0.25">
      <c r="A8" s="19" t="s">
        <v>94</v>
      </c>
      <c r="B8" s="88">
        <v>61978.004452000001</v>
      </c>
      <c r="C8" s="88">
        <v>106.84707809</v>
      </c>
      <c r="D8" s="88">
        <v>11410.135184999999</v>
      </c>
      <c r="E8" s="88">
        <v>1199.5686103</v>
      </c>
      <c r="F8" s="88">
        <v>974.50151347999997</v>
      </c>
      <c r="G8" s="88">
        <v>414.86147975</v>
      </c>
      <c r="H8" s="88">
        <v>5039.8228208</v>
      </c>
      <c r="I8" s="88">
        <v>20.289548041</v>
      </c>
      <c r="J8" s="88">
        <v>114.58563656</v>
      </c>
      <c r="K8" s="88">
        <v>50.016182487000002</v>
      </c>
      <c r="L8" s="88">
        <v>3.5199014819999999</v>
      </c>
      <c r="M8" s="88">
        <v>16.075815757000001</v>
      </c>
      <c r="N8" s="88">
        <v>6.7626699950000004</v>
      </c>
      <c r="P8" s="27" t="s">
        <v>185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5">
        <v>0</v>
      </c>
      <c r="AM8" s="25">
        <v>0</v>
      </c>
      <c r="AN8" s="88">
        <v>0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0</v>
      </c>
      <c r="AU8" s="25">
        <v>0</v>
      </c>
      <c r="AV8" s="25">
        <v>0</v>
      </c>
      <c r="AW8" s="25">
        <v>0</v>
      </c>
      <c r="AX8" s="25">
        <v>0</v>
      </c>
      <c r="AY8" s="25">
        <v>0</v>
      </c>
      <c r="AZ8" s="25">
        <v>0</v>
      </c>
      <c r="BA8" s="25">
        <v>0</v>
      </c>
      <c r="BB8" s="25">
        <v>0</v>
      </c>
      <c r="BC8" s="25">
        <v>0</v>
      </c>
      <c r="BD8" s="25">
        <v>0</v>
      </c>
      <c r="BE8" s="25">
        <v>0</v>
      </c>
      <c r="BF8" s="25">
        <v>0</v>
      </c>
      <c r="BG8" s="25">
        <v>0</v>
      </c>
      <c r="BH8" s="25">
        <v>0</v>
      </c>
      <c r="BI8" s="25">
        <v>0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0</v>
      </c>
      <c r="BS8" s="25">
        <v>0</v>
      </c>
      <c r="BT8" s="25">
        <v>0</v>
      </c>
      <c r="BU8" s="25">
        <v>0</v>
      </c>
      <c r="BV8" s="25">
        <v>0</v>
      </c>
      <c r="BW8" s="25">
        <f t="shared" si="15"/>
        <v>0</v>
      </c>
      <c r="BX8" s="25">
        <f t="shared" si="16"/>
        <v>0</v>
      </c>
      <c r="BZ8" s="25" t="str">
        <f t="shared" si="0"/>
        <v/>
      </c>
      <c r="CB8" s="29" t="str">
        <f t="shared" si="1"/>
        <v/>
      </c>
      <c r="CC8" s="22">
        <f t="shared" si="2"/>
        <v>-1</v>
      </c>
      <c r="CD8" s="22">
        <f t="shared" si="3"/>
        <v>-1</v>
      </c>
      <c r="CE8" s="22">
        <f t="shared" si="4"/>
        <v>-1</v>
      </c>
      <c r="CF8" s="22">
        <f t="shared" si="5"/>
        <v>-1</v>
      </c>
      <c r="CG8" s="22">
        <f t="shared" si="6"/>
        <v>-1</v>
      </c>
      <c r="CH8" s="22">
        <f t="shared" si="7"/>
        <v>-1</v>
      </c>
      <c r="CI8" s="22">
        <f t="shared" si="8"/>
        <v>-1</v>
      </c>
      <c r="CJ8" s="22">
        <f t="shared" si="9"/>
        <v>-1</v>
      </c>
      <c r="CK8" s="22">
        <f t="shared" si="10"/>
        <v>-1</v>
      </c>
      <c r="CL8" s="22">
        <f t="shared" si="11"/>
        <v>-1</v>
      </c>
      <c r="CM8" s="22">
        <f t="shared" si="12"/>
        <v>-1</v>
      </c>
      <c r="CN8" s="22">
        <f t="shared" si="13"/>
        <v>-1</v>
      </c>
      <c r="CO8" s="22">
        <f t="shared" si="14"/>
        <v>-1</v>
      </c>
      <c r="CP8" s="22"/>
      <c r="CQ8" s="22"/>
      <c r="CR8" s="22"/>
      <c r="CS8" s="22"/>
      <c r="CT8" s="22"/>
    </row>
    <row r="9" spans="1:98" x14ac:dyDescent="0.25">
      <c r="A9" s="19" t="s">
        <v>95</v>
      </c>
      <c r="B9" s="88">
        <v>118619.79263</v>
      </c>
      <c r="C9" s="88">
        <v>213.18520024</v>
      </c>
      <c r="D9" s="88">
        <v>23094.779595</v>
      </c>
      <c r="E9" s="88">
        <v>2393.4366120999998</v>
      </c>
      <c r="F9" s="88">
        <v>1944.3711857999999</v>
      </c>
      <c r="G9" s="88">
        <v>817.03355905000001</v>
      </c>
      <c r="H9" s="88">
        <v>9547.3316539000007</v>
      </c>
      <c r="I9" s="88">
        <v>40.414478076000002</v>
      </c>
      <c r="J9" s="88">
        <v>226.29978012000001</v>
      </c>
      <c r="K9" s="88">
        <v>99.626050296000003</v>
      </c>
      <c r="L9" s="88">
        <v>7.0139460902000001</v>
      </c>
      <c r="M9" s="88">
        <v>32.070311167</v>
      </c>
      <c r="N9" s="88">
        <v>13.46555605</v>
      </c>
      <c r="P9" s="27" t="s">
        <v>186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88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>
        <v>0</v>
      </c>
      <c r="AX9" s="25">
        <v>0</v>
      </c>
      <c r="AY9" s="25">
        <v>0</v>
      </c>
      <c r="AZ9" s="25">
        <v>0</v>
      </c>
      <c r="BA9" s="25">
        <v>0</v>
      </c>
      <c r="BB9" s="25">
        <v>0</v>
      </c>
      <c r="BC9" s="25">
        <v>0</v>
      </c>
      <c r="BD9" s="25">
        <v>0</v>
      </c>
      <c r="BE9" s="25">
        <v>0</v>
      </c>
      <c r="BF9" s="25">
        <v>0</v>
      </c>
      <c r="BG9" s="25">
        <v>0</v>
      </c>
      <c r="BH9" s="25">
        <v>0</v>
      </c>
      <c r="BI9" s="25">
        <v>0</v>
      </c>
      <c r="BJ9" s="25">
        <v>0</v>
      </c>
      <c r="BK9" s="25">
        <v>0</v>
      </c>
      <c r="BL9" s="25">
        <v>0</v>
      </c>
      <c r="BM9" s="25">
        <v>0</v>
      </c>
      <c r="BN9" s="25">
        <v>0</v>
      </c>
      <c r="BO9" s="25">
        <v>0</v>
      </c>
      <c r="BP9" s="25">
        <v>0</v>
      </c>
      <c r="BQ9" s="25">
        <v>0</v>
      </c>
      <c r="BR9" s="25">
        <v>0</v>
      </c>
      <c r="BS9" s="25">
        <v>0</v>
      </c>
      <c r="BT9" s="25">
        <v>0</v>
      </c>
      <c r="BU9" s="25">
        <v>0</v>
      </c>
      <c r="BV9" s="25">
        <v>0</v>
      </c>
      <c r="BW9" s="25">
        <f t="shared" si="15"/>
        <v>0</v>
      </c>
      <c r="BX9" s="25">
        <f t="shared" si="16"/>
        <v>0</v>
      </c>
      <c r="BZ9" s="25" t="str">
        <f t="shared" si="0"/>
        <v/>
      </c>
      <c r="CB9" s="29" t="str">
        <f t="shared" si="1"/>
        <v/>
      </c>
      <c r="CC9" s="22">
        <f t="shared" si="2"/>
        <v>-1</v>
      </c>
      <c r="CD9" s="22">
        <f t="shared" si="3"/>
        <v>-1</v>
      </c>
      <c r="CE9" s="22">
        <f t="shared" si="4"/>
        <v>-1</v>
      </c>
      <c r="CF9" s="22">
        <f t="shared" si="5"/>
        <v>-1</v>
      </c>
      <c r="CG9" s="22">
        <f t="shared" si="6"/>
        <v>-1</v>
      </c>
      <c r="CH9" s="22">
        <f t="shared" si="7"/>
        <v>-1</v>
      </c>
      <c r="CI9" s="22">
        <f t="shared" si="8"/>
        <v>-1</v>
      </c>
      <c r="CJ9" s="22">
        <f t="shared" si="9"/>
        <v>-1</v>
      </c>
      <c r="CK9" s="22">
        <f t="shared" si="10"/>
        <v>-1</v>
      </c>
      <c r="CL9" s="22">
        <f t="shared" si="11"/>
        <v>-1</v>
      </c>
      <c r="CM9" s="22">
        <f t="shared" si="12"/>
        <v>-1</v>
      </c>
      <c r="CN9" s="22">
        <f t="shared" si="13"/>
        <v>-1</v>
      </c>
      <c r="CO9" s="22">
        <f t="shared" si="14"/>
        <v>-1</v>
      </c>
      <c r="CP9" s="22"/>
      <c r="CQ9" s="22"/>
      <c r="CR9" s="22"/>
      <c r="CS9" s="22"/>
      <c r="CT9" s="22"/>
    </row>
    <row r="10" spans="1:98" x14ac:dyDescent="0.25">
      <c r="A10" s="55" t="s">
        <v>96</v>
      </c>
      <c r="B10" s="88">
        <v>259675.68726999999</v>
      </c>
      <c r="C10" s="88">
        <v>637.75037779000002</v>
      </c>
      <c r="D10" s="88">
        <v>76419.213883999997</v>
      </c>
      <c r="E10" s="88">
        <v>2615.3599380999999</v>
      </c>
      <c r="F10" s="88">
        <v>1634.4191911</v>
      </c>
      <c r="G10" s="88">
        <v>1493.7457406999999</v>
      </c>
      <c r="H10" s="88">
        <v>27735.901418000001</v>
      </c>
      <c r="I10" s="88">
        <v>111.26071122</v>
      </c>
      <c r="J10" s="88">
        <v>580.56757040000002</v>
      </c>
      <c r="K10" s="88">
        <v>279.44401517</v>
      </c>
      <c r="L10" s="88">
        <v>19.074261270000001</v>
      </c>
      <c r="M10" s="88">
        <v>81.225196431000001</v>
      </c>
      <c r="N10" s="88">
        <v>36.166160495</v>
      </c>
      <c r="P10" s="27" t="s">
        <v>187</v>
      </c>
      <c r="Q10" s="25">
        <v>47.9478016033692</v>
      </c>
      <c r="R10" s="25">
        <v>19.076176874994701</v>
      </c>
      <c r="S10" s="25">
        <v>111.26360522700099</v>
      </c>
      <c r="T10" s="25">
        <v>111.264590356931</v>
      </c>
      <c r="U10" s="25">
        <v>55.412374187321198</v>
      </c>
      <c r="V10" s="25">
        <v>580.74224773019796</v>
      </c>
      <c r="W10" s="25">
        <v>81.265577480924406</v>
      </c>
      <c r="X10" s="25">
        <v>1361.2287119518801</v>
      </c>
      <c r="Y10" s="25">
        <v>259716.96743486699</v>
      </c>
      <c r="Z10" s="25">
        <v>1249.28257741926</v>
      </c>
      <c r="AA10" s="25">
        <v>355.51688127224003</v>
      </c>
      <c r="AB10" s="25">
        <v>315.12995248981798</v>
      </c>
      <c r="AC10" s="25">
        <v>20.8393418374175</v>
      </c>
      <c r="AD10" s="25">
        <v>279.429861785875</v>
      </c>
      <c r="AE10" s="25">
        <v>279.42987661708497</v>
      </c>
      <c r="AF10" s="25">
        <v>611.40291205895096</v>
      </c>
      <c r="AG10" s="25">
        <v>1086.5405174058801</v>
      </c>
      <c r="AH10" s="25">
        <v>15.361659896429201</v>
      </c>
      <c r="AI10" s="25">
        <v>5.7460406112268103</v>
      </c>
      <c r="AJ10" s="25">
        <v>112.49103628398299</v>
      </c>
      <c r="AK10" s="25">
        <v>36.171697452315598</v>
      </c>
      <c r="AL10" s="25">
        <v>637.96548281882895</v>
      </c>
      <c r="AM10" s="25">
        <v>0</v>
      </c>
      <c r="AN10" s="88">
        <v>28523.812910707202</v>
      </c>
      <c r="AO10" s="25">
        <v>62280.107812871698</v>
      </c>
      <c r="AP10" s="25">
        <v>13533.812696462101</v>
      </c>
      <c r="AQ10" s="25">
        <v>76425.323421392794</v>
      </c>
      <c r="AR10" s="25">
        <v>665.71414072840696</v>
      </c>
      <c r="AS10" s="25">
        <v>1.29721487623803</v>
      </c>
      <c r="AT10" s="25">
        <v>15437.002144309899</v>
      </c>
      <c r="AU10" s="25">
        <v>6.6863279632048496</v>
      </c>
      <c r="AV10" s="25">
        <v>1.1850810031029999</v>
      </c>
      <c r="AW10" s="25">
        <v>912.33053301145901</v>
      </c>
      <c r="AX10" s="25">
        <v>16.839575398402701</v>
      </c>
      <c r="AY10" s="25">
        <v>0.99481152355914104</v>
      </c>
      <c r="AZ10" s="25">
        <v>0.397925501744407</v>
      </c>
      <c r="BA10" s="25">
        <v>2615.0966253034298</v>
      </c>
      <c r="BB10" s="25">
        <v>1634.1284363673301</v>
      </c>
      <c r="BC10" s="25">
        <v>980.96818893610396</v>
      </c>
      <c r="BD10" s="25">
        <v>10.794671662229799</v>
      </c>
      <c r="BE10" s="25">
        <v>0.13242308272292799</v>
      </c>
      <c r="BF10" s="25">
        <v>60.323468095261703</v>
      </c>
      <c r="BG10" s="25">
        <v>2.5325442693607099</v>
      </c>
      <c r="BH10" s="25">
        <v>61.146835417252198</v>
      </c>
      <c r="BI10" s="25">
        <v>7.6925306402773304</v>
      </c>
      <c r="BJ10" s="25">
        <v>1.64050794093817</v>
      </c>
      <c r="BK10" s="25">
        <v>279.49535788179901</v>
      </c>
      <c r="BL10" s="25">
        <v>69.626573085401503</v>
      </c>
      <c r="BM10" s="25">
        <v>9.7476241335560001</v>
      </c>
      <c r="BN10" s="25">
        <v>260.40650730115698</v>
      </c>
      <c r="BO10" s="25">
        <v>0.48449666506831501</v>
      </c>
      <c r="BP10" s="25">
        <v>1494.15194143641</v>
      </c>
      <c r="BQ10" s="25">
        <v>0</v>
      </c>
      <c r="BR10" s="25">
        <v>0.35377694821272998</v>
      </c>
      <c r="BS10" s="25">
        <v>3214.29081337763</v>
      </c>
      <c r="BT10" s="25">
        <v>344.64379094485599</v>
      </c>
      <c r="BU10" s="25">
        <v>27738.628960686001</v>
      </c>
      <c r="BV10" s="25">
        <v>4584.2417398161897</v>
      </c>
      <c r="BW10" s="25">
        <f t="shared" si="15"/>
        <v>10641.00992701044</v>
      </c>
      <c r="BX10" s="25">
        <f t="shared" si="16"/>
        <v>4555.2990225826279</v>
      </c>
      <c r="BZ10" s="25">
        <f t="shared" si="0"/>
        <v>29912.805588912495</v>
      </c>
      <c r="CB10" s="29">
        <f t="shared" si="1"/>
        <v>8.0000042484322485E-3</v>
      </c>
      <c r="CC10" s="22">
        <f t="shared" si="2"/>
        <v>1.5896815485878682E-4</v>
      </c>
      <c r="CD10" s="22">
        <f t="shared" si="3"/>
        <v>3.3728718370083051E-4</v>
      </c>
      <c r="CE10" s="22">
        <f t="shared" si="4"/>
        <v>7.9947660833967909E-5</v>
      </c>
      <c r="CF10" s="22">
        <f t="shared" si="5"/>
        <v>-1.0067937217137048E-4</v>
      </c>
      <c r="CG10" s="22">
        <f t="shared" si="6"/>
        <v>-1.7789483521314648E-4</v>
      </c>
      <c r="CH10" s="22">
        <f t="shared" si="7"/>
        <v>2.7193432278486306E-4</v>
      </c>
      <c r="CI10" s="22">
        <f t="shared" si="8"/>
        <v>9.8339788741444507E-5</v>
      </c>
      <c r="CJ10" s="22">
        <f t="shared" si="9"/>
        <v>3.486528971866941E-5</v>
      </c>
      <c r="CK10" s="22">
        <f t="shared" si="10"/>
        <v>3.0087338512137018E-4</v>
      </c>
      <c r="CL10" s="22">
        <f t="shared" si="11"/>
        <v>-5.0595296902054645E-5</v>
      </c>
      <c r="CM10" s="22">
        <f t="shared" si="12"/>
        <v>1.0042879079741179E-4</v>
      </c>
      <c r="CN10" s="22">
        <f t="shared" si="13"/>
        <v>4.9714930463368276E-4</v>
      </c>
      <c r="CO10" s="22">
        <f t="shared" si="14"/>
        <v>1.5309773666364294E-4</v>
      </c>
      <c r="CP10" s="22"/>
      <c r="CQ10" s="22"/>
      <c r="CR10" s="22"/>
      <c r="CS10" s="22"/>
      <c r="CT10" s="22"/>
    </row>
    <row r="11" spans="1:98" x14ac:dyDescent="0.25">
      <c r="A11" s="19" t="s">
        <v>97</v>
      </c>
      <c r="B11" s="88">
        <v>553676.88785000006</v>
      </c>
      <c r="C11" s="88">
        <v>1756.7794179</v>
      </c>
      <c r="D11" s="88">
        <v>134139.89788999999</v>
      </c>
      <c r="E11" s="88">
        <v>7145.1459742999996</v>
      </c>
      <c r="F11" s="88">
        <v>4449.6616182999996</v>
      </c>
      <c r="G11" s="88">
        <v>532.05109468000001</v>
      </c>
      <c r="H11" s="88">
        <v>61839.078587000004</v>
      </c>
      <c r="I11" s="88">
        <v>275.44759511000001</v>
      </c>
      <c r="J11" s="88">
        <v>1271.3970262</v>
      </c>
      <c r="K11" s="88">
        <v>723.76028214999997</v>
      </c>
      <c r="L11" s="88">
        <v>46.318526472000002</v>
      </c>
      <c r="M11" s="88">
        <v>176.66478767000001</v>
      </c>
      <c r="N11" s="88">
        <v>85.907394479999994</v>
      </c>
      <c r="P11" s="27" t="s">
        <v>188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88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v>0</v>
      </c>
      <c r="BF11" s="25">
        <v>0</v>
      </c>
      <c r="BG11" s="25">
        <v>0</v>
      </c>
      <c r="BH11" s="25">
        <v>0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0</v>
      </c>
      <c r="BP11" s="25">
        <v>0</v>
      </c>
      <c r="BQ11" s="25">
        <v>0</v>
      </c>
      <c r="BR11" s="25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f t="shared" si="15"/>
        <v>0</v>
      </c>
      <c r="BX11" s="25">
        <f t="shared" si="16"/>
        <v>0</v>
      </c>
      <c r="BZ11" s="25" t="str">
        <f t="shared" si="0"/>
        <v/>
      </c>
      <c r="CB11" s="29" t="str">
        <f t="shared" si="1"/>
        <v/>
      </c>
      <c r="CC11" s="22">
        <f t="shared" si="2"/>
        <v>-1</v>
      </c>
      <c r="CD11" s="22">
        <f t="shared" si="3"/>
        <v>-1</v>
      </c>
      <c r="CE11" s="22">
        <f t="shared" si="4"/>
        <v>-1</v>
      </c>
      <c r="CF11" s="22">
        <f t="shared" si="5"/>
        <v>-1</v>
      </c>
      <c r="CG11" s="22">
        <f t="shared" si="6"/>
        <v>-1</v>
      </c>
      <c r="CH11" s="22">
        <f t="shared" si="7"/>
        <v>-1</v>
      </c>
      <c r="CI11" s="22">
        <f t="shared" si="8"/>
        <v>-1</v>
      </c>
      <c r="CJ11" s="22">
        <f t="shared" si="9"/>
        <v>-1</v>
      </c>
      <c r="CK11" s="22">
        <f t="shared" si="10"/>
        <v>-1</v>
      </c>
      <c r="CL11" s="22">
        <f t="shared" si="11"/>
        <v>-1</v>
      </c>
      <c r="CM11" s="22">
        <f t="shared" si="12"/>
        <v>-1</v>
      </c>
      <c r="CN11" s="22">
        <f t="shared" si="13"/>
        <v>-1</v>
      </c>
      <c r="CO11" s="22">
        <f t="shared" si="14"/>
        <v>-1</v>
      </c>
      <c r="CP11" s="22"/>
      <c r="CQ11" s="22"/>
      <c r="CR11" s="22"/>
      <c r="CS11" s="22"/>
      <c r="CT11" s="22"/>
    </row>
    <row r="12" spans="1:98" x14ac:dyDescent="0.25">
      <c r="A12" s="19" t="s">
        <v>98</v>
      </c>
      <c r="B12" s="88">
        <v>101384.47423000001</v>
      </c>
      <c r="C12" s="88">
        <v>200.27127408000001</v>
      </c>
      <c r="D12" s="88">
        <v>23926.750110000001</v>
      </c>
      <c r="E12" s="88">
        <v>2256.0919479999998</v>
      </c>
      <c r="F12" s="88">
        <v>1833.3457536999999</v>
      </c>
      <c r="G12" s="88">
        <v>746.47394384999996</v>
      </c>
      <c r="H12" s="88">
        <v>9452.8646511000006</v>
      </c>
      <c r="I12" s="88">
        <v>38.195214876999998</v>
      </c>
      <c r="J12" s="88">
        <v>215.23109249999999</v>
      </c>
      <c r="K12" s="88">
        <v>94.021827705999996</v>
      </c>
      <c r="L12" s="88">
        <v>6.6480682480000004</v>
      </c>
      <c r="M12" s="88">
        <v>30.765071589000001</v>
      </c>
      <c r="N12" s="88">
        <v>12.741395706</v>
      </c>
      <c r="P12" s="27" t="s">
        <v>189</v>
      </c>
      <c r="Q12" s="25">
        <v>10.688936267037199</v>
      </c>
      <c r="R12" s="25">
        <v>4.0227629635780602</v>
      </c>
      <c r="S12" s="25">
        <v>23.534493993319099</v>
      </c>
      <c r="T12" s="25">
        <v>23.534713905475499</v>
      </c>
      <c r="U12" s="25">
        <v>11.817581702276801</v>
      </c>
      <c r="V12" s="25">
        <v>124.709445629209</v>
      </c>
      <c r="W12" s="25">
        <v>16.773734268646599</v>
      </c>
      <c r="X12" s="25">
        <v>295.56035021805599</v>
      </c>
      <c r="Y12" s="25">
        <v>64479.498740389201</v>
      </c>
      <c r="Z12" s="25">
        <v>277.28224860412598</v>
      </c>
      <c r="AA12" s="25">
        <v>78.106040436786301</v>
      </c>
      <c r="AB12" s="25">
        <v>67.285483814593505</v>
      </c>
      <c r="AC12" s="25">
        <v>4.6655612861272102</v>
      </c>
      <c r="AD12" s="25">
        <v>58.991658271015503</v>
      </c>
      <c r="AE12" s="25">
        <v>58.991655590078302</v>
      </c>
      <c r="AF12" s="25">
        <v>122.48686423607001</v>
      </c>
      <c r="AG12" s="25">
        <v>211.25967289371999</v>
      </c>
      <c r="AH12" s="25">
        <v>3.4807122562941402</v>
      </c>
      <c r="AI12" s="25">
        <v>1.1814072869657199</v>
      </c>
      <c r="AJ12" s="25">
        <v>25.9439453546319</v>
      </c>
      <c r="AK12" s="25">
        <v>7.7154950385846401</v>
      </c>
      <c r="AL12" s="25">
        <v>132.50878427222599</v>
      </c>
      <c r="AM12" s="25">
        <v>0</v>
      </c>
      <c r="AN12" s="88">
        <v>5686.1126821982198</v>
      </c>
      <c r="AO12" s="25">
        <v>12399.011001945501</v>
      </c>
      <c r="AP12" s="25">
        <v>2789.3441392218701</v>
      </c>
      <c r="AQ12" s="25">
        <v>15310.8420054035</v>
      </c>
      <c r="AR12" s="25">
        <v>142.22583211219299</v>
      </c>
      <c r="AS12" s="25">
        <v>0.267374292123436</v>
      </c>
      <c r="AT12" s="25">
        <v>3009.5209686072799</v>
      </c>
      <c r="AU12" s="25">
        <v>1.3636295922000401</v>
      </c>
      <c r="AV12" s="25">
        <v>0.24209470482867301</v>
      </c>
      <c r="AW12" s="25">
        <v>187.38160323418001</v>
      </c>
      <c r="AX12" s="25">
        <v>3.4215665479477702</v>
      </c>
      <c r="AY12" s="25">
        <v>0.20182883524308701</v>
      </c>
      <c r="AZ12" s="25">
        <v>8.1870107420206395E-2</v>
      </c>
      <c r="BA12" s="25">
        <v>1465.23775968421</v>
      </c>
      <c r="BB12" s="25">
        <v>1191.57876305177</v>
      </c>
      <c r="BC12" s="25">
        <v>273.65899663243903</v>
      </c>
      <c r="BD12" s="25">
        <v>2.1823331315001901</v>
      </c>
      <c r="BE12" s="25">
        <v>2.6927230520786799E-2</v>
      </c>
      <c r="BF12" s="25">
        <v>12.2048947028445</v>
      </c>
      <c r="BG12" s="25">
        <v>0.51648528436867802</v>
      </c>
      <c r="BH12" s="25">
        <v>12.319774656767899</v>
      </c>
      <c r="BI12" s="25">
        <v>1.5816070370431601</v>
      </c>
      <c r="BJ12" s="25">
        <v>0.32893528420333201</v>
      </c>
      <c r="BK12" s="25">
        <v>56.242350127041298</v>
      </c>
      <c r="BL12" s="25">
        <v>13.866846563687</v>
      </c>
      <c r="BM12" s="25">
        <v>1.9751356469738801</v>
      </c>
      <c r="BN12" s="25">
        <v>911.14185860656903</v>
      </c>
      <c r="BO12" s="25">
        <v>9.8494029993882098E-2</v>
      </c>
      <c r="BP12" s="25">
        <v>490.51008136157401</v>
      </c>
      <c r="BQ12" s="25">
        <v>0</v>
      </c>
      <c r="BR12" s="25">
        <v>7.2230019018890201E-2</v>
      </c>
      <c r="BS12" s="25">
        <v>637.75404266548003</v>
      </c>
      <c r="BT12" s="25">
        <v>69.439532718067397</v>
      </c>
      <c r="BU12" s="25">
        <v>5508.3515688641201</v>
      </c>
      <c r="BV12" s="25">
        <v>917.85598288799997</v>
      </c>
      <c r="BW12" s="25">
        <f t="shared" si="15"/>
        <v>2074.5182389121042</v>
      </c>
      <c r="BX12" s="25">
        <f t="shared" si="16"/>
        <v>911.6824437138132</v>
      </c>
      <c r="BZ12" s="25">
        <f t="shared" si="0"/>
        <v>5985.242973587885</v>
      </c>
      <c r="CB12" s="29">
        <f t="shared" si="1"/>
        <v>8.0000083726840081E-3</v>
      </c>
      <c r="CC12" s="22">
        <f t="shared" si="2"/>
        <v>-0.36401012847281206</v>
      </c>
      <c r="CD12" s="22">
        <f t="shared" si="3"/>
        <v>-0.3383535163445644</v>
      </c>
      <c r="CE12" s="22">
        <f t="shared" si="4"/>
        <v>-0.36009520996315958</v>
      </c>
      <c r="CF12" s="22">
        <f t="shared" si="5"/>
        <v>-0.35054164747889516</v>
      </c>
      <c r="CG12" s="22">
        <f t="shared" si="6"/>
        <v>-0.35005235065619034</v>
      </c>
      <c r="CH12" s="22">
        <f t="shared" si="7"/>
        <v>-0.34289724992713283</v>
      </c>
      <c r="CI12" s="22">
        <f t="shared" si="8"/>
        <v>-0.4172822977822781</v>
      </c>
      <c r="CJ12" s="22">
        <f t="shared" si="9"/>
        <v>-0.38383082851440137</v>
      </c>
      <c r="CK12" s="22">
        <f t="shared" si="10"/>
        <v>-0.42057885698271497</v>
      </c>
      <c r="CL12" s="22">
        <f t="shared" si="11"/>
        <v>-0.37257489000808103</v>
      </c>
      <c r="CM12" s="22">
        <f t="shared" si="12"/>
        <v>-0.39489746291514605</v>
      </c>
      <c r="CN12" s="22">
        <f t="shared" si="13"/>
        <v>-0.45477993704249919</v>
      </c>
      <c r="CO12" s="22">
        <f t="shared" si="14"/>
        <v>-0.39445448390309651</v>
      </c>
      <c r="CP12" s="22"/>
      <c r="CQ12" s="22"/>
      <c r="CR12" s="22"/>
      <c r="CS12" s="22"/>
      <c r="CT12" s="22"/>
    </row>
    <row r="13" spans="1:98" x14ac:dyDescent="0.25">
      <c r="A13" s="19" t="s">
        <v>99</v>
      </c>
      <c r="B13" s="88">
        <v>215142.21604</v>
      </c>
      <c r="C13" s="88">
        <v>546.33155294999995</v>
      </c>
      <c r="D13" s="88">
        <v>57991.815269999999</v>
      </c>
      <c r="E13" s="88">
        <v>6145.9805419000004</v>
      </c>
      <c r="F13" s="88">
        <v>4993.7331734999998</v>
      </c>
      <c r="G13" s="88">
        <v>2025.4312921999999</v>
      </c>
      <c r="H13" s="88">
        <v>23941.699100999998</v>
      </c>
      <c r="I13" s="88">
        <v>94.773294586999995</v>
      </c>
      <c r="J13" s="88">
        <v>494.91113594000001</v>
      </c>
      <c r="K13" s="88">
        <v>238.26885222999999</v>
      </c>
      <c r="L13" s="88">
        <v>16.231188680999999</v>
      </c>
      <c r="M13" s="88">
        <v>68.611765430000005</v>
      </c>
      <c r="N13" s="88">
        <v>30.739423781999999</v>
      </c>
      <c r="P13" s="27" t="s">
        <v>190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88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25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f t="shared" si="15"/>
        <v>0</v>
      </c>
      <c r="BX13" s="25">
        <f t="shared" si="16"/>
        <v>0</v>
      </c>
      <c r="BZ13" s="25" t="str">
        <f t="shared" si="0"/>
        <v/>
      </c>
      <c r="CB13" s="29" t="str">
        <f t="shared" si="1"/>
        <v/>
      </c>
      <c r="CC13" s="22">
        <f t="shared" si="2"/>
        <v>-1</v>
      </c>
      <c r="CD13" s="22">
        <f t="shared" si="3"/>
        <v>-1</v>
      </c>
      <c r="CE13" s="22">
        <f t="shared" si="4"/>
        <v>-1</v>
      </c>
      <c r="CF13" s="22">
        <f t="shared" si="5"/>
        <v>-1</v>
      </c>
      <c r="CG13" s="22">
        <f t="shared" si="6"/>
        <v>-1</v>
      </c>
      <c r="CH13" s="22">
        <f t="shared" si="7"/>
        <v>-1</v>
      </c>
      <c r="CI13" s="22">
        <f t="shared" si="8"/>
        <v>-1</v>
      </c>
      <c r="CJ13" s="22">
        <f t="shared" si="9"/>
        <v>-1</v>
      </c>
      <c r="CK13" s="22">
        <f t="shared" si="10"/>
        <v>-1</v>
      </c>
      <c r="CL13" s="22">
        <f t="shared" si="11"/>
        <v>-1</v>
      </c>
      <c r="CM13" s="22">
        <f t="shared" si="12"/>
        <v>-1</v>
      </c>
      <c r="CN13" s="22">
        <f t="shared" si="13"/>
        <v>-1</v>
      </c>
      <c r="CO13" s="22">
        <f t="shared" si="14"/>
        <v>-1</v>
      </c>
      <c r="CP13" s="22"/>
      <c r="CQ13" s="22"/>
      <c r="CR13" s="22"/>
      <c r="CS13" s="22"/>
      <c r="CT13" s="22"/>
    </row>
    <row r="14" spans="1:98" x14ac:dyDescent="0.25">
      <c r="A14" s="19" t="s">
        <v>100</v>
      </c>
      <c r="B14" s="88">
        <v>162622.33968</v>
      </c>
      <c r="C14" s="88">
        <v>280.68739548999997</v>
      </c>
      <c r="D14" s="88">
        <v>28694.778214000002</v>
      </c>
      <c r="E14" s="88">
        <v>3151.3039379000002</v>
      </c>
      <c r="F14" s="88">
        <v>2560.0433724999998</v>
      </c>
      <c r="G14" s="88">
        <v>1089.6845254</v>
      </c>
      <c r="H14" s="88">
        <v>13819.770861000001</v>
      </c>
      <c r="I14" s="88">
        <v>53.297296099</v>
      </c>
      <c r="J14" s="88">
        <v>303.07968914999998</v>
      </c>
      <c r="K14" s="88">
        <v>131.38476627</v>
      </c>
      <c r="L14" s="88">
        <v>9.2462676192999993</v>
      </c>
      <c r="M14" s="88">
        <v>42.229421440000003</v>
      </c>
      <c r="N14" s="88">
        <v>17.764153315000001</v>
      </c>
      <c r="P14" s="27" t="s">
        <v>191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88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f t="shared" si="15"/>
        <v>0</v>
      </c>
      <c r="BX14" s="25">
        <f t="shared" si="16"/>
        <v>0</v>
      </c>
      <c r="BZ14" s="25" t="str">
        <f t="shared" si="0"/>
        <v/>
      </c>
      <c r="CB14" s="29" t="str">
        <f t="shared" si="1"/>
        <v/>
      </c>
      <c r="CC14" s="22">
        <f t="shared" si="2"/>
        <v>-1</v>
      </c>
      <c r="CD14" s="22">
        <f t="shared" si="3"/>
        <v>-1</v>
      </c>
      <c r="CE14" s="22">
        <f t="shared" si="4"/>
        <v>-1</v>
      </c>
      <c r="CF14" s="22">
        <f t="shared" si="5"/>
        <v>-1</v>
      </c>
      <c r="CG14" s="22">
        <f t="shared" si="6"/>
        <v>-1</v>
      </c>
      <c r="CH14" s="22">
        <f t="shared" si="7"/>
        <v>-1</v>
      </c>
      <c r="CI14" s="22">
        <f t="shared" si="8"/>
        <v>-1</v>
      </c>
      <c r="CJ14" s="22">
        <f t="shared" si="9"/>
        <v>-1</v>
      </c>
      <c r="CK14" s="22">
        <f t="shared" si="10"/>
        <v>-1</v>
      </c>
      <c r="CL14" s="22">
        <f t="shared" si="11"/>
        <v>-1</v>
      </c>
      <c r="CM14" s="22">
        <f t="shared" si="12"/>
        <v>-1</v>
      </c>
      <c r="CN14" s="22">
        <f t="shared" si="13"/>
        <v>-1</v>
      </c>
      <c r="CO14" s="22">
        <f t="shared" si="14"/>
        <v>-1</v>
      </c>
      <c r="CP14" s="22"/>
      <c r="CQ14" s="22"/>
      <c r="CR14" s="22"/>
      <c r="CS14" s="22"/>
      <c r="CT14" s="22"/>
    </row>
    <row r="15" spans="1:98" x14ac:dyDescent="0.25">
      <c r="A15" s="19" t="s">
        <v>101</v>
      </c>
      <c r="B15" s="88">
        <v>122179.03608000001</v>
      </c>
      <c r="C15" s="88">
        <v>320.55887173000002</v>
      </c>
      <c r="D15" s="88">
        <v>34085.584950999997</v>
      </c>
      <c r="E15" s="88">
        <v>3497.6867109999998</v>
      </c>
      <c r="F15" s="88">
        <v>2830.1086596</v>
      </c>
      <c r="G15" s="88">
        <v>1135.7557475000001</v>
      </c>
      <c r="H15" s="88">
        <v>13353.100732000001</v>
      </c>
      <c r="I15" s="88">
        <v>55.692319028</v>
      </c>
      <c r="J15" s="88">
        <v>287.91517468000001</v>
      </c>
      <c r="K15" s="88">
        <v>140.05874193</v>
      </c>
      <c r="L15" s="88">
        <v>9.5479302490000002</v>
      </c>
      <c r="M15" s="88">
        <v>40.525825550999997</v>
      </c>
      <c r="N15" s="88">
        <v>18.052752558000002</v>
      </c>
      <c r="P15" s="27" t="s">
        <v>192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88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>
        <v>0</v>
      </c>
      <c r="AX15" s="25">
        <v>0</v>
      </c>
      <c r="AY15" s="25">
        <v>0</v>
      </c>
      <c r="AZ15" s="25">
        <v>0</v>
      </c>
      <c r="BA15" s="25">
        <v>0</v>
      </c>
      <c r="BB15" s="25">
        <v>0</v>
      </c>
      <c r="BC15" s="25">
        <v>0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25">
        <v>0</v>
      </c>
      <c r="BL15" s="25">
        <v>0</v>
      </c>
      <c r="BM15" s="25">
        <v>0</v>
      </c>
      <c r="BN15" s="25">
        <v>0</v>
      </c>
      <c r="BO15" s="25">
        <v>0</v>
      </c>
      <c r="BP15" s="25">
        <v>0</v>
      </c>
      <c r="BQ15" s="25">
        <v>0</v>
      </c>
      <c r="BR15" s="25">
        <v>0</v>
      </c>
      <c r="BS15" s="25">
        <v>0</v>
      </c>
      <c r="BT15" s="25">
        <v>0</v>
      </c>
      <c r="BU15" s="25">
        <v>0</v>
      </c>
      <c r="BV15" s="25">
        <v>0</v>
      </c>
      <c r="BW15" s="25">
        <f t="shared" si="15"/>
        <v>0</v>
      </c>
      <c r="BX15" s="25">
        <f t="shared" si="16"/>
        <v>0</v>
      </c>
      <c r="BZ15" s="25" t="str">
        <f t="shared" si="0"/>
        <v/>
      </c>
      <c r="CB15" s="29" t="str">
        <f t="shared" si="1"/>
        <v/>
      </c>
      <c r="CC15" s="22">
        <f t="shared" si="2"/>
        <v>-1</v>
      </c>
      <c r="CD15" s="22">
        <f t="shared" si="3"/>
        <v>-1</v>
      </c>
      <c r="CE15" s="22">
        <f t="shared" si="4"/>
        <v>-1</v>
      </c>
      <c r="CF15" s="22">
        <f t="shared" si="5"/>
        <v>-1</v>
      </c>
      <c r="CG15" s="22">
        <f t="shared" si="6"/>
        <v>-1</v>
      </c>
      <c r="CH15" s="22">
        <f t="shared" si="7"/>
        <v>-1</v>
      </c>
      <c r="CI15" s="22">
        <f t="shared" si="8"/>
        <v>-1</v>
      </c>
      <c r="CJ15" s="22">
        <f t="shared" si="9"/>
        <v>-1</v>
      </c>
      <c r="CK15" s="22">
        <f t="shared" si="10"/>
        <v>-1</v>
      </c>
      <c r="CL15" s="22">
        <f t="shared" si="11"/>
        <v>-1</v>
      </c>
      <c r="CM15" s="22">
        <f t="shared" si="12"/>
        <v>-1</v>
      </c>
      <c r="CN15" s="22">
        <f t="shared" si="13"/>
        <v>-1</v>
      </c>
      <c r="CO15" s="22">
        <f t="shared" si="14"/>
        <v>-1</v>
      </c>
      <c r="CP15" s="22"/>
      <c r="CQ15" s="22"/>
      <c r="CR15" s="22"/>
      <c r="CS15" s="22"/>
      <c r="CT15" s="22"/>
    </row>
    <row r="16" spans="1:98" x14ac:dyDescent="0.25">
      <c r="A16" s="19" t="s">
        <v>102</v>
      </c>
      <c r="B16" s="88">
        <v>413993.47421999997</v>
      </c>
      <c r="C16" s="88">
        <v>1165.7321477999999</v>
      </c>
      <c r="D16" s="88">
        <v>119406.42238</v>
      </c>
      <c r="E16" s="88">
        <v>9243.3481733999997</v>
      </c>
      <c r="F16" s="88">
        <v>7095.3165011999999</v>
      </c>
      <c r="G16" s="88">
        <v>2919.2310563999999</v>
      </c>
      <c r="H16" s="88">
        <v>48389.684917999999</v>
      </c>
      <c r="I16" s="88">
        <v>191.26876081</v>
      </c>
      <c r="J16" s="88">
        <v>951.46895773000006</v>
      </c>
      <c r="K16" s="88">
        <v>492.88568542000002</v>
      </c>
      <c r="L16" s="88">
        <v>32.309891544000003</v>
      </c>
      <c r="M16" s="88">
        <v>127.39789552000001</v>
      </c>
      <c r="N16" s="88">
        <v>60.831826145999997</v>
      </c>
      <c r="P16" s="27" t="s">
        <v>193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88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0</v>
      </c>
      <c r="BH16" s="25">
        <v>0</v>
      </c>
      <c r="BI16" s="25">
        <v>0</v>
      </c>
      <c r="BJ16" s="25">
        <v>0</v>
      </c>
      <c r="BK16" s="25">
        <v>0</v>
      </c>
      <c r="BL16" s="25">
        <v>0</v>
      </c>
      <c r="BM16" s="25">
        <v>0</v>
      </c>
      <c r="BN16" s="25">
        <v>0</v>
      </c>
      <c r="BO16" s="25">
        <v>0</v>
      </c>
      <c r="BP16" s="25">
        <v>0</v>
      </c>
      <c r="BQ16" s="25">
        <v>0</v>
      </c>
      <c r="BR16" s="25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f t="shared" si="15"/>
        <v>0</v>
      </c>
      <c r="BX16" s="25">
        <f t="shared" si="16"/>
        <v>0</v>
      </c>
      <c r="BZ16" s="25" t="str">
        <f t="shared" si="0"/>
        <v/>
      </c>
      <c r="CB16" s="29" t="str">
        <f t="shared" si="1"/>
        <v/>
      </c>
      <c r="CC16" s="22">
        <f t="shared" si="2"/>
        <v>-1</v>
      </c>
      <c r="CD16" s="22">
        <f t="shared" si="3"/>
        <v>-1</v>
      </c>
      <c r="CE16" s="22">
        <f t="shared" si="4"/>
        <v>-1</v>
      </c>
      <c r="CF16" s="22">
        <f t="shared" si="5"/>
        <v>-1</v>
      </c>
      <c r="CG16" s="22">
        <f t="shared" si="6"/>
        <v>-1</v>
      </c>
      <c r="CH16" s="22">
        <f t="shared" si="7"/>
        <v>-1</v>
      </c>
      <c r="CI16" s="22">
        <f t="shared" si="8"/>
        <v>-1</v>
      </c>
      <c r="CJ16" s="22">
        <f t="shared" si="9"/>
        <v>-1</v>
      </c>
      <c r="CK16" s="22">
        <f t="shared" si="10"/>
        <v>-1</v>
      </c>
      <c r="CL16" s="22">
        <f t="shared" si="11"/>
        <v>-1</v>
      </c>
      <c r="CM16" s="22">
        <f t="shared" si="12"/>
        <v>-1</v>
      </c>
      <c r="CN16" s="22">
        <f t="shared" si="13"/>
        <v>-1</v>
      </c>
      <c r="CO16" s="22">
        <f t="shared" si="14"/>
        <v>-1</v>
      </c>
      <c r="CP16" s="22"/>
      <c r="CQ16" s="22"/>
      <c r="CR16" s="22"/>
      <c r="CS16" s="22"/>
      <c r="CT16" s="22"/>
    </row>
    <row r="17" spans="1:98" x14ac:dyDescent="0.25">
      <c r="A17" s="19" t="s">
        <v>103</v>
      </c>
      <c r="B17" s="88">
        <v>417433.89084000001</v>
      </c>
      <c r="C17" s="88">
        <v>996.77794972000004</v>
      </c>
      <c r="D17" s="88">
        <v>99159.497881999996</v>
      </c>
      <c r="E17" s="88">
        <v>7078.9315096</v>
      </c>
      <c r="F17" s="88">
        <v>5305.4560216999998</v>
      </c>
      <c r="G17" s="88">
        <v>1901.9118249000001</v>
      </c>
      <c r="H17" s="88">
        <v>39018.149314000002</v>
      </c>
      <c r="I17" s="88">
        <v>178.34406104000001</v>
      </c>
      <c r="J17" s="88">
        <v>926.76149162000002</v>
      </c>
      <c r="K17" s="88">
        <v>451.97320717000002</v>
      </c>
      <c r="L17" s="88">
        <v>30.653332841000001</v>
      </c>
      <c r="M17" s="88">
        <v>133.52263567</v>
      </c>
      <c r="N17" s="88">
        <v>57.929522083000002</v>
      </c>
      <c r="P17" s="27" t="s">
        <v>194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88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>
        <v>0</v>
      </c>
      <c r="BL17" s="25">
        <v>0</v>
      </c>
      <c r="BM17" s="25">
        <v>0</v>
      </c>
      <c r="BN17" s="25">
        <v>0</v>
      </c>
      <c r="BO17" s="25">
        <v>0</v>
      </c>
      <c r="BP17" s="25">
        <v>0</v>
      </c>
      <c r="BQ17" s="25">
        <v>0</v>
      </c>
      <c r="BR17" s="25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f t="shared" si="15"/>
        <v>0</v>
      </c>
      <c r="BX17" s="25">
        <f t="shared" si="16"/>
        <v>0</v>
      </c>
      <c r="BZ17" s="25" t="str">
        <f t="shared" si="0"/>
        <v/>
      </c>
      <c r="CB17" s="29" t="str">
        <f t="shared" si="1"/>
        <v/>
      </c>
      <c r="CC17" s="22">
        <f t="shared" si="2"/>
        <v>-1</v>
      </c>
      <c r="CD17" s="22">
        <f t="shared" si="3"/>
        <v>-1</v>
      </c>
      <c r="CE17" s="22">
        <f t="shared" si="4"/>
        <v>-1</v>
      </c>
      <c r="CF17" s="22">
        <f t="shared" si="5"/>
        <v>-1</v>
      </c>
      <c r="CG17" s="22">
        <f t="shared" si="6"/>
        <v>-1</v>
      </c>
      <c r="CH17" s="22">
        <f t="shared" si="7"/>
        <v>-1</v>
      </c>
      <c r="CI17" s="22">
        <f t="shared" si="8"/>
        <v>-1</v>
      </c>
      <c r="CJ17" s="22">
        <f t="shared" si="9"/>
        <v>-1</v>
      </c>
      <c r="CK17" s="22">
        <f t="shared" si="10"/>
        <v>-1</v>
      </c>
      <c r="CL17" s="22">
        <f t="shared" si="11"/>
        <v>-1</v>
      </c>
      <c r="CM17" s="22">
        <f t="shared" si="12"/>
        <v>-1</v>
      </c>
      <c r="CN17" s="22">
        <f t="shared" si="13"/>
        <v>-1</v>
      </c>
      <c r="CO17" s="22">
        <f t="shared" si="14"/>
        <v>-1</v>
      </c>
      <c r="CP17" s="22"/>
      <c r="CQ17" s="22"/>
      <c r="CR17" s="22"/>
      <c r="CS17" s="22"/>
      <c r="CT17" s="22"/>
    </row>
    <row r="18" spans="1:98" x14ac:dyDescent="0.25">
      <c r="A18" s="19" t="s">
        <v>104</v>
      </c>
      <c r="B18" s="88">
        <v>312256.08986000001</v>
      </c>
      <c r="C18" s="88">
        <v>621.74252825999997</v>
      </c>
      <c r="D18" s="88">
        <v>68092.374022000004</v>
      </c>
      <c r="E18" s="88">
        <v>6989.0802035999995</v>
      </c>
      <c r="F18" s="88">
        <v>5678.3896619999996</v>
      </c>
      <c r="G18" s="88">
        <v>2313.4089204000002</v>
      </c>
      <c r="H18" s="88">
        <v>29696.588070999998</v>
      </c>
      <c r="I18" s="88">
        <v>118.24223006</v>
      </c>
      <c r="J18" s="88">
        <v>668.5293643</v>
      </c>
      <c r="K18" s="88">
        <v>291.14609843</v>
      </c>
      <c r="L18" s="88">
        <v>20.568912681</v>
      </c>
      <c r="M18" s="88">
        <v>94.815956846999995</v>
      </c>
      <c r="N18" s="88">
        <v>39.389980792999999</v>
      </c>
      <c r="P18" s="27" t="s">
        <v>195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88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0</v>
      </c>
      <c r="BT18" s="25">
        <v>0</v>
      </c>
      <c r="BU18" s="25">
        <v>0</v>
      </c>
      <c r="BV18" s="25">
        <v>0</v>
      </c>
      <c r="BW18" s="25">
        <f t="shared" si="15"/>
        <v>0</v>
      </c>
      <c r="BX18" s="25">
        <f t="shared" si="16"/>
        <v>0</v>
      </c>
      <c r="BZ18" s="25" t="str">
        <f t="shared" si="0"/>
        <v/>
      </c>
      <c r="CB18" s="29" t="str">
        <f t="shared" si="1"/>
        <v/>
      </c>
      <c r="CC18" s="22">
        <f t="shared" si="2"/>
        <v>-1</v>
      </c>
      <c r="CD18" s="22">
        <f t="shared" si="3"/>
        <v>-1</v>
      </c>
      <c r="CE18" s="22">
        <f t="shared" si="4"/>
        <v>-1</v>
      </c>
      <c r="CF18" s="22">
        <f t="shared" si="5"/>
        <v>-1</v>
      </c>
      <c r="CG18" s="22">
        <f t="shared" si="6"/>
        <v>-1</v>
      </c>
      <c r="CH18" s="22">
        <f t="shared" si="7"/>
        <v>-1</v>
      </c>
      <c r="CI18" s="22">
        <f t="shared" si="8"/>
        <v>-1</v>
      </c>
      <c r="CJ18" s="22">
        <f t="shared" si="9"/>
        <v>-1</v>
      </c>
      <c r="CK18" s="22">
        <f t="shared" si="10"/>
        <v>-1</v>
      </c>
      <c r="CL18" s="22">
        <f t="shared" si="11"/>
        <v>-1</v>
      </c>
      <c r="CM18" s="22">
        <f t="shared" si="12"/>
        <v>-1</v>
      </c>
      <c r="CN18" s="22">
        <f t="shared" si="13"/>
        <v>-1</v>
      </c>
      <c r="CO18" s="22">
        <f t="shared" si="14"/>
        <v>-1</v>
      </c>
      <c r="CP18" s="22"/>
      <c r="CQ18" s="22"/>
      <c r="CR18" s="22"/>
      <c r="CS18" s="22"/>
      <c r="CT18" s="22"/>
    </row>
    <row r="19" spans="1:98" x14ac:dyDescent="0.25">
      <c r="A19" s="19" t="s">
        <v>105</v>
      </c>
      <c r="B19" s="88">
        <v>77765.370278000002</v>
      </c>
      <c r="C19" s="88">
        <v>188.80111607000001</v>
      </c>
      <c r="D19" s="88">
        <v>19988.036372999999</v>
      </c>
      <c r="E19" s="88">
        <v>2120.1736191999998</v>
      </c>
      <c r="F19" s="88">
        <v>1722.4142859999999</v>
      </c>
      <c r="G19" s="88">
        <v>710.44503769999994</v>
      </c>
      <c r="H19" s="88">
        <v>8465.3712114999998</v>
      </c>
      <c r="I19" s="88">
        <v>32.539221556000001</v>
      </c>
      <c r="J19" s="88">
        <v>170.27768872999999</v>
      </c>
      <c r="K19" s="88">
        <v>81.926875441000007</v>
      </c>
      <c r="L19" s="88">
        <v>5.5608760624000002</v>
      </c>
      <c r="M19" s="88">
        <v>23.292522709</v>
      </c>
      <c r="N19" s="88">
        <v>10.545489711</v>
      </c>
      <c r="P19" s="27" t="s">
        <v>196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88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f t="shared" si="15"/>
        <v>0</v>
      </c>
      <c r="BX19" s="25">
        <f t="shared" si="16"/>
        <v>0</v>
      </c>
      <c r="BZ19" s="25" t="str">
        <f t="shared" si="0"/>
        <v/>
      </c>
      <c r="CB19" s="29" t="str">
        <f t="shared" si="1"/>
        <v/>
      </c>
      <c r="CC19" s="22">
        <f t="shared" si="2"/>
        <v>-1</v>
      </c>
      <c r="CD19" s="22">
        <f t="shared" si="3"/>
        <v>-1</v>
      </c>
      <c r="CE19" s="22">
        <f t="shared" si="4"/>
        <v>-1</v>
      </c>
      <c r="CF19" s="22">
        <f t="shared" si="5"/>
        <v>-1</v>
      </c>
      <c r="CG19" s="22">
        <f t="shared" si="6"/>
        <v>-1</v>
      </c>
      <c r="CH19" s="22">
        <f t="shared" si="7"/>
        <v>-1</v>
      </c>
      <c r="CI19" s="22">
        <f t="shared" si="8"/>
        <v>-1</v>
      </c>
      <c r="CJ19" s="22">
        <f t="shared" si="9"/>
        <v>-1</v>
      </c>
      <c r="CK19" s="22">
        <f t="shared" si="10"/>
        <v>-1</v>
      </c>
      <c r="CL19" s="22">
        <f t="shared" si="11"/>
        <v>-1</v>
      </c>
      <c r="CM19" s="22">
        <f t="shared" si="12"/>
        <v>-1</v>
      </c>
      <c r="CN19" s="22">
        <f t="shared" si="13"/>
        <v>-1</v>
      </c>
      <c r="CO19" s="22">
        <f t="shared" si="14"/>
        <v>-1</v>
      </c>
      <c r="CP19" s="22"/>
      <c r="CQ19" s="22"/>
      <c r="CR19" s="22"/>
      <c r="CS19" s="22"/>
      <c r="CT19" s="22"/>
    </row>
    <row r="20" spans="1:98" x14ac:dyDescent="0.25">
      <c r="A20" s="19" t="s">
        <v>106</v>
      </c>
      <c r="B20" s="88">
        <v>74194.352647000007</v>
      </c>
      <c r="C20" s="88">
        <v>128.65741009000001</v>
      </c>
      <c r="D20" s="88">
        <v>13620.581249000001</v>
      </c>
      <c r="E20" s="88">
        <v>1444.4465608999999</v>
      </c>
      <c r="F20" s="88">
        <v>1173.4337872000001</v>
      </c>
      <c r="G20" s="88">
        <v>498.76438022000002</v>
      </c>
      <c r="H20" s="88">
        <v>6493.4854260000002</v>
      </c>
      <c r="I20" s="88">
        <v>24.435756249000001</v>
      </c>
      <c r="J20" s="88">
        <v>139.60708682000001</v>
      </c>
      <c r="K20" s="88">
        <v>60.234904364000002</v>
      </c>
      <c r="L20" s="88">
        <v>4.2397177588000003</v>
      </c>
      <c r="M20" s="88">
        <v>19.370684053000002</v>
      </c>
      <c r="N20" s="88">
        <v>8.1444856969000003</v>
      </c>
      <c r="P20" s="27" t="s">
        <v>197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88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f t="shared" si="15"/>
        <v>0</v>
      </c>
      <c r="BX20" s="25">
        <f t="shared" si="16"/>
        <v>0</v>
      </c>
      <c r="BZ20" s="25" t="str">
        <f t="shared" si="0"/>
        <v/>
      </c>
      <c r="CB20" s="29" t="str">
        <f t="shared" si="1"/>
        <v/>
      </c>
      <c r="CC20" s="22">
        <f t="shared" si="2"/>
        <v>-1</v>
      </c>
      <c r="CD20" s="22">
        <f t="shared" si="3"/>
        <v>-1</v>
      </c>
      <c r="CE20" s="22">
        <f t="shared" si="4"/>
        <v>-1</v>
      </c>
      <c r="CF20" s="22">
        <f t="shared" si="5"/>
        <v>-1</v>
      </c>
      <c r="CG20" s="22">
        <f t="shared" si="6"/>
        <v>-1</v>
      </c>
      <c r="CH20" s="22">
        <f t="shared" si="7"/>
        <v>-1</v>
      </c>
      <c r="CI20" s="22">
        <f t="shared" si="8"/>
        <v>-1</v>
      </c>
      <c r="CJ20" s="22">
        <f t="shared" si="9"/>
        <v>-1</v>
      </c>
      <c r="CK20" s="22">
        <f t="shared" si="10"/>
        <v>-1</v>
      </c>
      <c r="CL20" s="22">
        <f t="shared" si="11"/>
        <v>-1</v>
      </c>
      <c r="CM20" s="22">
        <f t="shared" si="12"/>
        <v>-1</v>
      </c>
      <c r="CN20" s="22">
        <f t="shared" si="13"/>
        <v>-1</v>
      </c>
      <c r="CO20" s="22">
        <f t="shared" si="14"/>
        <v>-1</v>
      </c>
      <c r="CP20" s="22"/>
      <c r="CQ20" s="22"/>
      <c r="CR20" s="22"/>
      <c r="CS20" s="22"/>
      <c r="CT20" s="22"/>
    </row>
    <row r="21" spans="1:98" x14ac:dyDescent="0.25">
      <c r="A21" s="56" t="s">
        <v>107</v>
      </c>
      <c r="B21" s="88">
        <v>332972.61463999999</v>
      </c>
      <c r="C21" s="88">
        <v>777.40615135999997</v>
      </c>
      <c r="D21" s="88">
        <v>82771.885043000002</v>
      </c>
      <c r="E21" s="88">
        <v>3155.2877512999999</v>
      </c>
      <c r="F21" s="88">
        <v>1963.3215759</v>
      </c>
      <c r="G21" s="88">
        <v>882.54810569000006</v>
      </c>
      <c r="H21" s="88">
        <v>36512.862874999999</v>
      </c>
      <c r="I21" s="88">
        <v>132.82977761999999</v>
      </c>
      <c r="J21" s="88">
        <v>675.61959236999996</v>
      </c>
      <c r="K21" s="88">
        <v>341.70681442</v>
      </c>
      <c r="L21" s="88">
        <v>22.578333517000001</v>
      </c>
      <c r="M21" s="88">
        <v>92.559465232999997</v>
      </c>
      <c r="N21" s="88">
        <v>43.061429682000004</v>
      </c>
      <c r="P21" s="27" t="s">
        <v>198</v>
      </c>
      <c r="Q21" s="25">
        <v>55.753176162378502</v>
      </c>
      <c r="R21" s="25">
        <v>21.928770477520899</v>
      </c>
      <c r="S21" s="25">
        <v>128.816513604698</v>
      </c>
      <c r="T21" s="25">
        <v>128.81770341871999</v>
      </c>
      <c r="U21" s="25">
        <v>62.9074680793737</v>
      </c>
      <c r="V21" s="25">
        <v>656.975439118846</v>
      </c>
      <c r="W21" s="25">
        <v>90.789963949170598</v>
      </c>
      <c r="X21" s="25">
        <v>1601.83017519749</v>
      </c>
      <c r="Y21" s="25">
        <v>317567.76259268401</v>
      </c>
      <c r="Z21" s="25">
        <v>1425.9610957279799</v>
      </c>
      <c r="AA21" s="25">
        <v>401.76757386186802</v>
      </c>
      <c r="AB21" s="25">
        <v>348.40848624435699</v>
      </c>
      <c r="AC21" s="25">
        <v>23.327560410440601</v>
      </c>
      <c r="AD21" s="25">
        <v>331.22027283975802</v>
      </c>
      <c r="AE21" s="25">
        <v>331.22027595096898</v>
      </c>
      <c r="AF21" s="25">
        <v>634.47377832284201</v>
      </c>
      <c r="AG21" s="25">
        <v>1318.9589878873601</v>
      </c>
      <c r="AH21" s="25">
        <v>18.241943008757001</v>
      </c>
      <c r="AI21" s="25">
        <v>6.5989452499549399</v>
      </c>
      <c r="AJ21" s="25">
        <v>132.30393708552401</v>
      </c>
      <c r="AK21" s="25">
        <v>41.792318311317601</v>
      </c>
      <c r="AL21" s="25">
        <v>745.42637182052101</v>
      </c>
      <c r="AM21" s="25">
        <v>0</v>
      </c>
      <c r="AN21" s="88">
        <v>36568.972496019298</v>
      </c>
      <c r="AO21" s="25">
        <v>63876.521232396197</v>
      </c>
      <c r="AP21" s="25">
        <v>14798.2288226242</v>
      </c>
      <c r="AQ21" s="25">
        <v>79309.223833343305</v>
      </c>
      <c r="AR21" s="25">
        <v>763.12630472327805</v>
      </c>
      <c r="AS21" s="25">
        <v>1.4969574295507799</v>
      </c>
      <c r="AT21" s="25">
        <v>19989.336324029598</v>
      </c>
      <c r="AU21" s="25">
        <v>7.7115706244478401</v>
      </c>
      <c r="AV21" s="25">
        <v>1.38856443094344</v>
      </c>
      <c r="AW21" s="25">
        <v>1065.1076595765001</v>
      </c>
      <c r="AX21" s="25">
        <v>19.8277796550035</v>
      </c>
      <c r="AY21" s="25">
        <v>1.18639028941175</v>
      </c>
      <c r="AZ21" s="25">
        <v>0.46084150902995602</v>
      </c>
      <c r="BA21" s="25">
        <v>3059.4292239820102</v>
      </c>
      <c r="BB21" s="25">
        <v>1895.2217899638999</v>
      </c>
      <c r="BC21" s="25">
        <v>1164.20743401811</v>
      </c>
      <c r="BD21" s="25">
        <v>12.905501147678599</v>
      </c>
      <c r="BE21" s="25">
        <v>0.15767131092334999</v>
      </c>
      <c r="BF21" s="25">
        <v>71.213405326450399</v>
      </c>
      <c r="BG21" s="25">
        <v>2.99852253779728</v>
      </c>
      <c r="BH21" s="25">
        <v>70.183034036437405</v>
      </c>
      <c r="BI21" s="25">
        <v>8.7137919935720092</v>
      </c>
      <c r="BJ21" s="25">
        <v>1.88241347243458</v>
      </c>
      <c r="BK21" s="25">
        <v>319.82900767967499</v>
      </c>
      <c r="BL21" s="25">
        <v>79.616529307997496</v>
      </c>
      <c r="BM21" s="25">
        <v>11.6158997182751</v>
      </c>
      <c r="BN21" s="25">
        <v>297.96874606208303</v>
      </c>
      <c r="BO21" s="25">
        <v>0.57403316368518598</v>
      </c>
      <c r="BP21" s="25">
        <v>812.73955574509296</v>
      </c>
      <c r="BQ21" s="25">
        <v>0</v>
      </c>
      <c r="BR21" s="25">
        <v>0.41200272897581097</v>
      </c>
      <c r="BS21" s="25">
        <v>4142.8223192960704</v>
      </c>
      <c r="BT21" s="25">
        <v>1215.4999397649101</v>
      </c>
      <c r="BU21" s="25">
        <v>35659.394669296002</v>
      </c>
      <c r="BV21" s="25">
        <v>5476.2718490970101</v>
      </c>
      <c r="BW21" s="25">
        <f t="shared" si="15"/>
        <v>13779.017730897534</v>
      </c>
      <c r="BX21" s="25">
        <f t="shared" si="16"/>
        <v>5442.8318024137143</v>
      </c>
      <c r="BZ21" s="25">
        <f t="shared" si="0"/>
        <v>38180.15684342663</v>
      </c>
      <c r="CB21" s="29">
        <f t="shared" si="1"/>
        <v>7.9999998443572654E-3</v>
      </c>
      <c r="CC21" s="22">
        <f t="shared" si="2"/>
        <v>-4.6264621683591724E-2</v>
      </c>
      <c r="CD21" s="22">
        <f t="shared" si="3"/>
        <v>-4.1136514656506508E-2</v>
      </c>
      <c r="CE21" s="22">
        <f t="shared" si="4"/>
        <v>-4.1833784597968791E-2</v>
      </c>
      <c r="CF21" s="22">
        <f t="shared" si="5"/>
        <v>-3.0380280618937314E-2</v>
      </c>
      <c r="CG21" s="22">
        <f t="shared" si="6"/>
        <v>-3.4686007005695248E-2</v>
      </c>
      <c r="CH21" s="22">
        <f t="shared" si="7"/>
        <v>-7.9098861008068094E-2</v>
      </c>
      <c r="CI21" s="22">
        <f t="shared" si="8"/>
        <v>-2.3374453233804316E-2</v>
      </c>
      <c r="CJ21" s="22">
        <f t="shared" si="9"/>
        <v>-3.0204629362233521E-2</v>
      </c>
      <c r="CK21" s="22">
        <f t="shared" si="10"/>
        <v>-2.7595637340463008E-2</v>
      </c>
      <c r="CL21" s="22">
        <f t="shared" si="11"/>
        <v>-3.068870161934132E-2</v>
      </c>
      <c r="CM21" s="22">
        <f t="shared" si="12"/>
        <v>-2.8769308372118038E-2</v>
      </c>
      <c r="CN21" s="22">
        <f t="shared" si="13"/>
        <v>-1.9117453621572168E-2</v>
      </c>
      <c r="CO21" s="22">
        <f t="shared" si="14"/>
        <v>-2.9472114141461045E-2</v>
      </c>
      <c r="CP21" s="22"/>
      <c r="CQ21" s="22"/>
      <c r="CR21" s="22"/>
      <c r="CS21" s="22"/>
      <c r="CT21" s="22"/>
    </row>
    <row r="22" spans="1:98" x14ac:dyDescent="0.25">
      <c r="A22" s="19" t="s">
        <v>108</v>
      </c>
      <c r="B22" s="88">
        <v>91469.556423999995</v>
      </c>
      <c r="C22" s="88">
        <v>233.50566008999999</v>
      </c>
      <c r="D22" s="88">
        <v>26429.345513</v>
      </c>
      <c r="E22" s="88">
        <v>2523.8563924</v>
      </c>
      <c r="F22" s="88">
        <v>2055.2500976000001</v>
      </c>
      <c r="G22" s="88">
        <v>872.31383172000005</v>
      </c>
      <c r="H22" s="88">
        <v>8819.6938393</v>
      </c>
      <c r="I22" s="88">
        <v>36.605106679999999</v>
      </c>
      <c r="J22" s="88">
        <v>175.82917631000001</v>
      </c>
      <c r="K22" s="88">
        <v>94.190355166000003</v>
      </c>
      <c r="L22" s="88">
        <v>6.1191480335000001</v>
      </c>
      <c r="M22" s="88">
        <v>22.083623867</v>
      </c>
      <c r="N22" s="88">
        <v>11.598904580999999</v>
      </c>
      <c r="P22" s="27" t="s">
        <v>199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88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>
        <v>0</v>
      </c>
      <c r="BL22" s="25">
        <v>0</v>
      </c>
      <c r="BM22" s="25">
        <v>0</v>
      </c>
      <c r="BN22" s="25">
        <v>0</v>
      </c>
      <c r="BO22" s="25">
        <v>0</v>
      </c>
      <c r="BP22" s="25">
        <v>0</v>
      </c>
      <c r="BQ22" s="25">
        <v>0</v>
      </c>
      <c r="BR22" s="25">
        <v>0</v>
      </c>
      <c r="BS22" s="25">
        <v>0</v>
      </c>
      <c r="BT22" s="25">
        <v>0</v>
      </c>
      <c r="BU22" s="25">
        <v>0</v>
      </c>
      <c r="BV22" s="25">
        <v>0</v>
      </c>
      <c r="BW22" s="25">
        <f t="shared" si="15"/>
        <v>0</v>
      </c>
      <c r="BX22" s="25">
        <f t="shared" si="16"/>
        <v>0</v>
      </c>
      <c r="BZ22" s="25" t="str">
        <f t="shared" si="0"/>
        <v/>
      </c>
      <c r="CB22" s="29" t="str">
        <f t="shared" si="1"/>
        <v/>
      </c>
      <c r="CC22" s="22">
        <f t="shared" si="2"/>
        <v>-1</v>
      </c>
      <c r="CD22" s="22">
        <f t="shared" si="3"/>
        <v>-1</v>
      </c>
      <c r="CE22" s="22">
        <f t="shared" si="4"/>
        <v>-1</v>
      </c>
      <c r="CF22" s="22">
        <f t="shared" si="5"/>
        <v>-1</v>
      </c>
      <c r="CG22" s="22">
        <f t="shared" si="6"/>
        <v>-1</v>
      </c>
      <c r="CH22" s="22">
        <f t="shared" si="7"/>
        <v>-1</v>
      </c>
      <c r="CI22" s="22">
        <f t="shared" si="8"/>
        <v>-1</v>
      </c>
      <c r="CJ22" s="22">
        <f t="shared" si="9"/>
        <v>-1</v>
      </c>
      <c r="CK22" s="22">
        <f t="shared" si="10"/>
        <v>-1</v>
      </c>
      <c r="CL22" s="22">
        <f t="shared" si="11"/>
        <v>-1</v>
      </c>
      <c r="CM22" s="22">
        <f t="shared" si="12"/>
        <v>-1</v>
      </c>
      <c r="CN22" s="22">
        <f t="shared" si="13"/>
        <v>-1</v>
      </c>
      <c r="CO22" s="22">
        <f t="shared" si="14"/>
        <v>-1</v>
      </c>
      <c r="CP22" s="22"/>
      <c r="CQ22" s="22"/>
      <c r="CR22" s="22"/>
      <c r="CS22" s="22"/>
      <c r="CT22" s="22"/>
    </row>
    <row r="23" spans="1:98" x14ac:dyDescent="0.25">
      <c r="A23" s="19" t="s">
        <v>109</v>
      </c>
      <c r="B23" s="88">
        <v>201579.45543</v>
      </c>
      <c r="C23" s="88">
        <v>412.56628881</v>
      </c>
      <c r="D23" s="88">
        <v>48973.610204999997</v>
      </c>
      <c r="E23" s="88">
        <v>4747.0214943999999</v>
      </c>
      <c r="F23" s="88">
        <v>3852.6933841</v>
      </c>
      <c r="G23" s="88">
        <v>1524.9845109</v>
      </c>
      <c r="H23" s="88">
        <v>20067.015028999998</v>
      </c>
      <c r="I23" s="88">
        <v>82.863016966999993</v>
      </c>
      <c r="J23" s="88">
        <v>479.45703843000001</v>
      </c>
      <c r="K23" s="88">
        <v>201.65426997</v>
      </c>
      <c r="L23" s="88">
        <v>14.591833798</v>
      </c>
      <c r="M23" s="88">
        <v>71.515076778999997</v>
      </c>
      <c r="N23" s="88">
        <v>27.874701883</v>
      </c>
      <c r="P23" s="27" t="s">
        <v>200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88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0</v>
      </c>
      <c r="BC23" s="25">
        <v>0</v>
      </c>
      <c r="BD23" s="25">
        <v>0</v>
      </c>
      <c r="BE23" s="25">
        <v>0</v>
      </c>
      <c r="BF23" s="25">
        <v>0</v>
      </c>
      <c r="BG23" s="25">
        <v>0</v>
      </c>
      <c r="BH23" s="25">
        <v>0</v>
      </c>
      <c r="BI23" s="25">
        <v>0</v>
      </c>
      <c r="BJ23" s="25">
        <v>0</v>
      </c>
      <c r="BK23" s="25">
        <v>0</v>
      </c>
      <c r="BL23" s="25">
        <v>0</v>
      </c>
      <c r="BM23" s="25">
        <v>0</v>
      </c>
      <c r="BN23" s="25">
        <v>0</v>
      </c>
      <c r="BO23" s="25">
        <v>0</v>
      </c>
      <c r="BP23" s="25">
        <v>0</v>
      </c>
      <c r="BQ23" s="25">
        <v>0</v>
      </c>
      <c r="BR23" s="25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f t="shared" si="15"/>
        <v>0</v>
      </c>
      <c r="BX23" s="25">
        <f t="shared" si="16"/>
        <v>0</v>
      </c>
      <c r="BZ23" s="25" t="str">
        <f t="shared" si="0"/>
        <v/>
      </c>
      <c r="CB23" s="29" t="str">
        <f t="shared" si="1"/>
        <v/>
      </c>
      <c r="CC23" s="22">
        <f t="shared" si="2"/>
        <v>-1</v>
      </c>
      <c r="CD23" s="22">
        <f t="shared" si="3"/>
        <v>-1</v>
      </c>
      <c r="CE23" s="22">
        <f t="shared" si="4"/>
        <v>-1</v>
      </c>
      <c r="CF23" s="22">
        <f t="shared" si="5"/>
        <v>-1</v>
      </c>
      <c r="CG23" s="22">
        <f t="shared" si="6"/>
        <v>-1</v>
      </c>
      <c r="CH23" s="22">
        <f t="shared" si="7"/>
        <v>-1</v>
      </c>
      <c r="CI23" s="22">
        <f t="shared" si="8"/>
        <v>-1</v>
      </c>
      <c r="CJ23" s="22">
        <f t="shared" si="9"/>
        <v>-1</v>
      </c>
      <c r="CK23" s="22">
        <f t="shared" si="10"/>
        <v>-1</v>
      </c>
      <c r="CL23" s="22">
        <f t="shared" si="11"/>
        <v>-1</v>
      </c>
      <c r="CM23" s="22">
        <f t="shared" si="12"/>
        <v>-1</v>
      </c>
      <c r="CN23" s="22">
        <f t="shared" si="13"/>
        <v>-1</v>
      </c>
      <c r="CO23" s="22">
        <f t="shared" si="14"/>
        <v>-1</v>
      </c>
      <c r="CP23" s="22"/>
      <c r="CQ23" s="22"/>
      <c r="CR23" s="22"/>
      <c r="CS23" s="22"/>
      <c r="CT23" s="22"/>
    </row>
    <row r="24" spans="1:98" x14ac:dyDescent="0.25">
      <c r="A24" s="19" t="s">
        <v>110</v>
      </c>
      <c r="B24" s="88">
        <v>66678.642032999996</v>
      </c>
      <c r="C24" s="88">
        <v>172.43061639000001</v>
      </c>
      <c r="D24" s="88">
        <v>20319.293601000001</v>
      </c>
      <c r="E24" s="88">
        <v>1940.2107736999999</v>
      </c>
      <c r="F24" s="88">
        <v>1576.4927904000001</v>
      </c>
      <c r="G24" s="88">
        <v>635.42256726000005</v>
      </c>
      <c r="H24" s="88">
        <v>7303.2507366</v>
      </c>
      <c r="I24" s="88">
        <v>29.945266225000001</v>
      </c>
      <c r="J24" s="88">
        <v>155.39859541999999</v>
      </c>
      <c r="K24" s="88">
        <v>75.262034318000005</v>
      </c>
      <c r="L24" s="88">
        <v>5.1310773048999998</v>
      </c>
      <c r="M24" s="88">
        <v>21.730238529000001</v>
      </c>
      <c r="N24" s="88">
        <v>9.7129173081999998</v>
      </c>
      <c r="P24" s="27" t="s">
        <v>201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88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  <c r="BB24" s="25">
        <v>0</v>
      </c>
      <c r="BC24" s="25">
        <v>0</v>
      </c>
      <c r="BD24" s="25">
        <v>0</v>
      </c>
      <c r="BE24" s="25">
        <v>0</v>
      </c>
      <c r="BF24" s="25">
        <v>0</v>
      </c>
      <c r="BG24" s="25">
        <v>0</v>
      </c>
      <c r="BH24" s="25">
        <v>0</v>
      </c>
      <c r="BI24" s="25">
        <v>0</v>
      </c>
      <c r="BJ24" s="25">
        <v>0</v>
      </c>
      <c r="BK24" s="25">
        <v>0</v>
      </c>
      <c r="BL24" s="25">
        <v>0</v>
      </c>
      <c r="BM24" s="25">
        <v>0</v>
      </c>
      <c r="BN24" s="25">
        <v>0</v>
      </c>
      <c r="BO24" s="25">
        <v>0</v>
      </c>
      <c r="BP24" s="25">
        <v>0</v>
      </c>
      <c r="BQ24" s="25">
        <v>0</v>
      </c>
      <c r="BR24" s="25">
        <v>0</v>
      </c>
      <c r="BS24" s="25">
        <v>0</v>
      </c>
      <c r="BT24" s="25">
        <v>0</v>
      </c>
      <c r="BU24" s="25">
        <v>0</v>
      </c>
      <c r="BV24" s="25">
        <v>0</v>
      </c>
      <c r="BW24" s="25">
        <f t="shared" si="15"/>
        <v>0</v>
      </c>
      <c r="BX24" s="25">
        <f t="shared" si="16"/>
        <v>0</v>
      </c>
      <c r="BZ24" s="25" t="str">
        <f t="shared" si="0"/>
        <v/>
      </c>
      <c r="CB24" s="29" t="str">
        <f t="shared" si="1"/>
        <v/>
      </c>
      <c r="CC24" s="22">
        <f t="shared" si="2"/>
        <v>-1</v>
      </c>
      <c r="CD24" s="22">
        <f t="shared" si="3"/>
        <v>-1</v>
      </c>
      <c r="CE24" s="22">
        <f t="shared" si="4"/>
        <v>-1</v>
      </c>
      <c r="CF24" s="22">
        <f t="shared" si="5"/>
        <v>-1</v>
      </c>
      <c r="CG24" s="22">
        <f t="shared" si="6"/>
        <v>-1</v>
      </c>
      <c r="CH24" s="22">
        <f t="shared" si="7"/>
        <v>-1</v>
      </c>
      <c r="CI24" s="22">
        <f t="shared" si="8"/>
        <v>-1</v>
      </c>
      <c r="CJ24" s="22">
        <f t="shared" si="9"/>
        <v>-1</v>
      </c>
      <c r="CK24" s="22">
        <f t="shared" si="10"/>
        <v>-1</v>
      </c>
      <c r="CL24" s="22">
        <f t="shared" si="11"/>
        <v>-1</v>
      </c>
      <c r="CM24" s="22">
        <f t="shared" si="12"/>
        <v>-1</v>
      </c>
      <c r="CN24" s="22">
        <f t="shared" si="13"/>
        <v>-1</v>
      </c>
      <c r="CO24" s="22">
        <f t="shared" si="14"/>
        <v>-1</v>
      </c>
      <c r="CP24" s="22"/>
      <c r="CQ24" s="22"/>
      <c r="CR24" s="22"/>
      <c r="CS24" s="22"/>
      <c r="CT24" s="22"/>
    </row>
    <row r="25" spans="1:98" x14ac:dyDescent="0.25">
      <c r="A25" s="19" t="s">
        <v>111</v>
      </c>
      <c r="B25" s="88">
        <v>62406.337788999997</v>
      </c>
      <c r="C25" s="88">
        <v>132.40299834999999</v>
      </c>
      <c r="D25" s="88">
        <v>13734.448179000001</v>
      </c>
      <c r="E25" s="88">
        <v>1486.501358</v>
      </c>
      <c r="F25" s="88">
        <v>1207.5978679</v>
      </c>
      <c r="G25" s="88">
        <v>522.14631792</v>
      </c>
      <c r="H25" s="88">
        <v>5852.4413696000001</v>
      </c>
      <c r="I25" s="88">
        <v>22.871143989</v>
      </c>
      <c r="J25" s="88">
        <v>119.62963945</v>
      </c>
      <c r="K25" s="88">
        <v>57.606256598000002</v>
      </c>
      <c r="L25" s="88">
        <v>3.9022524697000001</v>
      </c>
      <c r="M25" s="88">
        <v>16.259581138000001</v>
      </c>
      <c r="N25" s="88">
        <v>7.4187055778</v>
      </c>
      <c r="P25" s="27" t="s">
        <v>202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88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5">
        <v>0</v>
      </c>
      <c r="BG25" s="25">
        <v>0</v>
      </c>
      <c r="BH25" s="25">
        <v>0</v>
      </c>
      <c r="BI25" s="25">
        <v>0</v>
      </c>
      <c r="BJ25" s="25">
        <v>0</v>
      </c>
      <c r="BK25" s="25">
        <v>0</v>
      </c>
      <c r="BL25" s="25">
        <v>0</v>
      </c>
      <c r="BM25" s="25">
        <v>0</v>
      </c>
      <c r="BN25" s="25">
        <v>0</v>
      </c>
      <c r="BO25" s="25">
        <v>0</v>
      </c>
      <c r="BP25" s="25">
        <v>0</v>
      </c>
      <c r="BQ25" s="25">
        <v>0</v>
      </c>
      <c r="BR25" s="25">
        <v>0</v>
      </c>
      <c r="BS25" s="25">
        <v>0</v>
      </c>
      <c r="BT25" s="25">
        <v>0</v>
      </c>
      <c r="BU25" s="25">
        <v>0</v>
      </c>
      <c r="BV25" s="25">
        <v>0</v>
      </c>
      <c r="BW25" s="25">
        <f t="shared" si="15"/>
        <v>0</v>
      </c>
      <c r="BX25" s="25">
        <f t="shared" si="16"/>
        <v>0</v>
      </c>
      <c r="BZ25" s="25" t="str">
        <f t="shared" si="0"/>
        <v/>
      </c>
      <c r="CB25" s="29" t="str">
        <f t="shared" si="1"/>
        <v/>
      </c>
      <c r="CC25" s="22">
        <f t="shared" si="2"/>
        <v>-1</v>
      </c>
      <c r="CD25" s="22">
        <f t="shared" si="3"/>
        <v>-1</v>
      </c>
      <c r="CE25" s="22">
        <f t="shared" si="4"/>
        <v>-1</v>
      </c>
      <c r="CF25" s="22">
        <f t="shared" si="5"/>
        <v>-1</v>
      </c>
      <c r="CG25" s="22">
        <f t="shared" si="6"/>
        <v>-1</v>
      </c>
      <c r="CH25" s="22">
        <f t="shared" si="7"/>
        <v>-1</v>
      </c>
      <c r="CI25" s="22">
        <f t="shared" si="8"/>
        <v>-1</v>
      </c>
      <c r="CJ25" s="22">
        <f t="shared" si="9"/>
        <v>-1</v>
      </c>
      <c r="CK25" s="22">
        <f t="shared" si="10"/>
        <v>-1</v>
      </c>
      <c r="CL25" s="22">
        <f t="shared" si="11"/>
        <v>-1</v>
      </c>
      <c r="CM25" s="22">
        <f t="shared" si="12"/>
        <v>-1</v>
      </c>
      <c r="CN25" s="22">
        <f t="shared" si="13"/>
        <v>-1</v>
      </c>
      <c r="CO25" s="22">
        <f t="shared" si="14"/>
        <v>-1</v>
      </c>
      <c r="CP25" s="22"/>
      <c r="CQ25" s="22"/>
      <c r="CR25" s="22"/>
      <c r="CS25" s="22"/>
      <c r="CT25" s="22"/>
    </row>
    <row r="26" spans="1:98" x14ac:dyDescent="0.25">
      <c r="A26" s="19" t="s">
        <v>112</v>
      </c>
      <c r="B26" s="88">
        <v>134258.48754</v>
      </c>
      <c r="C26" s="88">
        <v>310.61299571000001</v>
      </c>
      <c r="D26" s="88">
        <v>32474.726629000001</v>
      </c>
      <c r="E26" s="88">
        <v>3489.9191838000002</v>
      </c>
      <c r="F26" s="88">
        <v>2835.3200419999998</v>
      </c>
      <c r="G26" s="88">
        <v>1186.7881067000001</v>
      </c>
      <c r="H26" s="88">
        <v>14549.633096</v>
      </c>
      <c r="I26" s="88">
        <v>53.537976018000002</v>
      </c>
      <c r="J26" s="88">
        <v>281.63945675000002</v>
      </c>
      <c r="K26" s="88">
        <v>134.86851508000001</v>
      </c>
      <c r="L26" s="88">
        <v>9.1428566556999993</v>
      </c>
      <c r="M26" s="88">
        <v>38.218987319</v>
      </c>
      <c r="N26" s="88">
        <v>17.364560600000001</v>
      </c>
      <c r="P26" s="27" t="s">
        <v>203</v>
      </c>
      <c r="Q26" s="25">
        <v>5.9845918898570804E-6</v>
      </c>
      <c r="R26" s="25">
        <v>3.2602658136322702E-6</v>
      </c>
      <c r="S26" s="25">
        <v>1.5722007455678801E-5</v>
      </c>
      <c r="T26" s="25">
        <v>1.57225707477967E-5</v>
      </c>
      <c r="U26" s="25">
        <v>1.18023189040824E-5</v>
      </c>
      <c r="V26" s="25">
        <v>1.48158199428121E-4</v>
      </c>
      <c r="W26" s="25">
        <v>3.0002494843366999E-5</v>
      </c>
      <c r="X26" s="25">
        <v>3.6428373456351198E-4</v>
      </c>
      <c r="Y26" s="25">
        <v>6.1692591037109099E-2</v>
      </c>
      <c r="Z26" s="25">
        <v>2.4827315504555297E-4</v>
      </c>
      <c r="AA26" s="25">
        <v>8.2435698877296102E-5</v>
      </c>
      <c r="AB26" s="25">
        <v>9.5471956189751802E-5</v>
      </c>
      <c r="AC26" s="25">
        <v>4.7462002298538798E-6</v>
      </c>
      <c r="AD26" s="25">
        <v>3.0031792148238702E-5</v>
      </c>
      <c r="AE26" s="25">
        <v>3.0031792148238702E-5</v>
      </c>
      <c r="AF26" s="25">
        <v>3.64706118377178E-5</v>
      </c>
      <c r="AG26" s="25">
        <v>2.2789095812871701E-4</v>
      </c>
      <c r="AH26" s="25">
        <v>1.8711843556385901E-6</v>
      </c>
      <c r="AI26" s="25">
        <v>7.8545329122505497E-7</v>
      </c>
      <c r="AJ26" s="25">
        <v>1.3171959230807299E-5</v>
      </c>
      <c r="AK26" s="25">
        <v>6.3677801789381501E-6</v>
      </c>
      <c r="AL26" s="25">
        <v>0</v>
      </c>
      <c r="AM26" s="25">
        <v>0</v>
      </c>
      <c r="AN26" s="88">
        <v>5.7062021528133796E-3</v>
      </c>
      <c r="AO26" s="25">
        <v>4.2570022652490902E-3</v>
      </c>
      <c r="AP26" s="25">
        <v>2.6538904633564202E-4</v>
      </c>
      <c r="AQ26" s="25">
        <v>4.5588619234224496E-3</v>
      </c>
      <c r="AR26" s="25">
        <v>1.5740772532614599E-4</v>
      </c>
      <c r="AS26" s="25">
        <v>1.04181175835138E-8</v>
      </c>
      <c r="AT26" s="25">
        <v>2.9957028985267602E-3</v>
      </c>
      <c r="AU26" s="25">
        <v>1.3910778948064599E-7</v>
      </c>
      <c r="AV26" s="25">
        <v>3.5414044544387198E-8</v>
      </c>
      <c r="AW26" s="25">
        <v>1.25598196619212E-5</v>
      </c>
      <c r="AX26" s="25">
        <v>1.15404796155139E-7</v>
      </c>
      <c r="AY26" s="25">
        <v>0</v>
      </c>
      <c r="AZ26" s="25">
        <v>2.31596532129609E-8</v>
      </c>
      <c r="BA26" s="25">
        <v>1.4454849804174401E-4</v>
      </c>
      <c r="BB26" s="25">
        <v>1.3227886174925699E-4</v>
      </c>
      <c r="BC26" s="25">
        <v>1.2269636292487099E-5</v>
      </c>
      <c r="BD26" s="25">
        <v>2.11829229980654E-8</v>
      </c>
      <c r="BE26" s="25">
        <v>0</v>
      </c>
      <c r="BF26" s="25">
        <v>5.0797455866223501E-7</v>
      </c>
      <c r="BG26" s="25">
        <v>7.8375634517766302E-8</v>
      </c>
      <c r="BH26" s="25">
        <v>2.2796772433406598E-6</v>
      </c>
      <c r="BI26" s="25">
        <v>2.11982561440059E-7</v>
      </c>
      <c r="BJ26" s="25">
        <v>1.4427465180751401E-7</v>
      </c>
      <c r="BK26" s="25">
        <v>1.13983255895986E-5</v>
      </c>
      <c r="BL26" s="25">
        <v>1.22353646605708E-5</v>
      </c>
      <c r="BM26" s="25">
        <v>2.8063548228861699E-8</v>
      </c>
      <c r="BN26" s="25">
        <v>1.04724064000176E-4</v>
      </c>
      <c r="BO26" s="25">
        <v>1.6169755893230101E-9</v>
      </c>
      <c r="BP26" s="25">
        <v>2.8154433770399599E-5</v>
      </c>
      <c r="BQ26" s="25">
        <v>0</v>
      </c>
      <c r="BR26" s="25">
        <v>2.79765409571807E-8</v>
      </c>
      <c r="BS26" s="25">
        <v>6.4344913075061805E-4</v>
      </c>
      <c r="BT26" s="25">
        <v>6.4542900577059805E-5</v>
      </c>
      <c r="BU26" s="25">
        <v>5.57021147836439E-3</v>
      </c>
      <c r="BV26" s="25">
        <v>9.4650845571741203E-4</v>
      </c>
      <c r="BW26" s="25">
        <f t="shared" si="15"/>
        <v>2.0649931886773253E-3</v>
      </c>
      <c r="BX26" s="25">
        <f t="shared" si="16"/>
        <v>9.414132881110965E-4</v>
      </c>
      <c r="BZ26" s="25">
        <f t="shared" si="0"/>
        <v>6.0705036618378568E-3</v>
      </c>
      <c r="CB26" s="29">
        <f t="shared" si="1"/>
        <v>7.9999378025334914E-3</v>
      </c>
      <c r="CC26" s="22">
        <f t="shared" si="2"/>
        <v>-0.99999954049392215</v>
      </c>
      <c r="CD26" s="22">
        <f t="shared" si="3"/>
        <v>-1</v>
      </c>
      <c r="CE26" s="22">
        <f t="shared" si="4"/>
        <v>-0.99999985961815852</v>
      </c>
      <c r="CF26" s="22">
        <f t="shared" si="5"/>
        <v>-0.99999995858113311</v>
      </c>
      <c r="CG26" s="22">
        <f t="shared" si="6"/>
        <v>-0.99999995334605629</v>
      </c>
      <c r="CH26" s="22">
        <f t="shared" si="7"/>
        <v>-0.99999997627678139</v>
      </c>
      <c r="CI26" s="22">
        <f t="shared" si="8"/>
        <v>-0.99999961715794194</v>
      </c>
      <c r="CJ26" s="22">
        <f t="shared" si="9"/>
        <v>-0.99999970632863022</v>
      </c>
      <c r="CK26" s="22">
        <f t="shared" si="10"/>
        <v>-0.99999947394373956</v>
      </c>
      <c r="CL26" s="22">
        <f t="shared" si="11"/>
        <v>-0.99999977732540379</v>
      </c>
      <c r="CM26" s="22">
        <f t="shared" si="12"/>
        <v>-0.99999964340840763</v>
      </c>
      <c r="CN26" s="22">
        <f t="shared" si="13"/>
        <v>-0.9999992149845679</v>
      </c>
      <c r="CO26" s="22">
        <f t="shared" si="14"/>
        <v>-0.99999963328872365</v>
      </c>
      <c r="CP26" s="22"/>
      <c r="CQ26" s="22"/>
      <c r="CR26" s="22"/>
      <c r="CS26" s="22"/>
      <c r="CT26" s="22"/>
    </row>
    <row r="27" spans="1:98" x14ac:dyDescent="0.25">
      <c r="A27" s="19" t="s">
        <v>113</v>
      </c>
      <c r="B27" s="88">
        <v>211206.30820999999</v>
      </c>
      <c r="C27" s="88">
        <v>384.67390081000002</v>
      </c>
      <c r="D27" s="88">
        <v>46375.778579999998</v>
      </c>
      <c r="E27" s="88">
        <v>4320.5710091000001</v>
      </c>
      <c r="F27" s="88">
        <v>3510.0590516000002</v>
      </c>
      <c r="G27" s="88">
        <v>1467.9416536000001</v>
      </c>
      <c r="H27" s="88">
        <v>19098.234138</v>
      </c>
      <c r="I27" s="88">
        <v>73.059316176999999</v>
      </c>
      <c r="J27" s="88">
        <v>416.35205693</v>
      </c>
      <c r="K27" s="88">
        <v>180.03768063000001</v>
      </c>
      <c r="L27" s="88">
        <v>12.686948868</v>
      </c>
      <c r="M27" s="88">
        <v>58.132823979999998</v>
      </c>
      <c r="N27" s="88">
        <v>24.345276918</v>
      </c>
      <c r="P27" s="27" t="s">
        <v>204</v>
      </c>
      <c r="Q27" s="25">
        <v>26.610713852010399</v>
      </c>
      <c r="R27" s="25">
        <v>9.6656892579215601</v>
      </c>
      <c r="S27" s="25">
        <v>55.538414044216303</v>
      </c>
      <c r="T27" s="25">
        <v>55.538908672967402</v>
      </c>
      <c r="U27" s="25">
        <v>28.568344327998101</v>
      </c>
      <c r="V27" s="25">
        <v>318.581054614523</v>
      </c>
      <c r="W27" s="25">
        <v>44.8235964263013</v>
      </c>
      <c r="X27" s="25">
        <v>683.67224944865904</v>
      </c>
      <c r="Y27" s="25">
        <v>159305.25971306799</v>
      </c>
      <c r="Z27" s="25">
        <v>694.68015865057896</v>
      </c>
      <c r="AA27" s="25">
        <v>194.64984101272901</v>
      </c>
      <c r="AB27" s="25">
        <v>164.420375090249</v>
      </c>
      <c r="AC27" s="25">
        <v>11.6533515669151</v>
      </c>
      <c r="AD27" s="25">
        <v>136.57148742435001</v>
      </c>
      <c r="AE27" s="25">
        <v>136.57151663001599</v>
      </c>
      <c r="AF27" s="25">
        <v>279.992446896498</v>
      </c>
      <c r="AG27" s="25">
        <v>594.38761177754395</v>
      </c>
      <c r="AH27" s="25">
        <v>9.1168098640776005</v>
      </c>
      <c r="AI27" s="25">
        <v>2.6584821045826299</v>
      </c>
      <c r="AJ27" s="25">
        <v>67.282612806383</v>
      </c>
      <c r="AK27" s="25">
        <v>18.542272516865602</v>
      </c>
      <c r="AL27" s="25">
        <v>289.39219121898998</v>
      </c>
      <c r="AM27" s="25">
        <v>0</v>
      </c>
      <c r="AN27" s="88">
        <v>15033.9644775872</v>
      </c>
      <c r="AO27" s="25">
        <v>28567.447281690002</v>
      </c>
      <c r="AP27" s="25">
        <v>6151.6238914289797</v>
      </c>
      <c r="AQ27" s="25">
        <v>34999.063620015499</v>
      </c>
      <c r="AR27" s="25">
        <v>362.02288062465698</v>
      </c>
      <c r="AS27" s="25">
        <v>0.57277213479058797</v>
      </c>
      <c r="AT27" s="25">
        <v>8109.5409549853603</v>
      </c>
      <c r="AU27" s="25">
        <v>2.9426476275511502</v>
      </c>
      <c r="AV27" s="25">
        <v>0.53344625263865597</v>
      </c>
      <c r="AW27" s="25">
        <v>410.914054476209</v>
      </c>
      <c r="AX27" s="25">
        <v>7.5752569791167099</v>
      </c>
      <c r="AY27" s="25">
        <v>0.45512999994488401</v>
      </c>
      <c r="AZ27" s="25">
        <v>0.17657134641776401</v>
      </c>
      <c r="BA27" s="25">
        <v>3268.0001092805101</v>
      </c>
      <c r="BB27" s="25">
        <v>2653.9202974119198</v>
      </c>
      <c r="BC27" s="25">
        <v>614.07981186858206</v>
      </c>
      <c r="BD27" s="25">
        <v>4.9347557806842</v>
      </c>
      <c r="BE27" s="25">
        <v>6.0532102481853201E-2</v>
      </c>
      <c r="BF27" s="25">
        <v>27.1987235944157</v>
      </c>
      <c r="BG27" s="25">
        <v>1.1539777246096401</v>
      </c>
      <c r="BH27" s="25">
        <v>26.713796772433302</v>
      </c>
      <c r="BI27" s="25">
        <v>3.3164924443195098</v>
      </c>
      <c r="BJ27" s="25">
        <v>0.71555087319565402</v>
      </c>
      <c r="BK27" s="25">
        <v>121.589044859648</v>
      </c>
      <c r="BL27" s="25">
        <v>34.529984338319501</v>
      </c>
      <c r="BM27" s="25">
        <v>4.44377524452013</v>
      </c>
      <c r="BN27" s="25">
        <v>2040.4041057116201</v>
      </c>
      <c r="BO27" s="25">
        <v>0.21966348732617899</v>
      </c>
      <c r="BP27" s="25">
        <v>1105.43914337207</v>
      </c>
      <c r="BQ27" s="25">
        <v>0</v>
      </c>
      <c r="BR27" s="25">
        <v>0.15820614691049101</v>
      </c>
      <c r="BS27" s="25">
        <v>1697.5972332690101</v>
      </c>
      <c r="BT27" s="25">
        <v>184.422642764529</v>
      </c>
      <c r="BU27" s="25">
        <v>14610.149637394699</v>
      </c>
      <c r="BV27" s="25">
        <v>2363.1986439950201</v>
      </c>
      <c r="BW27" s="25">
        <f t="shared" si="15"/>
        <v>5590.0559576786045</v>
      </c>
      <c r="BX27" s="25">
        <f t="shared" si="16"/>
        <v>2348.3620787210029</v>
      </c>
      <c r="BZ27" s="25">
        <f t="shared" si="0"/>
        <v>15739.862052708624</v>
      </c>
      <c r="CB27" s="29">
        <f t="shared" si="1"/>
        <v>7.9999982267061013E-3</v>
      </c>
      <c r="CC27" s="22">
        <f t="shared" si="2"/>
        <v>-0.24573626108424462</v>
      </c>
      <c r="CD27" s="22">
        <f t="shared" si="3"/>
        <v>-0.24769476013417413</v>
      </c>
      <c r="CE27" s="22">
        <f t="shared" si="4"/>
        <v>-0.24531588058105008</v>
      </c>
      <c r="CF27" s="22">
        <f t="shared" si="5"/>
        <v>-0.24361847024445657</v>
      </c>
      <c r="CG27" s="22">
        <f t="shared" si="6"/>
        <v>-0.24391007148379007</v>
      </c>
      <c r="CH27" s="22">
        <f t="shared" si="7"/>
        <v>-0.24694612986757614</v>
      </c>
      <c r="CI27" s="22">
        <f t="shared" si="8"/>
        <v>-0.23499997267680897</v>
      </c>
      <c r="CJ27" s="22">
        <f t="shared" si="9"/>
        <v>-0.23981072395457548</v>
      </c>
      <c r="CK27" s="22">
        <f t="shared" si="10"/>
        <v>-0.23482771536280639</v>
      </c>
      <c r="CL27" s="22">
        <f t="shared" si="11"/>
        <v>-0.2414281490845932</v>
      </c>
      <c r="CM27" s="22">
        <f t="shared" si="12"/>
        <v>-0.23813918078434868</v>
      </c>
      <c r="CN27" s="22">
        <f t="shared" si="13"/>
        <v>-0.22894514049889614</v>
      </c>
      <c r="CO27" s="22">
        <f t="shared" si="14"/>
        <v>-0.23836263685478437</v>
      </c>
      <c r="CP27" s="22"/>
      <c r="CQ27" s="22"/>
      <c r="CR27" s="22"/>
      <c r="CS27" s="22"/>
      <c r="CT27" s="22"/>
    </row>
    <row r="28" spans="1:98" x14ac:dyDescent="0.25">
      <c r="A28" s="55" t="s">
        <v>114</v>
      </c>
      <c r="B28" s="88">
        <v>202153.60568000001</v>
      </c>
      <c r="C28" s="88">
        <v>379.20114562999998</v>
      </c>
      <c r="D28" s="88">
        <v>45705.931699000001</v>
      </c>
      <c r="E28" s="88">
        <v>1547.2800337000001</v>
      </c>
      <c r="F28" s="88">
        <v>964.92056561000004</v>
      </c>
      <c r="G28" s="88">
        <v>896.38354845000003</v>
      </c>
      <c r="H28" s="88">
        <v>18498.931688000001</v>
      </c>
      <c r="I28" s="88">
        <v>72.508332195999998</v>
      </c>
      <c r="J28" s="88">
        <v>413.10159011000002</v>
      </c>
      <c r="K28" s="88">
        <v>178.42318241000001</v>
      </c>
      <c r="L28" s="88">
        <v>12.616037216</v>
      </c>
      <c r="M28" s="88">
        <v>58.280181857000002</v>
      </c>
      <c r="N28" s="88">
        <v>24.183043184999999</v>
      </c>
      <c r="P28" s="27" t="s">
        <v>205</v>
      </c>
      <c r="Q28" s="25">
        <v>34.687452635686199</v>
      </c>
      <c r="R28" s="25">
        <v>12.617135376415</v>
      </c>
      <c r="S28" s="25">
        <v>72.5101758458066</v>
      </c>
      <c r="T28" s="25">
        <v>72.510968742590094</v>
      </c>
      <c r="U28" s="25">
        <v>37.263263524743998</v>
      </c>
      <c r="V28" s="25">
        <v>413.19049472611903</v>
      </c>
      <c r="W28" s="25">
        <v>58.304091058005397</v>
      </c>
      <c r="X28" s="25">
        <v>892.83402828127396</v>
      </c>
      <c r="Y28" s="25">
        <v>202157.45069241599</v>
      </c>
      <c r="Z28" s="25">
        <v>904.79019466429304</v>
      </c>
      <c r="AA28" s="25">
        <v>253.39853512896499</v>
      </c>
      <c r="AB28" s="25">
        <v>213.992386231285</v>
      </c>
      <c r="AC28" s="25">
        <v>15.177327698998001</v>
      </c>
      <c r="AD28" s="25">
        <v>178.413957712387</v>
      </c>
      <c r="AE28" s="25">
        <v>178.41393555659201</v>
      </c>
      <c r="AF28" s="25">
        <v>365.67469818217802</v>
      </c>
      <c r="AG28" s="25">
        <v>740.71114777091304</v>
      </c>
      <c r="AH28" s="25">
        <v>11.7894729481451</v>
      </c>
      <c r="AI28" s="25">
        <v>3.4913399935446399</v>
      </c>
      <c r="AJ28" s="25">
        <v>87.499340574916005</v>
      </c>
      <c r="AK28" s="25">
        <v>24.186370652490002</v>
      </c>
      <c r="AL28" s="25">
        <v>379.33348319471702</v>
      </c>
      <c r="AM28" s="25">
        <v>0</v>
      </c>
      <c r="AN28" s="88">
        <v>19040.416904931099</v>
      </c>
      <c r="AO28" s="25">
        <v>37269.478221950303</v>
      </c>
      <c r="AP28" s="25">
        <v>8074.2677930807904</v>
      </c>
      <c r="AQ28" s="25">
        <v>45709.4207132132</v>
      </c>
      <c r="AR28" s="25">
        <v>466.68919248082199</v>
      </c>
      <c r="AS28" s="25">
        <v>0.76209961860039499</v>
      </c>
      <c r="AT28" s="25">
        <v>10198.439335760801</v>
      </c>
      <c r="AU28" s="25">
        <v>3.9190053506175699</v>
      </c>
      <c r="AV28" s="25">
        <v>0.70078747201507996</v>
      </c>
      <c r="AW28" s="25">
        <v>540.21639051571503</v>
      </c>
      <c r="AX28" s="25">
        <v>9.9476890475481703</v>
      </c>
      <c r="AY28" s="25">
        <v>0.59148696462132799</v>
      </c>
      <c r="AZ28" s="25">
        <v>0.23417904338144899</v>
      </c>
      <c r="BA28" s="25">
        <v>1546.9303640565699</v>
      </c>
      <c r="BB28" s="25">
        <v>964.604092888065</v>
      </c>
      <c r="BC28" s="25">
        <v>582.32627116850495</v>
      </c>
      <c r="BD28" s="25">
        <v>6.4127610686905099</v>
      </c>
      <c r="BE28" s="25">
        <v>7.8730984451903505E-2</v>
      </c>
      <c r="BF28" s="25">
        <v>35.651904700805197</v>
      </c>
      <c r="BG28" s="25">
        <v>1.5042860917012499</v>
      </c>
      <c r="BH28" s="25">
        <v>35.6997944686034</v>
      </c>
      <c r="BI28" s="25">
        <v>4.4777544180073496</v>
      </c>
      <c r="BJ28" s="25">
        <v>0.95672540176480003</v>
      </c>
      <c r="BK28" s="25">
        <v>162.89647215507301</v>
      </c>
      <c r="BL28" s="25">
        <v>44.348229183189702</v>
      </c>
      <c r="BM28" s="25">
        <v>5.7859807454929202</v>
      </c>
      <c r="BN28" s="25">
        <v>154.48096005004399</v>
      </c>
      <c r="BO28" s="25">
        <v>0.28708479093018502</v>
      </c>
      <c r="BP28" s="25">
        <v>896.59862377442403</v>
      </c>
      <c r="BQ28" s="25">
        <v>0</v>
      </c>
      <c r="BR28" s="25">
        <v>0.20883016100580301</v>
      </c>
      <c r="BS28" s="25">
        <v>2147.73910470495</v>
      </c>
      <c r="BT28" s="25">
        <v>233.50265116148</v>
      </c>
      <c r="BU28" s="25">
        <v>18499.4812322734</v>
      </c>
      <c r="BV28" s="25">
        <v>3017.53321392813</v>
      </c>
      <c r="BW28" s="25">
        <f t="shared" si="15"/>
        <v>7029.9720889684331</v>
      </c>
      <c r="BX28" s="25">
        <f t="shared" si="16"/>
        <v>2998.1805339046405</v>
      </c>
      <c r="BZ28" s="25">
        <f t="shared" si="0"/>
        <v>19968.209675117458</v>
      </c>
      <c r="CB28" s="29">
        <f t="shared" si="1"/>
        <v>7.9999853963686873E-3</v>
      </c>
      <c r="CC28" s="22">
        <f t="shared" si="2"/>
        <v>1.9020251471906742E-5</v>
      </c>
      <c r="CD28" s="22">
        <f t="shared" si="3"/>
        <v>3.4899041377411922E-4</v>
      </c>
      <c r="CE28" s="22">
        <f t="shared" si="4"/>
        <v>7.6336135890985607E-5</v>
      </c>
      <c r="CF28" s="22">
        <f t="shared" si="5"/>
        <v>-2.2598988923420575E-4</v>
      </c>
      <c r="CG28" s="22">
        <f t="shared" si="6"/>
        <v>-3.2797800483708823E-4</v>
      </c>
      <c r="CH28" s="22">
        <f t="shared" si="7"/>
        <v>2.39936715478429E-4</v>
      </c>
      <c r="CI28" s="22">
        <f t="shared" si="8"/>
        <v>2.9706811326600023E-5</v>
      </c>
      <c r="CJ28" s="22">
        <f t="shared" si="9"/>
        <v>3.6361980895790732E-5</v>
      </c>
      <c r="CK28" s="22">
        <f t="shared" si="10"/>
        <v>2.1521247617404738E-4</v>
      </c>
      <c r="CL28" s="22">
        <f t="shared" si="11"/>
        <v>-5.1825403420687941E-5</v>
      </c>
      <c r="CM28" s="22">
        <f t="shared" si="12"/>
        <v>8.7044798314847281E-5</v>
      </c>
      <c r="CN28" s="22">
        <f t="shared" si="13"/>
        <v>4.1024582016679917E-4</v>
      </c>
      <c r="CO28" s="22">
        <f t="shared" si="14"/>
        <v>1.3759506876565125E-4</v>
      </c>
      <c r="CP28" s="22"/>
      <c r="CQ28" s="22"/>
      <c r="CR28" s="22"/>
      <c r="CS28" s="22"/>
      <c r="CT28" s="22"/>
    </row>
    <row r="29" spans="1:98" x14ac:dyDescent="0.25">
      <c r="A29" s="19" t="s">
        <v>115</v>
      </c>
      <c r="B29" s="88">
        <v>97115.665097000005</v>
      </c>
      <c r="C29" s="88">
        <v>165.8110714</v>
      </c>
      <c r="D29" s="88">
        <v>17220.568551</v>
      </c>
      <c r="E29" s="88">
        <v>1861.5724498</v>
      </c>
      <c r="F29" s="88">
        <v>1512.2970221</v>
      </c>
      <c r="G29" s="88">
        <v>646.12930214999994</v>
      </c>
      <c r="H29" s="88">
        <v>7805.5842960999998</v>
      </c>
      <c r="I29" s="88">
        <v>31.510024585</v>
      </c>
      <c r="J29" s="88">
        <v>178.06793372999999</v>
      </c>
      <c r="K29" s="88">
        <v>77.674854594999999</v>
      </c>
      <c r="L29" s="88">
        <v>5.4662096776000002</v>
      </c>
      <c r="M29" s="88">
        <v>24.961394535</v>
      </c>
      <c r="N29" s="88">
        <v>10.503802144</v>
      </c>
      <c r="P29" s="27" t="s">
        <v>206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88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25">
        <v>0</v>
      </c>
      <c r="BL29" s="25">
        <v>0</v>
      </c>
      <c r="BM29" s="25">
        <v>0</v>
      </c>
      <c r="BN29" s="25">
        <v>0</v>
      </c>
      <c r="BO29" s="25">
        <v>0</v>
      </c>
      <c r="BP29" s="25">
        <v>0</v>
      </c>
      <c r="BQ29" s="25">
        <v>0</v>
      </c>
      <c r="BR29" s="25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f t="shared" si="15"/>
        <v>0</v>
      </c>
      <c r="BX29" s="25">
        <f t="shared" si="16"/>
        <v>0</v>
      </c>
      <c r="BZ29" s="25" t="str">
        <f t="shared" si="0"/>
        <v/>
      </c>
      <c r="CB29" s="29" t="str">
        <f t="shared" si="1"/>
        <v/>
      </c>
      <c r="CC29" s="22">
        <f t="shared" si="2"/>
        <v>-1</v>
      </c>
      <c r="CD29" s="22">
        <f t="shared" si="3"/>
        <v>-1</v>
      </c>
      <c r="CE29" s="22">
        <f t="shared" si="4"/>
        <v>-1</v>
      </c>
      <c r="CF29" s="22">
        <f t="shared" si="5"/>
        <v>-1</v>
      </c>
      <c r="CG29" s="22">
        <f t="shared" si="6"/>
        <v>-1</v>
      </c>
      <c r="CH29" s="22">
        <f t="shared" si="7"/>
        <v>-1</v>
      </c>
      <c r="CI29" s="22">
        <f t="shared" si="8"/>
        <v>-1</v>
      </c>
      <c r="CJ29" s="22">
        <f t="shared" si="9"/>
        <v>-1</v>
      </c>
      <c r="CK29" s="22">
        <f t="shared" si="10"/>
        <v>-1</v>
      </c>
      <c r="CL29" s="22">
        <f t="shared" si="11"/>
        <v>-1</v>
      </c>
      <c r="CM29" s="22">
        <f t="shared" si="12"/>
        <v>-1</v>
      </c>
      <c r="CN29" s="22">
        <f t="shared" si="13"/>
        <v>-1</v>
      </c>
      <c r="CO29" s="22">
        <f t="shared" si="14"/>
        <v>-1</v>
      </c>
      <c r="CP29" s="22"/>
      <c r="CQ29" s="22"/>
      <c r="CR29" s="22"/>
      <c r="CS29" s="22"/>
      <c r="CT29" s="22"/>
    </row>
    <row r="30" spans="1:98" x14ac:dyDescent="0.25">
      <c r="A30" s="19" t="s">
        <v>116</v>
      </c>
      <c r="B30" s="88">
        <v>307389.72641</v>
      </c>
      <c r="C30" s="88">
        <v>540.53448186000003</v>
      </c>
      <c r="D30" s="88">
        <v>58073.255054000001</v>
      </c>
      <c r="E30" s="88">
        <v>2195.2757236000002</v>
      </c>
      <c r="F30" s="88">
        <v>1366.3372973999999</v>
      </c>
      <c r="G30" s="88">
        <v>1299.963485</v>
      </c>
      <c r="H30" s="88">
        <v>26114.907750999999</v>
      </c>
      <c r="I30" s="88">
        <v>102.64912319</v>
      </c>
      <c r="J30" s="88">
        <v>580.17069576999995</v>
      </c>
      <c r="K30" s="88">
        <v>253.11141301000001</v>
      </c>
      <c r="L30" s="88">
        <v>17.813984171000001</v>
      </c>
      <c r="M30" s="88">
        <v>81.494068045000006</v>
      </c>
      <c r="N30" s="88">
        <v>34.231632748999999</v>
      </c>
      <c r="P30" s="27" t="s">
        <v>207</v>
      </c>
      <c r="Q30" s="25">
        <v>26.949914539986601</v>
      </c>
      <c r="R30" s="25">
        <v>9.8780483944685695</v>
      </c>
      <c r="S30" s="25">
        <v>56.936990881510603</v>
      </c>
      <c r="T30" s="25">
        <v>56.937566255273303</v>
      </c>
      <c r="U30" s="25">
        <v>29.119643532085501</v>
      </c>
      <c r="V30" s="25">
        <v>319.67664435741398</v>
      </c>
      <c r="W30" s="25">
        <v>45.1252277466564</v>
      </c>
      <c r="X30" s="25">
        <v>701.50830964019895</v>
      </c>
      <c r="Y30" s="25">
        <v>165302.58651410599</v>
      </c>
      <c r="Z30" s="25">
        <v>702.14834730125403</v>
      </c>
      <c r="AA30" s="25">
        <v>197.05928426673501</v>
      </c>
      <c r="AB30" s="25">
        <v>167.20058788879101</v>
      </c>
      <c r="AC30" s="25">
        <v>11.745150272487299</v>
      </c>
      <c r="AD30" s="25">
        <v>140.59497719001999</v>
      </c>
      <c r="AE30" s="25">
        <v>140.59501909207501</v>
      </c>
      <c r="AF30" s="25">
        <v>252.103956042042</v>
      </c>
      <c r="AG30" s="25">
        <v>586.28046116891301</v>
      </c>
      <c r="AH30" s="25">
        <v>9.1432876455720695</v>
      </c>
      <c r="AI30" s="25">
        <v>2.7441798420538199</v>
      </c>
      <c r="AJ30" s="25">
        <v>67.522219465855301</v>
      </c>
      <c r="AK30" s="25">
        <v>18.944844906545502</v>
      </c>
      <c r="AL30" s="25">
        <v>293.85031336177298</v>
      </c>
      <c r="AM30" s="25">
        <v>0</v>
      </c>
      <c r="AN30" s="88">
        <v>14897.6218031603</v>
      </c>
      <c r="AO30" s="25">
        <v>25785.744301327701</v>
      </c>
      <c r="AP30" s="25">
        <v>5475.1142949519599</v>
      </c>
      <c r="AQ30" s="25">
        <v>31512.9625523217</v>
      </c>
      <c r="AR30" s="25">
        <v>365.03885920391002</v>
      </c>
      <c r="AS30" s="25">
        <v>0.58691510496756405</v>
      </c>
      <c r="AT30" s="25">
        <v>7991.2753418436096</v>
      </c>
      <c r="AU30" s="25">
        <v>3.0299526419638698</v>
      </c>
      <c r="AV30" s="25">
        <v>0.55512332908943496</v>
      </c>
      <c r="AW30" s="25">
        <v>420.82472958657797</v>
      </c>
      <c r="AX30" s="25">
        <v>7.9867184641500799</v>
      </c>
      <c r="AY30" s="25">
        <v>0.484789422664616</v>
      </c>
      <c r="AZ30" s="25">
        <v>0.181405697294377</v>
      </c>
      <c r="BA30" s="25">
        <v>1228.5487260677601</v>
      </c>
      <c r="BB30" s="25">
        <v>754.55694518514895</v>
      </c>
      <c r="BC30" s="25">
        <v>473.99178088261999</v>
      </c>
      <c r="BD30" s="25">
        <v>5.2932085217458402</v>
      </c>
      <c r="BE30" s="25">
        <v>6.4215377458842399E-2</v>
      </c>
      <c r="BF30" s="25">
        <v>28.799937114921399</v>
      </c>
      <c r="BG30" s="25">
        <v>1.21289279716926</v>
      </c>
      <c r="BH30" s="25">
        <v>27.503617463912999</v>
      </c>
      <c r="BI30" s="25">
        <v>3.3435358491377101</v>
      </c>
      <c r="BJ30" s="25">
        <v>0.73809263512954804</v>
      </c>
      <c r="BK30" s="25">
        <v>124.931130723061</v>
      </c>
      <c r="BL30" s="25">
        <v>34.389608788215803</v>
      </c>
      <c r="BM30" s="25">
        <v>4.74478683157239</v>
      </c>
      <c r="BN30" s="25">
        <v>124.043095610046</v>
      </c>
      <c r="BO30" s="25">
        <v>0.23279801428595001</v>
      </c>
      <c r="BP30" s="25">
        <v>711.87006549182297</v>
      </c>
      <c r="BQ30" s="25">
        <v>0</v>
      </c>
      <c r="BR30" s="25">
        <v>0.163737373229911</v>
      </c>
      <c r="BS30" s="25">
        <v>1678.09668327554</v>
      </c>
      <c r="BT30" s="25">
        <v>183.51563047392901</v>
      </c>
      <c r="BU30" s="25">
        <v>14460.3788031107</v>
      </c>
      <c r="BV30" s="25">
        <v>2340.8511147355498</v>
      </c>
      <c r="BW30" s="25">
        <f t="shared" si="15"/>
        <v>5508.5332920923192</v>
      </c>
      <c r="BX30" s="25">
        <f t="shared" si="16"/>
        <v>2325.6924319038508</v>
      </c>
      <c r="BZ30" s="25">
        <f t="shared" si="0"/>
        <v>15611.960973686859</v>
      </c>
      <c r="CB30" s="29">
        <f t="shared" si="1"/>
        <v>8.0000081116927031E-3</v>
      </c>
      <c r="CC30" s="22">
        <f t="shared" si="2"/>
        <v>-0.46223776427184987</v>
      </c>
      <c r="CD30" s="22">
        <f t="shared" si="3"/>
        <v>-0.45637082698106013</v>
      </c>
      <c r="CE30" s="22">
        <f t="shared" si="4"/>
        <v>-0.45735842561228823</v>
      </c>
      <c r="CF30" s="22">
        <f t="shared" si="5"/>
        <v>-0.44036700590252909</v>
      </c>
      <c r="CG30" s="22">
        <f t="shared" si="6"/>
        <v>-0.44775206925772015</v>
      </c>
      <c r="CH30" s="22">
        <f t="shared" si="7"/>
        <v>-0.45239226047043701</v>
      </c>
      <c r="CI30" s="22">
        <f t="shared" si="8"/>
        <v>-0.44627877145930261</v>
      </c>
      <c r="CJ30" s="22">
        <f t="shared" si="9"/>
        <v>-0.44531853282483647</v>
      </c>
      <c r="CK30" s="22">
        <f t="shared" si="10"/>
        <v>-0.44899553409339199</v>
      </c>
      <c r="CL30" s="22">
        <f t="shared" si="11"/>
        <v>-0.44453307174054479</v>
      </c>
      <c r="CM30" s="22">
        <f t="shared" si="12"/>
        <v>-0.44548910004369574</v>
      </c>
      <c r="CN30" s="22">
        <f t="shared" si="13"/>
        <v>-0.44627592131320759</v>
      </c>
      <c r="CO30" s="22">
        <f t="shared" si="14"/>
        <v>-0.44656905367451594</v>
      </c>
      <c r="CP30" s="22"/>
      <c r="CQ30" s="22"/>
      <c r="CR30" s="22"/>
      <c r="CS30" s="22"/>
      <c r="CT30" s="22"/>
    </row>
    <row r="31" spans="1:98" x14ac:dyDescent="0.25">
      <c r="A31" s="19" t="s">
        <v>117</v>
      </c>
      <c r="B31" s="88">
        <v>30885.894693999999</v>
      </c>
      <c r="C31" s="88">
        <v>82.258388702000005</v>
      </c>
      <c r="D31" s="88">
        <v>8927.3485765999994</v>
      </c>
      <c r="E31" s="88">
        <v>929.76771581000003</v>
      </c>
      <c r="F31" s="88">
        <v>755.77229637000005</v>
      </c>
      <c r="G31" s="88">
        <v>300.14863799</v>
      </c>
      <c r="H31" s="88">
        <v>3375.7970685</v>
      </c>
      <c r="I31" s="88">
        <v>14.524662095</v>
      </c>
      <c r="J31" s="88">
        <v>75.414219502999998</v>
      </c>
      <c r="K31" s="88">
        <v>36.372758052000002</v>
      </c>
      <c r="L31" s="88">
        <v>2.4994631726000001</v>
      </c>
      <c r="M31" s="88">
        <v>10.800520844999999</v>
      </c>
      <c r="N31" s="88">
        <v>4.7238642883999997</v>
      </c>
      <c r="P31" s="27" t="s">
        <v>208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88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</v>
      </c>
      <c r="BT31" s="25">
        <v>0</v>
      </c>
      <c r="BU31" s="25">
        <v>0</v>
      </c>
      <c r="BV31" s="25">
        <v>0</v>
      </c>
      <c r="BW31" s="25">
        <f t="shared" si="15"/>
        <v>0</v>
      </c>
      <c r="BX31" s="25">
        <f t="shared" si="16"/>
        <v>0</v>
      </c>
      <c r="BZ31" s="25" t="str">
        <f t="shared" si="0"/>
        <v/>
      </c>
      <c r="CB31" s="29" t="str">
        <f t="shared" si="1"/>
        <v/>
      </c>
      <c r="CC31" s="22">
        <f t="shared" si="2"/>
        <v>-1</v>
      </c>
      <c r="CD31" s="22">
        <f t="shared" si="3"/>
        <v>-1</v>
      </c>
      <c r="CE31" s="22">
        <f t="shared" si="4"/>
        <v>-1</v>
      </c>
      <c r="CF31" s="22">
        <f t="shared" si="5"/>
        <v>-1</v>
      </c>
      <c r="CG31" s="22">
        <f t="shared" si="6"/>
        <v>-1</v>
      </c>
      <c r="CH31" s="22">
        <f t="shared" si="7"/>
        <v>-1</v>
      </c>
      <c r="CI31" s="22">
        <f t="shared" si="8"/>
        <v>-1</v>
      </c>
      <c r="CJ31" s="22">
        <f t="shared" si="9"/>
        <v>-1</v>
      </c>
      <c r="CK31" s="22">
        <f t="shared" si="10"/>
        <v>-1</v>
      </c>
      <c r="CL31" s="22">
        <f t="shared" si="11"/>
        <v>-1</v>
      </c>
      <c r="CM31" s="22">
        <f t="shared" si="12"/>
        <v>-1</v>
      </c>
      <c r="CN31" s="22">
        <f t="shared" si="13"/>
        <v>-1</v>
      </c>
      <c r="CO31" s="22">
        <f t="shared" si="14"/>
        <v>-1</v>
      </c>
      <c r="CP31" s="22"/>
      <c r="CQ31" s="22"/>
      <c r="CR31" s="22"/>
      <c r="CS31" s="22"/>
      <c r="CT31" s="22"/>
    </row>
    <row r="32" spans="1:98" x14ac:dyDescent="0.25">
      <c r="A32" s="19" t="s">
        <v>118</v>
      </c>
      <c r="B32" s="88">
        <v>247605.76840999999</v>
      </c>
      <c r="C32" s="88">
        <v>589.15871486000003</v>
      </c>
      <c r="D32" s="88">
        <v>68107.668556000004</v>
      </c>
      <c r="E32" s="88">
        <v>6616.9080309999999</v>
      </c>
      <c r="F32" s="88">
        <v>5375.5894748999999</v>
      </c>
      <c r="G32" s="88">
        <v>2231.7165627999998</v>
      </c>
      <c r="H32" s="88">
        <v>25108.679113999999</v>
      </c>
      <c r="I32" s="88">
        <v>101.60834345000001</v>
      </c>
      <c r="J32" s="88">
        <v>527.60566764999999</v>
      </c>
      <c r="K32" s="88">
        <v>255.82956493</v>
      </c>
      <c r="L32" s="88">
        <v>17.361956631999998</v>
      </c>
      <c r="M32" s="88">
        <v>72.698061318000001</v>
      </c>
      <c r="N32" s="88">
        <v>32.93646158</v>
      </c>
      <c r="P32" s="27" t="s">
        <v>209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88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  <c r="BF32" s="25">
        <v>0</v>
      </c>
      <c r="BG32" s="25">
        <v>0</v>
      </c>
      <c r="BH32" s="25">
        <v>0</v>
      </c>
      <c r="BI32" s="25">
        <v>0</v>
      </c>
      <c r="BJ32" s="25">
        <v>0</v>
      </c>
      <c r="BK32" s="25">
        <v>0</v>
      </c>
      <c r="BL32" s="25">
        <v>0</v>
      </c>
      <c r="BM32" s="25">
        <v>0</v>
      </c>
      <c r="BN32" s="25">
        <v>0</v>
      </c>
      <c r="BO32" s="25">
        <v>0</v>
      </c>
      <c r="BP32" s="25">
        <v>0</v>
      </c>
      <c r="BQ32" s="25">
        <v>0</v>
      </c>
      <c r="BR32" s="25">
        <v>0</v>
      </c>
      <c r="BS32" s="25">
        <v>0</v>
      </c>
      <c r="BT32" s="25">
        <v>0</v>
      </c>
      <c r="BU32" s="25">
        <v>0</v>
      </c>
      <c r="BV32" s="25">
        <v>0</v>
      </c>
      <c r="BW32" s="25">
        <f t="shared" si="15"/>
        <v>0</v>
      </c>
      <c r="BX32" s="25">
        <f t="shared" si="16"/>
        <v>0</v>
      </c>
      <c r="BZ32" s="25" t="str">
        <f t="shared" si="0"/>
        <v/>
      </c>
      <c r="CB32" s="29" t="str">
        <f t="shared" si="1"/>
        <v/>
      </c>
      <c r="CC32" s="22">
        <f t="shared" si="2"/>
        <v>-1</v>
      </c>
      <c r="CD32" s="22">
        <f t="shared" si="3"/>
        <v>-1</v>
      </c>
      <c r="CE32" s="22">
        <f t="shared" si="4"/>
        <v>-1</v>
      </c>
      <c r="CF32" s="22">
        <f t="shared" si="5"/>
        <v>-1</v>
      </c>
      <c r="CG32" s="22">
        <f t="shared" si="6"/>
        <v>-1</v>
      </c>
      <c r="CH32" s="22">
        <f t="shared" si="7"/>
        <v>-1</v>
      </c>
      <c r="CI32" s="22">
        <f t="shared" si="8"/>
        <v>-1</v>
      </c>
      <c r="CJ32" s="22">
        <f t="shared" si="9"/>
        <v>-1</v>
      </c>
      <c r="CK32" s="22">
        <f t="shared" si="10"/>
        <v>-1</v>
      </c>
      <c r="CL32" s="22">
        <f t="shared" si="11"/>
        <v>-1</v>
      </c>
      <c r="CM32" s="22">
        <f t="shared" si="12"/>
        <v>-1</v>
      </c>
      <c r="CN32" s="22">
        <f t="shared" si="13"/>
        <v>-1</v>
      </c>
      <c r="CO32" s="22">
        <f t="shared" si="14"/>
        <v>-1</v>
      </c>
      <c r="CP32" s="22"/>
      <c r="CQ32" s="22"/>
      <c r="CR32" s="22"/>
      <c r="CS32" s="22"/>
      <c r="CT32" s="22"/>
    </row>
    <row r="33" spans="1:98" x14ac:dyDescent="0.25">
      <c r="A33" s="19" t="s">
        <v>119</v>
      </c>
      <c r="B33" s="88">
        <v>90862.198923999997</v>
      </c>
      <c r="C33" s="88">
        <v>196.18653594</v>
      </c>
      <c r="D33" s="88">
        <v>20686.980167000002</v>
      </c>
      <c r="E33" s="88">
        <v>2202.5975884999998</v>
      </c>
      <c r="F33" s="88">
        <v>1789.3377170000001</v>
      </c>
      <c r="G33" s="88">
        <v>768.95029885999998</v>
      </c>
      <c r="H33" s="88">
        <v>8941.9570390999997</v>
      </c>
      <c r="I33" s="88">
        <v>33.863335597999999</v>
      </c>
      <c r="J33" s="88">
        <v>178.12520297</v>
      </c>
      <c r="K33" s="88">
        <v>85.295190851000001</v>
      </c>
      <c r="L33" s="88">
        <v>5.7784157236000002</v>
      </c>
      <c r="M33" s="88">
        <v>24.084370533000001</v>
      </c>
      <c r="N33" s="88">
        <v>10.982444371</v>
      </c>
      <c r="P33" s="27" t="s">
        <v>210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88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f t="shared" si="15"/>
        <v>0</v>
      </c>
      <c r="BX33" s="25">
        <f t="shared" si="16"/>
        <v>0</v>
      </c>
      <c r="BZ33" s="25" t="str">
        <f t="shared" si="0"/>
        <v/>
      </c>
      <c r="CB33" s="29" t="str">
        <f t="shared" si="1"/>
        <v/>
      </c>
      <c r="CC33" s="22">
        <f t="shared" si="2"/>
        <v>-1</v>
      </c>
      <c r="CD33" s="22">
        <f t="shared" si="3"/>
        <v>-1</v>
      </c>
      <c r="CE33" s="22">
        <f t="shared" si="4"/>
        <v>-1</v>
      </c>
      <c r="CF33" s="22">
        <f t="shared" si="5"/>
        <v>-1</v>
      </c>
      <c r="CG33" s="22">
        <f t="shared" si="6"/>
        <v>-1</v>
      </c>
      <c r="CH33" s="22">
        <f t="shared" si="7"/>
        <v>-1</v>
      </c>
      <c r="CI33" s="22">
        <f t="shared" si="8"/>
        <v>-1</v>
      </c>
      <c r="CJ33" s="22">
        <f t="shared" si="9"/>
        <v>-1</v>
      </c>
      <c r="CK33" s="22">
        <f t="shared" si="10"/>
        <v>-1</v>
      </c>
      <c r="CL33" s="22">
        <f t="shared" si="11"/>
        <v>-1</v>
      </c>
      <c r="CM33" s="22">
        <f t="shared" si="12"/>
        <v>-1</v>
      </c>
      <c r="CN33" s="22">
        <f t="shared" si="13"/>
        <v>-1</v>
      </c>
      <c r="CO33" s="22">
        <f t="shared" si="14"/>
        <v>-1</v>
      </c>
      <c r="CP33" s="22"/>
      <c r="CQ33" s="22"/>
      <c r="CR33" s="22"/>
      <c r="CS33" s="22"/>
      <c r="CT33" s="22"/>
    </row>
    <row r="34" spans="1:98" x14ac:dyDescent="0.25">
      <c r="A34" s="19" t="s">
        <v>120</v>
      </c>
      <c r="B34" s="88">
        <v>116049.32648</v>
      </c>
      <c r="C34" s="88">
        <v>237.20409432</v>
      </c>
      <c r="D34" s="88">
        <v>28091.865721999999</v>
      </c>
      <c r="E34" s="88">
        <v>2672.0783028000001</v>
      </c>
      <c r="F34" s="88">
        <v>2171.3797792999999</v>
      </c>
      <c r="G34" s="88">
        <v>876.36969724999994</v>
      </c>
      <c r="H34" s="88">
        <v>11237.599644</v>
      </c>
      <c r="I34" s="88">
        <v>45.398786010000002</v>
      </c>
      <c r="J34" s="88">
        <v>256.84474387</v>
      </c>
      <c r="K34" s="88">
        <v>111.63137017</v>
      </c>
      <c r="L34" s="88">
        <v>7.9115089740000002</v>
      </c>
      <c r="M34" s="88">
        <v>36.742424737999997</v>
      </c>
      <c r="N34" s="88">
        <v>15.13646773</v>
      </c>
      <c r="P34" s="27" t="s">
        <v>211</v>
      </c>
      <c r="Q34" s="25">
        <v>0.45392738059436599</v>
      </c>
      <c r="R34" s="25">
        <v>0.151927673752588</v>
      </c>
      <c r="S34" s="25">
        <v>0.85416080819967199</v>
      </c>
      <c r="T34" s="25">
        <v>0.85416616918672505</v>
      </c>
      <c r="U34" s="25">
        <v>0.46304595643115798</v>
      </c>
      <c r="V34" s="25">
        <v>5.3708548307307504</v>
      </c>
      <c r="W34" s="25">
        <v>0.77955530351582003</v>
      </c>
      <c r="X34" s="25">
        <v>10.566483503195</v>
      </c>
      <c r="Y34" s="25">
        <v>2642.3988849021898</v>
      </c>
      <c r="Z34" s="25">
        <v>12.0255485628962</v>
      </c>
      <c r="AA34" s="25">
        <v>3.32238262152151</v>
      </c>
      <c r="AB34" s="25">
        <v>2.7105172642705702</v>
      </c>
      <c r="AC34" s="25">
        <v>0.201851686784944</v>
      </c>
      <c r="AD34" s="25">
        <v>2.0358291316816302</v>
      </c>
      <c r="AE34" s="25">
        <v>2.03582894633288</v>
      </c>
      <c r="AF34" s="25">
        <v>5.0643624054630498</v>
      </c>
      <c r="AG34" s="25">
        <v>8.6904361841630902</v>
      </c>
      <c r="AH34" s="25">
        <v>0.160906326024846</v>
      </c>
      <c r="AI34" s="25">
        <v>4.00775856523201E-2</v>
      </c>
      <c r="AJ34" s="25">
        <v>1.21782301030374</v>
      </c>
      <c r="AK34" s="25">
        <v>0.29513093572028298</v>
      </c>
      <c r="AL34" s="25">
        <v>5.1201037618567202</v>
      </c>
      <c r="AM34" s="25">
        <v>0</v>
      </c>
      <c r="AN34" s="88">
        <v>229.25254176380699</v>
      </c>
      <c r="AO34" s="25">
        <v>519.74650738272703</v>
      </c>
      <c r="AP34" s="25">
        <v>108.23376394450899</v>
      </c>
      <c r="AQ34" s="25">
        <v>633.04463373270005</v>
      </c>
      <c r="AR34" s="25">
        <v>5.94745903159773</v>
      </c>
      <c r="AS34" s="25">
        <v>9.5203724708852102E-3</v>
      </c>
      <c r="AT34" s="25">
        <v>119.997448396633</v>
      </c>
      <c r="AU34" s="25">
        <v>4.6873473547291898E-2</v>
      </c>
      <c r="AV34" s="25">
        <v>7.3047389451986102E-3</v>
      </c>
      <c r="AW34" s="25">
        <v>6.68696776291495</v>
      </c>
      <c r="AX34" s="25">
        <v>8.4815129990024093E-2</v>
      </c>
      <c r="AY34" s="25">
        <v>4.1378207311628798E-3</v>
      </c>
      <c r="AZ34" s="25">
        <v>2.8378733554897798E-3</v>
      </c>
      <c r="BA34" s="25">
        <v>39.241436604948198</v>
      </c>
      <c r="BB34" s="25">
        <v>32.906004625803902</v>
      </c>
      <c r="BC34" s="25">
        <v>6.3354319791442704</v>
      </c>
      <c r="BD34" s="25">
        <v>3.8183650633553202E-2</v>
      </c>
      <c r="BE34" s="25">
        <v>5.93405215033316E-4</v>
      </c>
      <c r="BF34" s="25">
        <v>0.28325263942856199</v>
      </c>
      <c r="BG34" s="25">
        <v>1.34582867882515E-2</v>
      </c>
      <c r="BH34" s="25">
        <v>0.43446824958525498</v>
      </c>
      <c r="BI34" s="25">
        <v>6.6135954077724005E-2</v>
      </c>
      <c r="BJ34" s="25">
        <v>1.14202269658338E-2</v>
      </c>
      <c r="BK34" s="25">
        <v>2.0315436465549999</v>
      </c>
      <c r="BL34" s="25">
        <v>0.52588939131048196</v>
      </c>
      <c r="BM34" s="25">
        <v>3.8372113075061803E-2</v>
      </c>
      <c r="BN34" s="25">
        <v>23.143899866069201</v>
      </c>
      <c r="BO34" s="25">
        <v>2.2194154555024602E-3</v>
      </c>
      <c r="BP34" s="25">
        <v>17.771297816432099</v>
      </c>
      <c r="BQ34" s="25">
        <v>0</v>
      </c>
      <c r="BR34" s="25">
        <v>2.3907880414076499E-3</v>
      </c>
      <c r="BS34" s="25">
        <v>25.828933651214601</v>
      </c>
      <c r="BT34" s="25">
        <v>2.7989182183567798</v>
      </c>
      <c r="BU34" s="25">
        <v>222.068326747025</v>
      </c>
      <c r="BV34" s="25">
        <v>36.765269059303201</v>
      </c>
      <c r="BW34" s="25">
        <f t="shared" si="15"/>
        <v>82.716451527809099</v>
      </c>
      <c r="BX34" s="25">
        <f t="shared" si="16"/>
        <v>36.5291205835318</v>
      </c>
      <c r="BZ34" s="25">
        <f t="shared" si="0"/>
        <v>239.98015338890698</v>
      </c>
      <c r="CB34" s="29">
        <f t="shared" si="1"/>
        <v>8.0000084284759156E-3</v>
      </c>
      <c r="CC34" s="22">
        <f t="shared" si="2"/>
        <v>-0.97723038155367858</v>
      </c>
      <c r="CD34" s="22">
        <f t="shared" si="3"/>
        <v>-0.97841477493660189</v>
      </c>
      <c r="CE34" s="22">
        <f t="shared" si="4"/>
        <v>-0.97746519793318909</v>
      </c>
      <c r="CF34" s="22">
        <f t="shared" si="5"/>
        <v>-0.98531426397054744</v>
      </c>
      <c r="CG34" s="22">
        <f t="shared" si="6"/>
        <v>-0.9848455784015766</v>
      </c>
      <c r="CH34" s="22">
        <f t="shared" si="7"/>
        <v>-0.979721688378549</v>
      </c>
      <c r="CI34" s="22">
        <f t="shared" si="8"/>
        <v>-0.98023881133142232</v>
      </c>
      <c r="CJ34" s="22">
        <f t="shared" si="9"/>
        <v>-0.98118526409497864</v>
      </c>
      <c r="CK34" s="22">
        <f t="shared" si="10"/>
        <v>-0.97908909970355795</v>
      </c>
      <c r="CL34" s="22">
        <f t="shared" si="11"/>
        <v>-0.98176293148393157</v>
      </c>
      <c r="CM34" s="22">
        <f t="shared" si="12"/>
        <v>-0.98079662498622255</v>
      </c>
      <c r="CN34" s="22">
        <f t="shared" si="13"/>
        <v>-0.9787832373863562</v>
      </c>
      <c r="CO34" s="22">
        <f t="shared" si="14"/>
        <v>-0.98050199419146222</v>
      </c>
      <c r="CP34" s="22"/>
      <c r="CQ34" s="22"/>
      <c r="CR34" s="22"/>
      <c r="CS34" s="22"/>
      <c r="CT34" s="22"/>
    </row>
    <row r="35" spans="1:98" x14ac:dyDescent="0.25">
      <c r="CC35" s="22"/>
      <c r="CD35" s="22" t="str">
        <f t="shared" si="3"/>
        <v/>
      </c>
      <c r="CE35" s="22" t="str">
        <f t="shared" si="4"/>
        <v/>
      </c>
      <c r="CF35" s="22" t="str">
        <f t="shared" si="5"/>
        <v/>
      </c>
      <c r="CG35" s="22" t="str">
        <f t="shared" si="6"/>
        <v/>
      </c>
      <c r="CH35" s="22" t="str">
        <f t="shared" si="7"/>
        <v/>
      </c>
      <c r="CI35" s="22" t="str">
        <f t="shared" si="8"/>
        <v/>
      </c>
      <c r="CJ35" s="22"/>
      <c r="CK35" s="22"/>
      <c r="CL35" s="22"/>
      <c r="CM35" s="22"/>
      <c r="CN35" s="22"/>
      <c r="CO35" s="22"/>
    </row>
    <row r="36" spans="1:98" x14ac:dyDescent="0.25">
      <c r="A36" s="4" t="s">
        <v>55</v>
      </c>
      <c r="B36" s="1">
        <f t="shared" ref="B36:N36" si="17">SUM(B3:B34)</f>
        <v>5752431.3246090002</v>
      </c>
      <c r="C36" s="1">
        <f t="shared" si="17"/>
        <v>13182.306038996001</v>
      </c>
      <c r="D36" s="1">
        <f t="shared" si="17"/>
        <v>1387935.8351067002</v>
      </c>
      <c r="E36" s="1">
        <f t="shared" si="17"/>
        <v>103798.79971381002</v>
      </c>
      <c r="F36" s="1">
        <f t="shared" si="17"/>
        <v>79555.940532139997</v>
      </c>
      <c r="G36" s="1">
        <f t="shared" si="17"/>
        <v>34626.818954969996</v>
      </c>
      <c r="H36" s="1">
        <f t="shared" si="17"/>
        <v>571565.2711262001</v>
      </c>
      <c r="I36" s="1">
        <f t="shared" si="17"/>
        <v>2327.0783271250011</v>
      </c>
      <c r="J36" s="1">
        <f t="shared" si="17"/>
        <v>12277.050575851004</v>
      </c>
      <c r="K36" s="1">
        <f t="shared" si="17"/>
        <v>5860.9415299970005</v>
      </c>
      <c r="L36" s="1">
        <f t="shared" si="17"/>
        <v>399.37347108779989</v>
      </c>
      <c r="M36" s="1">
        <f t="shared" si="17"/>
        <v>1717.289115238</v>
      </c>
      <c r="N36" s="1">
        <f t="shared" si="17"/>
        <v>758.07618966660004</v>
      </c>
      <c r="Q36" s="1">
        <f>SUM(Q3:Q34)</f>
        <v>294.5912342993422</v>
      </c>
      <c r="R36" s="1">
        <f t="shared" ref="R36:BV36" si="18">SUM(R3:R34)</f>
        <v>111.46676611678353</v>
      </c>
      <c r="S36" s="1">
        <f t="shared" si="18"/>
        <v>646.05342887083009</v>
      </c>
      <c r="T36" s="1">
        <f t="shared" si="18"/>
        <v>646.0594402619937</v>
      </c>
      <c r="U36" s="1">
        <f t="shared" si="18"/>
        <v>325.87897304634441</v>
      </c>
      <c r="V36" s="1">
        <f t="shared" si="18"/>
        <v>3502.8453319250975</v>
      </c>
      <c r="W36" s="1">
        <f t="shared" si="18"/>
        <v>493.40817797368004</v>
      </c>
      <c r="X36" s="1">
        <f t="shared" si="18"/>
        <v>7956.6637989248293</v>
      </c>
      <c r="Y36" s="1">
        <f t="shared" si="18"/>
        <v>1677896.2398088968</v>
      </c>
      <c r="Z36" s="1">
        <f t="shared" si="18"/>
        <v>7654.0415134192317</v>
      </c>
      <c r="AA36" s="1">
        <f t="shared" si="18"/>
        <v>2155.3175390940141</v>
      </c>
      <c r="AB36" s="1">
        <f t="shared" si="18"/>
        <v>1853.7421932326333</v>
      </c>
      <c r="AC36" s="1">
        <f t="shared" si="18"/>
        <v>127.57351582325819</v>
      </c>
      <c r="AD36" s="1">
        <f t="shared" si="18"/>
        <v>1613.1214898826211</v>
      </c>
      <c r="AE36" s="1">
        <f t="shared" si="18"/>
        <v>1613.1215498065326</v>
      </c>
      <c r="AF36" s="1">
        <f t="shared" si="18"/>
        <v>3257.4422299956418</v>
      </c>
      <c r="AG36" s="1">
        <f t="shared" si="18"/>
        <v>6370.9760524083986</v>
      </c>
      <c r="AH36" s="1">
        <f t="shared" si="18"/>
        <v>97.649339884026332</v>
      </c>
      <c r="AI36" s="1">
        <f t="shared" si="18"/>
        <v>32.146151303662187</v>
      </c>
      <c r="AJ36" s="1">
        <f t="shared" si="18"/>
        <v>720.63154084097368</v>
      </c>
      <c r="AK36" s="1">
        <f t="shared" si="18"/>
        <v>212.81186269970993</v>
      </c>
      <c r="AL36" s="1">
        <f t="shared" si="18"/>
        <v>3546.0937464048625</v>
      </c>
      <c r="AM36" s="1">
        <f t="shared" si="18"/>
        <v>0</v>
      </c>
      <c r="AN36" s="1">
        <f>SUM(AN3:AN34)</f>
        <v>167990.00986709638</v>
      </c>
      <c r="AO36" s="1">
        <f t="shared" si="18"/>
        <v>331336.0802465204</v>
      </c>
      <c r="AP36" s="1">
        <f t="shared" si="18"/>
        <v>72587.143332871652</v>
      </c>
      <c r="AQ36" s="1">
        <f t="shared" si="18"/>
        <v>407180.6658093881</v>
      </c>
      <c r="AR36" s="1">
        <f t="shared" si="18"/>
        <v>3992.5494031895769</v>
      </c>
      <c r="AS36" s="1">
        <f t="shared" si="18"/>
        <v>7.139244690309221</v>
      </c>
      <c r="AT36" s="1">
        <f t="shared" si="18"/>
        <v>90229.850858056438</v>
      </c>
      <c r="AU36" s="1">
        <f t="shared" si="18"/>
        <v>36.745359032210814</v>
      </c>
      <c r="AV36" s="1">
        <f t="shared" si="18"/>
        <v>6.5654229826468766</v>
      </c>
      <c r="AW36" s="1">
        <f t="shared" si="18"/>
        <v>5056.2222766767363</v>
      </c>
      <c r="AX36" s="1">
        <f t="shared" si="18"/>
        <v>93.250582535445048</v>
      </c>
      <c r="AY36" s="1">
        <f t="shared" si="18"/>
        <v>5.5421632428887113</v>
      </c>
      <c r="AZ36" s="1">
        <f t="shared" si="18"/>
        <v>2.1937002796446459</v>
      </c>
      <c r="BA36" s="1">
        <f t="shared" si="18"/>
        <v>18047.590420295848</v>
      </c>
      <c r="BB36" s="1">
        <f t="shared" si="18"/>
        <v>12306.764723948865</v>
      </c>
      <c r="BC36" s="1">
        <f t="shared" si="18"/>
        <v>5740.8256963469912</v>
      </c>
      <c r="BD36" s="1">
        <f t="shared" si="18"/>
        <v>60.112664386617453</v>
      </c>
      <c r="BE36" s="1">
        <f t="shared" si="18"/>
        <v>0.73755374785738159</v>
      </c>
      <c r="BF36" s="1">
        <f t="shared" si="18"/>
        <v>334.28049916632517</v>
      </c>
      <c r="BG36" s="1">
        <f t="shared" si="18"/>
        <v>14.090909042535754</v>
      </c>
      <c r="BH36" s="1">
        <f t="shared" si="18"/>
        <v>335.07054091330224</v>
      </c>
      <c r="BI36" s="1">
        <f t="shared" si="18"/>
        <v>41.982643180162796</v>
      </c>
      <c r="BJ36" s="1">
        <f t="shared" si="18"/>
        <v>8.9832538064169452</v>
      </c>
      <c r="BK36" s="1">
        <f t="shared" si="18"/>
        <v>1529.2449558725891</v>
      </c>
      <c r="BL36" s="1">
        <f t="shared" si="18"/>
        <v>391.54275126906936</v>
      </c>
      <c r="BM36" s="1">
        <f t="shared" si="18"/>
        <v>54.231545537990819</v>
      </c>
      <c r="BN36" s="1">
        <f t="shared" si="18"/>
        <v>4717.6809310674516</v>
      </c>
      <c r="BO36" s="1">
        <f t="shared" si="18"/>
        <v>2.6904777877441082</v>
      </c>
      <c r="BP36" s="1">
        <f t="shared" si="18"/>
        <v>8140.5981730181456</v>
      </c>
      <c r="BQ36" s="1">
        <f t="shared" si="18"/>
        <v>0</v>
      </c>
      <c r="BR36" s="1">
        <f t="shared" si="18"/>
        <v>1.9566484232271648</v>
      </c>
      <c r="BS36" s="1">
        <f t="shared" si="18"/>
        <v>18940.274968672969</v>
      </c>
      <c r="BT36" s="1">
        <f t="shared" si="18"/>
        <v>2824.8498059514509</v>
      </c>
      <c r="BU36" s="1">
        <f t="shared" si="18"/>
        <v>163310.58583957769</v>
      </c>
      <c r="BV36" s="1">
        <f t="shared" si="18"/>
        <v>26425.544350135107</v>
      </c>
      <c r="BW36" s="1">
        <f>SUM(BW3:BW34)</f>
        <v>62197.098226559341</v>
      </c>
      <c r="BX36" s="1">
        <f>SUM(BX3:BX34)</f>
        <v>26255.263329340189</v>
      </c>
      <c r="BY36" s="1"/>
      <c r="BZ36" s="1"/>
      <c r="CA36" s="1"/>
      <c r="CC36" s="22">
        <f>IF(B36&lt;&gt;0,(Y36-B36)/B36,"")</f>
        <v>-0.70831529398172433</v>
      </c>
      <c r="CD36" s="22">
        <f t="shared" si="3"/>
        <v>-0.7309959474529889</v>
      </c>
      <c r="CE36" s="22">
        <f t="shared" si="4"/>
        <v>-0.70662860954369322</v>
      </c>
      <c r="CF36" s="22">
        <f t="shared" si="5"/>
        <v>-0.82612910293706709</v>
      </c>
      <c r="CG36" s="22">
        <f t="shared" si="6"/>
        <v>-0.84530677858082726</v>
      </c>
      <c r="CH36" s="22">
        <f t="shared" si="7"/>
        <v>-0.76490482179132646</v>
      </c>
      <c r="CI36" s="22">
        <f t="shared" si="8"/>
        <v>-0.71427482723400249</v>
      </c>
      <c r="CJ36" s="22">
        <f>IF(I36&lt;&gt;0,(T36-I36)/I36,"")</f>
        <v>-0.72237314372646388</v>
      </c>
      <c r="CK36" s="22">
        <f>IF(J36&lt;&gt;0,(V36-J36)/J36,"")</f>
        <v>-0.71468348115994518</v>
      </c>
      <c r="CL36" s="22">
        <f>IF(K36&lt;&gt;0,(AE36-K36)/K36,"")</f>
        <v>-0.72476750679897028</v>
      </c>
      <c r="CM36" s="22">
        <f>IF(L36&lt;&gt;0,(R36-L36)/L36,"")</f>
        <v>-0.72089591776545858</v>
      </c>
      <c r="CN36" s="22">
        <f>IF(M36&lt;&gt;0,(W36-M36)/M36,"")</f>
        <v>-0.71268193946172054</v>
      </c>
      <c r="CO36" s="22">
        <f>IF(N36&lt;&gt;0,(AK36-N36)/N36,"")</f>
        <v>-0.71927378065613168</v>
      </c>
      <c r="CP36" s="22"/>
      <c r="CQ36" s="22"/>
      <c r="CR36" s="22"/>
      <c r="CS36" s="22"/>
      <c r="CT36" s="22"/>
    </row>
    <row r="37" spans="1:98" x14ac:dyDescent="0.25">
      <c r="A37" s="4" t="s">
        <v>74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</row>
    <row r="38" spans="1:98" x14ac:dyDescent="0.25">
      <c r="A38" s="4" t="s">
        <v>127</v>
      </c>
      <c r="B38" s="1">
        <f>SUM(B3:B34)</f>
        <v>5752431.3246090002</v>
      </c>
      <c r="C38" s="1">
        <f t="shared" ref="C38:N38" si="19">SUM(C3:C34)</f>
        <v>13182.306038996001</v>
      </c>
      <c r="D38" s="1">
        <f t="shared" si="19"/>
        <v>1387935.8351067002</v>
      </c>
      <c r="E38" s="1">
        <f>SUM(E3:E34)</f>
        <v>103798.79971381002</v>
      </c>
      <c r="F38" s="1">
        <f t="shared" si="19"/>
        <v>79555.940532139997</v>
      </c>
      <c r="G38" s="1">
        <f t="shared" si="19"/>
        <v>34626.818954969996</v>
      </c>
      <c r="H38" s="1">
        <f t="shared" si="19"/>
        <v>571565.2711262001</v>
      </c>
      <c r="I38" s="1">
        <f t="shared" si="19"/>
        <v>2327.0783271250011</v>
      </c>
      <c r="J38" s="1">
        <f t="shared" si="19"/>
        <v>12277.050575851004</v>
      </c>
      <c r="K38" s="1">
        <f t="shared" si="19"/>
        <v>5860.9415299970005</v>
      </c>
      <c r="L38" s="1">
        <f t="shared" si="19"/>
        <v>399.37347108779989</v>
      </c>
      <c r="M38" s="1">
        <f t="shared" si="19"/>
        <v>1717.289115238</v>
      </c>
      <c r="N38" s="1">
        <f t="shared" si="19"/>
        <v>758.07618966660004</v>
      </c>
      <c r="Q38" s="1">
        <f t="shared" ref="Q38:BV38" si="20">SUM(Q3:Q34)</f>
        <v>294.5912342993422</v>
      </c>
      <c r="R38" s="1">
        <f t="shared" si="20"/>
        <v>111.46676611678353</v>
      </c>
      <c r="S38" s="1">
        <f t="shared" si="20"/>
        <v>646.05342887083009</v>
      </c>
      <c r="T38" s="1">
        <f t="shared" si="20"/>
        <v>646.0594402619937</v>
      </c>
      <c r="U38" s="1">
        <f t="shared" si="20"/>
        <v>325.87897304634441</v>
      </c>
      <c r="V38" s="1">
        <f t="shared" si="20"/>
        <v>3502.8453319250975</v>
      </c>
      <c r="W38" s="1">
        <f t="shared" si="20"/>
        <v>493.40817797368004</v>
      </c>
      <c r="X38" s="1">
        <f t="shared" si="20"/>
        <v>7956.6637989248293</v>
      </c>
      <c r="Y38" s="1">
        <f t="shared" si="20"/>
        <v>1677896.2398088968</v>
      </c>
      <c r="Z38" s="1">
        <f t="shared" si="20"/>
        <v>7654.0415134192317</v>
      </c>
      <c r="AA38" s="1">
        <f t="shared" si="20"/>
        <v>2155.3175390940141</v>
      </c>
      <c r="AB38" s="1">
        <f t="shared" si="20"/>
        <v>1853.7421932326333</v>
      </c>
      <c r="AC38" s="1">
        <f t="shared" si="20"/>
        <v>127.57351582325819</v>
      </c>
      <c r="AD38" s="1">
        <f t="shared" si="20"/>
        <v>1613.1214898826211</v>
      </c>
      <c r="AE38" s="1">
        <f t="shared" si="20"/>
        <v>1613.1215498065326</v>
      </c>
      <c r="AF38" s="1">
        <f t="shared" si="20"/>
        <v>3257.4422299956418</v>
      </c>
      <c r="AG38" s="1">
        <f t="shared" si="20"/>
        <v>6370.9760524083986</v>
      </c>
      <c r="AH38" s="1">
        <f t="shared" si="20"/>
        <v>97.649339884026332</v>
      </c>
      <c r="AI38" s="1">
        <f t="shared" si="20"/>
        <v>32.146151303662187</v>
      </c>
      <c r="AJ38" s="1">
        <f t="shared" si="20"/>
        <v>720.63154084097368</v>
      </c>
      <c r="AK38" s="1">
        <f t="shared" si="20"/>
        <v>212.81186269970993</v>
      </c>
      <c r="AL38" s="1">
        <f t="shared" si="20"/>
        <v>3546.0937464048625</v>
      </c>
      <c r="AM38" s="1">
        <f t="shared" si="20"/>
        <v>0</v>
      </c>
      <c r="AN38" s="1">
        <f>SUM(AN3:AN34)</f>
        <v>167990.00986709638</v>
      </c>
      <c r="AO38" s="1">
        <f t="shared" si="20"/>
        <v>331336.0802465204</v>
      </c>
      <c r="AP38" s="1">
        <f t="shared" si="20"/>
        <v>72587.143332871652</v>
      </c>
      <c r="AQ38" s="1">
        <f t="shared" si="20"/>
        <v>407180.6658093881</v>
      </c>
      <c r="AR38" s="1">
        <f t="shared" si="20"/>
        <v>3992.5494031895769</v>
      </c>
      <c r="AS38" s="1">
        <f t="shared" si="20"/>
        <v>7.139244690309221</v>
      </c>
      <c r="AT38" s="1">
        <f t="shared" si="20"/>
        <v>90229.850858056438</v>
      </c>
      <c r="AU38" s="1">
        <f t="shared" si="20"/>
        <v>36.745359032210814</v>
      </c>
      <c r="AV38" s="1">
        <f t="shared" si="20"/>
        <v>6.5654229826468766</v>
      </c>
      <c r="AW38" s="1">
        <f t="shared" si="20"/>
        <v>5056.2222766767363</v>
      </c>
      <c r="AX38" s="1">
        <f t="shared" si="20"/>
        <v>93.250582535445048</v>
      </c>
      <c r="AY38" s="1">
        <f t="shared" si="20"/>
        <v>5.5421632428887113</v>
      </c>
      <c r="AZ38" s="1">
        <f t="shared" si="20"/>
        <v>2.1937002796446459</v>
      </c>
      <c r="BA38" s="1">
        <f t="shared" si="20"/>
        <v>18047.590420295848</v>
      </c>
      <c r="BB38" s="1">
        <f t="shared" si="20"/>
        <v>12306.764723948865</v>
      </c>
      <c r="BC38" s="1">
        <f t="shared" si="20"/>
        <v>5740.8256963469912</v>
      </c>
      <c r="BD38" s="1">
        <f t="shared" si="20"/>
        <v>60.112664386617453</v>
      </c>
      <c r="BE38" s="1">
        <f t="shared" si="20"/>
        <v>0.73755374785738159</v>
      </c>
      <c r="BF38" s="1">
        <f t="shared" si="20"/>
        <v>334.28049916632517</v>
      </c>
      <c r="BG38" s="1">
        <f t="shared" si="20"/>
        <v>14.090909042535754</v>
      </c>
      <c r="BH38" s="1">
        <f t="shared" si="20"/>
        <v>335.07054091330224</v>
      </c>
      <c r="BI38" s="1">
        <f t="shared" si="20"/>
        <v>41.982643180162796</v>
      </c>
      <c r="BJ38" s="1">
        <f t="shared" si="20"/>
        <v>8.9832538064169452</v>
      </c>
      <c r="BK38" s="1">
        <f t="shared" si="20"/>
        <v>1529.2449558725891</v>
      </c>
      <c r="BL38" s="1">
        <f t="shared" si="20"/>
        <v>391.54275126906936</v>
      </c>
      <c r="BM38" s="1">
        <f t="shared" si="20"/>
        <v>54.231545537990819</v>
      </c>
      <c r="BN38" s="1">
        <f t="shared" si="20"/>
        <v>4717.6809310674516</v>
      </c>
      <c r="BO38" s="1">
        <f t="shared" si="20"/>
        <v>2.6904777877441082</v>
      </c>
      <c r="BP38" s="1">
        <f t="shared" si="20"/>
        <v>8140.5981730181456</v>
      </c>
      <c r="BQ38" s="1">
        <f t="shared" si="20"/>
        <v>0</v>
      </c>
      <c r="BR38" s="1">
        <f t="shared" si="20"/>
        <v>1.9566484232271648</v>
      </c>
      <c r="BS38" s="1">
        <f t="shared" si="20"/>
        <v>18940.274968672969</v>
      </c>
      <c r="BT38" s="1">
        <f t="shared" si="20"/>
        <v>2824.8498059514509</v>
      </c>
      <c r="BU38" s="1">
        <f t="shared" si="20"/>
        <v>163310.58583957769</v>
      </c>
      <c r="BV38" s="1">
        <f t="shared" si="20"/>
        <v>26425.544350135107</v>
      </c>
      <c r="BW38" s="1">
        <f>SUM(BW3:BW34)</f>
        <v>62197.098226559341</v>
      </c>
      <c r="BX38" s="1">
        <f>SUM(BX3:BX34)</f>
        <v>26255.263329340189</v>
      </c>
      <c r="BY38" s="1"/>
      <c r="BZ38" s="1"/>
      <c r="CA38" s="1"/>
      <c r="CC38" s="22">
        <f>IF(B38&lt;&gt;0,(Y38-B38)/B38,"")</f>
        <v>-0.70831529398172433</v>
      </c>
      <c r="CD38" s="22">
        <f>IF(C38&lt;&gt;0,(AL38-C38)/C38,"")</f>
        <v>-0.7309959474529889</v>
      </c>
      <c r="CE38" s="22">
        <f>IF(D38&lt;&gt;0,(AQ38-D38)/D38,"")</f>
        <v>-0.70662860954369322</v>
      </c>
      <c r="CF38" s="22">
        <f>IF(E38&lt;&gt;0,(BA38-E38)/E38,"")</f>
        <v>-0.82612910293706709</v>
      </c>
      <c r="CG38" s="22">
        <f>IF(F38&lt;&gt;0,(BB38-F38)/F38,"")</f>
        <v>-0.84530677858082726</v>
      </c>
      <c r="CH38" s="22">
        <f>IF(G38&lt;&gt;0,(BP38-G38)/G38,"")</f>
        <v>-0.76490482179132646</v>
      </c>
      <c r="CI38" s="22">
        <f>IF(H38&lt;&gt;0,(BU38-H38)/H38,"")</f>
        <v>-0.71427482723400249</v>
      </c>
      <c r="CJ38" s="22">
        <f>IF(I38&lt;&gt;0,(T38-I38)/I38,"")</f>
        <v>-0.72237314372646388</v>
      </c>
      <c r="CK38" s="22">
        <f>IF(J38&lt;&gt;0,(V38-J38)/J38,"")</f>
        <v>-0.71468348115994518</v>
      </c>
      <c r="CL38" s="22">
        <f>IF(K38&lt;&gt;0,(AE38-K38)/K38,"")</f>
        <v>-0.72476750679897028</v>
      </c>
      <c r="CM38" s="22">
        <f>IF(L38&lt;&gt;0,(R38-L38)/L38,"")</f>
        <v>-0.72089591776545858</v>
      </c>
      <c r="CN38" s="22">
        <f>IF(M38&lt;&gt;0,(W38-M38)/M38,"")</f>
        <v>-0.71268193946172054</v>
      </c>
      <c r="CO38" s="22">
        <f>IF(N38&lt;&gt;0,(AK38-N38)/N38,"")</f>
        <v>-0.71927378065613168</v>
      </c>
      <c r="CP38" s="22"/>
      <c r="CQ38" s="22"/>
      <c r="CR38" s="22"/>
      <c r="CS38" s="22"/>
      <c r="CT38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0"/>
  <sheetViews>
    <sheetView workbookViewId="0">
      <pane xSplit="1" ySplit="3" topLeftCell="B4" activePane="bottomRight" state="frozen"/>
      <selection activeCell="A89" sqref="A89"/>
      <selection pane="topRight" activeCell="A89" sqref="A89"/>
      <selection pane="bottomLeft" activeCell="A89" sqref="A89"/>
      <selection pane="bottomRight" activeCell="F11" sqref="F11"/>
    </sheetView>
  </sheetViews>
  <sheetFormatPr defaultRowHeight="15" x14ac:dyDescent="0.25"/>
  <cols>
    <col min="1" max="1" width="17.28515625" style="87" customWidth="1"/>
    <col min="2" max="2" width="10.140625" style="87" bestFit="1" customWidth="1"/>
    <col min="3" max="3" width="10.140625" style="87" customWidth="1"/>
    <col min="4" max="5" width="10.140625" style="87" bestFit="1" customWidth="1"/>
    <col min="6" max="7" width="9.140625" style="87"/>
    <col min="8" max="8" width="11.5703125" style="87" customWidth="1"/>
    <col min="9" max="9" width="9.140625" style="45"/>
    <col min="10" max="12" width="9.140625" style="87"/>
    <col min="13" max="13" width="18.5703125" style="87" customWidth="1"/>
    <col min="14" max="14" width="10.140625" style="87" bestFit="1" customWidth="1"/>
    <col min="15" max="15" width="9.140625" style="87"/>
    <col min="16" max="17" width="10.140625" style="87" bestFit="1" customWidth="1"/>
    <col min="18" max="19" width="9.140625" style="87"/>
    <col min="20" max="20" width="10.140625" style="87" bestFit="1" customWidth="1"/>
    <col min="21" max="21" width="9.140625" style="87"/>
    <col min="22" max="22" width="18.5703125" style="87" customWidth="1"/>
    <col min="23" max="23" width="10.140625" style="87" bestFit="1" customWidth="1"/>
    <col min="24" max="24" width="9.140625" style="87"/>
    <col min="25" max="26" width="10.140625" style="87" bestFit="1" customWidth="1"/>
    <col min="27" max="28" width="9.140625" style="87"/>
    <col min="29" max="29" width="10.140625" style="87" bestFit="1" customWidth="1"/>
    <col min="30" max="16384" width="9.140625" style="87"/>
  </cols>
  <sheetData>
    <row r="1" spans="1:29" x14ac:dyDescent="0.25">
      <c r="A1" s="108" t="s">
        <v>499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87" t="s">
        <v>429</v>
      </c>
      <c r="V1" s="87" t="s">
        <v>336</v>
      </c>
    </row>
    <row r="2" spans="1:29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6"/>
    </row>
    <row r="3" spans="1:29" x14ac:dyDescent="0.25">
      <c r="A3" s="87" t="s">
        <v>52</v>
      </c>
      <c r="B3" s="87" t="s">
        <v>59</v>
      </c>
      <c r="C3" s="87" t="s">
        <v>57</v>
      </c>
      <c r="D3" s="87" t="s">
        <v>60</v>
      </c>
      <c r="E3" s="87" t="s">
        <v>54</v>
      </c>
      <c r="F3" s="87" t="s">
        <v>53</v>
      </c>
      <c r="G3" s="87" t="s">
        <v>61</v>
      </c>
      <c r="H3" s="87" t="s">
        <v>62</v>
      </c>
      <c r="I3" s="47" t="s">
        <v>236</v>
      </c>
      <c r="M3" s="87" t="s">
        <v>52</v>
      </c>
      <c r="N3" s="87" t="s">
        <v>59</v>
      </c>
      <c r="O3" s="87" t="s">
        <v>57</v>
      </c>
      <c r="P3" s="87" t="s">
        <v>60</v>
      </c>
      <c r="Q3" s="87" t="s">
        <v>54</v>
      </c>
      <c r="R3" s="87" t="s">
        <v>53</v>
      </c>
      <c r="S3" s="87" t="s">
        <v>61</v>
      </c>
      <c r="T3" s="87" t="s">
        <v>62</v>
      </c>
      <c r="V3" s="87" t="s">
        <v>52</v>
      </c>
      <c r="W3" s="87" t="s">
        <v>59</v>
      </c>
      <c r="X3" s="87" t="s">
        <v>57</v>
      </c>
      <c r="Y3" s="87" t="s">
        <v>60</v>
      </c>
      <c r="Z3" s="87" t="s">
        <v>54</v>
      </c>
      <c r="AA3" s="87" t="s">
        <v>53</v>
      </c>
      <c r="AB3" s="87" t="s">
        <v>61</v>
      </c>
      <c r="AC3" s="87" t="s">
        <v>62</v>
      </c>
    </row>
    <row r="4" spans="1:29" x14ac:dyDescent="0.25">
      <c r="A4" s="87" t="s">
        <v>0</v>
      </c>
      <c r="B4" s="88">
        <f>rail!B3+'cmv_c1c2 12'!B3+nonpt!B3+nonroad!B3+'onroad all'!Q3+ptnonipm!B3+pt_oilgas!B3+np_oilgas!B3+rwc!B3+'ptfire-wild'!B3+ptagfire!B3+'cmv_c3 12'!B3+'ptfire-rx'!B3+airports!B3+ptegu_summer!B3+ptegu_winter!B3+ptegu_wintershld!B3</f>
        <v>1132444.0949273901</v>
      </c>
      <c r="C4" s="88">
        <f>rail!C3+'cmv_c1c2 12'!AO3+nonpt!C3+nonroad!C3+'onroad all'!AR3+ptnonipm!C3+pt_oilgas!C3+np_oilgas!C3+rwc!C3+livestock!B3+'ptfire-wild'!C3+ptagfire!C3+'cmv_c3 12'!AO3+fertilizer!B3+'ptfire-rx'!C3+airports!C3+ptegu_summer!C3+ptegu_winter!C3+ptegu_wintershld!C3</f>
        <v>76247.899605897401</v>
      </c>
      <c r="D4" s="88">
        <f>rail!D3+'cmv_c1c2 12'!D3+nonpt!D3+nonroad!D3+'onroad all'!AG3+'onroad all'!AT3+'onroad all'!AU3+ptnonipm!D3+pt_oilgas!D3+np_oilgas!D3+rwc!D3+'ptfire-wild'!D3+ptagfire!D3+'cmv_c3 12'!D3+'ptfire-rx'!D3+airports!D3+ptegu_summer!AO3+ptegu_winter!AO3+ptegu_wintershld!AO3</f>
        <v>148684.43888715334</v>
      </c>
      <c r="E4" s="88">
        <f>rail!E3+'cmv_c1c2 12'!E3+nonpt!E3+nonroad!E3+ptnonipm!E3+pt_oilgas!E3+np_oilgas!E3+rwc!E3+'onroad all'!BI3+afdust!BA3+'ptfire-wild'!E3+ptagfire!E3+'cmv_c3 12'!E3+'ptfire-rx'!E3+airports!E3+ptegu_summer!E3+ptegu_winter!E3+ptegu_wintershld!E3</f>
        <v>186756.20536999535</v>
      </c>
      <c r="F4" s="88">
        <f>rail!F3+'cmv_c1c2 12'!F3+nonpt!F3+nonroad!F3+ptnonipm!F3+pt_oilgas!F3+np_oilgas!F3+rwc!F3+'onroad all'!BL3+afdust!BB3+'ptfire-wild'!F3+ptagfire!F3+'cmv_c3 12'!F3+'ptfire-rx'!F3+airports!F3+ptegu_summer!F3+ptegu_winter!F3+ptegu_wintershld!F3</f>
        <v>84005.686534098291</v>
      </c>
      <c r="G4" s="88">
        <f>rail!G3+'cmv_c1c2 12'!G3+nonpt!G3+nonroad!G3+'onroad all'!CB3+ptnonipm!G3+pt_oilgas!G3+np_oilgas!G3+rwc!G3+'ptfire-wild'!G3+ptagfire!G3+'cmv_c3 12'!G3+'ptfire-rx'!G3+airports!G3+ptegu_summer!BO3+ptegu_winter!BO3+ptegu_wintershld!BO3</f>
        <v>70301.266638049681</v>
      </c>
      <c r="H4" s="88">
        <f>rail!H3+'cmv_c1c2 12'!H3+nonpt!H3+nonroad!H3+'onroad all'!CN3+ptnonipm!H3+pt_oilgas!H3+np_oilgas!H3+rwc!H3+'ptfire-wild'!H3+ptagfire!H3+'cmv_c3 12'!H3+livestock!C3+'ptfire-rx'!H3+solvents!H3+airports!H3+ptegu_summer!H3+ptegu_winter!H3+ptegu_wintershld!H3</f>
        <v>239295.34712833705</v>
      </c>
      <c r="I4" s="45" t="s">
        <v>237</v>
      </c>
      <c r="K4" s="88"/>
      <c r="M4" s="87" t="s">
        <v>0</v>
      </c>
      <c r="N4" s="88">
        <f>B4+'biogenics 12'!H3</f>
        <v>1270323.7611873902</v>
      </c>
      <c r="O4" s="88">
        <f>C4</f>
        <v>76247.899605897401</v>
      </c>
      <c r="P4" s="88">
        <f>D4+'biogenics 12'!T3</f>
        <v>170916.54588715333</v>
      </c>
      <c r="Q4" s="88">
        <f>E4</f>
        <v>186756.20536999535</v>
      </c>
      <c r="R4" s="88">
        <f>F4</f>
        <v>84005.686534098291</v>
      </c>
      <c r="S4" s="88">
        <f>G4</f>
        <v>70301.266638049681</v>
      </c>
      <c r="T4" s="88">
        <f>H4+'biogenics 12'!Z3</f>
        <v>1743013.412528337</v>
      </c>
      <c r="V4" s="87" t="s">
        <v>0</v>
      </c>
      <c r="W4" s="88">
        <f>B4-'[1]ptfire-wild'!B3-'[1]ptfire-rx'!B3</f>
        <v>710648.8680253902</v>
      </c>
      <c r="X4" s="88">
        <f>C4-'[1]ptfire-wild'!C3-'[1]ptfire-rx'!C3</f>
        <v>69268.477415897403</v>
      </c>
      <c r="Y4" s="88">
        <f>D4-'[1]ptfire-wild'!D3-'[1]ptfire-rx'!D3</f>
        <v>140011.45652415336</v>
      </c>
      <c r="Z4" s="88">
        <f>E4-'[1]ptfire-wild'!E3-'[1]ptfire-rx'!E3</f>
        <v>141241.79571399535</v>
      </c>
      <c r="AA4" s="88">
        <f>F4-'[1]ptfire-wild'!F3-'[1]ptfire-rx'!F3</f>
        <v>45434.156111098288</v>
      </c>
      <c r="AB4" s="88">
        <f>G4-'[1]ptfire-wild'!G3-'[1]ptfire-rx'!G3</f>
        <v>66239.299875049677</v>
      </c>
      <c r="AC4" s="88">
        <f>H4-'[1]ptfire-wild'!H3-'[1]ptfire-rx'!H3</f>
        <v>138966.14044233703</v>
      </c>
    </row>
    <row r="5" spans="1:29" x14ac:dyDescent="0.25">
      <c r="A5" s="87" t="s">
        <v>2</v>
      </c>
      <c r="B5" s="88">
        <f>rail!B4+'cmv_c1c2 12'!B4+nonpt!B4+nonroad!B4+'onroad all'!Q4+ptnonipm!B4+pt_oilgas!B4+np_oilgas!B4+rwc!B4+'ptfire-wild'!B4+ptagfire!B4+'cmv_c3 12'!B4+'ptfire-rx'!B4+airports!B4+ptegu_summer!B4+ptegu_winter!B4+ptegu_wintershld!B4</f>
        <v>949198.39859046601</v>
      </c>
      <c r="C5" s="88">
        <f>rail!C4+'cmv_c1c2 12'!AO4+nonpt!C4+nonroad!C4+'onroad all'!AR4+ptnonipm!C4+pt_oilgas!C4+np_oilgas!C4+rwc!C4+livestock!B4+'ptfire-wild'!C4+ptagfire!C4+'cmv_c3 12'!AO4+fertilizer!B4+'ptfire-rx'!C4+airports!C4+ptegu_summer!C4+ptegu_winter!C4+ptegu_wintershld!C4</f>
        <v>62412.560016236996</v>
      </c>
      <c r="D5" s="88">
        <f>rail!D4+'cmv_c1c2 12'!D4+nonpt!D4+nonroad!D4+'onroad all'!AG4+'onroad all'!AT4+'onroad all'!AU4+ptnonipm!D4+pt_oilgas!D4+np_oilgas!D4+rwc!D4+'ptfire-wild'!D4+ptagfire!D4+'cmv_c3 12'!D4+'ptfire-rx'!D4+airports!D4+ptegu_summer!AO4+ptegu_winter!AO4+ptegu_wintershld!AO4</f>
        <v>85141.169781728342</v>
      </c>
      <c r="E5" s="88">
        <f>rail!E4+'cmv_c1c2 12'!E4+nonpt!E4+nonroad!E4+ptnonipm!E4+pt_oilgas!E4+np_oilgas!E4+rwc!E4+'onroad all'!BI4+afdust!BA4+'ptfire-wild'!E4+ptagfire!E4+'cmv_c3 12'!E4+'ptfire-rx'!E4+airports!E4+ptegu_summer!E4+ptegu_winter!E4+ptegu_wintershld!E4</f>
        <v>176325.45172018794</v>
      </c>
      <c r="F5" s="88">
        <f>rail!F4+'cmv_c1c2 12'!F4+nonpt!F4+nonroad!F4+ptnonipm!F4+pt_oilgas!F4+np_oilgas!F4+rwc!F4+'onroad all'!BL4+afdust!BB4+'ptfire-wild'!F4+ptagfire!F4+'cmv_c3 12'!F4+'ptfire-rx'!F4+airports!F4+ptegu_summer!F4+ptegu_winter!F4+ptegu_wintershld!F4</f>
        <v>61903.733924537031</v>
      </c>
      <c r="G5" s="88">
        <f>rail!G4+'cmv_c1c2 12'!G4+nonpt!G4+nonroad!G4+'onroad all'!CB4+ptnonipm!G4+pt_oilgas!G4+np_oilgas!G4+rwc!G4+'ptfire-wild'!G4+ptagfire!G4+'cmv_c3 12'!G4+'ptfire-rx'!G4+airports!G4+ptegu_summer!BO4+ptegu_winter!BO4+ptegu_wintershld!BO4</f>
        <v>13259.141682414931</v>
      </c>
      <c r="H5" s="88">
        <f>rail!H4+'cmv_c1c2 12'!H4+nonpt!H4+nonroad!H4+'onroad all'!CN4+ptnonipm!H4+pt_oilgas!H4+np_oilgas!H4+rwc!H4+'ptfire-wild'!H4+ptagfire!H4+'cmv_c3 12'!H4+livestock!C4+'ptfire-rx'!H4+solvents!H4+airports!H4+ptegu_summer!H4+ptegu_winter!H4+ptegu_wintershld!H4</f>
        <v>208904.408803859</v>
      </c>
      <c r="K5" s="88"/>
      <c r="M5" s="87" t="s">
        <v>2</v>
      </c>
      <c r="N5" s="88">
        <f>B5+'biogenics 12'!H4</f>
        <v>1100846.660390466</v>
      </c>
      <c r="O5" s="88">
        <f t="shared" ref="O5:O53" si="0">C5</f>
        <v>62412.560016236996</v>
      </c>
      <c r="P5" s="88">
        <f>D5+'biogenics 12'!T4</f>
        <v>97270.865581728343</v>
      </c>
      <c r="Q5" s="88">
        <f t="shared" ref="Q5:S53" si="1">E5</f>
        <v>176325.45172018794</v>
      </c>
      <c r="R5" s="88">
        <f t="shared" si="1"/>
        <v>61903.733924537031</v>
      </c>
      <c r="S5" s="88">
        <f t="shared" si="1"/>
        <v>13259.141682414931</v>
      </c>
      <c r="T5" s="88">
        <f>H5+'biogenics 12'!Z4</f>
        <v>927438.14460385905</v>
      </c>
      <c r="V5" s="87" t="s">
        <v>2</v>
      </c>
      <c r="W5" s="88">
        <f>B5-'[1]ptfire-wild'!B4-'[1]ptfire-rx'!B4</f>
        <v>565546.1504264659</v>
      </c>
      <c r="X5" s="88">
        <f>C5-'[1]ptfire-wild'!C4-'[1]ptfire-rx'!C4</f>
        <v>56117.728017236994</v>
      </c>
      <c r="Y5" s="88">
        <f>D5-'[1]ptfire-wild'!D4-'[1]ptfire-rx'!D4</f>
        <v>80003.618213728347</v>
      </c>
      <c r="Z5" s="88">
        <f>E5-'[1]ptfire-wild'!E4-'[1]ptfire-rx'!E4</f>
        <v>137383.81335418794</v>
      </c>
      <c r="AA5" s="88">
        <f>F5-'[1]ptfire-wild'!F4-'[1]ptfire-rx'!F4</f>
        <v>28902.345622537032</v>
      </c>
      <c r="AB5" s="88">
        <f>G5-'[1]ptfire-wild'!G4-'[1]ptfire-rx'!G4</f>
        <v>10405.761454414931</v>
      </c>
      <c r="AC5" s="88">
        <f>H5-'[1]ptfire-wild'!H4-'[1]ptfire-rx'!H4</f>
        <v>118416.15199985899</v>
      </c>
    </row>
    <row r="6" spans="1:29" x14ac:dyDescent="0.25">
      <c r="A6" s="87" t="s">
        <v>3</v>
      </c>
      <c r="B6" s="88">
        <f>rail!B5+'cmv_c1c2 12'!B5+nonpt!B5+nonroad!B5+'onroad all'!Q5+ptnonipm!B5+pt_oilgas!B5+np_oilgas!B5+rwc!B5+'ptfire-wild'!B5+ptagfire!B5+'cmv_c3 12'!B5+'ptfire-rx'!B5+airports!B5+ptegu_summer!B5+ptegu_winter!B5+ptegu_wintershld!B5</f>
        <v>1199473.99153991</v>
      </c>
      <c r="C6" s="88">
        <f>rail!C5+'cmv_c1c2 12'!AO5+nonpt!C5+nonroad!C5+'onroad all'!AR5+ptnonipm!C5+pt_oilgas!C5+np_oilgas!C5+rwc!C5+livestock!B5+'ptfire-wild'!C5+ptagfire!C5+'cmv_c3 12'!AO5+fertilizer!B5+'ptfire-rx'!C5+airports!C5+ptegu_summer!C5+ptegu_winter!C5+ptegu_wintershld!C5</f>
        <v>103535.27005242353</v>
      </c>
      <c r="D6" s="88">
        <f>rail!D5+'cmv_c1c2 12'!D5+nonpt!D5+nonroad!D5+'onroad all'!AG5+'onroad all'!AT5+'onroad all'!AU5+ptnonipm!D5+pt_oilgas!D5+np_oilgas!D5+rwc!D5+'ptfire-wild'!D5+ptagfire!D5+'cmv_c3 12'!D5+'ptfire-rx'!D5+airports!D5+ptegu_summer!AO5+ptegu_winter!AO5+ptegu_wintershld!AO5</f>
        <v>103960.77647029886</v>
      </c>
      <c r="E6" s="88">
        <f>rail!E5+'cmv_c1c2 12'!E5+nonpt!E5+nonroad!E5+ptnonipm!E5+pt_oilgas!E5+np_oilgas!E5+rwc!E5+'onroad all'!BI5+afdust!BA5+'ptfire-wild'!E5+ptagfire!E5+'cmv_c3 12'!E5+'ptfire-rx'!E5+airports!E5+ptegu_summer!E5+ptegu_winter!E5+ptegu_wintershld!E5</f>
        <v>245220.02677244222</v>
      </c>
      <c r="F6" s="88">
        <f>rail!F5+'cmv_c1c2 12'!F5+nonpt!F5+nonroad!F5+ptnonipm!F5+pt_oilgas!F5+np_oilgas!F5+rwc!F5+'onroad all'!BL5+afdust!BB5+'ptfire-wild'!F5+ptagfire!F5+'cmv_c3 12'!F5+'ptfire-rx'!F5+airports!F5+ptegu_summer!F5+ptegu_winter!F5+ptegu_wintershld!F5</f>
        <v>117075.66672113523</v>
      </c>
      <c r="G6" s="88">
        <f>rail!G5+'cmv_c1c2 12'!G5+nonpt!G5+nonroad!G5+'onroad all'!CB5+ptnonipm!G5+pt_oilgas!G5+np_oilgas!G5+rwc!G5+'ptfire-wild'!G5+ptagfire!G5+'cmv_c3 12'!G5+'ptfire-rx'!G5+airports!G5+ptegu_summer!BO5+ptegu_winter!BO5+ptegu_wintershld!BO5</f>
        <v>38046.10574277892</v>
      </c>
      <c r="H6" s="88">
        <f>rail!H5+'cmv_c1c2 12'!H5+nonpt!H5+nonroad!H5+'onroad all'!CN5+ptnonipm!H5+pt_oilgas!H5+np_oilgas!H5+rwc!H5+'ptfire-wild'!H5+ptagfire!H5+'cmv_c3 12'!H5+livestock!C5+'ptfire-rx'!H5+solvents!H5+airports!H5+ptegu_summer!H5+ptegu_winter!H5+ptegu_wintershld!H5</f>
        <v>284071.25340900297</v>
      </c>
      <c r="I6" s="45" t="s">
        <v>237</v>
      </c>
      <c r="K6" s="88"/>
      <c r="M6" s="87" t="s">
        <v>3</v>
      </c>
      <c r="N6" s="88">
        <f>B6+'biogenics 12'!H5</f>
        <v>1317869.460409909</v>
      </c>
      <c r="O6" s="88">
        <f t="shared" si="0"/>
        <v>103535.27005242353</v>
      </c>
      <c r="P6" s="88">
        <f>D6+'biogenics 12'!T5</f>
        <v>128871.35948129877</v>
      </c>
      <c r="Q6" s="88">
        <f t="shared" si="1"/>
        <v>245220.02677244222</v>
      </c>
      <c r="R6" s="88">
        <f t="shared" si="1"/>
        <v>117075.66672113523</v>
      </c>
      <c r="S6" s="88">
        <f t="shared" si="1"/>
        <v>38046.10574277892</v>
      </c>
      <c r="T6" s="88">
        <f>H6+'biogenics 12'!Z5</f>
        <v>1511303.0360690029</v>
      </c>
      <c r="V6" s="87" t="s">
        <v>3</v>
      </c>
      <c r="W6" s="88">
        <f>B6-'[1]ptfire-wild'!B5-'[1]ptfire-rx'!B5</f>
        <v>433535.45802991011</v>
      </c>
      <c r="X6" s="88">
        <f>C6-'[1]ptfire-wild'!C5-'[1]ptfire-rx'!C5</f>
        <v>90915.71686942353</v>
      </c>
      <c r="Y6" s="88">
        <f>D6-'[1]ptfire-wild'!D5-'[1]ptfire-rx'!D5</f>
        <v>91011.676580298852</v>
      </c>
      <c r="Z6" s="88">
        <f>E6-'[1]ptfire-wild'!E5-'[1]ptfire-rx'!E5</f>
        <v>165071.05266444222</v>
      </c>
      <c r="AA6" s="88">
        <f>F6-'[1]ptfire-wild'!F5-'[1]ptfire-rx'!F5</f>
        <v>49152.809488135237</v>
      </c>
      <c r="AB6" s="88">
        <f>G6-'[1]ptfire-wild'!G5-'[1]ptfire-rx'!G5</f>
        <v>31526.229253778922</v>
      </c>
      <c r="AC6" s="88">
        <f>H6-'[1]ptfire-wild'!H5-'[1]ptfire-rx'!H5</f>
        <v>102665.17769900296</v>
      </c>
    </row>
    <row r="7" spans="1:29" x14ac:dyDescent="0.25">
      <c r="A7" s="87" t="s">
        <v>4</v>
      </c>
      <c r="B7" s="88">
        <f>rail!B6+'cmv_c1c2 12'!B6+nonpt!B6+nonroad!B6+'onroad all'!Q6+ptnonipm!B6+pt_oilgas!B6+np_oilgas!B6+rwc!B6+'ptfire-wild'!B6+ptagfire!B6+'cmv_c3 12'!B6+'ptfire-rx'!B6+airports!B6+ptegu_summer!B6+ptegu_winter!B6+ptegu_wintershld!B6</f>
        <v>2608500.9981055399</v>
      </c>
      <c r="C7" s="88">
        <f>rail!C6+'cmv_c1c2 12'!AO6+nonpt!C6+nonroad!C6+'onroad all'!AR6+ptnonipm!C6+pt_oilgas!C6+np_oilgas!C6+rwc!C6+livestock!B6+'ptfire-wild'!C6+ptagfire!C6+'cmv_c3 12'!AO6+fertilizer!B6+'ptfire-rx'!C6+airports!C6+ptegu_summer!C6+ptegu_winter!C6+ptegu_wintershld!C6</f>
        <v>421263.49697271234</v>
      </c>
      <c r="D7" s="88">
        <f>rail!D6+'cmv_c1c2 12'!D6+nonpt!D6+nonroad!D6+'onroad all'!AG6+'onroad all'!AT6+'onroad all'!AU6+ptnonipm!D6+pt_oilgas!D6+np_oilgas!D6+rwc!D6+'ptfire-wild'!D6+ptagfire!D6+'cmv_c3 12'!D6+'ptfire-rx'!D6+airports!D6+ptegu_summer!AO6+ptegu_winter!AO6+ptegu_wintershld!AO6</f>
        <v>329968.84219959803</v>
      </c>
      <c r="E7" s="88">
        <f>rail!E6+'cmv_c1c2 12'!E6+nonpt!E6+nonroad!E6+ptnonipm!E6+pt_oilgas!E6+np_oilgas!E6+rwc!E6+'onroad all'!BI6+afdust!BA6+'ptfire-wild'!E6+ptagfire!E6+'cmv_c3 12'!E6+'ptfire-rx'!E6+airports!E6+ptegu_summer!E6+ptegu_winter!E6+ptegu_wintershld!E6</f>
        <v>418045.30530333571</v>
      </c>
      <c r="F7" s="88">
        <f>rail!F6+'cmv_c1c2 12'!F6+nonpt!F6+nonroad!F6+ptnonipm!F6+pt_oilgas!F6+np_oilgas!F6+rwc!F6+'onroad all'!BL6+afdust!BB6+'ptfire-wild'!F6+ptagfire!F6+'cmv_c3 12'!F6+'ptfire-rx'!F6+airports!F6+ptegu_summer!F6+ptegu_winter!F6+ptegu_wintershld!F6</f>
        <v>204662.94472083237</v>
      </c>
      <c r="G7" s="88">
        <f>rail!G6+'cmv_c1c2 12'!G6+nonpt!G6+nonroad!G6+'onroad all'!CB6+ptnonipm!G6+pt_oilgas!G6+np_oilgas!G6+rwc!G6+'ptfire-wild'!G6+ptagfire!G6+'cmv_c3 12'!G6+'ptfire-rx'!G6+airports!G6+ptegu_summer!BO6+ptegu_winter!BO6+ptegu_wintershld!BO6</f>
        <v>29798.633317384796</v>
      </c>
      <c r="H7" s="88">
        <f>rail!H6+'cmv_c1c2 12'!H6+nonpt!H6+nonroad!H6+'onroad all'!CN6+ptnonipm!H6+pt_oilgas!H6+np_oilgas!H6+rwc!H6+'ptfire-wild'!H6+ptagfire!H6+'cmv_c3 12'!H6+livestock!C6+'ptfire-rx'!H6+solvents!H6+airports!H6+ptegu_summer!H6+ptegu_winter!H6+ptegu_wintershld!H6</f>
        <v>894630.02928303008</v>
      </c>
      <c r="K7" s="88"/>
      <c r="M7" s="87" t="s">
        <v>4</v>
      </c>
      <c r="N7" s="88">
        <f>B7+'biogenics 12'!H6</f>
        <v>2862254.5542155402</v>
      </c>
      <c r="O7" s="88">
        <f t="shared" si="0"/>
        <v>421263.49697271234</v>
      </c>
      <c r="P7" s="88">
        <f>D7+'biogenics 12'!T6</f>
        <v>370431.086057598</v>
      </c>
      <c r="Q7" s="88">
        <f t="shared" si="1"/>
        <v>418045.30530333571</v>
      </c>
      <c r="R7" s="88">
        <f t="shared" si="1"/>
        <v>204662.94472083237</v>
      </c>
      <c r="S7" s="88">
        <f t="shared" si="1"/>
        <v>29798.633317384796</v>
      </c>
      <c r="T7" s="88">
        <f>H7+'biogenics 12'!Z6</f>
        <v>2496190.3308830298</v>
      </c>
      <c r="V7" s="87" t="s">
        <v>4</v>
      </c>
      <c r="W7" s="88">
        <f>B7-'[1]ptfire-wild'!B6-'[1]ptfire-rx'!B6</f>
        <v>1419698.88497554</v>
      </c>
      <c r="X7" s="88">
        <f>C7-'[1]ptfire-wild'!C6-'[1]ptfire-rx'!C6</f>
        <v>401738.24687251233</v>
      </c>
      <c r="Y7" s="88">
        <f>D7-'[1]ptfire-wild'!D6-'[1]ptfire-rx'!D6</f>
        <v>313030.00756279804</v>
      </c>
      <c r="Z7" s="88">
        <f>E7-'[1]ptfire-wild'!E6-'[1]ptfire-rx'!E6</f>
        <v>296468.63141733571</v>
      </c>
      <c r="AA7" s="88">
        <f>F7-'[1]ptfire-wild'!F6-'[1]ptfire-rx'!F6</f>
        <v>101631.86480783237</v>
      </c>
      <c r="AB7" s="88">
        <f>G7-'[1]ptfire-wild'!G6-'[1]ptfire-rx'!G6</f>
        <v>20645.301338184796</v>
      </c>
      <c r="AC7" s="88">
        <f>H7-'[1]ptfire-wild'!H6-'[1]ptfire-rx'!H6</f>
        <v>613954.41790503007</v>
      </c>
    </row>
    <row r="8" spans="1:29" x14ac:dyDescent="0.25">
      <c r="A8" s="87" t="s">
        <v>5</v>
      </c>
      <c r="B8" s="88">
        <f>rail!B7+'cmv_c1c2 12'!B7+nonpt!B7+nonroad!B7+'onroad all'!Q7+ptnonipm!B7+pt_oilgas!B7+np_oilgas!B7+rwc!B7+'ptfire-wild'!B7+ptagfire!B7+'cmv_c3 12'!B7+'ptfire-rx'!B7+airports!B7+ptegu_summer!B7+ptegu_winter!B7+ptegu_wintershld!B7</f>
        <v>987331.65617600002</v>
      </c>
      <c r="C8" s="88">
        <f>rail!C7+'cmv_c1c2 12'!AO7+nonpt!C7+nonroad!C7+'onroad all'!AR7+ptnonipm!C7+pt_oilgas!C7+np_oilgas!C7+rwc!C7+livestock!B7+'ptfire-wild'!C7+ptagfire!C7+'cmv_c3 12'!AO7+fertilizer!B7+'ptfire-rx'!C7+airports!C7+ptegu_summer!C7+ptegu_winter!C7+ptegu_wintershld!C7</f>
        <v>79363.390699694515</v>
      </c>
      <c r="D8" s="88">
        <f>rail!D7+'cmv_c1c2 12'!D7+nonpt!D7+nonroad!D7+'onroad all'!AG7+'onroad all'!AT7+'onroad all'!AU7+ptnonipm!D7+pt_oilgas!D7+np_oilgas!D7+rwc!D7+'ptfire-wild'!D7+ptagfire!D7+'cmv_c3 12'!D7+'ptfire-rx'!D7+airports!D7+ptegu_summer!AO7+ptegu_winter!AO7+ptegu_wintershld!AO7</f>
        <v>124043.19824790434</v>
      </c>
      <c r="E8" s="88">
        <f>rail!E7+'cmv_c1c2 12'!E7+nonpt!E7+nonroad!E7+ptnonipm!E7+pt_oilgas!E7+np_oilgas!E7+rwc!E7+'onroad all'!BI7+afdust!BA7+'ptfire-wild'!E7+ptagfire!E7+'cmv_c3 12'!E7+'ptfire-rx'!E7+airports!E7+ptegu_summer!E7+ptegu_winter!E7+ptegu_wintershld!E7</f>
        <v>206366.82569399677</v>
      </c>
      <c r="F8" s="88">
        <f>rail!F7+'cmv_c1c2 12'!F7+nonpt!F7+nonroad!F7+ptnonipm!F7+pt_oilgas!F7+np_oilgas!F7+rwc!F7+'onroad all'!BL7+afdust!BB7+'ptfire-wild'!F7+ptagfire!F7+'cmv_c3 12'!F7+'ptfire-rx'!F7+airports!F7+ptegu_summer!F7+ptegu_winter!F7+ptegu_wintershld!F7</f>
        <v>72631.96927812275</v>
      </c>
      <c r="G8" s="88">
        <f>rail!G7+'cmv_c1c2 12'!G7+nonpt!G7+nonroad!G7+'onroad all'!CB7+ptnonipm!G7+pt_oilgas!G7+np_oilgas!G7+rwc!G7+'ptfire-wild'!G7+ptagfire!G7+'cmv_c3 12'!G7+'ptfire-rx'!G7+airports!G7+ptegu_summer!BO7+ptegu_winter!BO7+ptegu_wintershld!BO7</f>
        <v>14514.932367011039</v>
      </c>
      <c r="H8" s="88">
        <f>rail!H7+'cmv_c1c2 12'!H7+nonpt!H7+nonroad!H7+'onroad all'!CN7+ptnonipm!H7+pt_oilgas!H7+np_oilgas!H7+rwc!H7+'ptfire-wild'!H7+ptagfire!H7+'cmv_c3 12'!H7+livestock!C7+'ptfire-rx'!H7+solvents!H7+airports!H7+ptegu_summer!H7+ptegu_winter!H7+ptegu_wintershld!H7</f>
        <v>282414.05286601</v>
      </c>
      <c r="K8" s="88"/>
      <c r="M8" s="87" t="s">
        <v>5</v>
      </c>
      <c r="N8" s="88">
        <f>B8+'biogenics 12'!H7</f>
        <v>1064515.8272459998</v>
      </c>
      <c r="O8" s="88">
        <f t="shared" si="0"/>
        <v>79363.390699694515</v>
      </c>
      <c r="P8" s="88">
        <f>D8+'biogenics 12'!T7</f>
        <v>143093.64331980443</v>
      </c>
      <c r="Q8" s="88">
        <f t="shared" si="1"/>
        <v>206366.82569399677</v>
      </c>
      <c r="R8" s="88">
        <f t="shared" si="1"/>
        <v>72631.96927812275</v>
      </c>
      <c r="S8" s="88">
        <f t="shared" si="1"/>
        <v>14514.932367011039</v>
      </c>
      <c r="T8" s="88">
        <f>H8+'biogenics 12'!Z7</f>
        <v>644788.97034600901</v>
      </c>
      <c r="V8" s="87" t="s">
        <v>5</v>
      </c>
      <c r="W8" s="88">
        <f>B8-'[1]ptfire-wild'!B7-'[1]ptfire-rx'!B7</f>
        <v>611166.2575200001</v>
      </c>
      <c r="X8" s="88">
        <f>C8-'[1]ptfire-wild'!C7-'[1]ptfire-rx'!C7</f>
        <v>73199.888518694512</v>
      </c>
      <c r="Y8" s="88">
        <f>D8-'[1]ptfire-wild'!D7-'[1]ptfire-rx'!D7</f>
        <v>119442.88184990434</v>
      </c>
      <c r="Z8" s="88">
        <f>E8-'[1]ptfire-wild'!E7-'[1]ptfire-rx'!E7</f>
        <v>168575.36372499677</v>
      </c>
      <c r="AA8" s="88">
        <f>F8-'[1]ptfire-wild'!F7-'[1]ptfire-rx'!F7</f>
        <v>40605.30370212275</v>
      </c>
      <c r="AB8" s="88">
        <f>G8-'[1]ptfire-wild'!G7-'[1]ptfire-rx'!G7</f>
        <v>11850.855640011037</v>
      </c>
      <c r="AC8" s="88">
        <f>H8-'[1]ptfire-wild'!H7-'[1]ptfire-rx'!H7</f>
        <v>193813.65958000999</v>
      </c>
    </row>
    <row r="9" spans="1:29" x14ac:dyDescent="0.25">
      <c r="A9" s="87" t="s">
        <v>6</v>
      </c>
      <c r="B9" s="88">
        <f>rail!B8+'cmv_c1c2 12'!B8+nonpt!B8+nonroad!B8+'onroad all'!Q8+ptnonipm!B8+pt_oilgas!B8+np_oilgas!B8+rwc!B8+'ptfire-wild'!B8+ptagfire!B8+'cmv_c3 12'!B8+'ptfire-rx'!B8+airports!B8+ptegu_summer!B8+ptegu_winter!B8+ptegu_wintershld!B8</f>
        <v>238180.23674501901</v>
      </c>
      <c r="C9" s="88">
        <f>rail!C8+'cmv_c1c2 12'!AO8+nonpt!C8+nonroad!C8+'onroad all'!AR8+ptnonipm!C8+pt_oilgas!C8+np_oilgas!C8+rwc!C8+livestock!B8+'ptfire-wild'!C8+ptagfire!C8+'cmv_c3 12'!AO8+fertilizer!B8+'ptfire-rx'!C8+airports!C8+ptegu_summer!C8+ptegu_winter!C8+ptegu_wintershld!C8</f>
        <v>5396.3351758644403</v>
      </c>
      <c r="D9" s="88">
        <f>rail!D8+'cmv_c1c2 12'!D8+nonpt!D8+nonroad!D8+'onroad all'!AG8+'onroad all'!AT8+'onroad all'!AU8+ptnonipm!D8+pt_oilgas!D8+np_oilgas!D8+rwc!D8+'ptfire-wild'!D8+ptagfire!D8+'cmv_c3 12'!D8+'ptfire-rx'!D8+airports!D8+ptegu_summer!AO8+ptegu_winter!AO8+ptegu_wintershld!AO8</f>
        <v>29508.159459206079</v>
      </c>
      <c r="E9" s="88">
        <f>rail!E8+'cmv_c1c2 12'!E8+nonpt!E8+nonroad!E8+ptnonipm!E8+pt_oilgas!E8+np_oilgas!E8+rwc!E8+'onroad all'!BI8+afdust!BA8+'ptfire-wild'!E8+ptagfire!E8+'cmv_c3 12'!E8+'ptfire-rx'!E8+airports!E8+ptegu_summer!E8+ptegu_winter!E8+ptegu_wintershld!E8</f>
        <v>15923.87388947965</v>
      </c>
      <c r="F9" s="88">
        <f>rail!F8+'cmv_c1c2 12'!F8+nonpt!F8+nonroad!F8+ptnonipm!F8+pt_oilgas!F8+np_oilgas!F8+rwc!F8+'onroad all'!BL8+afdust!BB8+'ptfire-wild'!F8+ptagfire!F8+'cmv_c3 12'!F8+'ptfire-rx'!F8+airports!F8+ptegu_summer!F8+ptegu_winter!F8+ptegu_wintershld!F8</f>
        <v>9138.378102227407</v>
      </c>
      <c r="G9" s="88">
        <f>rail!G8+'cmv_c1c2 12'!G8+nonpt!G8+nonroad!G8+'onroad all'!CB8+ptnonipm!G8+pt_oilgas!G8+np_oilgas!G8+rwc!G8+'ptfire-wild'!G8+ptagfire!G8+'cmv_c3 12'!G8+'ptfire-rx'!G8+airports!G8+ptegu_summer!BO8+ptegu_winter!BO8+ptegu_wintershld!BO8</f>
        <v>1558.0051249799646</v>
      </c>
      <c r="H9" s="88">
        <f>rail!H8+'cmv_c1c2 12'!H8+nonpt!H8+nonroad!H8+'onroad all'!CN8+ptnonipm!H8+pt_oilgas!H8+np_oilgas!H8+rwc!H8+'ptfire-wild'!H8+ptagfire!H8+'cmv_c3 12'!H8+livestock!C8+'ptfire-rx'!H8+solvents!H8+airports!H8+ptegu_summer!H8+ptegu_winter!H8+ptegu_wintershld!H8</f>
        <v>45582.056779548002</v>
      </c>
      <c r="I9" s="45" t="s">
        <v>237</v>
      </c>
      <c r="K9" s="88"/>
      <c r="M9" s="87" t="s">
        <v>6</v>
      </c>
      <c r="N9" s="88">
        <f>B9+'biogenics 12'!H8</f>
        <v>245094.51063501902</v>
      </c>
      <c r="O9" s="88">
        <f t="shared" si="0"/>
        <v>5396.3351758644403</v>
      </c>
      <c r="P9" s="88">
        <f>D9+'biogenics 12'!T8</f>
        <v>30112.306976183077</v>
      </c>
      <c r="Q9" s="88">
        <f t="shared" si="1"/>
        <v>15923.87388947965</v>
      </c>
      <c r="R9" s="88">
        <f t="shared" si="1"/>
        <v>9138.378102227407</v>
      </c>
      <c r="S9" s="88">
        <f t="shared" si="1"/>
        <v>1558.0051249799646</v>
      </c>
      <c r="T9" s="88">
        <f>H9+'biogenics 12'!Z8</f>
        <v>121292.201369548</v>
      </c>
      <c r="V9" s="87" t="s">
        <v>6</v>
      </c>
      <c r="W9" s="88">
        <f>B9-'[1]ptfire-wild'!B8-'[1]ptfire-rx'!B8</f>
        <v>235512.51150901901</v>
      </c>
      <c r="X9" s="88">
        <f>C9-'[1]ptfire-wild'!C8-'[1]ptfire-rx'!C8</f>
        <v>5352.3703048644402</v>
      </c>
      <c r="Y9" s="88">
        <f>D9-'[1]ptfire-wild'!D8-'[1]ptfire-rx'!D8</f>
        <v>29462.410337206078</v>
      </c>
      <c r="Z9" s="88">
        <f>E9-'[1]ptfire-wild'!E8-'[1]ptfire-rx'!E8</f>
        <v>15644.13743047965</v>
      </c>
      <c r="AA9" s="88">
        <f>F9-'[1]ptfire-wild'!F8-'[1]ptfire-rx'!F8</f>
        <v>8901.313716227407</v>
      </c>
      <c r="AB9" s="88">
        <f>G9-'[1]ptfire-wild'!G8-'[1]ptfire-rx'!G8</f>
        <v>1535.1015189799646</v>
      </c>
      <c r="AC9" s="88">
        <f>H9-'[1]ptfire-wild'!H8-'[1]ptfire-rx'!H8</f>
        <v>44950.048070548</v>
      </c>
    </row>
    <row r="10" spans="1:29" x14ac:dyDescent="0.25">
      <c r="A10" s="87" t="s">
        <v>7</v>
      </c>
      <c r="B10" s="88">
        <f>rail!B9+'cmv_c1c2 12'!B9+nonpt!B9+nonroad!B9+'onroad all'!Q9+ptnonipm!B9+pt_oilgas!B9+np_oilgas!B9+rwc!B9+'ptfire-wild'!B9+ptagfire!B9+'cmv_c3 12'!B9+'ptfire-rx'!B9+airports!B9+ptegu_summer!B9+ptegu_winter!B9+ptegu_wintershld!B9</f>
        <v>99719.471479164</v>
      </c>
      <c r="C10" s="88">
        <f>rail!C9+'cmv_c1c2 12'!AO9+nonpt!C9+nonroad!C9+'onroad all'!AR9+ptnonipm!C9+pt_oilgas!C9+np_oilgas!C9+rwc!C9+livestock!B9+'ptfire-wild'!C9+ptagfire!C9+'cmv_c3 12'!AO9+fertilizer!B9+'ptfire-rx'!C9+airports!C9+ptegu_summer!C9+ptegu_winter!C9+ptegu_wintershld!C9</f>
        <v>7851.8022009713532</v>
      </c>
      <c r="D10" s="88">
        <f>rail!D9+'cmv_c1c2 12'!D9+nonpt!D9+nonroad!D9+'onroad all'!AG9+'onroad all'!AT9+'onroad all'!AU9+ptnonipm!D9+pt_oilgas!D9+np_oilgas!D9+rwc!D9+'ptfire-wild'!D9+ptagfire!D9+'cmv_c3 12'!D9+'ptfire-rx'!D9+airports!D9+ptegu_summer!AO9+ptegu_winter!AO9+ptegu_wintershld!AO9</f>
        <v>14840.324701639331</v>
      </c>
      <c r="E10" s="88">
        <f>rail!E9+'cmv_c1c2 12'!E9+nonpt!E9+nonroad!E9+ptnonipm!E9+pt_oilgas!E9+np_oilgas!E9+rwc!E9+'onroad all'!BI9+afdust!BA9+'ptfire-wild'!E9+ptagfire!E9+'cmv_c3 12'!E9+'ptfire-rx'!E9+airports!E9+ptegu_summer!E9+ptegu_winter!E9+ptegu_wintershld!E9</f>
        <v>9628.6206870014976</v>
      </c>
      <c r="F10" s="88">
        <f>rail!F9+'cmv_c1c2 12'!F9+nonpt!F9+nonroad!F9+ptnonipm!F9+pt_oilgas!F9+np_oilgas!F9+rwc!F9+'onroad all'!BL9+afdust!BB9+'ptfire-wild'!F9+ptagfire!F9+'cmv_c3 12'!F9+'ptfire-rx'!F9+airports!F9+ptegu_summer!F9+ptegu_winter!F9+ptegu_wintershld!F9</f>
        <v>3408.6002578587263</v>
      </c>
      <c r="G10" s="88">
        <f>rail!G9+'cmv_c1c2 12'!G9+nonpt!G9+nonroad!G9+'onroad all'!CB9+ptnonipm!G9+pt_oilgas!G9+np_oilgas!G9+rwc!G9+'ptfire-wild'!G9+ptagfire!G9+'cmv_c3 12'!G9+'ptfire-rx'!G9+airports!G9+ptegu_summer!BO9+ptegu_winter!BO9+ptegu_wintershld!BO9</f>
        <v>1121.745840611871</v>
      </c>
      <c r="H10" s="88">
        <f>rail!H9+'cmv_c1c2 12'!H9+nonpt!H9+nonroad!H9+'onroad all'!CN9+ptnonipm!H9+pt_oilgas!H9+np_oilgas!H9+rwc!H9+'ptfire-wild'!H9+ptagfire!H9+'cmv_c3 12'!H9+livestock!C9+'ptfire-rx'!H9+solvents!H9+airports!H9+ptegu_summer!H9+ptegu_winter!H9+ptegu_wintershld!H9</f>
        <v>17511.311711091988</v>
      </c>
      <c r="I10" s="45" t="s">
        <v>237</v>
      </c>
      <c r="K10" s="88"/>
      <c r="M10" s="87" t="s">
        <v>7</v>
      </c>
      <c r="N10" s="88">
        <f>B10+'biogenics 12'!H9</f>
        <v>101935.37344916401</v>
      </c>
      <c r="O10" s="88">
        <f t="shared" si="0"/>
        <v>7851.8022009713532</v>
      </c>
      <c r="P10" s="88">
        <f>D10+'biogenics 12'!T9</f>
        <v>15933.33057163933</v>
      </c>
      <c r="Q10" s="88">
        <f t="shared" si="1"/>
        <v>9628.6206870014976</v>
      </c>
      <c r="R10" s="88">
        <f t="shared" si="1"/>
        <v>3408.6002578587263</v>
      </c>
      <c r="S10" s="88">
        <f t="shared" si="1"/>
        <v>1121.745840611871</v>
      </c>
      <c r="T10" s="88">
        <f>H10+'biogenics 12'!Z9</f>
        <v>31483.17916109199</v>
      </c>
      <c r="V10" s="87" t="s">
        <v>7</v>
      </c>
      <c r="W10" s="88">
        <f>B10-'[1]ptfire-wild'!B9-'[1]ptfire-rx'!B9</f>
        <v>98427.440715264005</v>
      </c>
      <c r="X10" s="88">
        <f>C10-'[1]ptfire-wild'!C9-'[1]ptfire-rx'!C9</f>
        <v>7830.5922316113538</v>
      </c>
      <c r="Y10" s="88">
        <f>D10-'[1]ptfire-wild'!D9-'[1]ptfire-rx'!D9</f>
        <v>14822.467733589332</v>
      </c>
      <c r="Z10" s="88">
        <f>E10-'[1]ptfire-wild'!E9-'[1]ptfire-rx'!E9</f>
        <v>9496.9806202314976</v>
      </c>
      <c r="AA10" s="88">
        <f>F10-'[1]ptfire-wild'!F9-'[1]ptfire-rx'!F9</f>
        <v>3297.0408777087264</v>
      </c>
      <c r="AB10" s="88">
        <f>G10-'[1]ptfire-wild'!G9-'[1]ptfire-rx'!G9</f>
        <v>1111.966710041871</v>
      </c>
      <c r="AC10" s="88">
        <f>H10-'[1]ptfire-wild'!H9-'[1]ptfire-rx'!H9</f>
        <v>17206.418234691992</v>
      </c>
    </row>
    <row r="11" spans="1:29" x14ac:dyDescent="0.25">
      <c r="A11" s="87" t="s">
        <v>8</v>
      </c>
      <c r="B11" s="88">
        <f>rail!B10+'cmv_c1c2 12'!B10+nonpt!B10+nonroad!B10+'onroad all'!Q10+ptnonipm!B10+pt_oilgas!B10+np_oilgas!B10+rwc!B10+'ptfire-wild'!B10+ptagfire!B10+'cmv_c3 12'!B10+'ptfire-rx'!B10+airports!B10+ptegu_summer!B10+ptegu_winter!B10+ptegu_wintershld!B10</f>
        <v>24173.064026091997</v>
      </c>
      <c r="C11" s="88">
        <f>rail!C10+'cmv_c1c2 12'!AO10+nonpt!C10+nonroad!C10+'onroad all'!AR10+ptnonipm!C10+pt_oilgas!C10+np_oilgas!C10+rwc!C10+livestock!B10+'ptfire-wild'!C10+ptagfire!C10+'cmv_c3 12'!AO10+fertilizer!B10+'ptfire-rx'!C10+airports!C10+ptegu_summer!C10+ptegu_winter!C10+ptegu_wintershld!C10</f>
        <v>323.74494151848944</v>
      </c>
      <c r="D11" s="88">
        <f>rail!D10+'cmv_c1c2 12'!D10+nonpt!D10+nonroad!D10+'onroad all'!AG10+'onroad all'!AT10+'onroad all'!AU10+ptnonipm!D10+pt_oilgas!D10+np_oilgas!D10+rwc!D10+'ptfire-wild'!D10+ptagfire!D10+'cmv_c3 12'!D10+'ptfire-rx'!D10+airports!D10+ptegu_summer!AO10+ptegu_winter!AO10+ptegu_wintershld!AO10</f>
        <v>3867.7908232532645</v>
      </c>
      <c r="E11" s="88">
        <f>rail!E10+'cmv_c1c2 12'!E10+nonpt!E10+nonroad!E10+ptnonipm!E10+pt_oilgas!E10+np_oilgas!E10+rwc!E10+'onroad all'!BI10+afdust!BA10+'ptfire-wild'!E10+ptagfire!E10+'cmv_c3 12'!E10+'ptfire-rx'!E10+airports!E10+ptegu_summer!E10+ptegu_winter!E10+ptegu_wintershld!E10</f>
        <v>2365.3289515406318</v>
      </c>
      <c r="F11" s="88">
        <f>rail!F10+'cmv_c1c2 12'!F10+nonpt!F10+nonroad!F10+ptnonipm!F10+pt_oilgas!F10+np_oilgas!F10+rwc!F10+'onroad all'!BL10+afdust!BB10+'ptfire-wild'!F10+ptagfire!F10+'cmv_c3 12'!F10+'ptfire-rx'!F10+airports!F10+ptegu_summer!F10+ptegu_winter!F10+ptegu_wintershld!F10</f>
        <v>879.89689920380192</v>
      </c>
      <c r="G11" s="88">
        <f>rail!G10+'cmv_c1c2 12'!G10+nonpt!G10+nonroad!G10+'onroad all'!CB10+ptnonipm!G10+pt_oilgas!G10+np_oilgas!G10+rwc!G10+'ptfire-wild'!G10+ptagfire!G10+'cmv_c3 12'!G10+'ptfire-rx'!G10+airports!G10+ptegu_summer!BO10+ptegu_winter!BO10+ptegu_wintershld!BO10</f>
        <v>78.441694734850003</v>
      </c>
      <c r="H11" s="88">
        <f>rail!H10+'cmv_c1c2 12'!H10+nonpt!H10+nonroad!H10+'onroad all'!CN10+ptnonipm!H10+pt_oilgas!H10+np_oilgas!H10+rwc!H10+'ptfire-wild'!H10+ptagfire!H10+'cmv_c3 12'!H10+livestock!C10+'ptfire-rx'!H10+solvents!H10+airports!H10+ptegu_summer!H10+ptegu_winter!H10+ptegu_wintershld!H10</f>
        <v>6810.5284438623985</v>
      </c>
      <c r="I11" s="45" t="s">
        <v>237</v>
      </c>
      <c r="K11" s="88"/>
      <c r="M11" s="87" t="s">
        <v>8</v>
      </c>
      <c r="N11" s="88">
        <f>B11+'biogenics 12'!H10</f>
        <v>24323.506591091998</v>
      </c>
      <c r="O11" s="88">
        <f t="shared" si="0"/>
        <v>323.74494151848944</v>
      </c>
      <c r="P11" s="88">
        <f>D11+'biogenics 12'!T10</f>
        <v>3891.6942212532645</v>
      </c>
      <c r="Q11" s="88">
        <f t="shared" si="1"/>
        <v>2365.3289515406318</v>
      </c>
      <c r="R11" s="88">
        <f t="shared" si="1"/>
        <v>879.89689920380192</v>
      </c>
      <c r="S11" s="88">
        <f t="shared" si="1"/>
        <v>78.441694734850003</v>
      </c>
      <c r="T11" s="88">
        <f>H11+'biogenics 12'!Z10</f>
        <v>8077.7156638623883</v>
      </c>
      <c r="V11" s="87" t="s">
        <v>8</v>
      </c>
      <c r="W11" s="88">
        <f>B11-'[1]ptfire-wild'!B10-'[1]ptfire-rx'!B10</f>
        <v>24173.064026091997</v>
      </c>
      <c r="X11" s="88">
        <f>C11-'[1]ptfire-wild'!C10-'[1]ptfire-rx'!C10</f>
        <v>323.74494151848944</v>
      </c>
      <c r="Y11" s="88">
        <f>D11-'[1]ptfire-wild'!D10-'[1]ptfire-rx'!D10</f>
        <v>3867.7908232532645</v>
      </c>
      <c r="Z11" s="88">
        <f>E11-'[1]ptfire-wild'!E10-'[1]ptfire-rx'!E10</f>
        <v>2365.3289515406318</v>
      </c>
      <c r="AA11" s="88">
        <f>F11-'[1]ptfire-wild'!F10-'[1]ptfire-rx'!F10</f>
        <v>879.89689920380192</v>
      </c>
      <c r="AB11" s="88">
        <f>G11-'[1]ptfire-wild'!G10-'[1]ptfire-rx'!G10</f>
        <v>78.441694734850003</v>
      </c>
      <c r="AC11" s="88">
        <f>H11-'[1]ptfire-wild'!H10-'[1]ptfire-rx'!H10</f>
        <v>6810.5284438623985</v>
      </c>
    </row>
    <row r="12" spans="1:29" x14ac:dyDescent="0.25">
      <c r="A12" s="87" t="s">
        <v>9</v>
      </c>
      <c r="B12" s="88">
        <f>rail!B11+'cmv_c1c2 12'!B11+nonpt!B11+nonroad!B11+'onroad all'!Q11+ptnonipm!B11+pt_oilgas!B11+np_oilgas!B11+rwc!B11+'ptfire-wild'!B11+ptagfire!B11+'cmv_c3 12'!B11+'ptfire-rx'!B11+airports!B11+ptegu_summer!B11+ptegu_winter!B11+ptegu_wintershld!B11</f>
        <v>2680927.9875321263</v>
      </c>
      <c r="C12" s="88">
        <f>rail!C11+'cmv_c1c2 12'!AO11+nonpt!C11+nonroad!C11+'onroad all'!AR11+ptnonipm!C11+pt_oilgas!C11+np_oilgas!C11+rwc!C11+livestock!B11+'ptfire-wild'!C11+ptagfire!C11+'cmv_c3 12'!AO11+fertilizer!B11+'ptfire-rx'!C11+airports!C11+ptegu_summer!C11+ptegu_winter!C11+ptegu_wintershld!C11</f>
        <v>97001.228189952802</v>
      </c>
      <c r="D12" s="88">
        <f>rail!D11+'cmv_c1c2 12'!D11+nonpt!D11+nonroad!D11+'onroad all'!AG11+'onroad all'!AT11+'onroad all'!AU11+ptnonipm!D11+pt_oilgas!D11+np_oilgas!D11+rwc!D11+'ptfire-wild'!D11+ptagfire!D11+'cmv_c3 12'!D11+'ptfire-rx'!D11+airports!D11+ptegu_summer!AO11+ptegu_winter!AO11+ptegu_wintershld!AO11</f>
        <v>215917.23474117296</v>
      </c>
      <c r="E12" s="88">
        <f>rail!E11+'cmv_c1c2 12'!E11+nonpt!E11+nonroad!E11+ptnonipm!E11+pt_oilgas!E11+np_oilgas!E11+rwc!E11+'onroad all'!BI11+afdust!BA11+'ptfire-wild'!E11+ptagfire!E11+'cmv_c3 12'!E11+'ptfire-rx'!E11+airports!E11+ptegu_summer!E11+ptegu_winter!E11+ptegu_wintershld!E11</f>
        <v>305889.97192407108</v>
      </c>
      <c r="F12" s="88">
        <f>rail!F11+'cmv_c1c2 12'!F11+nonpt!F11+nonroad!F11+ptnonipm!F11+pt_oilgas!F11+np_oilgas!F11+rwc!F11+'onroad all'!BL11+afdust!BB11+'ptfire-wild'!F11+ptagfire!F11+'cmv_c3 12'!F11+'ptfire-rx'!F11+airports!F11+ptegu_summer!F11+ptegu_winter!F11+ptegu_wintershld!F11</f>
        <v>118180.38971596582</v>
      </c>
      <c r="G12" s="88">
        <f>rail!G11+'cmv_c1c2 12'!G11+nonpt!G11+nonroad!G11+'onroad all'!CB11+ptnonipm!G11+pt_oilgas!G11+np_oilgas!G11+rwc!G11+'ptfire-wild'!G11+ptagfire!G11+'cmv_c3 12'!G11+'ptfire-rx'!G11+airports!G11+ptegu_summer!BO11+ptegu_winter!BO11+ptegu_wintershld!BO11</f>
        <v>51152.929959871733</v>
      </c>
      <c r="H12" s="88">
        <f>rail!H11+'cmv_c1c2 12'!H11+nonpt!H11+nonroad!H11+'onroad all'!CN11+ptnonipm!H11+pt_oilgas!H11+np_oilgas!H11+rwc!H11+'ptfire-wild'!H11+ptagfire!H11+'cmv_c3 12'!H11+livestock!C11+'ptfire-rx'!H11+solvents!H11+airports!H11+ptegu_summer!H11+ptegu_winter!H11+ptegu_wintershld!H11</f>
        <v>474514.78443176002</v>
      </c>
      <c r="I12" s="45" t="s">
        <v>237</v>
      </c>
      <c r="K12" s="88"/>
      <c r="M12" s="87" t="s">
        <v>9</v>
      </c>
      <c r="N12" s="88">
        <f>B12+'biogenics 12'!H11</f>
        <v>2830718.5161321261</v>
      </c>
      <c r="O12" s="88">
        <f t="shared" si="0"/>
        <v>97001.228189952802</v>
      </c>
      <c r="P12" s="88">
        <f>D12+'biogenics 12'!T11</f>
        <v>247762.22465117296</v>
      </c>
      <c r="Q12" s="88">
        <f t="shared" si="1"/>
        <v>305889.97192407108</v>
      </c>
      <c r="R12" s="88">
        <f t="shared" si="1"/>
        <v>118180.38971596582</v>
      </c>
      <c r="S12" s="88">
        <f t="shared" si="1"/>
        <v>51152.929959871733</v>
      </c>
      <c r="T12" s="88">
        <f>H12+'biogenics 12'!Z11</f>
        <v>1741873.7913317599</v>
      </c>
      <c r="V12" s="87" t="s">
        <v>9</v>
      </c>
      <c r="W12" s="88">
        <f>B12-'[1]ptfire-wild'!B11-'[1]ptfire-rx'!B11</f>
        <v>2271200.2760321265</v>
      </c>
      <c r="X12" s="88">
        <f>C12-'[1]ptfire-wild'!C11-'[1]ptfire-rx'!C11</f>
        <v>90235.135950052791</v>
      </c>
      <c r="Y12" s="88">
        <f>D12-'[1]ptfire-wild'!D11-'[1]ptfire-rx'!D11</f>
        <v>208194.74918307294</v>
      </c>
      <c r="Z12" s="88">
        <f>E12-'[1]ptfire-wild'!E11-'[1]ptfire-rx'!E11</f>
        <v>262304.96256707108</v>
      </c>
      <c r="AA12" s="88">
        <f>F12-'[1]ptfire-wild'!F11-'[1]ptfire-rx'!F11</f>
        <v>81243.948277965828</v>
      </c>
      <c r="AB12" s="88">
        <f>G12-'[1]ptfire-wild'!G11-'[1]ptfire-rx'!G11</f>
        <v>47421.952401471732</v>
      </c>
      <c r="AC12" s="88">
        <f>H12-'[1]ptfire-wild'!H11-'[1]ptfire-rx'!H11</f>
        <v>377252.09674576001</v>
      </c>
    </row>
    <row r="13" spans="1:29" x14ac:dyDescent="0.25">
      <c r="A13" s="87" t="s">
        <v>10</v>
      </c>
      <c r="B13" s="88">
        <f>rail!B12+'cmv_c1c2 12'!B12+nonpt!B12+nonroad!B12+'onroad all'!Q12+ptnonipm!B12+pt_oilgas!B12+np_oilgas!B12+rwc!B12+'ptfire-wild'!B12+ptagfire!B12+'cmv_c3 12'!B12+'ptfire-rx'!B12+airports!B12+ptegu_summer!B12+ptegu_winter!B12+ptegu_wintershld!B12</f>
        <v>1647385.7444450099</v>
      </c>
      <c r="C13" s="88">
        <f>rail!C12+'cmv_c1c2 12'!AO12+nonpt!C12+nonroad!C12+'onroad all'!AR12+ptnonipm!C12+pt_oilgas!C12+np_oilgas!C12+rwc!C12+livestock!B12+'ptfire-wild'!C12+ptagfire!C12+'cmv_c3 12'!AO12+fertilizer!B12+'ptfire-rx'!C12+airports!C12+ptegu_summer!C12+ptegu_winter!C12+ptegu_wintershld!C12</f>
        <v>107653.32526434076</v>
      </c>
      <c r="D13" s="88">
        <f>rail!D12+'cmv_c1c2 12'!D12+nonpt!D12+nonroad!D12+'onroad all'!AG12+'onroad all'!AT12+'onroad all'!AU12+ptnonipm!D12+pt_oilgas!D12+np_oilgas!D12+rwc!D12+'ptfire-wild'!D12+ptagfire!D12+'cmv_c3 12'!D12+'ptfire-rx'!D12+airports!D12+ptegu_summer!AO12+ptegu_winter!AO12+ptegu_wintershld!AO12</f>
        <v>165797.14687491785</v>
      </c>
      <c r="E13" s="88">
        <f>rail!E12+'cmv_c1c2 12'!E12+nonpt!E12+nonroad!E12+ptnonipm!E12+pt_oilgas!E12+np_oilgas!E12+rwc!E12+'onroad all'!BI12+afdust!BA12+'ptfire-wild'!E12+ptagfire!E12+'cmv_c3 12'!E12+'ptfire-rx'!E12+airports!E12+ptegu_summer!E12+ptegu_winter!E12+ptegu_wintershld!E12</f>
        <v>216786.05128566764</v>
      </c>
      <c r="F13" s="88">
        <f>rail!F12+'cmv_c1c2 12'!F12+nonpt!F12+nonroad!F12+ptnonipm!F12+pt_oilgas!F12+np_oilgas!F12+rwc!F12+'onroad all'!BL12+afdust!BB12+'ptfire-wild'!F12+ptagfire!F12+'cmv_c3 12'!F12+'ptfire-rx'!F12+airports!F12+ptegu_summer!F12+ptegu_winter!F12+ptegu_wintershld!F12</f>
        <v>121014.91746043813</v>
      </c>
      <c r="G13" s="88">
        <f>rail!G12+'cmv_c1c2 12'!G12+nonpt!G12+nonroad!G12+'onroad all'!CB12+ptnonipm!G12+pt_oilgas!G12+np_oilgas!G12+rwc!G12+'ptfire-wild'!G12+ptagfire!G12+'cmv_c3 12'!G12+'ptfire-rx'!G12+airports!G12+ptegu_summer!BO12+ptegu_winter!BO12+ptegu_wintershld!BO12</f>
        <v>24949.284090514338</v>
      </c>
      <c r="H13" s="88">
        <f>rail!H12+'cmv_c1c2 12'!H12+nonpt!H12+nonroad!H12+'onroad all'!CN12+ptnonipm!H12+pt_oilgas!H12+np_oilgas!H12+rwc!H12+'ptfire-wild'!H12+ptagfire!H12+'cmv_c3 12'!H12+livestock!C12+'ptfire-rx'!H12+solvents!H12+airports!H12+ptegu_summer!H12+ptegu_winter!H12+ptegu_wintershld!H12</f>
        <v>260658.95506682899</v>
      </c>
      <c r="I13" s="45" t="s">
        <v>237</v>
      </c>
      <c r="K13" s="88"/>
      <c r="M13" s="87" t="s">
        <v>10</v>
      </c>
      <c r="N13" s="88">
        <f>B13+'biogenics 12'!H12</f>
        <v>1799607.6381150088</v>
      </c>
      <c r="O13" s="88">
        <f t="shared" si="0"/>
        <v>107653.32526434076</v>
      </c>
      <c r="P13" s="88">
        <f>D13+'biogenics 12'!T12</f>
        <v>195234.89822891785</v>
      </c>
      <c r="Q13" s="88">
        <f t="shared" si="1"/>
        <v>216786.05128566764</v>
      </c>
      <c r="R13" s="88">
        <f t="shared" si="1"/>
        <v>121014.91746043813</v>
      </c>
      <c r="S13" s="88">
        <f t="shared" si="1"/>
        <v>24949.284090514338</v>
      </c>
      <c r="T13" s="88">
        <f>H13+'biogenics 12'!Z12</f>
        <v>1785193.5551668289</v>
      </c>
      <c r="V13" s="87" t="s">
        <v>10</v>
      </c>
      <c r="W13" s="88">
        <f>B13-'[1]ptfire-wild'!B12-'[1]ptfire-rx'!B12</f>
        <v>1207560.1264800099</v>
      </c>
      <c r="X13" s="88">
        <f>C13-'[1]ptfire-wild'!C12-'[1]ptfire-rx'!C12</f>
        <v>104456.80723642076</v>
      </c>
      <c r="Y13" s="88">
        <f>D13-'[1]ptfire-wild'!D12-'[1]ptfire-rx'!D12</f>
        <v>150552.21437588785</v>
      </c>
      <c r="Z13" s="88">
        <f>E13-'[1]ptfire-wild'!E12-'[1]ptfire-rx'!E12</f>
        <v>155036.30573036763</v>
      </c>
      <c r="AA13" s="88">
        <f>F13-'[1]ptfire-wild'!F12-'[1]ptfire-rx'!F12</f>
        <v>66591.882228938135</v>
      </c>
      <c r="AB13" s="88">
        <f>G13-'[1]ptfire-wild'!G12-'[1]ptfire-rx'!G12</f>
        <v>20769.221973534339</v>
      </c>
      <c r="AC13" s="88">
        <f>H13-'[1]ptfire-wild'!H12-'[1]ptfire-rx'!H12</f>
        <v>230695.38920282898</v>
      </c>
    </row>
    <row r="14" spans="1:29" x14ac:dyDescent="0.25">
      <c r="A14" s="87" t="s">
        <v>12</v>
      </c>
      <c r="B14" s="88">
        <f>rail!B13+'cmv_c1c2 12'!B13+nonpt!B13+nonroad!B13+'onroad all'!Q13+ptnonipm!B13+pt_oilgas!B13+np_oilgas!B13+rwc!B13+'ptfire-wild'!B13+ptagfire!B13+'cmv_c3 12'!B13+'ptfire-rx'!B13+airports!B13+ptegu_summer!B13+ptegu_winter!B13+ptegu_wintershld!B13</f>
        <v>1248813.9787389108</v>
      </c>
      <c r="C14" s="88">
        <f>rail!C13+'cmv_c1c2 12'!AO13+nonpt!C13+nonroad!C13+'onroad all'!AR13+ptnonipm!C13+pt_oilgas!C13+np_oilgas!C13+rwc!C13+livestock!B13+'ptfire-wild'!C13+ptagfire!C13+'cmv_c3 12'!AO13+fertilizer!B13+'ptfire-rx'!C13+airports!C13+ptegu_summer!C13+ptegu_winter!C13+ptegu_wintershld!C13</f>
        <v>92102.948385791911</v>
      </c>
      <c r="D14" s="88">
        <f>rail!D13+'cmv_c1c2 12'!D13+nonpt!D13+nonroad!D13+'onroad all'!AG13+'onroad all'!AT13+'onroad all'!AU13+ptnonipm!D13+pt_oilgas!D13+np_oilgas!D13+rwc!D13+'ptfire-wild'!D13+ptagfire!D13+'cmv_c3 12'!D13+'ptfire-rx'!D13+airports!D13+ptegu_summer!AO13+ptegu_winter!AO13+ptegu_wintershld!AO13</f>
        <v>51343.620785567196</v>
      </c>
      <c r="E14" s="88">
        <f>rail!E13+'cmv_c1c2 12'!E13+nonpt!E13+nonroad!E13+ptnonipm!E13+pt_oilgas!E13+np_oilgas!E13+rwc!E13+'onroad all'!BI13+afdust!BA13+'ptfire-wild'!E13+ptagfire!E13+'cmv_c3 12'!E13+'ptfire-rx'!E13+airports!E13+ptegu_summer!E13+ptegu_winter!E13+ptegu_wintershld!E13</f>
        <v>386712.88177714404</v>
      </c>
      <c r="F14" s="88">
        <f>rail!F13+'cmv_c1c2 12'!F13+nonpt!F13+nonroad!F13+ptnonipm!F13+pt_oilgas!F13+np_oilgas!F13+rwc!F13+'onroad all'!BL13+afdust!BB13+'ptfire-wild'!F13+ptagfire!F13+'cmv_c3 12'!F13+'ptfire-rx'!F13+airports!F13+ptegu_summer!F13+ptegu_winter!F13+ptegu_wintershld!F13</f>
        <v>129448.32904061687</v>
      </c>
      <c r="G14" s="88">
        <f>rail!G13+'cmv_c1c2 12'!G13+nonpt!G13+nonroad!G13+'onroad all'!CB13+ptnonipm!G13+pt_oilgas!G13+np_oilgas!G13+rwc!G13+'ptfire-wild'!G13+ptagfire!G13+'cmv_c3 12'!G13+'ptfire-rx'!G13+airports!G13+ptegu_summer!BO13+ptegu_winter!BO13+ptegu_wintershld!BO13</f>
        <v>10385.720431465643</v>
      </c>
      <c r="H14" s="88">
        <f>rail!H13+'cmv_c1c2 12'!H13+nonpt!H13+nonroad!H13+'onroad all'!CN13+ptnonipm!H13+pt_oilgas!H13+np_oilgas!H13+rwc!H13+'ptfire-wild'!H13+ptagfire!H13+'cmv_c3 12'!H13+livestock!C13+'ptfire-rx'!H13+solvents!H13+airports!H13+ptegu_summer!H13+ptegu_winter!H13+ptegu_wintershld!H13</f>
        <v>303253.60681538604</v>
      </c>
      <c r="K14" s="88"/>
      <c r="M14" s="87" t="s">
        <v>12</v>
      </c>
      <c r="N14" s="88">
        <f>B14+'biogenics 12'!H13</f>
        <v>1337852.3454489107</v>
      </c>
      <c r="O14" s="88">
        <f t="shared" si="0"/>
        <v>92102.948385791911</v>
      </c>
      <c r="P14" s="88">
        <f>D14+'biogenics 12'!T13</f>
        <v>66163.408226582294</v>
      </c>
      <c r="Q14" s="88">
        <f t="shared" si="1"/>
        <v>386712.88177714404</v>
      </c>
      <c r="R14" s="88">
        <f t="shared" si="1"/>
        <v>129448.32904061687</v>
      </c>
      <c r="S14" s="88">
        <f t="shared" si="1"/>
        <v>10385.720431465643</v>
      </c>
      <c r="T14" s="88">
        <f>H14+'biogenics 12'!Z13</f>
        <v>826529.02981538512</v>
      </c>
      <c r="V14" s="87" t="s">
        <v>12</v>
      </c>
      <c r="W14" s="88">
        <f>B14-'[1]ptfire-wild'!B13-'[1]ptfire-rx'!B13</f>
        <v>210693.40446891074</v>
      </c>
      <c r="X14" s="88">
        <f>C14-'[1]ptfire-wild'!C13-'[1]ptfire-rx'!C13</f>
        <v>75099.295406791905</v>
      </c>
      <c r="Y14" s="88">
        <f>D14-'[1]ptfire-wild'!D13-'[1]ptfire-rx'!D13</f>
        <v>38959.459312567196</v>
      </c>
      <c r="Z14" s="88">
        <f>E14-'[1]ptfire-wild'!E13-'[1]ptfire-rx'!E13</f>
        <v>282696.30445814406</v>
      </c>
      <c r="AA14" s="88">
        <f>F14-'[1]ptfire-wild'!F13-'[1]ptfire-rx'!F13</f>
        <v>41298.687641616867</v>
      </c>
      <c r="AB14" s="88">
        <f>G14-'[1]ptfire-wild'!G13-'[1]ptfire-rx'!G13</f>
        <v>3128.7987774656431</v>
      </c>
      <c r="AC14" s="88">
        <f>H14-'[1]ptfire-wild'!H13-'[1]ptfire-rx'!H13</f>
        <v>58826.105968386051</v>
      </c>
    </row>
    <row r="15" spans="1:29" x14ac:dyDescent="0.25">
      <c r="A15" s="87" t="s">
        <v>13</v>
      </c>
      <c r="B15" s="88">
        <f>rail!B14+'cmv_c1c2 12'!B14+nonpt!B14+nonroad!B14+'onroad all'!Q14+ptnonipm!B14+pt_oilgas!B14+np_oilgas!B14+rwc!B14+'ptfire-wild'!B14+ptagfire!B14+'cmv_c3 12'!B14+'ptfire-rx'!B14+airports!B14+ptegu_summer!B14+ptegu_winter!B14+ptegu_wintershld!B14</f>
        <v>1125012.6489434699</v>
      </c>
      <c r="C15" s="88">
        <f>rail!C14+'cmv_c1c2 12'!AO14+nonpt!C14+nonroad!C14+'onroad all'!AR14+ptnonipm!C14+pt_oilgas!C14+np_oilgas!C14+rwc!C14+livestock!B14+'ptfire-wild'!C14+ptagfire!C14+'cmv_c3 12'!AO14+fertilizer!B14+'ptfire-rx'!C14+airports!C14+ptegu_summer!C14+ptegu_winter!C14+ptegu_wintershld!C14</f>
        <v>103360.56080587539</v>
      </c>
      <c r="D15" s="88">
        <f>rail!D14+'cmv_c1c2 12'!D14+nonpt!D14+nonroad!D14+'onroad all'!AG14+'onroad all'!AT14+'onroad all'!AU14+ptnonipm!D14+pt_oilgas!D14+np_oilgas!D14+rwc!D14+'ptfire-wild'!D14+ptagfire!D14+'cmv_c3 12'!D14+'ptfire-rx'!D14+airports!D14+ptegu_summer!AO14+ptegu_winter!AO14+ptegu_wintershld!AO14</f>
        <v>229458.0010038685</v>
      </c>
      <c r="E15" s="88">
        <f>rail!E14+'cmv_c1c2 12'!E14+nonpt!E14+nonroad!E14+ptnonipm!E14+pt_oilgas!E14+np_oilgas!E14+rwc!E14+'onroad all'!BI14+afdust!BA14+'ptfire-wild'!E14+ptagfire!E14+'cmv_c3 12'!E14+'ptfire-rx'!E14+airports!E14+ptegu_summer!E14+ptegu_winter!E14+ptegu_wintershld!E14</f>
        <v>490637.09389238589</v>
      </c>
      <c r="F15" s="88">
        <f>rail!F14+'cmv_c1c2 12'!F14+nonpt!F14+nonroad!F14+ptnonipm!F14+pt_oilgas!F14+np_oilgas!F14+rwc!F14+'onroad all'!BL14+afdust!BB14+'ptfire-wild'!F14+ptagfire!F14+'cmv_c3 12'!F14+'ptfire-rx'!F14+airports!F14+ptegu_summer!F14+ptegu_winter!F14+ptegu_wintershld!F14</f>
        <v>107658.30076762715</v>
      </c>
      <c r="G15" s="88">
        <f>rail!G14+'cmv_c1c2 12'!G14+nonpt!G14+nonroad!G14+'onroad all'!CB14+ptnonipm!G14+pt_oilgas!G14+np_oilgas!G14+rwc!G14+'ptfire-wild'!G14+ptagfire!G14+'cmv_c3 12'!G14+'ptfire-rx'!G14+airports!G14+ptegu_summer!BO14+ptegu_winter!BO14+ptegu_wintershld!BO14</f>
        <v>59204.229179352566</v>
      </c>
      <c r="H15" s="88">
        <f>rail!H14+'cmv_c1c2 12'!H14+nonpt!H14+nonroad!H14+'onroad all'!CN14+ptnonipm!H14+pt_oilgas!H14+np_oilgas!H14+rwc!H14+'ptfire-wild'!H14+ptagfire!H14+'cmv_c3 12'!H14+livestock!C14+'ptfire-rx'!H14+solvents!H14+airports!H14+ptegu_summer!H14+ptegu_winter!H14+ptegu_wintershld!H14</f>
        <v>317326.0245522093</v>
      </c>
      <c r="I15" s="45" t="s">
        <v>237</v>
      </c>
      <c r="K15" s="88"/>
      <c r="M15" s="87" t="s">
        <v>13</v>
      </c>
      <c r="N15" s="88">
        <f>B15+'biogenics 12'!H14</f>
        <v>1180966.2883164699</v>
      </c>
      <c r="O15" s="88">
        <f t="shared" si="0"/>
        <v>103360.56080587539</v>
      </c>
      <c r="P15" s="88">
        <f>D15+'biogenics 12'!T14</f>
        <v>273501.1475683545</v>
      </c>
      <c r="Q15" s="88">
        <f t="shared" si="1"/>
        <v>490637.09389238589</v>
      </c>
      <c r="R15" s="88">
        <f t="shared" si="1"/>
        <v>107658.30076762715</v>
      </c>
      <c r="S15" s="88">
        <f t="shared" si="1"/>
        <v>59204.229179352566</v>
      </c>
      <c r="T15" s="88">
        <f>H15+'biogenics 12'!Z14</f>
        <v>553641.76344420924</v>
      </c>
      <c r="V15" s="87" t="s">
        <v>13</v>
      </c>
      <c r="W15" s="88">
        <f>B15-'[1]ptfire-wild'!B14-'[1]ptfire-rx'!B14</f>
        <v>1037908.6536594699</v>
      </c>
      <c r="X15" s="88">
        <f>C15-'[1]ptfire-wild'!C14-'[1]ptfire-rx'!C14</f>
        <v>101927.05128777538</v>
      </c>
      <c r="Y15" s="88">
        <f>D15-'[1]ptfire-wild'!D14-'[1]ptfire-rx'!D14</f>
        <v>228068.31879066851</v>
      </c>
      <c r="Z15" s="88">
        <f>E15-'[1]ptfire-wild'!E14-'[1]ptfire-rx'!E14</f>
        <v>481596.44597048586</v>
      </c>
      <c r="AA15" s="88">
        <f>F15-'[1]ptfire-wild'!F14-'[1]ptfire-rx'!F14</f>
        <v>99996.734014127156</v>
      </c>
      <c r="AB15" s="88">
        <f>G15-'[1]ptfire-wild'!G14-'[1]ptfire-rx'!G14</f>
        <v>58488.130482772569</v>
      </c>
      <c r="AC15" s="88">
        <f>H15-'[1]ptfire-wild'!H14-'[1]ptfire-rx'!H14</f>
        <v>296719.3303092093</v>
      </c>
    </row>
    <row r="16" spans="1:29" x14ac:dyDescent="0.25">
      <c r="A16" s="87" t="s">
        <v>14</v>
      </c>
      <c r="B16" s="88">
        <f>rail!B15+'cmv_c1c2 12'!B15+nonpt!B15+nonroad!B15+'onroad all'!Q15+ptnonipm!B15+pt_oilgas!B15+np_oilgas!B15+rwc!B15+'ptfire-wild'!B15+ptagfire!B15+'cmv_c3 12'!B15+'ptfire-rx'!B15+airports!B15+ptegu_summer!B15+ptegu_winter!B15+ptegu_wintershld!B15</f>
        <v>995129.29457154917</v>
      </c>
      <c r="C16" s="88">
        <f>rail!C15+'cmv_c1c2 12'!AO15+nonpt!C15+nonroad!C15+'onroad all'!AR15+ptnonipm!C15+pt_oilgas!C15+np_oilgas!C15+rwc!C15+livestock!B15+'ptfire-wild'!C15+ptagfire!C15+'cmv_c3 12'!AO15+fertilizer!B15+'ptfire-rx'!C15+airports!C15+ptegu_summer!C15+ptegu_winter!C15+ptegu_wintershld!C15</f>
        <v>108742.83613874979</v>
      </c>
      <c r="D16" s="88">
        <f>rail!D15+'cmv_c1c2 12'!D15+nonpt!D15+nonroad!D15+'onroad all'!AG15+'onroad all'!AT15+'onroad all'!AU15+ptnonipm!D15+pt_oilgas!D15+np_oilgas!D15+rwc!D15+'ptfire-wild'!D15+ptagfire!D15+'cmv_c3 12'!D15+'ptfire-rx'!D15+airports!D15+ptegu_summer!AO15+ptegu_winter!AO15+ptegu_wintershld!AO15</f>
        <v>174527.08780060071</v>
      </c>
      <c r="E16" s="88">
        <f>rail!E15+'cmv_c1c2 12'!E15+nonpt!E15+nonroad!E15+ptnonipm!E15+pt_oilgas!E15+np_oilgas!E15+rwc!E15+'onroad all'!BI15+afdust!BA15+'ptfire-wild'!E15+ptagfire!E15+'cmv_c3 12'!E15+'ptfire-rx'!E15+airports!E15+ptegu_summer!E15+ptegu_winter!E15+ptegu_wintershld!E15</f>
        <v>108451.4457110396</v>
      </c>
      <c r="F16" s="88">
        <f>rail!F15+'cmv_c1c2 12'!F15+nonpt!F15+nonroad!F15+ptnonipm!F15+pt_oilgas!F15+np_oilgas!F15+rwc!F15+'onroad all'!BL15+afdust!BB15+'ptfire-wild'!F15+ptagfire!F15+'cmv_c3 12'!F15+'ptfire-rx'!F15+airports!F15+ptegu_summer!F15+ptegu_winter!F15+ptegu_wintershld!F15</f>
        <v>54798.898245960794</v>
      </c>
      <c r="G16" s="88">
        <f>rail!G15+'cmv_c1c2 12'!G15+nonpt!G15+nonroad!G15+'onroad all'!CB15+ptnonipm!G15+pt_oilgas!G15+np_oilgas!G15+rwc!G15+'ptfire-wild'!G15+ptagfire!G15+'cmv_c3 12'!G15+'ptfire-rx'!G15+airports!G15+ptegu_summer!BO15+ptegu_winter!BO15+ptegu_wintershld!BO15</f>
        <v>75347.569479990794</v>
      </c>
      <c r="H16" s="88">
        <f>rail!H15+'cmv_c1c2 12'!H15+nonpt!H15+nonroad!H15+'onroad all'!CN15+ptnonipm!H15+pt_oilgas!H15+np_oilgas!H15+rwc!H15+'ptfire-wild'!H15+ptagfire!H15+'cmv_c3 12'!H15+livestock!C15+'ptfire-rx'!H15+solvents!H15+airports!H15+ptegu_summer!H15+ptegu_winter!H15+ptegu_wintershld!H15</f>
        <v>180143.69028189298</v>
      </c>
      <c r="I16" s="45" t="s">
        <v>237</v>
      </c>
      <c r="K16" s="88"/>
      <c r="M16" s="87" t="s">
        <v>14</v>
      </c>
      <c r="N16" s="88">
        <f>B16+'biogenics 12'!H15</f>
        <v>1031913.8186705491</v>
      </c>
      <c r="O16" s="88">
        <f t="shared" si="0"/>
        <v>108742.83613874979</v>
      </c>
      <c r="P16" s="88">
        <f>D16+'biogenics 12'!T15</f>
        <v>199194.3833991533</v>
      </c>
      <c r="Q16" s="88">
        <f t="shared" si="1"/>
        <v>108451.4457110396</v>
      </c>
      <c r="R16" s="88">
        <f t="shared" si="1"/>
        <v>54798.898245960794</v>
      </c>
      <c r="S16" s="88">
        <f t="shared" si="1"/>
        <v>75347.569479990794</v>
      </c>
      <c r="T16" s="88">
        <f>H16+'biogenics 12'!Z15</f>
        <v>368920.41194689198</v>
      </c>
      <c r="V16" s="87" t="s">
        <v>14</v>
      </c>
      <c r="W16" s="88">
        <f>B16-'[1]ptfire-wild'!B15-'[1]ptfire-rx'!B15</f>
        <v>951353.06826754916</v>
      </c>
      <c r="X16" s="88">
        <f>C16-'[1]ptfire-wild'!C15-'[1]ptfire-rx'!C15</f>
        <v>108022.41824274979</v>
      </c>
      <c r="Y16" s="88">
        <f>D16-'[1]ptfire-wild'!D15-'[1]ptfire-rx'!D15</f>
        <v>173830.04709660073</v>
      </c>
      <c r="Z16" s="88">
        <f>E16-'[1]ptfire-wild'!E15-'[1]ptfire-rx'!E15</f>
        <v>103909.0795840396</v>
      </c>
      <c r="AA16" s="88">
        <f>F16-'[1]ptfire-wild'!F15-'[1]ptfire-rx'!F15</f>
        <v>50949.434943960798</v>
      </c>
      <c r="AB16" s="88">
        <f>G16-'[1]ptfire-wild'!G15-'[1]ptfire-rx'!G15</f>
        <v>74988.098203990798</v>
      </c>
      <c r="AC16" s="88">
        <f>H16-'[1]ptfire-wild'!H15-'[1]ptfire-rx'!H15</f>
        <v>169787.68076089298</v>
      </c>
    </row>
    <row r="17" spans="1:29" x14ac:dyDescent="0.25">
      <c r="A17" s="87" t="s">
        <v>15</v>
      </c>
      <c r="B17" s="88">
        <f>rail!B16+'cmv_c1c2 12'!B16+nonpt!B16+nonroad!B16+'onroad all'!Q16+ptnonipm!B16+pt_oilgas!B16+np_oilgas!B16+rwc!B16+'ptfire-wild'!B16+ptagfire!B16+'cmv_c3 12'!B16+'ptfire-rx'!B16+airports!B16+ptegu_summer!B16+ptegu_winter!B16+ptegu_wintershld!B16</f>
        <v>464657.55933277396</v>
      </c>
      <c r="C17" s="88">
        <f>rail!C16+'cmv_c1c2 12'!AO16+nonpt!C16+nonroad!C16+'onroad all'!AR16+ptnonipm!C16+pt_oilgas!C16+np_oilgas!C16+rwc!C16+livestock!B16+'ptfire-wild'!C16+ptagfire!C16+'cmv_c3 12'!AO16+fertilizer!B16+'ptfire-rx'!C16+airports!C16+ptegu_summer!C16+ptegu_winter!C16+ptegu_wintershld!C16</f>
        <v>373700.08921473869</v>
      </c>
      <c r="D17" s="88">
        <f>rail!D16+'cmv_c1c2 12'!D16+nonpt!D16+nonroad!D16+'onroad all'!AG16+'onroad all'!AT16+'onroad all'!AU16+ptnonipm!D16+pt_oilgas!D16+np_oilgas!D16+rwc!D16+'ptfire-wild'!D16+ptagfire!D16+'cmv_c3 12'!D16+'ptfire-rx'!D16+airports!D16+ptegu_summer!AO16+ptegu_winter!AO16+ptegu_wintershld!AO16</f>
        <v>99627.773285662872</v>
      </c>
      <c r="E17" s="88">
        <f>rail!E16+'cmv_c1c2 12'!E16+nonpt!E16+nonroad!E16+ptnonipm!E16+pt_oilgas!E16+np_oilgas!E16+rwc!E16+'onroad all'!BI16+afdust!BA16+'ptfire-wild'!E16+ptagfire!E16+'cmv_c3 12'!E16+'ptfire-rx'!E16+airports!E16+ptegu_summer!E16+ptegu_winter!E16+ptegu_wintershld!E16</f>
        <v>193353.91951815781</v>
      </c>
      <c r="F17" s="88">
        <f>rail!F16+'cmv_c1c2 12'!F16+nonpt!F16+nonroad!F16+ptnonipm!F16+pt_oilgas!F16+np_oilgas!F16+rwc!F16+'onroad all'!BL16+afdust!BB16+'ptfire-wild'!F16+ptagfire!F16+'cmv_c3 12'!F16+'ptfire-rx'!F16+airports!F16+ptegu_summer!F16+ptegu_winter!F16+ptegu_wintershld!F16</f>
        <v>48480.03074594451</v>
      </c>
      <c r="G17" s="88">
        <f>rail!G16+'cmv_c1c2 12'!G16+nonpt!G16+nonroad!G16+'onroad all'!CB16+ptnonipm!G16+pt_oilgas!G16+np_oilgas!G16+rwc!G16+'ptfire-wild'!G16+ptagfire!G16+'cmv_c3 12'!G16+'ptfire-rx'!G16+airports!G16+ptegu_summer!BO16+ptegu_winter!BO16+ptegu_wintershld!BO16</f>
        <v>16838.670690540348</v>
      </c>
      <c r="H17" s="88">
        <f>rail!H16+'cmv_c1c2 12'!H16+nonpt!H16+nonroad!H16+'onroad all'!CN16+ptnonipm!H16+pt_oilgas!H16+np_oilgas!H16+rwc!H16+'ptfire-wild'!H16+ptagfire!H16+'cmv_c3 12'!H16+livestock!C16+'ptfire-rx'!H16+solvents!H16+airports!H16+ptegu_summer!H16+ptegu_winter!H16+ptegu_wintershld!H16</f>
        <v>142450.51614291099</v>
      </c>
      <c r="I17" s="45" t="s">
        <v>237</v>
      </c>
      <c r="K17" s="88"/>
      <c r="M17" s="87" t="s">
        <v>15</v>
      </c>
      <c r="N17" s="88">
        <f>B17+'biogenics 12'!H16</f>
        <v>511200.94953777385</v>
      </c>
      <c r="O17" s="88">
        <f t="shared" si="0"/>
        <v>373700.08921473869</v>
      </c>
      <c r="P17" s="88">
        <f>D17+'biogenics 12'!T16</f>
        <v>142486.88916116286</v>
      </c>
      <c r="Q17" s="88">
        <f t="shared" si="1"/>
        <v>193353.91951815781</v>
      </c>
      <c r="R17" s="88">
        <f t="shared" si="1"/>
        <v>48480.03074594451</v>
      </c>
      <c r="S17" s="88">
        <f t="shared" si="1"/>
        <v>16838.670690540348</v>
      </c>
      <c r="T17" s="88">
        <f>H17+'biogenics 12'!Z16</f>
        <v>290487.40724890999</v>
      </c>
      <c r="V17" s="87" t="s">
        <v>15</v>
      </c>
      <c r="W17" s="88">
        <f>B17-'[1]ptfire-wild'!B16-'[1]ptfire-rx'!B16</f>
        <v>370337.42685977399</v>
      </c>
      <c r="X17" s="88">
        <f>C17-'[1]ptfire-wild'!C16-'[1]ptfire-rx'!C16</f>
        <v>372149.51753643871</v>
      </c>
      <c r="Y17" s="88">
        <f>D17-'[1]ptfire-wild'!D16-'[1]ptfire-rx'!D16</f>
        <v>98210.364283962874</v>
      </c>
      <c r="Z17" s="88">
        <f>E17-'[1]ptfire-wild'!E16-'[1]ptfire-rx'!E16</f>
        <v>183642.35220555781</v>
      </c>
      <c r="AA17" s="88">
        <f>F17-'[1]ptfire-wild'!F16-'[1]ptfire-rx'!F16</f>
        <v>40249.886643844511</v>
      </c>
      <c r="AB17" s="88">
        <f>G17-'[1]ptfire-wild'!G16-'[1]ptfire-rx'!G16</f>
        <v>16089.972810800347</v>
      </c>
      <c r="AC17" s="88">
        <f>H17-'[1]ptfire-wild'!H16-'[1]ptfire-rx'!H16</f>
        <v>120161.062019911</v>
      </c>
    </row>
    <row r="18" spans="1:29" x14ac:dyDescent="0.25">
      <c r="A18" s="87" t="s">
        <v>16</v>
      </c>
      <c r="B18" s="88">
        <f>rail!B17+'cmv_c1c2 12'!B17+nonpt!B17+nonroad!B17+'onroad all'!Q17+ptnonipm!B17+pt_oilgas!B17+np_oilgas!B17+rwc!B17+'ptfire-wild'!B17+ptagfire!B17+'cmv_c3 12'!B17+'ptfire-rx'!B17+airports!B17+ptegu_summer!B17+ptegu_winter!B17+ptegu_wintershld!B17</f>
        <v>1255661.7621891638</v>
      </c>
      <c r="C18" s="88">
        <f>rail!C17+'cmv_c1c2 12'!AO17+nonpt!C17+nonroad!C17+'onroad all'!AR17+ptnonipm!C17+pt_oilgas!C17+np_oilgas!C17+rwc!C17+livestock!B17+'ptfire-wild'!C17+ptagfire!C17+'cmv_c3 12'!AO17+fertilizer!B17+'ptfire-rx'!C17+airports!C17+ptegu_summer!C17+ptegu_winter!C17+ptegu_wintershld!C17</f>
        <v>201070.94042625724</v>
      </c>
      <c r="D18" s="88">
        <f>rail!D17+'cmv_c1c2 12'!D17+nonpt!D17+nonroad!D17+'onroad all'!AG17+'onroad all'!AT17+'onroad all'!AU17+ptnonipm!D17+pt_oilgas!D17+np_oilgas!D17+rwc!D17+'ptfire-wild'!D17+ptagfire!D17+'cmv_c3 12'!D17+'ptfire-rx'!D17+airports!D17+ptegu_summer!AO17+ptegu_winter!AO17+ptegu_wintershld!AO17</f>
        <v>158814.69821963459</v>
      </c>
      <c r="E18" s="88">
        <f>rail!E17+'cmv_c1c2 12'!E17+nonpt!E17+nonroad!E17+ptnonipm!E17+pt_oilgas!E17+np_oilgas!E17+rwc!E17+'onroad all'!BI17+afdust!BA17+'ptfire-wild'!E17+ptagfire!E17+'cmv_c3 12'!E17+'ptfire-rx'!E17+airports!E17+ptegu_summer!E17+ptegu_winter!E17+ptegu_wintershld!E17</f>
        <v>508163.07742238417</v>
      </c>
      <c r="F18" s="88">
        <f>rail!F17+'cmv_c1c2 12'!F17+nonpt!F17+nonroad!F17+ptnonipm!F17+pt_oilgas!F17+np_oilgas!F17+rwc!F17+'onroad all'!BL17+afdust!BB17+'ptfire-wild'!F17+ptagfire!F17+'cmv_c3 12'!F17+'ptfire-rx'!F17+airports!F17+ptegu_summer!F17+ptegu_winter!F17+ptegu_wintershld!F17</f>
        <v>158046.77376636158</v>
      </c>
      <c r="G18" s="88">
        <f>rail!G17+'cmv_c1c2 12'!G17+nonpt!G17+nonroad!G17+'onroad all'!CB17+ptnonipm!G17+pt_oilgas!G17+np_oilgas!G17+rwc!G17+'ptfire-wild'!G17+ptagfire!G17+'cmv_c3 12'!G17+'ptfire-rx'!G17+airports!G17+ptegu_summer!BO17+ptegu_winter!BO17+ptegu_wintershld!BO17</f>
        <v>14461.911201132363</v>
      </c>
      <c r="H18" s="88">
        <f>rail!H17+'cmv_c1c2 12'!H17+nonpt!H17+nonroad!H17+'onroad all'!CN17+ptnonipm!H17+pt_oilgas!H17+np_oilgas!H17+rwc!H17+'ptfire-wild'!H17+ptagfire!H17+'cmv_c3 12'!H17+livestock!C17+'ptfire-rx'!H17+solvents!H17+airports!H17+ptegu_summer!H17+ptegu_winter!H17+ptegu_wintershld!H17</f>
        <v>308715.69089193753</v>
      </c>
      <c r="I18" s="45" t="s">
        <v>237</v>
      </c>
      <c r="K18" s="88"/>
      <c r="M18" s="87" t="s">
        <v>16</v>
      </c>
      <c r="N18" s="88">
        <f>B18+'biogenics 12'!H17</f>
        <v>1338616.8094321638</v>
      </c>
      <c r="O18" s="88">
        <f t="shared" si="0"/>
        <v>201070.94042625724</v>
      </c>
      <c r="P18" s="88">
        <f>D18+'biogenics 12'!T17</f>
        <v>197548.26302178449</v>
      </c>
      <c r="Q18" s="88">
        <f t="shared" si="1"/>
        <v>508163.07742238417</v>
      </c>
      <c r="R18" s="88">
        <f t="shared" si="1"/>
        <v>158046.77376636158</v>
      </c>
      <c r="S18" s="88">
        <f t="shared" si="1"/>
        <v>14461.911201132363</v>
      </c>
      <c r="T18" s="88">
        <f>H18+'biogenics 12'!Z17</f>
        <v>562979.78864193754</v>
      </c>
      <c r="V18" s="87" t="s">
        <v>16</v>
      </c>
      <c r="W18" s="88">
        <f>B18-'[1]ptfire-wild'!B17-'[1]ptfire-rx'!B17</f>
        <v>386889.68969916389</v>
      </c>
      <c r="X18" s="88">
        <f>C18-'[1]ptfire-wild'!C17-'[1]ptfire-rx'!C17</f>
        <v>168745.38703125724</v>
      </c>
      <c r="Y18" s="88">
        <f>D18-'[1]ptfire-wild'!D17-'[1]ptfire-rx'!D17</f>
        <v>137742.95983863459</v>
      </c>
      <c r="Z18" s="88">
        <f>E18-'[1]ptfire-wild'!E17-'[1]ptfire-rx'!E17</f>
        <v>389944.1304543842</v>
      </c>
      <c r="AA18" s="88">
        <f>F18-'[1]ptfire-wild'!F17-'[1]ptfire-rx'!F17</f>
        <v>64614.687793361576</v>
      </c>
      <c r="AB18" s="88">
        <f>G18-'[1]ptfire-wild'!G17-'[1]ptfire-rx'!G17</f>
        <v>7239.6999875323636</v>
      </c>
      <c r="AC18" s="88">
        <f>H18-'[1]ptfire-wild'!H17-'[1]ptfire-rx'!H17</f>
        <v>162910.50550493752</v>
      </c>
    </row>
    <row r="19" spans="1:29" x14ac:dyDescent="0.25">
      <c r="A19" s="87" t="s">
        <v>17</v>
      </c>
      <c r="B19" s="88">
        <f>rail!B18+'cmv_c1c2 12'!B18+nonpt!B18+nonroad!B18+'onroad all'!Q18+ptnonipm!B18+pt_oilgas!B18+np_oilgas!B18+rwc!B18+'ptfire-wild'!B18+ptagfire!B18+'cmv_c3 12'!B18+'ptfire-rx'!B18+airports!B18+ptegu_summer!B18+ptegu_winter!B18+ptegu_wintershld!B18</f>
        <v>905862.24789752997</v>
      </c>
      <c r="C19" s="88">
        <f>rail!C18+'cmv_c1c2 12'!AO18+nonpt!C18+nonroad!C18+'onroad all'!AR18+ptnonipm!C18+pt_oilgas!C18+np_oilgas!C18+rwc!C18+livestock!B18+'ptfire-wild'!C18+ptagfire!C18+'cmv_c3 12'!AO18+fertilizer!B18+'ptfire-rx'!C18+airports!C18+ptegu_summer!C18+ptegu_winter!C18+ptegu_wintershld!C18</f>
        <v>54965.516041918963</v>
      </c>
      <c r="D19" s="88">
        <f>rail!D18+'cmv_c1c2 12'!D18+nonpt!D18+nonroad!D18+'onroad all'!AG18+'onroad all'!AT18+'onroad all'!AU18+ptnonipm!D18+pt_oilgas!D18+np_oilgas!D18+rwc!D18+'ptfire-wild'!D18+ptagfire!D18+'cmv_c3 12'!D18+'ptfire-rx'!D18+airports!D18+ptegu_summer!AO18+ptegu_winter!AO18+ptegu_wintershld!AO18</f>
        <v>126152.00117741423</v>
      </c>
      <c r="E19" s="88">
        <f>rail!E18+'cmv_c1c2 12'!E18+nonpt!E18+nonroad!E18+ptnonipm!E18+pt_oilgas!E18+np_oilgas!E18+rwc!E18+'onroad all'!BI18+afdust!BA18+'ptfire-wild'!E18+ptagfire!E18+'cmv_c3 12'!E18+'ptfire-rx'!E18+airports!E18+ptegu_summer!E18+ptegu_winter!E18+ptegu_wintershld!E18</f>
        <v>132832.12794198148</v>
      </c>
      <c r="F19" s="88">
        <f>rail!F18+'cmv_c1c2 12'!F18+nonpt!F18+nonroad!F18+ptnonipm!F18+pt_oilgas!F18+np_oilgas!F18+rwc!F18+'onroad all'!BL18+afdust!BB18+'ptfire-wild'!F18+ptagfire!F18+'cmv_c3 12'!F18+'ptfire-rx'!F18+airports!F18+ptegu_summer!F18+ptegu_winter!F18+ptegu_wintershld!F18</f>
        <v>76731.585100267679</v>
      </c>
      <c r="G19" s="88">
        <f>rail!G18+'cmv_c1c2 12'!G18+nonpt!G18+nonroad!G18+'onroad all'!CB18+ptnonipm!G18+pt_oilgas!G18+np_oilgas!G18+rwc!G18+'ptfire-wild'!G18+ptagfire!G18+'cmv_c3 12'!G18+'ptfire-rx'!G18+airports!G18+ptegu_summer!BO18+ptegu_winter!BO18+ptegu_wintershld!BO18</f>
        <v>41126.012888913057</v>
      </c>
      <c r="H19" s="88">
        <f>rail!H18+'cmv_c1c2 12'!H18+nonpt!H18+nonroad!H18+'onroad all'!CN18+ptnonipm!H18+pt_oilgas!H18+np_oilgas!H18+rwc!H18+'ptfire-wild'!H18+ptagfire!H18+'cmv_c3 12'!H18+livestock!C18+'ptfire-rx'!H18+solvents!H18+airports!H18+ptegu_summer!H18+ptegu_winter!H18+ptegu_wintershld!H18</f>
        <v>252681.3415670899</v>
      </c>
      <c r="I19" s="45" t="s">
        <v>237</v>
      </c>
      <c r="K19" s="88"/>
      <c r="M19" s="87" t="s">
        <v>17</v>
      </c>
      <c r="N19" s="88">
        <f>B19+'biogenics 12'!H18</f>
        <v>965742.77026953001</v>
      </c>
      <c r="O19" s="88">
        <f t="shared" si="0"/>
        <v>54965.516041918963</v>
      </c>
      <c r="P19" s="88">
        <f>D19+'biogenics 12'!T18</f>
        <v>145682.25669470613</v>
      </c>
      <c r="Q19" s="88">
        <f t="shared" si="1"/>
        <v>132832.12794198148</v>
      </c>
      <c r="R19" s="88">
        <f t="shared" si="1"/>
        <v>76731.585100267679</v>
      </c>
      <c r="S19" s="88">
        <f t="shared" si="1"/>
        <v>41126.012888913057</v>
      </c>
      <c r="T19" s="88">
        <f>H19+'biogenics 12'!Z18</f>
        <v>808281.86551708891</v>
      </c>
      <c r="V19" s="87" t="s">
        <v>17</v>
      </c>
      <c r="W19" s="88">
        <f>B19-'[1]ptfire-wild'!B18-'[1]ptfire-rx'!B18</f>
        <v>555948.02297252999</v>
      </c>
      <c r="X19" s="88">
        <f>C19-'[1]ptfire-wild'!C18-'[1]ptfire-rx'!C18</f>
        <v>49186.59705791896</v>
      </c>
      <c r="Y19" s="88">
        <f>D19-'[1]ptfire-wild'!D18-'[1]ptfire-rx'!D18</f>
        <v>119528.16627341424</v>
      </c>
      <c r="Z19" s="88">
        <f>E19-'[1]ptfire-wild'!E18-'[1]ptfire-rx'!E18</f>
        <v>95584.187588981484</v>
      </c>
      <c r="AA19" s="88">
        <f>F19-'[1]ptfire-wild'!F18-'[1]ptfire-rx'!F18</f>
        <v>45165.534203267678</v>
      </c>
      <c r="AB19" s="88">
        <f>G19-'[1]ptfire-wild'!G18-'[1]ptfire-rx'!G18</f>
        <v>37930.915087913061</v>
      </c>
      <c r="AC19" s="88">
        <f>H19-'[1]ptfire-wild'!H18-'[1]ptfire-rx'!H18</f>
        <v>169609.39187008989</v>
      </c>
    </row>
    <row r="20" spans="1:29" x14ac:dyDescent="0.25">
      <c r="A20" s="87" t="s">
        <v>18</v>
      </c>
      <c r="B20" s="88">
        <f>rail!B19+'cmv_c1c2 12'!B19+nonpt!B19+nonroad!B19+'onroad all'!Q19+ptnonipm!B19+pt_oilgas!B19+np_oilgas!B19+rwc!B19+'ptfire-wild'!B19+ptagfire!B19+'cmv_c3 12'!B19+'ptfire-rx'!B19+airports!B19+ptegu_summer!B19+ptegu_winter!B19+ptegu_wintershld!B19</f>
        <v>1043488.650767899</v>
      </c>
      <c r="C20" s="88">
        <f>rail!C19+'cmv_c1c2 12'!AO19+nonpt!C19+nonroad!C19+'onroad all'!AR19+ptnonipm!C19+pt_oilgas!C19+np_oilgas!C19+rwc!C19+livestock!B19+'ptfire-wild'!C19+ptagfire!C19+'cmv_c3 12'!AO19+fertilizer!B19+'ptfire-rx'!C19+airports!C19+ptegu_summer!C19+ptegu_winter!C19+ptegu_wintershld!C19</f>
        <v>56608.794178123957</v>
      </c>
      <c r="D20" s="88">
        <f>rail!D19+'cmv_c1c2 12'!D19+nonpt!D19+nonroad!D19+'onroad all'!AG19+'onroad all'!AT19+'onroad all'!AU19+ptnonipm!D19+pt_oilgas!D19+np_oilgas!D19+rwc!D19+'ptfire-wild'!D19+ptagfire!D19+'cmv_c3 12'!D19+'ptfire-rx'!D19+airports!D19+ptegu_summer!AO19+ptegu_winter!AO19+ptegu_wintershld!AO19</f>
        <v>237681.01040695654</v>
      </c>
      <c r="E20" s="88">
        <f>rail!E19+'cmv_c1c2 12'!E19+nonpt!E19+nonroad!E19+ptnonipm!E19+pt_oilgas!E19+np_oilgas!E19+rwc!E19+'onroad all'!BI19+afdust!BA19+'ptfire-wild'!E19+ptagfire!E19+'cmv_c3 12'!E19+'ptfire-rx'!E19+airports!E19+ptegu_summer!E19+ptegu_winter!E19+ptegu_wintershld!E19</f>
        <v>177442.77788925383</v>
      </c>
      <c r="F20" s="88">
        <f>rail!F19+'cmv_c1c2 12'!F19+nonpt!F19+nonroad!F19+ptnonipm!F19+pt_oilgas!F19+np_oilgas!F19+rwc!F19+'onroad all'!BL19+afdust!BB19+'ptfire-wild'!F19+ptagfire!F19+'cmv_c3 12'!F19+'ptfire-rx'!F19+airports!F19+ptegu_summer!F19+ptegu_winter!F19+ptegu_wintershld!F19</f>
        <v>96906.592908949431</v>
      </c>
      <c r="G20" s="88">
        <f>rail!G19+'cmv_c1c2 12'!G19+nonpt!G19+nonroad!G19+'onroad all'!CB19+ptnonipm!G19+pt_oilgas!G19+np_oilgas!G19+rwc!G19+'ptfire-wild'!G19+ptagfire!G19+'cmv_c3 12'!G19+'ptfire-rx'!G19+airports!G19+ptegu_summer!BO19+ptegu_winter!BO19+ptegu_wintershld!BO19</f>
        <v>76277.619523806716</v>
      </c>
      <c r="H20" s="88">
        <f>rail!H19+'cmv_c1c2 12'!H19+nonpt!H19+nonroad!H19+'onroad all'!CN19+ptnonipm!H19+pt_oilgas!H19+np_oilgas!H19+rwc!H19+'ptfire-wild'!H19+ptagfire!H19+'cmv_c3 12'!H19+livestock!C19+'ptfire-rx'!H19+solvents!H19+airports!H19+ptegu_summer!H19+ptegu_winter!H19+ptegu_wintershld!H19</f>
        <v>338119.59480983985</v>
      </c>
      <c r="I20" s="45" t="s">
        <v>237</v>
      </c>
      <c r="K20" s="88"/>
      <c r="M20" s="87" t="s">
        <v>18</v>
      </c>
      <c r="N20" s="88">
        <f>B20+'biogenics 12'!H19</f>
        <v>1163638.0649578981</v>
      </c>
      <c r="O20" s="88">
        <f t="shared" si="0"/>
        <v>56608.794178123957</v>
      </c>
      <c r="P20" s="88">
        <f>D20+'biogenics 12'!T19</f>
        <v>259087.37836695655</v>
      </c>
      <c r="Q20" s="88">
        <f t="shared" si="1"/>
        <v>177442.77788925383</v>
      </c>
      <c r="R20" s="88">
        <f t="shared" si="1"/>
        <v>96906.592908949431</v>
      </c>
      <c r="S20" s="88">
        <f t="shared" si="1"/>
        <v>76277.619523806716</v>
      </c>
      <c r="T20" s="88">
        <f>H20+'biogenics 12'!Z19</f>
        <v>1490063.0656098397</v>
      </c>
      <c r="V20" s="87" t="s">
        <v>18</v>
      </c>
      <c r="W20" s="88">
        <f>B20-'[1]ptfire-wild'!B19-'[1]ptfire-rx'!B19</f>
        <v>570294.58656589896</v>
      </c>
      <c r="X20" s="88">
        <f>C20-'[1]ptfire-wild'!C19-'[1]ptfire-rx'!C19</f>
        <v>48853.307126323954</v>
      </c>
      <c r="Y20" s="88">
        <f>D20-'[1]ptfire-wild'!D19-'[1]ptfire-rx'!D19</f>
        <v>231783.01784065654</v>
      </c>
      <c r="Z20" s="88">
        <f>E20-'[1]ptfire-wild'!E19-'[1]ptfire-rx'!E19</f>
        <v>129804.14309325382</v>
      </c>
      <c r="AA20" s="88">
        <f>F20-'[1]ptfire-wild'!F19-'[1]ptfire-rx'!F19</f>
        <v>56534.867875949436</v>
      </c>
      <c r="AB20" s="88">
        <f>G20-'[1]ptfire-wild'!G19-'[1]ptfire-rx'!G19</f>
        <v>72892.397908506711</v>
      </c>
      <c r="AC20" s="88">
        <f>H20-'[1]ptfire-wild'!H19-'[1]ptfire-rx'!H19</f>
        <v>226634.46889183985</v>
      </c>
    </row>
    <row r="21" spans="1:29" x14ac:dyDescent="0.25">
      <c r="A21" s="87" t="s">
        <v>19</v>
      </c>
      <c r="B21" s="88">
        <f>rail!B20+'cmv_c1c2 12'!B20+nonpt!B20+nonroad!B20+'onroad all'!Q20+ptnonipm!B20+pt_oilgas!B20+np_oilgas!B20+rwc!B20+'ptfire-wild'!B20+ptagfire!B20+'cmv_c3 12'!B20+'ptfire-rx'!B20+airports!B20+ptegu_summer!B20+ptegu_winter!B20+ptegu_wintershld!B20</f>
        <v>232914.091198076</v>
      </c>
      <c r="C21" s="88">
        <f>rail!C20+'cmv_c1c2 12'!AO20+nonpt!C20+nonroad!C20+'onroad all'!AR20+ptnonipm!C20+pt_oilgas!C20+np_oilgas!C20+rwc!C20+livestock!B20+'ptfire-wild'!C20+ptagfire!C20+'cmv_c3 12'!AO20+fertilizer!B20+'ptfire-rx'!C20+airports!C20+ptegu_summer!C20+ptegu_winter!C20+ptegu_wintershld!C20</f>
        <v>6137.9186082862343</v>
      </c>
      <c r="D21" s="88">
        <f>rail!D20+'cmv_c1c2 12'!D20+nonpt!D20+nonroad!D20+'onroad all'!AG20+'onroad all'!AT20+'onroad all'!AU20+ptnonipm!D20+pt_oilgas!D20+np_oilgas!D20+rwc!D20+'ptfire-wild'!D20+ptagfire!D20+'cmv_c3 12'!D20+'ptfire-rx'!D20+airports!D20+ptegu_summer!AO20+ptegu_winter!AO20+ptegu_wintershld!AO20</f>
        <v>31145.00795295382</v>
      </c>
      <c r="E21" s="88">
        <f>rail!E20+'cmv_c1c2 12'!E20+nonpt!E20+nonroad!E20+ptnonipm!E20+pt_oilgas!E20+np_oilgas!E20+rwc!E20+'onroad all'!BI20+afdust!BA20+'ptfire-wild'!E20+ptagfire!E20+'cmv_c3 12'!E20+'ptfire-rx'!E20+airports!E20+ptegu_summer!E20+ptegu_winter!E20+ptegu_wintershld!E20</f>
        <v>34376.752355133511</v>
      </c>
      <c r="F21" s="88">
        <f>rail!F20+'cmv_c1c2 12'!F20+nonpt!F20+nonroad!F20+ptnonipm!F20+pt_oilgas!F20+np_oilgas!F20+rwc!F20+'onroad all'!BL20+afdust!BB20+'ptfire-wild'!F20+ptagfire!F20+'cmv_c3 12'!F20+'ptfire-rx'!F20+airports!F20+ptegu_summer!F20+ptegu_winter!F20+ptegu_wintershld!F20</f>
        <v>21092.593288937704</v>
      </c>
      <c r="G21" s="88">
        <f>rail!G20+'cmv_c1c2 12'!G20+nonpt!G20+nonroad!G20+'onroad all'!CB20+ptnonipm!G20+pt_oilgas!G20+np_oilgas!G20+rwc!G20+'ptfire-wild'!G20+ptagfire!G20+'cmv_c3 12'!G20+'ptfire-rx'!G20+airports!G20+ptegu_summer!BO20+ptegu_winter!BO20+ptegu_wintershld!BO20</f>
        <v>3264.6213003310222</v>
      </c>
      <c r="H21" s="88">
        <f>rail!H20+'cmv_c1c2 12'!H20+nonpt!H20+nonroad!H20+'onroad all'!CN20+ptnonipm!H20+pt_oilgas!H20+np_oilgas!H20+rwc!H20+'ptfire-wild'!H20+ptagfire!H20+'cmv_c3 12'!H20+livestock!C20+'ptfire-rx'!H20+solvents!H20+airports!H20+ptegu_summer!H20+ptegu_winter!H20+ptegu_wintershld!H20</f>
        <v>39443.174366715997</v>
      </c>
      <c r="I21" s="45" t="s">
        <v>237</v>
      </c>
      <c r="K21" s="88"/>
      <c r="M21" s="87" t="s">
        <v>19</v>
      </c>
      <c r="N21" s="88">
        <f>B21+'biogenics 12'!H20</f>
        <v>280308.6887680759</v>
      </c>
      <c r="O21" s="88">
        <f t="shared" si="0"/>
        <v>6137.9186082862343</v>
      </c>
      <c r="P21" s="88">
        <f>D21+'biogenics 12'!T20</f>
        <v>33493.030537315419</v>
      </c>
      <c r="Q21" s="88">
        <f t="shared" si="1"/>
        <v>34376.752355133511</v>
      </c>
      <c r="R21" s="88">
        <f t="shared" si="1"/>
        <v>21092.593288937704</v>
      </c>
      <c r="S21" s="88">
        <f t="shared" si="1"/>
        <v>3264.6213003310222</v>
      </c>
      <c r="T21" s="88">
        <f>H21+'biogenics 12'!Z20</f>
        <v>314748.24576671602</v>
      </c>
      <c r="V21" s="87" t="s">
        <v>19</v>
      </c>
      <c r="W21" s="88">
        <f>B21-'[1]ptfire-wild'!B20-'[1]ptfire-rx'!B20</f>
        <v>224896.963396476</v>
      </c>
      <c r="X21" s="88">
        <f>C21-'[1]ptfire-wild'!C20-'[1]ptfire-rx'!C20</f>
        <v>6006.5783372762344</v>
      </c>
      <c r="Y21" s="88">
        <f>D21-'[1]ptfire-wild'!D20-'[1]ptfire-rx'!D20</f>
        <v>31048.014598913818</v>
      </c>
      <c r="Z21" s="88">
        <f>E21-'[1]ptfire-wild'!E20-'[1]ptfire-rx'!E20</f>
        <v>33572.24903168351</v>
      </c>
      <c r="AA21" s="88">
        <f>F21-'[1]ptfire-wild'!F20-'[1]ptfire-rx'!F20</f>
        <v>20410.812163877705</v>
      </c>
      <c r="AB21" s="88">
        <f>G21-'[1]ptfire-wild'!G20-'[1]ptfire-rx'!G20</f>
        <v>3208.1662968010223</v>
      </c>
      <c r="AC21" s="88">
        <f>H21-'[1]ptfire-wild'!H20-'[1]ptfire-rx'!H20</f>
        <v>37555.147615015994</v>
      </c>
    </row>
    <row r="22" spans="1:29" x14ac:dyDescent="0.25">
      <c r="A22" s="87" t="s">
        <v>20</v>
      </c>
      <c r="B22" s="88">
        <f>rail!B21+'cmv_c1c2 12'!B21+nonpt!B21+nonroad!B21+'onroad all'!Q21+ptnonipm!B21+pt_oilgas!B21+np_oilgas!B21+rwc!B21+'ptfire-wild'!B21+ptagfire!B21+'cmv_c3 12'!B21+'ptfire-rx'!B21+airports!B21+ptegu_summer!B21+ptegu_winter!B21+ptegu_wintershld!B21</f>
        <v>480100.97226378386</v>
      </c>
      <c r="C22" s="88">
        <f>rail!C21+'cmv_c1c2 12'!AO21+nonpt!C21+nonroad!C21+'onroad all'!AR21+ptnonipm!C21+pt_oilgas!C21+np_oilgas!C21+rwc!C21+livestock!B21+'ptfire-wild'!C21+ptagfire!C21+'cmv_c3 12'!AO21+fertilizer!B21+'ptfire-rx'!C21+airports!C21+ptegu_summer!C21+ptegu_winter!C21+ptegu_wintershld!C21</f>
        <v>7536.5540739634916</v>
      </c>
      <c r="D22" s="88">
        <f>rail!D21+'cmv_c1c2 12'!D21+nonpt!D21+nonroad!D21+'onroad all'!AG21+'onroad all'!AT21+'onroad all'!AU21+ptnonipm!D21+pt_oilgas!D21+np_oilgas!D21+rwc!D21+'ptfire-wild'!D21+ptagfire!D21+'cmv_c3 12'!D21+'ptfire-rx'!D21+airports!D21+ptegu_summer!AO21+ptegu_winter!AO21+ptegu_wintershld!AO21</f>
        <v>60086.631554222353</v>
      </c>
      <c r="E22" s="88">
        <f>rail!E21+'cmv_c1c2 12'!E21+nonpt!E21+nonroad!E21+ptnonipm!E21+pt_oilgas!E21+np_oilgas!E21+rwc!E21+'onroad all'!BI21+afdust!BA21+'ptfire-wild'!E21+ptagfire!E21+'cmv_c3 12'!E21+'ptfire-rx'!E21+airports!E21+ptegu_summer!E21+ptegu_winter!E21+ptegu_wintershld!E21</f>
        <v>49047.31315188692</v>
      </c>
      <c r="F22" s="88">
        <f>rail!F21+'cmv_c1c2 12'!F21+nonpt!F21+nonroad!F21+ptnonipm!F21+pt_oilgas!F21+np_oilgas!F21+rwc!F21+'onroad all'!BL21+afdust!BB21+'ptfire-wild'!F21+ptagfire!F21+'cmv_c3 12'!F21+'ptfire-rx'!F21+airports!F21+ptegu_summer!F21+ptegu_winter!F21+ptegu_wintershld!F21</f>
        <v>20735.098451604023</v>
      </c>
      <c r="G22" s="88">
        <f>rail!G21+'cmv_c1c2 12'!G21+nonpt!G21+nonroad!G21+'onroad all'!CB21+ptnonipm!G21+pt_oilgas!G21+np_oilgas!G21+rwc!G21+'ptfire-wild'!G21+ptagfire!G21+'cmv_c3 12'!G21+'ptfire-rx'!G21+airports!G21+ptegu_summer!BO21+ptegu_winter!BO21+ptegu_wintershld!BO21</f>
        <v>5650.8085272367671</v>
      </c>
      <c r="H22" s="88">
        <f>rail!H21+'cmv_c1c2 12'!H21+nonpt!H21+nonroad!H21+'onroad all'!CN21+ptnonipm!H21+pt_oilgas!H21+np_oilgas!H21+rwc!H21+'ptfire-wild'!H21+ptagfire!H21+'cmv_c3 12'!H21+livestock!C21+'ptfire-rx'!H21+solvents!H21+airports!H21+ptegu_summer!H21+ptegu_winter!H21+ptegu_wintershld!H21</f>
        <v>84676.835153142107</v>
      </c>
      <c r="I22" s="45" t="s">
        <v>237</v>
      </c>
      <c r="K22" s="88"/>
      <c r="M22" s="87" t="s">
        <v>20</v>
      </c>
      <c r="N22" s="88">
        <f>B22+'biogenics 12'!H21</f>
        <v>494810.12865378388</v>
      </c>
      <c r="O22" s="88">
        <f t="shared" si="0"/>
        <v>7536.5540739634916</v>
      </c>
      <c r="P22" s="88">
        <f>D22+'biogenics 12'!T21</f>
        <v>64281.295470102341</v>
      </c>
      <c r="Q22" s="88">
        <f t="shared" si="1"/>
        <v>49047.31315188692</v>
      </c>
      <c r="R22" s="88">
        <f t="shared" si="1"/>
        <v>20735.098451604023</v>
      </c>
      <c r="S22" s="88">
        <f t="shared" si="1"/>
        <v>5650.8085272367671</v>
      </c>
      <c r="T22" s="88">
        <f>H22+'biogenics 12'!Z21</f>
        <v>211913.64083314111</v>
      </c>
      <c r="V22" s="87" t="s">
        <v>20</v>
      </c>
      <c r="W22" s="88">
        <f>B22-'[1]ptfire-wild'!B21-'[1]ptfire-rx'!B21</f>
        <v>474445.97237768391</v>
      </c>
      <c r="X22" s="88">
        <f>C22-'[1]ptfire-wild'!C21-'[1]ptfire-rx'!C21</f>
        <v>7443.5558617434917</v>
      </c>
      <c r="Y22" s="88">
        <f>D22-'[1]ptfire-wild'!D21-'[1]ptfire-rx'!D21</f>
        <v>59999.935491512355</v>
      </c>
      <c r="Z22" s="88">
        <f>E22-'[1]ptfire-wild'!E21-'[1]ptfire-rx'!E21</f>
        <v>48463.52081388692</v>
      </c>
      <c r="AA22" s="88">
        <f>F22-'[1]ptfire-wild'!F21-'[1]ptfire-rx'!F21</f>
        <v>20240.359158414019</v>
      </c>
      <c r="AB22" s="88">
        <f>G22-'[1]ptfire-wild'!G21-'[1]ptfire-rx'!G21</f>
        <v>5605.3958624267671</v>
      </c>
      <c r="AC22" s="88">
        <f>H22-'[1]ptfire-wild'!H21-'[1]ptfire-rx'!H21</f>
        <v>83339.983443642108</v>
      </c>
    </row>
    <row r="23" spans="1:29" x14ac:dyDescent="0.25">
      <c r="A23" s="87" t="s">
        <v>21</v>
      </c>
      <c r="B23" s="88">
        <f>rail!B22+'cmv_c1c2 12'!B22+nonpt!B22+nonroad!B22+'onroad all'!Q22+ptnonipm!B22+pt_oilgas!B22+np_oilgas!B22+rwc!B22+'ptfire-wild'!B22+ptagfire!B22+'cmv_c3 12'!B22+'ptfire-rx'!B22+airports!B22+ptegu_summer!B22+ptegu_winter!B22+ptegu_wintershld!B22</f>
        <v>474822.65125068882</v>
      </c>
      <c r="C23" s="88">
        <f>rail!C22+'cmv_c1c2 12'!AO22+nonpt!C22+nonroad!C22+'onroad all'!AR22+ptnonipm!C22+pt_oilgas!C22+np_oilgas!C22+rwc!C22+livestock!B22+'ptfire-wild'!C22+ptagfire!C22+'cmv_c3 12'!AO22+fertilizer!B22+'ptfire-rx'!C22+airports!C22+ptegu_summer!C22+ptegu_winter!C22+ptegu_wintershld!C22</f>
        <v>14562.184510283283</v>
      </c>
      <c r="D23" s="88">
        <f>rail!D22+'cmv_c1c2 12'!D22+nonpt!D22+nonroad!D22+'onroad all'!AG22+'onroad all'!AT22+'onroad all'!AU22+ptnonipm!D22+pt_oilgas!D22+np_oilgas!D22+rwc!D22+'ptfire-wild'!D22+ptagfire!D22+'cmv_c3 12'!D22+'ptfire-rx'!D22+airports!D22+ptegu_summer!AO22+ptegu_winter!AO22+ptegu_wintershld!AO22</f>
        <v>67609.784853867488</v>
      </c>
      <c r="E23" s="88">
        <f>rail!E22+'cmv_c1c2 12'!E22+nonpt!E22+nonroad!E22+ptnonipm!E22+pt_oilgas!E22+np_oilgas!E22+rwc!E22+'onroad all'!BI22+afdust!BA22+'ptfire-wild'!E22+ptagfire!E22+'cmv_c3 12'!E22+'ptfire-rx'!E22+airports!E22+ptegu_summer!E22+ptegu_winter!E22+ptegu_wintershld!E22</f>
        <v>36440.852735964836</v>
      </c>
      <c r="F23" s="88">
        <f>rail!F22+'cmv_c1c2 12'!F22+nonpt!F22+nonroad!F22+ptnonipm!F22+pt_oilgas!F22+np_oilgas!F22+rwc!F22+'onroad all'!BL22+afdust!BB22+'ptfire-wild'!F22+ptagfire!F22+'cmv_c3 12'!F22+'ptfire-rx'!F22+airports!F22+ptegu_summer!F22+ptegu_winter!F22+ptegu_wintershld!F22</f>
        <v>19688.561662645228</v>
      </c>
      <c r="G23" s="88">
        <f>rail!G22+'cmv_c1c2 12'!G22+nonpt!G22+nonroad!G22+'onroad all'!CB22+ptnonipm!G22+pt_oilgas!G22+np_oilgas!G22+rwc!G22+'ptfire-wild'!G22+ptagfire!G22+'cmv_c3 12'!G22+'ptfire-rx'!G22+airports!G22+ptegu_summer!BO22+ptegu_winter!BO22+ptegu_wintershld!BO22</f>
        <v>2608.7882003832547</v>
      </c>
      <c r="H23" s="88">
        <f>rail!H22+'cmv_c1c2 12'!H22+nonpt!H22+nonroad!H22+'onroad all'!CN22+ptnonipm!H22+pt_oilgas!H22+np_oilgas!H22+rwc!H22+'ptfire-wild'!H22+ptagfire!H22+'cmv_c3 12'!H22+livestock!C22+'ptfire-rx'!H22+solvents!H22+airports!H22+ptegu_summer!H22+ptegu_winter!H22+ptegu_wintershld!H22</f>
        <v>102422.96095587499</v>
      </c>
      <c r="I23" s="45" t="s">
        <v>237</v>
      </c>
      <c r="K23" s="88"/>
      <c r="M23" s="87" t="s">
        <v>21</v>
      </c>
      <c r="N23" s="88">
        <f>B23+'biogenics 12'!H22</f>
        <v>486893.11483868875</v>
      </c>
      <c r="O23" s="88">
        <f t="shared" si="0"/>
        <v>14562.184510283283</v>
      </c>
      <c r="P23" s="88">
        <f>D23+'biogenics 12'!T22</f>
        <v>68520.178374163486</v>
      </c>
      <c r="Q23" s="88">
        <f t="shared" si="1"/>
        <v>36440.852735964836</v>
      </c>
      <c r="R23" s="88">
        <f t="shared" si="1"/>
        <v>19688.561662645228</v>
      </c>
      <c r="S23" s="88">
        <f t="shared" si="1"/>
        <v>2608.7882003832547</v>
      </c>
      <c r="T23" s="88">
        <f>H23+'biogenics 12'!Z22</f>
        <v>206714.388365875</v>
      </c>
      <c r="V23" s="87" t="s">
        <v>21</v>
      </c>
      <c r="W23" s="88">
        <f>B23-'[1]ptfire-wild'!B22-'[1]ptfire-rx'!B22</f>
        <v>467024.29596068885</v>
      </c>
      <c r="X23" s="88">
        <f>C23-'[1]ptfire-wild'!C22-'[1]ptfire-rx'!C22</f>
        <v>14433.830455283283</v>
      </c>
      <c r="Y23" s="88">
        <f>D23-'[1]ptfire-wild'!D22-'[1]ptfire-rx'!D22</f>
        <v>67484.485858867483</v>
      </c>
      <c r="Z23" s="88">
        <f>E23-'[1]ptfire-wild'!E22-'[1]ptfire-rx'!E22</f>
        <v>35630.659571964832</v>
      </c>
      <c r="AA23" s="88">
        <f>F23-'[1]ptfire-wild'!F22-'[1]ptfire-rx'!F22</f>
        <v>19001.955420645227</v>
      </c>
      <c r="AB23" s="88">
        <f>G23-'[1]ptfire-wild'!G22-'[1]ptfire-rx'!G22</f>
        <v>2544.4141103832549</v>
      </c>
      <c r="AC23" s="88">
        <f>H23-'[1]ptfire-wild'!H22-'[1]ptfire-rx'!H22</f>
        <v>100577.811500875</v>
      </c>
    </row>
    <row r="24" spans="1:29" x14ac:dyDescent="0.25">
      <c r="A24" s="87" t="s">
        <v>22</v>
      </c>
      <c r="B24" s="88">
        <f>rail!B23+'cmv_c1c2 12'!B23+nonpt!B23+nonroad!B23+'onroad all'!Q23+ptnonipm!B23+pt_oilgas!B23+np_oilgas!B23+rwc!B23+'ptfire-wild'!B23+ptagfire!B23+'cmv_c3 12'!B23+'ptfire-rx'!B23+airports!B23+ptegu_summer!B23+ptegu_winter!B23+ptegu_wintershld!B23</f>
        <v>1077881.1168779389</v>
      </c>
      <c r="C24" s="88">
        <f>rail!C23+'cmv_c1c2 12'!AO23+nonpt!C23+nonroad!C23+'onroad all'!AR23+ptnonipm!C23+pt_oilgas!C23+np_oilgas!C23+rwc!C23+livestock!B23+'ptfire-wild'!C23+ptagfire!C23+'cmv_c3 12'!AO23+fertilizer!B23+'ptfire-rx'!C23+airports!C23+ptegu_summer!C23+ptegu_winter!C23+ptegu_wintershld!C23</f>
        <v>72871.441498982764</v>
      </c>
      <c r="D24" s="88">
        <f>rail!D23+'cmv_c1c2 12'!D23+nonpt!D23+nonroad!D23+'onroad all'!AG23+'onroad all'!AT23+'onroad all'!AU23+ptnonipm!D23+pt_oilgas!D23+np_oilgas!D23+rwc!D23+'ptfire-wild'!D23+ptagfire!D23+'cmv_c3 12'!D23+'ptfire-rx'!D23+airports!D23+ptegu_summer!AO23+ptegu_winter!AO23+ptegu_wintershld!AO23</f>
        <v>185412.42221454781</v>
      </c>
      <c r="E24" s="88">
        <f>rail!E23+'cmv_c1c2 12'!E23+nonpt!E23+nonroad!E23+ptnonipm!E23+pt_oilgas!E23+np_oilgas!E23+rwc!E23+'onroad all'!BI23+afdust!BA23+'ptfire-wild'!E23+ptagfire!E23+'cmv_c3 12'!E23+'ptfire-rx'!E23+airports!E23+ptegu_summer!E23+ptegu_winter!E23+ptegu_wintershld!E23</f>
        <v>139022.74950910828</v>
      </c>
      <c r="F24" s="88">
        <f>rail!F23+'cmv_c1c2 12'!F23+nonpt!F23+nonroad!F23+ptnonipm!F23+pt_oilgas!F23+np_oilgas!F23+rwc!F23+'onroad all'!BL23+afdust!BB23+'ptfire-wild'!F23+ptagfire!F23+'cmv_c3 12'!F23+'ptfire-rx'!F23+airports!F23+ptegu_summer!F23+ptegu_winter!F23+ptegu_wintershld!F23</f>
        <v>57689.429474013887</v>
      </c>
      <c r="G24" s="88">
        <f>rail!G23+'cmv_c1c2 12'!G23+nonpt!G23+nonroad!G23+'onroad all'!CB23+ptnonipm!G23+pt_oilgas!G23+np_oilgas!G23+rwc!G23+'ptfire-wild'!G23+ptagfire!G23+'cmv_c3 12'!G23+'ptfire-rx'!G23+airports!G23+ptegu_summer!BO23+ptegu_winter!BO23+ptegu_wintershld!BO23</f>
        <v>53393.194739282975</v>
      </c>
      <c r="H24" s="88">
        <f>rail!H23+'cmv_c1c2 12'!H23+nonpt!H23+nonroad!H23+'onroad all'!CN23+ptnonipm!H23+pt_oilgas!H23+np_oilgas!H23+rwc!H23+'ptfire-wild'!H23+ptagfire!H23+'cmv_c3 12'!H23+livestock!C23+'ptfire-rx'!H23+solvents!H23+airports!H23+ptegu_summer!H23+ptegu_winter!H23+ptegu_wintershld!H23</f>
        <v>222914.40517406203</v>
      </c>
      <c r="I24" s="45" t="s">
        <v>237</v>
      </c>
      <c r="K24" s="88"/>
      <c r="M24" s="87" t="s">
        <v>22</v>
      </c>
      <c r="N24" s="88">
        <f>B24+'biogenics 12'!H23</f>
        <v>1142458.4658179388</v>
      </c>
      <c r="O24" s="88">
        <f t="shared" si="0"/>
        <v>72871.441498982764</v>
      </c>
      <c r="P24" s="88">
        <f>D24+'biogenics 12'!T23</f>
        <v>203402.44076669082</v>
      </c>
      <c r="Q24" s="88">
        <f t="shared" si="1"/>
        <v>139022.74950910828</v>
      </c>
      <c r="R24" s="88">
        <f t="shared" si="1"/>
        <v>57689.429474013887</v>
      </c>
      <c r="S24" s="88">
        <f t="shared" si="1"/>
        <v>53393.194739282975</v>
      </c>
      <c r="T24" s="88">
        <f>H24+'biogenics 12'!Z23</f>
        <v>624273.869994062</v>
      </c>
      <c r="V24" s="87" t="s">
        <v>22</v>
      </c>
      <c r="W24" s="88">
        <f>B24-'[1]ptfire-wild'!B23-'[1]ptfire-rx'!B23</f>
        <v>1040928.5907069389</v>
      </c>
      <c r="X24" s="88">
        <f>C24-'[1]ptfire-wild'!C23-'[1]ptfire-rx'!C23</f>
        <v>72266.313831422754</v>
      </c>
      <c r="Y24" s="88">
        <f>D24-'[1]ptfire-wild'!D23-'[1]ptfire-rx'!D23</f>
        <v>184977.65729139783</v>
      </c>
      <c r="Z24" s="88">
        <f>E24-'[1]ptfire-wild'!E23-'[1]ptfire-rx'!E23</f>
        <v>135325.62863990827</v>
      </c>
      <c r="AA24" s="88">
        <f>F24-'[1]ptfire-wild'!F23-'[1]ptfire-rx'!F23</f>
        <v>54556.278467413889</v>
      </c>
      <c r="AB24" s="88">
        <f>G24-'[1]ptfire-wild'!G23-'[1]ptfire-rx'!G23</f>
        <v>53136.733607762973</v>
      </c>
      <c r="AC24" s="88">
        <f>H24-'[1]ptfire-wild'!H23-'[1]ptfire-rx'!H23</f>
        <v>214215.54904946205</v>
      </c>
    </row>
    <row r="25" spans="1:29" x14ac:dyDescent="0.25">
      <c r="A25" s="87" t="s">
        <v>23</v>
      </c>
      <c r="B25" s="88">
        <f>rail!B24+'cmv_c1c2 12'!B24+nonpt!B24+nonroad!B24+'onroad all'!Q24+ptnonipm!B24+pt_oilgas!B24+np_oilgas!B24+rwc!B24+'ptfire-wild'!B24+ptagfire!B24+'cmv_c3 12'!B24+'ptfire-rx'!B24+airports!B24+ptegu_summer!B24+ptegu_winter!B24+ptegu_wintershld!B24</f>
        <v>1162388.4118995119</v>
      </c>
      <c r="C25" s="88">
        <f>rail!C24+'cmv_c1c2 12'!AO24+nonpt!C24+nonroad!C24+'onroad all'!AR24+ptnonipm!C24+pt_oilgas!C24+np_oilgas!C24+rwc!C24+livestock!B24+'ptfire-wild'!C24+ptagfire!C24+'cmv_c3 12'!AO24+fertilizer!B24+'ptfire-rx'!C24+airports!C24+ptegu_summer!C24+ptegu_winter!C24+ptegu_wintershld!C24</f>
        <v>233596.94427573279</v>
      </c>
      <c r="D25" s="88">
        <f>rail!D24+'cmv_c1c2 12'!D24+nonpt!D24+nonroad!D24+'onroad all'!AG24+'onroad all'!AT24+'onroad all'!AU24+ptnonipm!D24+pt_oilgas!D24+np_oilgas!D24+rwc!D24+'ptfire-wild'!D24+ptagfire!D24+'cmv_c3 12'!D24+'ptfire-rx'!D24+airports!D24+ptegu_summer!AO24+ptegu_winter!AO24+ptegu_wintershld!AO24</f>
        <v>138478.15941199395</v>
      </c>
      <c r="E25" s="88">
        <f>rail!E24+'cmv_c1c2 12'!E24+nonpt!E24+nonroad!E24+ptnonipm!E24+pt_oilgas!E24+np_oilgas!E24+rwc!E24+'onroad all'!BI24+afdust!BA24+'ptfire-wild'!E24+ptagfire!E24+'cmv_c3 12'!E24+'ptfire-rx'!E24+airports!E24+ptegu_summer!E24+ptegu_winter!E24+ptegu_wintershld!E24</f>
        <v>257792.13955799845</v>
      </c>
      <c r="F25" s="88">
        <f>rail!F24+'cmv_c1c2 12'!F24+nonpt!F24+nonroad!F24+ptnonipm!F24+pt_oilgas!F24+np_oilgas!F24+rwc!F24+'onroad all'!BL24+afdust!BB24+'ptfire-wild'!F24+ptagfire!F24+'cmv_c3 12'!F24+'ptfire-rx'!F24+airports!F24+ptegu_summer!F24+ptegu_winter!F24+ptegu_wintershld!F24</f>
        <v>106086.41005684948</v>
      </c>
      <c r="G25" s="88">
        <f>rail!G24+'cmv_c1c2 12'!G24+nonpt!G24+nonroad!G24+'onroad all'!CB24+ptnonipm!G24+pt_oilgas!G24+np_oilgas!G24+rwc!G24+'ptfire-wild'!G24+ptagfire!G24+'cmv_c3 12'!G24+'ptfire-rx'!G24+airports!G24+ptegu_summer!BO24+ptegu_winter!BO24+ptegu_wintershld!BO24</f>
        <v>23096.614723575298</v>
      </c>
      <c r="H25" s="88">
        <f>rail!H24+'cmv_c1c2 12'!H24+nonpt!H24+nonroad!H24+'onroad all'!CN24+ptnonipm!H24+pt_oilgas!H24+np_oilgas!H24+rwc!H24+'ptfire-wild'!H24+ptagfire!H24+'cmv_c3 12'!H24+livestock!C24+'ptfire-rx'!H24+solvents!H24+airports!H24+ptegu_summer!H24+ptegu_winter!H24+ptegu_wintershld!H24</f>
        <v>264888.49857508496</v>
      </c>
      <c r="I25" s="45" t="s">
        <v>237</v>
      </c>
      <c r="K25" s="88"/>
      <c r="M25" s="87" t="s">
        <v>23</v>
      </c>
      <c r="N25" s="88">
        <f>B25+'biogenics 12'!H24</f>
        <v>1232307.552932512</v>
      </c>
      <c r="O25" s="88">
        <f t="shared" si="0"/>
        <v>233596.94427573279</v>
      </c>
      <c r="P25" s="88">
        <f>D25+'biogenics 12'!T24</f>
        <v>174340.75205713214</v>
      </c>
      <c r="Q25" s="88">
        <f t="shared" si="1"/>
        <v>257792.13955799845</v>
      </c>
      <c r="R25" s="88">
        <f t="shared" si="1"/>
        <v>106086.41005684948</v>
      </c>
      <c r="S25" s="88">
        <f t="shared" si="1"/>
        <v>23096.614723575298</v>
      </c>
      <c r="T25" s="88">
        <f>H25+'biogenics 12'!Z24</f>
        <v>630938.52998208394</v>
      </c>
      <c r="V25" s="87" t="s">
        <v>23</v>
      </c>
      <c r="W25" s="88">
        <f>B25-'[1]ptfire-wild'!B24-'[1]ptfire-rx'!B24</f>
        <v>860027.73050951189</v>
      </c>
      <c r="X25" s="88">
        <f>C25-'[1]ptfire-wild'!C24-'[1]ptfire-rx'!C24</f>
        <v>228663.92095403277</v>
      </c>
      <c r="Y25" s="88">
        <f>D25-'[1]ptfire-wild'!D24-'[1]ptfire-rx'!D24</f>
        <v>135871.00352489395</v>
      </c>
      <c r="Z25" s="88">
        <f>E25-'[1]ptfire-wild'!E24-'[1]ptfire-rx'!E24</f>
        <v>228389.39715199848</v>
      </c>
      <c r="AA25" s="88">
        <f>F25-'[1]ptfire-wild'!F24-'[1]ptfire-rx'!F24</f>
        <v>81168.832270849467</v>
      </c>
      <c r="AB25" s="88">
        <f>G25-'[1]ptfire-wild'!G24-'[1]ptfire-rx'!G24</f>
        <v>21288.714698175299</v>
      </c>
      <c r="AC25" s="88">
        <f>H25-'[1]ptfire-wild'!H24-'[1]ptfire-rx'!H24</f>
        <v>193976.25941608497</v>
      </c>
    </row>
    <row r="26" spans="1:29" x14ac:dyDescent="0.25">
      <c r="A26" s="87" t="s">
        <v>24</v>
      </c>
      <c r="B26" s="88">
        <f>rail!B25+'cmv_c1c2 12'!B25+nonpt!B25+nonroad!B25+'onroad all'!Q25+ptnonipm!B25+pt_oilgas!B25+np_oilgas!B25+rwc!B25+'ptfire-wild'!B25+ptagfire!B25+'cmv_c3 12'!B25+'ptfire-rx'!B25+airports!B25+ptegu_summer!B25+ptegu_winter!B25+ptegu_wintershld!B25</f>
        <v>650104.57195429713</v>
      </c>
      <c r="C26" s="88">
        <f>rail!C25+'cmv_c1c2 12'!AO25+nonpt!C25+nonroad!C25+'onroad all'!AR25+ptnonipm!C25+pt_oilgas!C25+np_oilgas!C25+rwc!C25+livestock!B25+'ptfire-wild'!C25+ptagfire!C25+'cmv_c3 12'!AO25+fertilizer!B25+'ptfire-rx'!C25+airports!C25+ptegu_summer!C25+ptegu_winter!C25+ptegu_wintershld!C25</f>
        <v>71085.954296419659</v>
      </c>
      <c r="D26" s="88">
        <f>rail!D25+'cmv_c1c2 12'!D25+nonpt!D25+nonroad!D25+'onroad all'!AG25+'onroad all'!AT25+'onroad all'!AU25+ptnonipm!D25+pt_oilgas!D25+np_oilgas!D25+rwc!D25+'ptfire-wild'!D25+ptagfire!D25+'cmv_c3 12'!D25+'ptfire-rx'!D25+airports!D25+ptegu_summer!AO25+ptegu_winter!AO25+ptegu_wintershld!AO25</f>
        <v>81261.146931640469</v>
      </c>
      <c r="E26" s="88">
        <f>rail!E25+'cmv_c1c2 12'!E25+nonpt!E25+nonroad!E25+ptnonipm!E25+pt_oilgas!E25+np_oilgas!E25+rwc!E25+'onroad all'!BI25+afdust!BA25+'ptfire-wild'!E25+ptagfire!E25+'cmv_c3 12'!E25+'ptfire-rx'!E25+airports!E25+ptegu_summer!E25+ptegu_winter!E25+ptegu_wintershld!E25</f>
        <v>206237.80627682744</v>
      </c>
      <c r="F26" s="88">
        <f>rail!F25+'cmv_c1c2 12'!F25+nonpt!F25+nonroad!F25+ptnonipm!F25+pt_oilgas!F25+np_oilgas!F25+rwc!F25+'onroad all'!BL25+afdust!BB25+'ptfire-wild'!F25+ptagfire!F25+'cmv_c3 12'!F25+'ptfire-rx'!F25+airports!F25+ptegu_summer!F25+ptegu_winter!F25+ptegu_wintershld!F25</f>
        <v>72597.981623638494</v>
      </c>
      <c r="G26" s="88">
        <f>rail!G25+'cmv_c1c2 12'!G25+nonpt!G25+nonroad!G25+'onroad all'!CB25+ptnonipm!G25+pt_oilgas!G25+np_oilgas!G25+rwc!G25+'ptfire-wild'!G25+ptagfire!G25+'cmv_c3 12'!G25+'ptfire-rx'!G25+airports!G25+ptegu_summer!BO25+ptegu_winter!BO25+ptegu_wintershld!BO25</f>
        <v>10402.352889017042</v>
      </c>
      <c r="H26" s="88">
        <f>rail!H25+'cmv_c1c2 12'!H25+nonpt!H25+nonroad!H25+'onroad all'!CN25+ptnonipm!H25+pt_oilgas!H25+np_oilgas!H25+rwc!H25+'ptfire-wild'!H25+ptagfire!H25+'cmv_c3 12'!H25+livestock!C25+'ptfire-rx'!H25+solvents!H25+airports!H25+ptegu_summer!H25+ptegu_winter!H25+ptegu_wintershld!H25</f>
        <v>173295.62832352403</v>
      </c>
      <c r="I26" s="45" t="s">
        <v>237</v>
      </c>
      <c r="K26" s="88"/>
      <c r="M26" s="87" t="s">
        <v>24</v>
      </c>
      <c r="N26" s="88">
        <f>B26+'biogenics 12'!H25</f>
        <v>772847.22110429709</v>
      </c>
      <c r="O26" s="88">
        <f t="shared" si="0"/>
        <v>71085.954296419659</v>
      </c>
      <c r="P26" s="88">
        <f>D26+'biogenics 12'!T25</f>
        <v>105971.38801164046</v>
      </c>
      <c r="Q26" s="88">
        <f t="shared" si="1"/>
        <v>206237.80627682744</v>
      </c>
      <c r="R26" s="88">
        <f t="shared" si="1"/>
        <v>72597.981623638494</v>
      </c>
      <c r="S26" s="88">
        <f t="shared" si="1"/>
        <v>10402.352889017042</v>
      </c>
      <c r="T26" s="88">
        <f>H26+'biogenics 12'!Z25</f>
        <v>1486102.1961235241</v>
      </c>
      <c r="V26" s="87" t="s">
        <v>24</v>
      </c>
      <c r="W26" s="88">
        <f>B26-'[1]ptfire-wild'!B25-'[1]ptfire-rx'!B25</f>
        <v>393030.74742829718</v>
      </c>
      <c r="X26" s="88">
        <f>C26-'[1]ptfire-wild'!C25-'[1]ptfire-rx'!C25</f>
        <v>66835.097608919663</v>
      </c>
      <c r="Y26" s="88">
        <f>D26-'[1]ptfire-wild'!D25-'[1]ptfire-rx'!D25</f>
        <v>76126.172356040479</v>
      </c>
      <c r="Z26" s="88">
        <f>E26-'[1]ptfire-wild'!E25-'[1]ptfire-rx'!E25</f>
        <v>178632.73881482746</v>
      </c>
      <c r="AA26" s="88">
        <f>F26-'[1]ptfire-wild'!F25-'[1]ptfire-rx'!F25</f>
        <v>49203.858484638491</v>
      </c>
      <c r="AB26" s="88">
        <f>G26-'[1]ptfire-wild'!G25-'[1]ptfire-rx'!G25</f>
        <v>7972.8548329170408</v>
      </c>
      <c r="AC26" s="88">
        <f>H26-'[1]ptfire-wild'!H25-'[1]ptfire-rx'!H25</f>
        <v>112189.59960552402</v>
      </c>
    </row>
    <row r="27" spans="1:29" x14ac:dyDescent="0.25">
      <c r="A27" s="87" t="s">
        <v>25</v>
      </c>
      <c r="B27" s="88">
        <f>rail!B26+'cmv_c1c2 12'!B26+nonpt!B26+nonroad!B26+'onroad all'!Q26+ptnonipm!B26+pt_oilgas!B26+np_oilgas!B26+rwc!B26+'ptfire-wild'!B26+ptagfire!B26+'cmv_c3 12'!B26+'ptfire-rx'!B26+airports!B26+ptegu_summer!B26+ptegu_winter!B26+ptegu_wintershld!B26</f>
        <v>1514515.0838083501</v>
      </c>
      <c r="C27" s="88">
        <f>rail!C26+'cmv_c1c2 12'!AO26+nonpt!C26+nonroad!C26+'onroad all'!AR26+ptnonipm!C26+pt_oilgas!C26+np_oilgas!C26+rwc!C26+livestock!B26+'ptfire-wild'!C26+ptagfire!C26+'cmv_c3 12'!AO26+fertilizer!B26+'ptfire-rx'!C26+airports!C26+ptegu_summer!C26+ptegu_winter!C26+ptegu_wintershld!C26</f>
        <v>152527.5343742831</v>
      </c>
      <c r="D27" s="88">
        <f>rail!D26+'cmv_c1c2 12'!D26+nonpt!D26+nonroad!D26+'onroad all'!AG26+'onroad all'!AT26+'onroad all'!AU26+ptnonipm!D26+pt_oilgas!D26+np_oilgas!D26+rwc!D26+'ptfire-wild'!D26+ptagfire!D26+'cmv_c3 12'!D26+'ptfire-rx'!D26+airports!D26+ptegu_summer!AO26+ptegu_winter!AO26+ptegu_wintershld!AO26</f>
        <v>183842.85328224805</v>
      </c>
      <c r="E27" s="88">
        <f>rail!E26+'cmv_c1c2 12'!E26+nonpt!E26+nonroad!E26+ptnonipm!E26+pt_oilgas!E26+np_oilgas!E26+rwc!E26+'onroad all'!BI26+afdust!BA26+'ptfire-wild'!E26+ptagfire!E26+'cmv_c3 12'!E26+'ptfire-rx'!E26+airports!E26+ptegu_summer!E26+ptegu_winter!E26+ptegu_wintershld!E26</f>
        <v>584243.24094081426</v>
      </c>
      <c r="F27" s="88">
        <f>rail!F26+'cmv_c1c2 12'!F26+nonpt!F26+nonroad!F26+ptnonipm!F26+pt_oilgas!F26+np_oilgas!F26+rwc!F26+'onroad all'!BL26+afdust!BB26+'ptfire-wild'!F26+ptagfire!F26+'cmv_c3 12'!F26+'ptfire-rx'!F26+airports!F26+ptegu_summer!F26+ptegu_winter!F26+ptegu_wintershld!F26</f>
        <v>154381.94166503503</v>
      </c>
      <c r="G27" s="88">
        <f>rail!G26+'cmv_c1c2 12'!G26+nonpt!G26+nonroad!G26+'onroad all'!CB26+ptnonipm!G26+pt_oilgas!G26+np_oilgas!G26+rwc!G26+'ptfire-wild'!G26+ptagfire!G26+'cmv_c3 12'!G26+'ptfire-rx'!G26+airports!G26+ptegu_summer!BO26+ptegu_winter!BO26+ptegu_wintershld!BO26</f>
        <v>126583.6266049578</v>
      </c>
      <c r="H27" s="88">
        <f>rail!H26+'cmv_c1c2 12'!H26+nonpt!H26+nonroad!H26+'onroad all'!CN26+ptnonipm!H26+pt_oilgas!H26+np_oilgas!H26+rwc!H26+'ptfire-wild'!H26+ptagfire!H26+'cmv_c3 12'!H26+livestock!C26+'ptfire-rx'!H26+solvents!H26+airports!H26+ptegu_summer!H26+ptegu_winter!H26+ptegu_wintershld!H26</f>
        <v>321063.299304188</v>
      </c>
      <c r="I27" s="45" t="s">
        <v>237</v>
      </c>
      <c r="K27" s="88"/>
      <c r="M27" s="87" t="s">
        <v>25</v>
      </c>
      <c r="N27" s="88">
        <f>B27+'biogenics 12'!H26</f>
        <v>1606867.5533353502</v>
      </c>
      <c r="O27" s="88">
        <f t="shared" si="0"/>
        <v>152527.5343742831</v>
      </c>
      <c r="P27" s="88">
        <f>D27+'biogenics 12'!T26</f>
        <v>225121.76161005103</v>
      </c>
      <c r="Q27" s="88">
        <f t="shared" si="1"/>
        <v>584243.24094081426</v>
      </c>
      <c r="R27" s="88">
        <f t="shared" si="1"/>
        <v>154381.94166503503</v>
      </c>
      <c r="S27" s="88">
        <f t="shared" si="1"/>
        <v>126583.6266049578</v>
      </c>
      <c r="T27" s="88">
        <f>H27+'biogenics 12'!Z26</f>
        <v>1091920.5310841869</v>
      </c>
      <c r="V27" s="87" t="s">
        <v>25</v>
      </c>
      <c r="W27" s="88">
        <f>B27-'[1]ptfire-wild'!B26-'[1]ptfire-rx'!B26</f>
        <v>808244.33375835011</v>
      </c>
      <c r="X27" s="88">
        <f>C27-'[1]ptfire-wild'!C26-'[1]ptfire-rx'!C26</f>
        <v>140883.6795287831</v>
      </c>
      <c r="Y27" s="88">
        <f>D27-'[1]ptfire-wild'!D26-'[1]ptfire-rx'!D26</f>
        <v>171522.36064624807</v>
      </c>
      <c r="Z27" s="88">
        <f>E27-'[1]ptfire-wild'!E26-'[1]ptfire-rx'!E26</f>
        <v>509998.50689781428</v>
      </c>
      <c r="AA27" s="88">
        <f>F27-'[1]ptfire-wild'!F26-'[1]ptfire-rx'!F26</f>
        <v>91462.674820035027</v>
      </c>
      <c r="AB27" s="88">
        <f>G27-'[1]ptfire-wild'!G26-'[1]ptfire-rx'!G26</f>
        <v>120455.4178386578</v>
      </c>
      <c r="AC27" s="88">
        <f>H27-'[1]ptfire-wild'!H26-'[1]ptfire-rx'!H26</f>
        <v>153682.90264318802</v>
      </c>
    </row>
    <row r="28" spans="1:29" x14ac:dyDescent="0.25">
      <c r="A28" s="87" t="s">
        <v>26</v>
      </c>
      <c r="B28" s="88">
        <f>rail!B27+'cmv_c1c2 12'!B27+nonpt!B27+nonroad!B27+'onroad all'!Q27+ptnonipm!B27+pt_oilgas!B27+np_oilgas!B27+rwc!B27+'ptfire-wild'!B27+ptagfire!B27+'cmv_c3 12'!B27+'ptfire-rx'!B27+airports!B27+ptegu_summer!B27+ptegu_winter!B27+ptegu_wintershld!B27</f>
        <v>501324.51636890997</v>
      </c>
      <c r="C28" s="88">
        <f>rail!C27+'cmv_c1c2 12'!AO27+nonpt!C27+nonroad!C27+'onroad all'!AR27+ptnonipm!C27+pt_oilgas!C27+np_oilgas!C27+rwc!C27+livestock!B27+'ptfire-wild'!C27+ptagfire!C27+'cmv_c3 12'!AO27+fertilizer!B27+'ptfire-rx'!C27+airports!C27+ptegu_summer!C27+ptegu_winter!C27+ptegu_wintershld!C27</f>
        <v>53758.8528984937</v>
      </c>
      <c r="D28" s="88">
        <f>rail!D27+'cmv_c1c2 12'!D27+nonpt!D27+nonroad!D27+'onroad all'!AG27+'onroad all'!AT27+'onroad all'!AU27+ptnonipm!D27+pt_oilgas!D27+np_oilgas!D27+rwc!D27+'ptfire-wild'!D27+ptagfire!D27+'cmv_c3 12'!D27+'ptfire-rx'!D27+airports!D27+ptegu_summer!AO27+ptegu_winter!AO27+ptegu_wintershld!AO27</f>
        <v>62482.365931067288</v>
      </c>
      <c r="E28" s="88">
        <f>rail!E27+'cmv_c1c2 12'!E27+nonpt!E27+nonroad!E27+ptnonipm!E27+pt_oilgas!E27+np_oilgas!E27+rwc!E27+'onroad all'!BI27+afdust!BA27+'ptfire-wild'!E27+ptagfire!E27+'cmv_c3 12'!E27+'ptfire-rx'!E27+airports!E27+ptegu_summer!E27+ptegu_winter!E27+ptegu_wintershld!E27</f>
        <v>274558.6572518649</v>
      </c>
      <c r="F28" s="88">
        <f>rail!F27+'cmv_c1c2 12'!F27+nonpt!F27+nonroad!F27+ptnonipm!F27+pt_oilgas!F27+np_oilgas!F27+rwc!F27+'onroad all'!BL27+afdust!BB27+'ptfire-wild'!F27+ptagfire!F27+'cmv_c3 12'!F27+'ptfire-rx'!F27+airports!F27+ptegu_summer!F27+ptegu_winter!F27+ptegu_wintershld!F27</f>
        <v>68836.16486918884</v>
      </c>
      <c r="G28" s="88">
        <f>rail!G27+'cmv_c1c2 12'!G27+nonpt!G27+nonroad!G27+'onroad all'!CB27+ptnonipm!G27+pt_oilgas!G27+np_oilgas!G27+rwc!G27+'ptfire-wild'!G27+ptagfire!G27+'cmv_c3 12'!G27+'ptfire-rx'!G27+airports!G27+ptegu_summer!BO27+ptegu_winter!BO27+ptegu_wintershld!BO27</f>
        <v>12215.293783622088</v>
      </c>
      <c r="H28" s="88">
        <f>rail!H27+'cmv_c1c2 12'!H27+nonpt!H27+nonroad!H27+'onroad all'!CN27+ptnonipm!H27+pt_oilgas!H27+np_oilgas!H27+rwc!H27+'ptfire-wild'!H27+ptagfire!H27+'cmv_c3 12'!H27+livestock!C27+'ptfire-rx'!H27+solvents!H27+airports!H27+ptegu_summer!H27+ptegu_winter!H27+ptegu_wintershld!H27</f>
        <v>147417.37796536001</v>
      </c>
      <c r="K28" s="88"/>
      <c r="M28" s="87" t="s">
        <v>26</v>
      </c>
      <c r="N28" s="88">
        <f>B28+'biogenics 12'!H27</f>
        <v>619576.16631890996</v>
      </c>
      <c r="O28" s="88">
        <f t="shared" si="0"/>
        <v>53758.8528984937</v>
      </c>
      <c r="P28" s="88">
        <f>D28+'biogenics 12'!T27</f>
        <v>84805.151486783492</v>
      </c>
      <c r="Q28" s="88">
        <f t="shared" si="1"/>
        <v>274558.6572518649</v>
      </c>
      <c r="R28" s="88">
        <f t="shared" si="1"/>
        <v>68836.16486918884</v>
      </c>
      <c r="S28" s="88">
        <f t="shared" si="1"/>
        <v>12215.293783622088</v>
      </c>
      <c r="T28" s="88">
        <f>H28+'biogenics 12'!Z27</f>
        <v>774470.71389536001</v>
      </c>
      <c r="V28" s="87" t="s">
        <v>26</v>
      </c>
      <c r="W28" s="88">
        <f>B28-'[1]ptfire-wild'!B27-'[1]ptfire-rx'!B27</f>
        <v>164859.29545590997</v>
      </c>
      <c r="X28" s="88">
        <f>C28-'[1]ptfire-wild'!C27-'[1]ptfire-rx'!C27</f>
        <v>48244.673388493698</v>
      </c>
      <c r="Y28" s="88">
        <f>D28-'[1]ptfire-wild'!D27-'[1]ptfire-rx'!D27</f>
        <v>58307.468991267291</v>
      </c>
      <c r="Z28" s="88">
        <f>E28-'[1]ptfire-wild'!E27-'[1]ptfire-rx'!E27</f>
        <v>240702.00658686491</v>
      </c>
      <c r="AA28" s="88">
        <f>F28-'[1]ptfire-wild'!F27-'[1]ptfire-rx'!F27</f>
        <v>40144.088639488844</v>
      </c>
      <c r="AB28" s="88">
        <f>G28-'[1]ptfire-wild'!G27-'[1]ptfire-rx'!G27</f>
        <v>9814.0033902320883</v>
      </c>
      <c r="AC28" s="88">
        <f>H28-'[1]ptfire-wild'!H27-'[1]ptfire-rx'!H27</f>
        <v>68151.017473360014</v>
      </c>
    </row>
    <row r="29" spans="1:29" x14ac:dyDescent="0.25">
      <c r="A29" s="87" t="s">
        <v>27</v>
      </c>
      <c r="B29" s="88">
        <f>rail!B28+'cmv_c1c2 12'!B28+nonpt!B28+nonroad!B28+'onroad all'!Q28+ptnonipm!B28+pt_oilgas!B28+np_oilgas!B28+rwc!B28+'ptfire-wild'!B28+ptagfire!B28+'cmv_c3 12'!B28+'ptfire-rx'!B28+airports!B28+ptegu_summer!B28+ptegu_winter!B28+ptegu_wintershld!B28</f>
        <v>309912.57184247999</v>
      </c>
      <c r="C29" s="88">
        <f>rail!C28+'cmv_c1c2 12'!AO28+nonpt!C28+nonroad!C28+'onroad all'!AR28+ptnonipm!C28+pt_oilgas!C28+np_oilgas!C28+rwc!C28+livestock!B28+'ptfire-wild'!C28+ptagfire!C28+'cmv_c3 12'!AO28+fertilizer!B28+'ptfire-rx'!C28+airports!C28+ptegu_summer!C28+ptegu_winter!C28+ptegu_wintershld!C28</f>
        <v>190569.4158331514</v>
      </c>
      <c r="D29" s="88">
        <f>rail!D28+'cmv_c1c2 12'!D28+nonpt!D28+nonroad!D28+'onroad all'!AG28+'onroad all'!AT28+'onroad all'!AU28+ptnonipm!D28+pt_oilgas!D28+np_oilgas!D28+rwc!D28+'ptfire-wild'!D28+ptagfire!D28+'cmv_c3 12'!D28+'ptfire-rx'!D28+airports!D28+ptegu_summer!AO28+ptegu_winter!AO28+ptegu_wintershld!AO28</f>
        <v>90684.07945631379</v>
      </c>
      <c r="E29" s="88">
        <f>rail!E28+'cmv_c1c2 12'!E28+nonpt!E28+nonroad!E28+ptnonipm!E28+pt_oilgas!E28+np_oilgas!E28+rwc!E28+'onroad all'!BI28+afdust!BA28+'ptfire-wild'!E28+ptagfire!E28+'cmv_c3 12'!E28+'ptfire-rx'!E28+airports!E28+ptegu_summer!E28+ptegu_winter!E28+ptegu_wintershld!E28</f>
        <v>290194.28379648732</v>
      </c>
      <c r="F29" s="88">
        <f>rail!F28+'cmv_c1c2 12'!F28+nonpt!F28+nonroad!F28+ptnonipm!F28+pt_oilgas!F28+np_oilgas!F28+rwc!F28+'onroad all'!BL28+afdust!BB28+'ptfire-wild'!F28+ptagfire!F28+'cmv_c3 12'!F28+'ptfire-rx'!F28+airports!F28+ptegu_summer!F28+ptegu_winter!F28+ptegu_wintershld!F28</f>
        <v>54081.006532644315</v>
      </c>
      <c r="G29" s="88">
        <f>rail!G28+'cmv_c1c2 12'!G28+nonpt!G28+nonroad!G28+'onroad all'!CB28+ptnonipm!G28+pt_oilgas!G28+np_oilgas!G28+rwc!G28+'ptfire-wild'!G28+ptagfire!G28+'cmv_c3 12'!G28+'ptfire-rx'!G28+airports!G28+ptegu_summer!BO28+ptegu_winter!BO28+ptegu_wintershld!BO28</f>
        <v>49002.109994581326</v>
      </c>
      <c r="H29" s="88">
        <f>rail!H28+'cmv_c1c2 12'!H28+nonpt!H28+nonroad!H28+'onroad all'!CN28+ptnonipm!H28+pt_oilgas!H28+np_oilgas!H28+rwc!H28+'ptfire-wild'!H28+ptagfire!H28+'cmv_c3 12'!H28+livestock!C28+'ptfire-rx'!H28+solvents!H28+airports!H28+ptegu_summer!H28+ptegu_winter!H28+ptegu_wintershld!H28</f>
        <v>84730.662186040005</v>
      </c>
      <c r="I29" s="45" t="s">
        <v>237</v>
      </c>
      <c r="K29" s="88"/>
      <c r="M29" s="87" t="s">
        <v>27</v>
      </c>
      <c r="N29" s="88">
        <f>B29+'biogenics 12'!H28</f>
        <v>371674.27300847985</v>
      </c>
      <c r="O29" s="88">
        <f t="shared" si="0"/>
        <v>190569.4158331514</v>
      </c>
      <c r="P29" s="88">
        <f>D29+'biogenics 12'!T28</f>
        <v>126314.30173983179</v>
      </c>
      <c r="Q29" s="88">
        <f t="shared" si="1"/>
        <v>290194.28379648732</v>
      </c>
      <c r="R29" s="88">
        <f t="shared" si="1"/>
        <v>54081.006532644315</v>
      </c>
      <c r="S29" s="88">
        <f t="shared" si="1"/>
        <v>49002.109994581326</v>
      </c>
      <c r="T29" s="88">
        <f>H29+'biogenics 12'!Z28</f>
        <v>265342.23214203998</v>
      </c>
      <c r="V29" s="87" t="s">
        <v>27</v>
      </c>
      <c r="W29" s="88">
        <f>B29-'[1]ptfire-wild'!B28-'[1]ptfire-rx'!B28</f>
        <v>238240.98882248002</v>
      </c>
      <c r="X29" s="88">
        <f>C29-'[1]ptfire-wild'!C28-'[1]ptfire-rx'!C28</f>
        <v>189384.66077315141</v>
      </c>
      <c r="Y29" s="88">
        <f>D29-'[1]ptfire-wild'!D28-'[1]ptfire-rx'!D28</f>
        <v>89271.654068313801</v>
      </c>
      <c r="Z29" s="88">
        <f>E29-'[1]ptfire-wild'!E28-'[1]ptfire-rx'!E28</f>
        <v>282515.19564248732</v>
      </c>
      <c r="AA29" s="88">
        <f>F29-'[1]ptfire-wild'!F28-'[1]ptfire-rx'!F28</f>
        <v>47573.304706644318</v>
      </c>
      <c r="AB29" s="88">
        <f>G29-'[1]ptfire-wild'!G28-'[1]ptfire-rx'!G28</f>
        <v>48330.642580581327</v>
      </c>
      <c r="AC29" s="88">
        <f>H29-'[1]ptfire-wild'!H28-'[1]ptfire-rx'!H28</f>
        <v>67699.804073039995</v>
      </c>
    </row>
    <row r="30" spans="1:29" x14ac:dyDescent="0.25">
      <c r="A30" s="87" t="s">
        <v>28</v>
      </c>
      <c r="B30" s="88">
        <f>rail!B29+'cmv_c1c2 12'!B29+nonpt!B29+nonroad!B29+'onroad all'!Q29+ptnonipm!B29+pt_oilgas!B29+np_oilgas!B29+rwc!B29+'ptfire-wild'!B29+ptagfire!B29+'cmv_c3 12'!B29+'ptfire-rx'!B29+airports!B29+ptegu_summer!B29+ptegu_winter!B29+ptegu_wintershld!B29</f>
        <v>367802.62430374901</v>
      </c>
      <c r="C30" s="88">
        <f>rail!C29+'cmv_c1c2 12'!AO29+nonpt!C29+nonroad!C29+'onroad all'!AR29+ptnonipm!C29+pt_oilgas!C29+np_oilgas!C29+rwc!C29+livestock!B29+'ptfire-wild'!C29+ptagfire!C29+'cmv_c3 12'!AO29+fertilizer!B29+'ptfire-rx'!C29+airports!C29+ptegu_summer!C29+ptegu_winter!C29+ptegu_wintershld!C29</f>
        <v>28721.066901150702</v>
      </c>
      <c r="D30" s="88">
        <f>rail!D29+'cmv_c1c2 12'!D29+nonpt!D29+nonroad!D29+'onroad all'!AG29+'onroad all'!AT29+'onroad all'!AU29+ptnonipm!D29+pt_oilgas!D29+np_oilgas!D29+rwc!D29+'ptfire-wild'!D29+ptagfire!D29+'cmv_c3 12'!D29+'ptfire-rx'!D29+airports!D29+ptegu_summer!AO29+ptegu_winter!AO29+ptegu_wintershld!AO29</f>
        <v>39321.729305652916</v>
      </c>
      <c r="E30" s="88">
        <f>rail!E29+'cmv_c1c2 12'!E29+nonpt!E29+nonroad!E29+ptnonipm!E29+pt_oilgas!E29+np_oilgas!E29+rwc!E29+'onroad all'!BI29+afdust!BA29+'ptfire-wild'!E29+ptagfire!E29+'cmv_c3 12'!E29+'ptfire-rx'!E29+airports!E29+ptegu_summer!E29+ptegu_winter!E29+ptegu_wintershld!E29</f>
        <v>114699.50872251832</v>
      </c>
      <c r="F30" s="88">
        <f>rail!F29+'cmv_c1c2 12'!F29+nonpt!F29+nonroad!F29+ptnonipm!F29+pt_oilgas!F29+np_oilgas!F29+rwc!F29+'onroad all'!BL29+afdust!BB29+'ptfire-wild'!F29+ptagfire!F29+'cmv_c3 12'!F29+'ptfire-rx'!F29+airports!F29+ptegu_summer!F29+ptegu_winter!F29+ptegu_wintershld!F29</f>
        <v>28513.313637830328</v>
      </c>
      <c r="G30" s="88">
        <f>rail!G29+'cmv_c1c2 12'!G29+nonpt!G29+nonroad!G29+'onroad all'!CB29+ptnonipm!G29+pt_oilgas!G29+np_oilgas!G29+rwc!G29+'ptfire-wild'!G29+ptagfire!G29+'cmv_c3 12'!G29+'ptfire-rx'!G29+airports!G29+ptegu_summer!BO29+ptegu_winter!BO29+ptegu_wintershld!BO29</f>
        <v>6443.0606160130346</v>
      </c>
      <c r="H30" s="88">
        <f>rail!H29+'cmv_c1c2 12'!H29+nonpt!H29+nonroad!H29+'onroad all'!CN29+ptnonipm!H29+pt_oilgas!H29+np_oilgas!H29+rwc!H29+'ptfire-wild'!H29+ptagfire!H29+'cmv_c3 12'!H29+livestock!C29+'ptfire-rx'!H29+solvents!H29+airports!H29+ptegu_summer!H29+ptegu_winter!H29+ptegu_wintershld!H29</f>
        <v>81934.205069329997</v>
      </c>
      <c r="K30" s="88"/>
      <c r="M30" s="87" t="s">
        <v>28</v>
      </c>
      <c r="N30" s="88">
        <f>B30+'biogenics 12'!H29</f>
        <v>453592.46793374891</v>
      </c>
      <c r="O30" s="88">
        <f t="shared" si="0"/>
        <v>28721.066901150702</v>
      </c>
      <c r="P30" s="88">
        <f>D30+'biogenics 12'!T29</f>
        <v>53585.671502452919</v>
      </c>
      <c r="Q30" s="88">
        <f t="shared" si="1"/>
        <v>114699.50872251832</v>
      </c>
      <c r="R30" s="88">
        <f t="shared" si="1"/>
        <v>28513.313637830328</v>
      </c>
      <c r="S30" s="88">
        <f t="shared" si="1"/>
        <v>6443.0606160130346</v>
      </c>
      <c r="T30" s="88">
        <f>H30+'biogenics 12'!Z29</f>
        <v>419442.93076933001</v>
      </c>
      <c r="V30" s="87" t="s">
        <v>28</v>
      </c>
      <c r="W30" s="88">
        <f>B30-'[1]ptfire-wild'!B29-'[1]ptfire-rx'!B29</f>
        <v>269146.61949974904</v>
      </c>
      <c r="X30" s="88">
        <f>C30-'[1]ptfire-wild'!C29-'[1]ptfire-rx'!C29</f>
        <v>27093.985357150701</v>
      </c>
      <c r="Y30" s="88">
        <f>D30-'[1]ptfire-wild'!D29-'[1]ptfire-rx'!D29</f>
        <v>37569.762509652923</v>
      </c>
      <c r="Z30" s="88">
        <f>E30-'[1]ptfire-wild'!E29-'[1]ptfire-rx'!E29</f>
        <v>104300.91557951832</v>
      </c>
      <c r="AA30" s="88">
        <f>F30-'[1]ptfire-wild'!F29-'[1]ptfire-rx'!F29</f>
        <v>19700.946682830327</v>
      </c>
      <c r="AB30" s="88">
        <f>G30-'[1]ptfire-wild'!G29-'[1]ptfire-rx'!G29</f>
        <v>5577.5681490130346</v>
      </c>
      <c r="AC30" s="88">
        <f>H30-'[1]ptfire-wild'!H29-'[1]ptfire-rx'!H29</f>
        <v>58544.889575329995</v>
      </c>
    </row>
    <row r="31" spans="1:29" x14ac:dyDescent="0.25">
      <c r="A31" s="87" t="s">
        <v>29</v>
      </c>
      <c r="B31" s="88">
        <f>rail!B30+'cmv_c1c2 12'!B30+nonpt!B30+nonroad!B30+'onroad all'!Q30+ptnonipm!B30+pt_oilgas!B30+np_oilgas!B30+rwc!B30+'ptfire-wild'!B30+ptagfire!B30+'cmv_c3 12'!B30+'ptfire-rx'!B30+airports!B30+ptegu_summer!B30+ptegu_winter!B30+ptegu_wintershld!B30</f>
        <v>168700.58202662301</v>
      </c>
      <c r="C31" s="88">
        <f>rail!C30+'cmv_c1c2 12'!AO30+nonpt!C30+nonroad!C30+'onroad all'!AR30+ptnonipm!C30+pt_oilgas!C30+np_oilgas!C30+rwc!C30+livestock!B30+'ptfire-wild'!C30+ptagfire!C30+'cmv_c3 12'!AO30+fertilizer!B30+'ptfire-rx'!C30+airports!C30+ptegu_summer!C30+ptegu_winter!C30+ptegu_wintershld!C30</f>
        <v>2372.0090022099025</v>
      </c>
      <c r="D31" s="88">
        <f>rail!D30+'cmv_c1c2 12'!D30+nonpt!D30+nonroad!D30+'onroad all'!AG30+'onroad all'!AT30+'onroad all'!AU30+ptnonipm!D30+pt_oilgas!D30+np_oilgas!D30+rwc!D30+'ptfire-wild'!D30+ptagfire!D30+'cmv_c3 12'!D30+'ptfire-rx'!D30+airports!D30+ptegu_summer!AO30+ptegu_winter!AO30+ptegu_wintershld!AO30</f>
        <v>17674.975226991985</v>
      </c>
      <c r="E31" s="88">
        <f>rail!E30+'cmv_c1c2 12'!E30+nonpt!E30+nonroad!E30+ptnonipm!E30+pt_oilgas!E30+np_oilgas!E30+rwc!E30+'onroad all'!BI30+afdust!BA30+'ptfire-wild'!E30+ptagfire!E30+'cmv_c3 12'!E30+'ptfire-rx'!E30+airports!E30+ptegu_summer!E30+ptegu_winter!E30+ptegu_wintershld!E30</f>
        <v>13031.178930416372</v>
      </c>
      <c r="F31" s="88">
        <f>rail!F30+'cmv_c1c2 12'!F30+nonpt!F30+nonroad!F30+ptnonipm!F30+pt_oilgas!F30+np_oilgas!F30+rwc!F30+'onroad all'!BL30+afdust!BB30+'ptfire-wild'!F30+ptagfire!F30+'cmv_c3 12'!F30+'ptfire-rx'!F30+airports!F30+ptegu_summer!F30+ptegu_winter!F30+ptegu_wintershld!F30</f>
        <v>8979.3664052445038</v>
      </c>
      <c r="G31" s="88">
        <f>rail!G30+'cmv_c1c2 12'!G30+nonpt!G30+nonroad!G30+'onroad all'!CB30+ptnonipm!G30+pt_oilgas!G30+np_oilgas!G30+rwc!G30+'ptfire-wild'!G30+ptagfire!G30+'cmv_c3 12'!G30+'ptfire-rx'!G30+airports!G30+ptegu_summer!BO30+ptegu_winter!BO30+ptegu_wintershld!BO30</f>
        <v>773.92208911042803</v>
      </c>
      <c r="H31" s="88">
        <f>rail!H30+'cmv_c1c2 12'!H30+nonpt!H30+nonroad!H30+'onroad all'!CN30+ptnonipm!H30+pt_oilgas!H30+np_oilgas!H30+rwc!H30+'ptfire-wild'!H30+ptagfire!H30+'cmv_c3 12'!H30+livestock!C30+'ptfire-rx'!H30+solvents!H30+airports!H30+ptegu_summer!H30+ptegu_winter!H30+ptegu_wintershld!H30</f>
        <v>29227.950070431001</v>
      </c>
      <c r="I31" s="45" t="s">
        <v>237</v>
      </c>
      <c r="K31" s="88"/>
      <c r="M31" s="87" t="s">
        <v>29</v>
      </c>
      <c r="N31" s="88">
        <f>B31+'biogenics 12'!H30</f>
        <v>182844.54459662302</v>
      </c>
      <c r="O31" s="88">
        <f t="shared" si="0"/>
        <v>2372.0090022099025</v>
      </c>
      <c r="P31" s="88">
        <f>D31+'biogenics 12'!T30</f>
        <v>18292.777101921984</v>
      </c>
      <c r="Q31" s="88">
        <f t="shared" si="1"/>
        <v>13031.178930416372</v>
      </c>
      <c r="R31" s="88">
        <f t="shared" si="1"/>
        <v>8979.3664052445038</v>
      </c>
      <c r="S31" s="88">
        <f t="shared" si="1"/>
        <v>773.92208911042803</v>
      </c>
      <c r="T31" s="88">
        <f>H31+'biogenics 12'!Z30</f>
        <v>124447.84597043091</v>
      </c>
      <c r="V31" s="87" t="s">
        <v>29</v>
      </c>
      <c r="W31" s="88">
        <f>B31-'[1]ptfire-wild'!B30-'[1]ptfire-rx'!B30</f>
        <v>164227.58422336302</v>
      </c>
      <c r="X31" s="88">
        <f>C31-'[1]ptfire-wild'!C30-'[1]ptfire-rx'!C30</f>
        <v>2298.4396451999028</v>
      </c>
      <c r="Y31" s="88">
        <f>D31-'[1]ptfire-wild'!D30-'[1]ptfire-rx'!D30</f>
        <v>17605.898822591986</v>
      </c>
      <c r="Z31" s="88">
        <f>E31-'[1]ptfire-wild'!E30-'[1]ptfire-rx'!E30</f>
        <v>12568.961979586373</v>
      </c>
      <c r="AA31" s="88">
        <f>F31-'[1]ptfire-wild'!F30-'[1]ptfire-rx'!F30</f>
        <v>8587.657384254504</v>
      </c>
      <c r="AB31" s="88">
        <f>G31-'[1]ptfire-wild'!G30-'[1]ptfire-rx'!G30</f>
        <v>737.84844668042797</v>
      </c>
      <c r="AC31" s="88">
        <f>H31-'[1]ptfire-wild'!H30-'[1]ptfire-rx'!H30</f>
        <v>28170.385844561002</v>
      </c>
    </row>
    <row r="32" spans="1:29" x14ac:dyDescent="0.25">
      <c r="A32" s="87" t="s">
        <v>30</v>
      </c>
      <c r="B32" s="88">
        <f>rail!B31+'cmv_c1c2 12'!B31+nonpt!B31+nonroad!B31+'onroad all'!Q31+ptnonipm!B31+pt_oilgas!B31+np_oilgas!B31+rwc!B31+'ptfire-wild'!B31+ptagfire!B31+'cmv_c3 12'!B31+'ptfire-rx'!B31+airports!B31+ptegu_summer!B31+ptegu_winter!B31+ptegu_wintershld!B31</f>
        <v>601338.50251173985</v>
      </c>
      <c r="C32" s="88">
        <f>rail!C31+'cmv_c1c2 12'!AO31+nonpt!C31+nonroad!C31+'onroad all'!AR31+ptnonipm!C31+pt_oilgas!C31+np_oilgas!C31+rwc!C31+livestock!B31+'ptfire-wild'!C31+ptagfire!C31+'cmv_c3 12'!AO31+fertilizer!B31+'ptfire-rx'!C31+airports!C31+ptegu_summer!C31+ptegu_winter!C31+ptegu_wintershld!C31</f>
        <v>7385.500270354898</v>
      </c>
      <c r="D32" s="88">
        <f>rail!D31+'cmv_c1c2 12'!D31+nonpt!D31+nonroad!D31+'onroad all'!AG31+'onroad all'!AT31+'onroad all'!AU31+ptnonipm!D31+pt_oilgas!D31+np_oilgas!D31+rwc!D31+'ptfire-wild'!D31+ptagfire!D31+'cmv_c3 12'!D31+'ptfire-rx'!D31+airports!D31+ptegu_summer!AO31+ptegu_winter!AO31+ptegu_wintershld!AO31</f>
        <v>83264.846435111176</v>
      </c>
      <c r="E32" s="88">
        <f>rail!E31+'cmv_c1c2 12'!E31+nonpt!E31+nonroad!E31+ptnonipm!E31+pt_oilgas!E31+np_oilgas!E31+rwc!E31+'onroad all'!BI31+afdust!BA31+'ptfire-wild'!E31+ptagfire!E31+'cmv_c3 12'!E31+'ptfire-rx'!E31+airports!E31+ptegu_summer!E31+ptegu_winter!E31+ptegu_wintershld!E31</f>
        <v>33206.236540784972</v>
      </c>
      <c r="F32" s="88">
        <f>rail!F31+'cmv_c1c2 12'!F31+nonpt!F31+nonroad!F31+ptnonipm!F31+pt_oilgas!F31+np_oilgas!F31+rwc!F31+'onroad all'!BL31+afdust!BB31+'ptfire-wild'!F31+ptagfire!F31+'cmv_c3 12'!F31+'ptfire-rx'!F31+airports!F31+ptegu_summer!F31+ptegu_winter!F31+ptegu_wintershld!F31</f>
        <v>20344.258268065641</v>
      </c>
      <c r="G32" s="88">
        <f>rail!G31+'cmv_c1c2 12'!G31+nonpt!G31+nonroad!G31+'onroad all'!CB31+ptnonipm!G31+pt_oilgas!G31+np_oilgas!G31+rwc!G31+'ptfire-wild'!G31+ptagfire!G31+'cmv_c3 12'!G31+'ptfire-rx'!G31+airports!G31+ptegu_summer!BO31+ptegu_winter!BO31+ptegu_wintershld!BO31</f>
        <v>3533.7421434731359</v>
      </c>
      <c r="H32" s="88">
        <f>rail!H31+'cmv_c1c2 12'!H31+nonpt!H31+nonroad!H31+'onroad all'!CN31+ptnonipm!H31+pt_oilgas!H31+np_oilgas!H31+rwc!H31+'ptfire-wild'!H31+ptagfire!H31+'cmv_c3 12'!H31+livestock!C31+'ptfire-rx'!H31+solvents!H31+airports!H31+ptegu_summer!H31+ptegu_winter!H31+ptegu_wintershld!H31</f>
        <v>140936.91570983003</v>
      </c>
      <c r="I32" s="45" t="s">
        <v>237</v>
      </c>
      <c r="K32" s="88"/>
      <c r="M32" s="87" t="s">
        <v>30</v>
      </c>
      <c r="N32" s="88">
        <f>B32+'biogenics 12'!H31</f>
        <v>612120.05476873973</v>
      </c>
      <c r="O32" s="88">
        <f t="shared" si="0"/>
        <v>7385.500270354898</v>
      </c>
      <c r="P32" s="88">
        <f>D32+'biogenics 12'!T31</f>
        <v>85252.4144426774</v>
      </c>
      <c r="Q32" s="88">
        <f t="shared" si="1"/>
        <v>33206.236540784972</v>
      </c>
      <c r="R32" s="88">
        <f t="shared" si="1"/>
        <v>20344.258268065641</v>
      </c>
      <c r="S32" s="88">
        <f t="shared" si="1"/>
        <v>3533.7421434731359</v>
      </c>
      <c r="T32" s="88">
        <f>H32+'biogenics 12'!Z31</f>
        <v>238554.08480982995</v>
      </c>
      <c r="V32" s="87" t="s">
        <v>30</v>
      </c>
      <c r="W32" s="88">
        <f>B32-'[1]ptfire-wild'!B31-'[1]ptfire-rx'!B31</f>
        <v>565316.4752587399</v>
      </c>
      <c r="X32" s="88">
        <f>C32-'[1]ptfire-wild'!C31-'[1]ptfire-rx'!C31</f>
        <v>6794.6462339948976</v>
      </c>
      <c r="Y32" s="88">
        <f>D32-'[1]ptfire-wild'!D31-'[1]ptfire-rx'!D31</f>
        <v>82791.779685171176</v>
      </c>
      <c r="Z32" s="88">
        <f>E32-'[1]ptfire-wild'!E31-'[1]ptfire-rx'!E31</f>
        <v>29558.22590388497</v>
      </c>
      <c r="AA32" s="88">
        <f>F32-'[1]ptfire-wild'!F31-'[1]ptfire-rx'!F31</f>
        <v>17252.724378765641</v>
      </c>
      <c r="AB32" s="88">
        <f>G32-'[1]ptfire-wild'!G31-'[1]ptfire-rx'!G31</f>
        <v>3268.6816827431358</v>
      </c>
      <c r="AC32" s="88">
        <f>H32-'[1]ptfire-wild'!H31-'[1]ptfire-rx'!H31</f>
        <v>132443.35434003003</v>
      </c>
    </row>
    <row r="33" spans="1:29" x14ac:dyDescent="0.25">
      <c r="A33" s="87" t="s">
        <v>31</v>
      </c>
      <c r="B33" s="88">
        <f>rail!B32+'cmv_c1c2 12'!B32+nonpt!B32+nonroad!B32+'onroad all'!Q32+ptnonipm!B32+pt_oilgas!B32+np_oilgas!B32+rwc!B32+'ptfire-wild'!B32+ptagfire!B32+'cmv_c3 12'!B32+'ptfire-rx'!B32+airports!B32+ptegu_summer!B32+ptegu_winter!B32+ptegu_wintershld!B32</f>
        <v>535754.87123692001</v>
      </c>
      <c r="C33" s="88">
        <f>rail!C32+'cmv_c1c2 12'!AO32+nonpt!C32+nonroad!C32+'onroad all'!AR32+ptnonipm!C32+pt_oilgas!C32+np_oilgas!C32+rwc!C32+livestock!B32+'ptfire-wild'!C32+ptagfire!C32+'cmv_c3 12'!AO32+fertilizer!B32+'ptfire-rx'!C32+airports!C32+ptegu_summer!C32+ptegu_winter!C32+ptegu_wintershld!C32</f>
        <v>35577.750940725105</v>
      </c>
      <c r="D33" s="88">
        <f>rail!D32+'cmv_c1c2 12'!D32+nonpt!D32+nonroad!D32+'onroad all'!AG32+'onroad all'!AT32+'onroad all'!AU32+ptnonipm!D32+pt_oilgas!D32+np_oilgas!D32+rwc!D32+'ptfire-wild'!D32+ptagfire!D32+'cmv_c3 12'!D32+'ptfire-rx'!D32+airports!D32+ptegu_summer!AO32+ptegu_winter!AO32+ptegu_wintershld!AO32</f>
        <v>149996.12623769182</v>
      </c>
      <c r="E33" s="88">
        <f>rail!E32+'cmv_c1c2 12'!E32+nonpt!E32+nonroad!E32+ptnonipm!E32+pt_oilgas!E32+np_oilgas!E32+rwc!E32+'onroad all'!BI32+afdust!BA32+'ptfire-wild'!E32+ptagfire!E32+'cmv_c3 12'!E32+'ptfire-rx'!E32+airports!E32+ptegu_summer!E32+ptegu_winter!E32+ptegu_wintershld!E32</f>
        <v>159776.39021392277</v>
      </c>
      <c r="F33" s="88">
        <f>rail!F32+'cmv_c1c2 12'!F32+nonpt!F32+nonroad!F32+ptnonipm!F32+pt_oilgas!F32+np_oilgas!F32+rwc!F32+'onroad all'!BL32+afdust!BB32+'ptfire-wild'!F32+ptagfire!F32+'cmv_c3 12'!F32+'ptfire-rx'!F32+airports!F32+ptegu_summer!F32+ptegu_winter!F32+ptegu_wintershld!F32</f>
        <v>42495.899048624735</v>
      </c>
      <c r="G33" s="88">
        <f>rail!G32+'cmv_c1c2 12'!G32+nonpt!G32+nonroad!G32+'onroad all'!CB32+ptnonipm!G32+pt_oilgas!G32+np_oilgas!G32+rwc!G32+'ptfire-wild'!G32+ptagfire!G32+'cmv_c3 12'!G32+'ptfire-rx'!G32+airports!G32+ptegu_summer!BO32+ptegu_winter!BO32+ptegu_wintershld!BO32</f>
        <v>34415.043221082196</v>
      </c>
      <c r="H33" s="88">
        <f>rail!H32+'cmv_c1c2 12'!H32+nonpt!H32+nonroad!H32+'onroad all'!CN32+ptnonipm!H32+pt_oilgas!H32+np_oilgas!H32+rwc!H32+'ptfire-wild'!H32+ptagfire!H32+'cmv_c3 12'!H32+livestock!C32+'ptfire-rx'!H32+solvents!H32+airports!H32+ptegu_summer!H32+ptegu_winter!H32+ptegu_wintershld!H32</f>
        <v>324041.54802602995</v>
      </c>
      <c r="K33" s="88"/>
      <c r="M33" s="87" t="s">
        <v>31</v>
      </c>
      <c r="N33" s="88">
        <f>B33+'biogenics 12'!H32</f>
        <v>652408.12339692004</v>
      </c>
      <c r="O33" s="88">
        <f t="shared" si="0"/>
        <v>35577.750940725105</v>
      </c>
      <c r="P33" s="88">
        <f>D33+'biogenics 12'!T32</f>
        <v>166155.71557669181</v>
      </c>
      <c r="Q33" s="88">
        <f t="shared" si="1"/>
        <v>159776.39021392277</v>
      </c>
      <c r="R33" s="88">
        <f t="shared" si="1"/>
        <v>42495.899048624735</v>
      </c>
      <c r="S33" s="88">
        <f t="shared" si="1"/>
        <v>34415.043221082196</v>
      </c>
      <c r="T33" s="88">
        <f>H33+'biogenics 12'!Z32</f>
        <v>827446.22492602887</v>
      </c>
      <c r="V33" s="87" t="s">
        <v>31</v>
      </c>
      <c r="W33" s="88">
        <f>B33-'[1]ptfire-wild'!B32-'[1]ptfire-rx'!B32</f>
        <v>360276.43204392004</v>
      </c>
      <c r="X33" s="88">
        <f>C33-'[1]ptfire-wild'!C32-'[1]ptfire-rx'!C32</f>
        <v>32693.121070725105</v>
      </c>
      <c r="Y33" s="88">
        <f>D33-'[1]ptfire-wild'!D32-'[1]ptfire-rx'!D32</f>
        <v>147366.12114069183</v>
      </c>
      <c r="Z33" s="88">
        <f>E33-'[1]ptfire-wild'!E32-'[1]ptfire-rx'!E32</f>
        <v>141714.71782492276</v>
      </c>
      <c r="AA33" s="88">
        <f>F33-'[1]ptfire-wild'!F32-'[1]ptfire-rx'!F32</f>
        <v>27189.396153624733</v>
      </c>
      <c r="AB33" s="88">
        <f>G33-'[1]ptfire-wild'!G32-'[1]ptfire-rx'!G32</f>
        <v>33024.274092082196</v>
      </c>
      <c r="AC33" s="88">
        <f>H33-'[1]ptfire-wild'!H32-'[1]ptfire-rx'!H32</f>
        <v>282574.96497202996</v>
      </c>
    </row>
    <row r="34" spans="1:29" x14ac:dyDescent="0.25">
      <c r="A34" s="87" t="s">
        <v>32</v>
      </c>
      <c r="B34" s="88">
        <f>rail!B33+'cmv_c1c2 12'!B33+nonpt!B33+nonroad!B33+'onroad all'!Q33+ptnonipm!B33+pt_oilgas!B33+np_oilgas!B33+rwc!B33+'ptfire-wild'!B33+ptagfire!B33+'cmv_c3 12'!B33+'ptfire-rx'!B33+airports!B33+ptegu_summer!B33+ptegu_winter!B33+ptegu_wintershld!B33</f>
        <v>1167036.8846003802</v>
      </c>
      <c r="C34" s="88">
        <f>rail!C33+'cmv_c1c2 12'!AO33+nonpt!C33+nonroad!C33+'onroad all'!AR33+ptnonipm!C33+pt_oilgas!C33+np_oilgas!C33+rwc!C33+livestock!B33+'ptfire-wild'!C33+ptagfire!C33+'cmv_c3 12'!AO33+fertilizer!B33+'ptfire-rx'!C33+airports!C33+ptegu_summer!C33+ptegu_winter!C33+ptegu_wintershld!C33</f>
        <v>47718.521392125702</v>
      </c>
      <c r="D34" s="88">
        <f>rail!D33+'cmv_c1c2 12'!D33+nonpt!D33+nonroad!D33+'onroad all'!AG33+'onroad all'!AT33+'onroad all'!AU33+ptnonipm!D33+pt_oilgas!D33+np_oilgas!D33+rwc!D33+'ptfire-wild'!D33+ptagfire!D33+'cmv_c3 12'!D33+'ptfire-rx'!D33+airports!D33+ptegu_summer!AO33+ptegu_winter!AO33+ptegu_wintershld!AO33</f>
        <v>168691.39735046579</v>
      </c>
      <c r="E34" s="88">
        <f>rail!E33+'cmv_c1c2 12'!E33+nonpt!E33+nonroad!E33+ptnonipm!E33+pt_oilgas!E33+np_oilgas!E33+rwc!E33+'onroad all'!BI33+afdust!BA33+'ptfire-wild'!E33+ptagfire!E33+'cmv_c3 12'!E33+'ptfire-rx'!E33+airports!E33+ptegu_summer!E33+ptegu_winter!E33+ptegu_wintershld!E33</f>
        <v>109772.70017765551</v>
      </c>
      <c r="F34" s="88">
        <f>rail!F33+'cmv_c1c2 12'!F33+nonpt!F33+nonroad!F33+ptnonipm!F33+pt_oilgas!F33+np_oilgas!F33+rwc!F33+'onroad all'!BL33+afdust!BB33+'ptfire-wild'!F33+ptagfire!F33+'cmv_c3 12'!F33+'ptfire-rx'!F33+airports!F33+ptegu_summer!F33+ptegu_winter!F33+ptegu_wintershld!F33</f>
        <v>46032.609067283425</v>
      </c>
      <c r="G34" s="88">
        <f>rail!G33+'cmv_c1c2 12'!G33+nonpt!G33+nonroad!G33+'onroad all'!CB33+ptnonipm!G33+pt_oilgas!G33+np_oilgas!G33+rwc!G33+'ptfire-wild'!G33+ptagfire!G33+'cmv_c3 12'!G33+'ptfire-rx'!G33+airports!G33+ptegu_summer!BO33+ptegu_winter!BO33+ptegu_wintershld!BO33</f>
        <v>16061.907947942558</v>
      </c>
      <c r="H34" s="88">
        <f>rail!H33+'cmv_c1c2 12'!H33+nonpt!H33+nonroad!H33+'onroad all'!CN33+ptnonipm!H33+pt_oilgas!H33+np_oilgas!H33+rwc!H33+'ptfire-wild'!H33+ptagfire!H33+'cmv_c3 12'!H33+livestock!C33+'ptfire-rx'!H33+solvents!H33+airports!H33+ptegu_summer!H33+ptegu_winter!H33+ptegu_wintershld!H33</f>
        <v>279443.60038429999</v>
      </c>
      <c r="I34" s="45" t="s">
        <v>237</v>
      </c>
      <c r="K34" s="88"/>
      <c r="M34" s="87" t="s">
        <v>32</v>
      </c>
      <c r="N34" s="88">
        <f>B34+'biogenics 12'!H33</f>
        <v>1221200.3933413802</v>
      </c>
      <c r="O34" s="88">
        <f t="shared" si="0"/>
        <v>47718.521392125702</v>
      </c>
      <c r="P34" s="88">
        <f>D34+'biogenics 12'!T33</f>
        <v>179971.5657350407</v>
      </c>
      <c r="Q34" s="88">
        <f t="shared" si="1"/>
        <v>109772.70017765551</v>
      </c>
      <c r="R34" s="88">
        <f t="shared" si="1"/>
        <v>46032.609067283425</v>
      </c>
      <c r="S34" s="88">
        <f t="shared" si="1"/>
        <v>16061.907947942558</v>
      </c>
      <c r="T34" s="88">
        <f>H34+'biogenics 12'!Z33</f>
        <v>643750.85861429991</v>
      </c>
      <c r="V34" s="87" t="s">
        <v>32</v>
      </c>
      <c r="W34" s="88">
        <f>B34-'[1]ptfire-wild'!B33-'[1]ptfire-rx'!B33</f>
        <v>1139077.3355073801</v>
      </c>
      <c r="X34" s="88">
        <f>C34-'[1]ptfire-wild'!C33-'[1]ptfire-rx'!C33</f>
        <v>47259.166434625702</v>
      </c>
      <c r="Y34" s="88">
        <f>D34-'[1]ptfire-wild'!D33-'[1]ptfire-rx'!D33</f>
        <v>168285.81219154582</v>
      </c>
      <c r="Z34" s="88">
        <f>E34-'[1]ptfire-wild'!E33-'[1]ptfire-rx'!E33</f>
        <v>106906.89657295552</v>
      </c>
      <c r="AA34" s="88">
        <f>F34-'[1]ptfire-wild'!F33-'[1]ptfire-rx'!F33</f>
        <v>43603.962089383422</v>
      </c>
      <c r="AB34" s="88">
        <f>G34-'[1]ptfire-wild'!G33-'[1]ptfire-rx'!G33</f>
        <v>15844.430871522558</v>
      </c>
      <c r="AC34" s="88">
        <f>H34-'[1]ptfire-wild'!H33-'[1]ptfire-rx'!H33</f>
        <v>272840.35453259997</v>
      </c>
    </row>
    <row r="35" spans="1:29" x14ac:dyDescent="0.25">
      <c r="A35" s="87" t="s">
        <v>33</v>
      </c>
      <c r="B35" s="88">
        <f>rail!B34+'cmv_c1c2 12'!B34+nonpt!B34+nonroad!B34+'onroad all'!Q34+ptnonipm!B34+pt_oilgas!B34+np_oilgas!B34+rwc!B34+'ptfire-wild'!B34+ptagfire!B34+'cmv_c3 12'!B34+'ptfire-rx'!B34+airports!B34+ptegu_summer!B34+ptegu_winter!B34+ptegu_wintershld!B34</f>
        <v>1265101.2969805591</v>
      </c>
      <c r="C35" s="88">
        <f>rail!C34+'cmv_c1c2 12'!AO34+nonpt!C34+nonroad!C34+'onroad all'!AR34+ptnonipm!C34+pt_oilgas!C34+np_oilgas!C34+rwc!C34+livestock!B34+'ptfire-wild'!C34+ptagfire!C34+'cmv_c3 12'!AO34+fertilizer!B34+'ptfire-rx'!C34+airports!C34+ptegu_summer!C34+ptegu_winter!C34+ptegu_wintershld!C34</f>
        <v>213696.87717427811</v>
      </c>
      <c r="D35" s="88">
        <f>rail!D34+'cmv_c1c2 12'!D34+nonpt!D34+nonroad!D34+'onroad all'!AG34+'onroad all'!AT34+'onroad all'!AU34+ptnonipm!D34+pt_oilgas!D34+np_oilgas!D34+rwc!D34+'ptfire-wild'!D34+ptagfire!D34+'cmv_c3 12'!D34+'ptfire-rx'!D34+airports!D34+ptegu_summer!AO34+ptegu_winter!AO34+ptegu_wintershld!AO34</f>
        <v>128359.39309152208</v>
      </c>
      <c r="E35" s="88">
        <f>rail!E34+'cmv_c1c2 12'!E34+nonpt!E34+nonroad!E34+ptnonipm!E34+pt_oilgas!E34+np_oilgas!E34+rwc!E34+'onroad all'!BI34+afdust!BA34+'ptfire-wild'!E34+ptagfire!E34+'cmv_c3 12'!E34+'ptfire-rx'!E34+airports!E34+ptegu_summer!E34+ptegu_winter!E34+ptegu_wintershld!E34</f>
        <v>148736.71808843932</v>
      </c>
      <c r="F35" s="88">
        <f>rail!F34+'cmv_c1c2 12'!F34+nonpt!F34+nonroad!F34+ptnonipm!F34+pt_oilgas!F34+np_oilgas!F34+rwc!F34+'onroad all'!BL34+afdust!BB34+'ptfire-wild'!F34+ptagfire!F34+'cmv_c3 12'!F34+'ptfire-rx'!F34+airports!F34+ptegu_summer!F34+ptegu_winter!F34+ptegu_wintershld!F34</f>
        <v>68427.08615949504</v>
      </c>
      <c r="G35" s="88">
        <f>rail!G34+'cmv_c1c2 12'!G34+nonpt!G34+nonroad!G34+'onroad all'!CB34+ptnonipm!G34+pt_oilgas!G34+np_oilgas!G34+rwc!G34+'ptfire-wild'!G34+ptagfire!G34+'cmv_c3 12'!G34+'ptfire-rx'!G34+airports!G34+ptegu_summer!BO34+ptegu_winter!BO34+ptegu_wintershld!BO34</f>
        <v>26152.564288616308</v>
      </c>
      <c r="H35" s="88">
        <f>rail!H34+'cmv_c1c2 12'!H34+nonpt!H34+nonroad!H34+'onroad all'!CN34+ptnonipm!H34+pt_oilgas!H34+np_oilgas!H34+rwc!H34+'ptfire-wild'!H34+ptagfire!H34+'cmv_c3 12'!H34+livestock!C34+'ptfire-rx'!H34+solvents!H34+airports!H34+ptegu_summer!H34+ptegu_winter!H34+ptegu_wintershld!H34</f>
        <v>286812.58050572407</v>
      </c>
      <c r="I35" s="45" t="s">
        <v>237</v>
      </c>
      <c r="K35" s="88"/>
      <c r="M35" s="87" t="s">
        <v>33</v>
      </c>
      <c r="N35" s="88">
        <f>B35+'biogenics 12'!H34</f>
        <v>1362939.4457205592</v>
      </c>
      <c r="O35" s="88">
        <f t="shared" si="0"/>
        <v>213696.87717427811</v>
      </c>
      <c r="P35" s="88">
        <f>D35+'biogenics 12'!T34</f>
        <v>150248.57265321197</v>
      </c>
      <c r="Q35" s="88">
        <f t="shared" si="1"/>
        <v>148736.71808843932</v>
      </c>
      <c r="R35" s="88">
        <f t="shared" si="1"/>
        <v>68427.08615949504</v>
      </c>
      <c r="S35" s="88">
        <f t="shared" si="1"/>
        <v>26152.564288616308</v>
      </c>
      <c r="T35" s="88">
        <f>H35+'biogenics 12'!Z34</f>
        <v>1194906.8513057241</v>
      </c>
      <c r="V35" s="87" t="s">
        <v>33</v>
      </c>
      <c r="W35" s="88">
        <f>B35-'[1]ptfire-wild'!B34-'[1]ptfire-rx'!B34</f>
        <v>964021.10683955904</v>
      </c>
      <c r="X35" s="88">
        <f>C35-'[1]ptfire-wild'!C34-'[1]ptfire-rx'!C34</f>
        <v>208732.70133627811</v>
      </c>
      <c r="Y35" s="88">
        <f>D35-'[1]ptfire-wild'!D34-'[1]ptfire-rx'!D34</f>
        <v>123083.34307842208</v>
      </c>
      <c r="Z35" s="88">
        <f>E35-'[1]ptfire-wild'!E34-'[1]ptfire-rx'!E34</f>
        <v>117065.17332103931</v>
      </c>
      <c r="AA35" s="88">
        <f>F35-'[1]ptfire-wild'!F34-'[1]ptfire-rx'!F34</f>
        <v>41586.796102595043</v>
      </c>
      <c r="AB35" s="88">
        <f>G35-'[1]ptfire-wild'!G34-'[1]ptfire-rx'!G34</f>
        <v>23532.845707406308</v>
      </c>
      <c r="AC35" s="88">
        <f>H35-'[1]ptfire-wild'!H34-'[1]ptfire-rx'!H34</f>
        <v>215452.36169372409</v>
      </c>
    </row>
    <row r="36" spans="1:29" x14ac:dyDescent="0.25">
      <c r="A36" s="87" t="s">
        <v>34</v>
      </c>
      <c r="B36" s="88">
        <f>rail!B35+'cmv_c1c2 12'!B35+nonpt!B35+nonroad!B35+'onroad all'!Q35+ptnonipm!B35+pt_oilgas!B35+np_oilgas!B35+rwc!B35+'ptfire-wild'!B35+ptagfire!B35+'cmv_c3 12'!B35+'ptfire-rx'!B35+airports!B35+ptegu_summer!B35+ptegu_winter!B35+ptegu_wintershld!B35</f>
        <v>342093.30324400001</v>
      </c>
      <c r="C36" s="88">
        <f>rail!C35+'cmv_c1c2 12'!AO35+nonpt!C35+nonroad!C35+'onroad all'!AR35+ptnonipm!C35+pt_oilgas!C35+np_oilgas!C35+rwc!C35+livestock!B35+'ptfire-wild'!C35+ptagfire!C35+'cmv_c3 12'!AO35+fertilizer!B35+'ptfire-rx'!C35+airports!C35+ptegu_summer!C35+ptegu_winter!C35+ptegu_wintershld!C35</f>
        <v>118032.82251776921</v>
      </c>
      <c r="D36" s="88">
        <f>rail!D35+'cmv_c1c2 12'!D35+nonpt!D35+nonroad!D35+'onroad all'!AG35+'onroad all'!AT35+'onroad all'!AU35+ptnonipm!D35+pt_oilgas!D35+np_oilgas!D35+rwc!D35+'ptfire-wild'!D35+ptagfire!D35+'cmv_c3 12'!D35+'ptfire-rx'!D35+airports!D35+ptegu_summer!AO35+ptegu_winter!AO35+ptegu_wintershld!AO35</f>
        <v>128834.76309552677</v>
      </c>
      <c r="E36" s="88">
        <f>rail!E35+'cmv_c1c2 12'!E35+nonpt!E35+nonroad!E35+ptnonipm!E35+pt_oilgas!E35+np_oilgas!E35+rwc!E35+'onroad all'!BI35+afdust!BA35+'ptfire-wild'!E35+ptagfire!E35+'cmv_c3 12'!E35+'ptfire-rx'!E35+airports!E35+ptegu_summer!E35+ptegu_winter!E35+ptegu_wintershld!E35</f>
        <v>211602.05503272737</v>
      </c>
      <c r="F36" s="88">
        <f>rail!F35+'cmv_c1c2 12'!F35+nonpt!F35+nonroad!F35+ptnonipm!F35+pt_oilgas!F35+np_oilgas!F35+rwc!F35+'onroad all'!BL35+afdust!BB35+'ptfire-wild'!F35+ptagfire!F35+'cmv_c3 12'!F35+'ptfire-rx'!F35+airports!F35+ptegu_summer!F35+ptegu_winter!F35+ptegu_wintershld!F35</f>
        <v>49655.361836489385</v>
      </c>
      <c r="G36" s="88">
        <f>rail!G35+'cmv_c1c2 12'!G35+nonpt!G35+nonroad!G35+'onroad all'!CB35+ptnonipm!G35+pt_oilgas!G35+np_oilgas!G35+rwc!G35+'ptfire-wild'!G35+ptagfire!G35+'cmv_c3 12'!G35+'ptfire-rx'!G35+airports!G35+ptegu_summer!BO35+ptegu_winter!BO35+ptegu_wintershld!BO35</f>
        <v>62592.406009527353</v>
      </c>
      <c r="H36" s="88">
        <f>rail!H35+'cmv_c1c2 12'!H35+nonpt!H35+nonroad!H35+'onroad all'!CN35+ptnonipm!H35+pt_oilgas!H35+np_oilgas!H35+rwc!H35+'ptfire-wild'!H35+ptagfire!H35+'cmv_c3 12'!H35+livestock!C35+'ptfire-rx'!H35+solvents!H35+airports!H35+ptegu_summer!H35+ptegu_winter!H35+ptegu_wintershld!H35</f>
        <v>372989.2886644401</v>
      </c>
      <c r="I36" s="45" t="s">
        <v>237</v>
      </c>
      <c r="K36" s="88"/>
      <c r="M36" s="87" t="s">
        <v>34</v>
      </c>
      <c r="N36" s="88">
        <f>B36+'biogenics 12'!H35</f>
        <v>384525.20154999988</v>
      </c>
      <c r="O36" s="88">
        <f t="shared" si="0"/>
        <v>118032.82251776921</v>
      </c>
      <c r="P36" s="88">
        <f>D36+'biogenics 12'!T35</f>
        <v>161104.17467946466</v>
      </c>
      <c r="Q36" s="88">
        <f t="shared" si="1"/>
        <v>211602.05503272737</v>
      </c>
      <c r="R36" s="88">
        <f t="shared" si="1"/>
        <v>49655.361836489385</v>
      </c>
      <c r="S36" s="88">
        <f t="shared" si="1"/>
        <v>62592.406009527353</v>
      </c>
      <c r="T36" s="88">
        <f>H36+'biogenics 12'!Z35</f>
        <v>497340.52846443909</v>
      </c>
      <c r="V36" s="87" t="s">
        <v>34</v>
      </c>
      <c r="W36" s="88">
        <f>B36-'[1]ptfire-wild'!B35-'[1]ptfire-rx'!B35</f>
        <v>234265.791417</v>
      </c>
      <c r="X36" s="88">
        <f>C36-'[1]ptfire-wild'!C35-'[1]ptfire-rx'!C35</f>
        <v>116260.07682776921</v>
      </c>
      <c r="Y36" s="88">
        <f>D36-'[1]ptfire-wild'!D35-'[1]ptfire-rx'!D35</f>
        <v>127208.06069652677</v>
      </c>
      <c r="Z36" s="88">
        <f>E36-'[1]ptfire-wild'!E35-'[1]ptfire-rx'!E35</f>
        <v>200494.08137572737</v>
      </c>
      <c r="AA36" s="88">
        <f>F36-'[1]ptfire-wild'!F35-'[1]ptfire-rx'!F35</f>
        <v>40241.823002489386</v>
      </c>
      <c r="AB36" s="88">
        <f>G36-'[1]ptfire-wild'!G35-'[1]ptfire-rx'!G35</f>
        <v>61734.561312527352</v>
      </c>
      <c r="AC36" s="88">
        <f>H36-'[1]ptfire-wild'!H35-'[1]ptfire-rx'!H35</f>
        <v>347506.0482964401</v>
      </c>
    </row>
    <row r="37" spans="1:29" x14ac:dyDescent="0.25">
      <c r="A37" s="87" t="s">
        <v>35</v>
      </c>
      <c r="B37" s="88">
        <f>rail!B36+'cmv_c1c2 12'!B36+nonpt!B36+nonroad!B36+'onroad all'!Q36+ptnonipm!B36+pt_oilgas!B36+np_oilgas!B36+rwc!B36+'ptfire-wild'!B36+ptagfire!B36+'cmv_c3 12'!B36+'ptfire-rx'!B36+airports!B36+ptegu_summer!B36+ptegu_winter!B36+ptegu_wintershld!B36</f>
        <v>1196783.7028314073</v>
      </c>
      <c r="C37" s="88">
        <f>rail!C36+'cmv_c1c2 12'!AO36+nonpt!C36+nonroad!C36+'onroad all'!AR36+ptnonipm!C36+pt_oilgas!C36+np_oilgas!C36+rwc!C36+livestock!B36+'ptfire-wild'!C36+ptagfire!C36+'cmv_c3 12'!AO36+fertilizer!B36+'ptfire-rx'!C36+airports!C36+ptegu_summer!C36+ptegu_winter!C36+ptegu_wintershld!C36</f>
        <v>101328.87258429888</v>
      </c>
      <c r="D37" s="88">
        <f>rail!D36+'cmv_c1c2 12'!D36+nonpt!D36+nonroad!D36+'onroad all'!AG36+'onroad all'!AT36+'onroad all'!AU36+ptnonipm!D36+pt_oilgas!D36+np_oilgas!D36+rwc!D36+'ptfire-wild'!D36+ptagfire!D36+'cmv_c3 12'!D36+'ptfire-rx'!D36+airports!D36+ptegu_summer!AO36+ptegu_winter!AO36+ptegu_wintershld!AO36</f>
        <v>199940.22560379826</v>
      </c>
      <c r="E37" s="88">
        <f>rail!E36+'cmv_c1c2 12'!E36+nonpt!E36+nonroad!E36+ptnonipm!E36+pt_oilgas!E36+np_oilgas!E36+rwc!E36+'onroad all'!BI36+afdust!BA36+'ptfire-wild'!E36+ptagfire!E36+'cmv_c3 12'!E36+'ptfire-rx'!E36+airports!E36+ptegu_summer!E36+ptegu_winter!E36+ptegu_wintershld!E36</f>
        <v>153375.71306940436</v>
      </c>
      <c r="F37" s="88">
        <f>rail!F36+'cmv_c1c2 12'!F36+nonpt!F36+nonroad!F36+ptnonipm!F36+pt_oilgas!F36+np_oilgas!F36+rwc!F36+'onroad all'!BL36+afdust!BB36+'ptfire-wild'!F36+ptagfire!F36+'cmv_c3 12'!F36+'ptfire-rx'!F36+airports!F36+ptegu_summer!F36+ptegu_winter!F36+ptegu_wintershld!F36</f>
        <v>64976.782253926569</v>
      </c>
      <c r="G37" s="88">
        <f>rail!G36+'cmv_c1c2 12'!G36+nonpt!G36+nonroad!G36+'onroad all'!CB36+ptnonipm!G36+pt_oilgas!G36+np_oilgas!G36+rwc!G36+'ptfire-wild'!G36+ptagfire!G36+'cmv_c3 12'!G36+'ptfire-rx'!G36+airports!G36+ptegu_summer!BO36+ptegu_winter!BO36+ptegu_wintershld!BO36</f>
        <v>82338.237107725101</v>
      </c>
      <c r="H37" s="88">
        <f>rail!H36+'cmv_c1c2 12'!H36+nonpt!H36+nonroad!H36+'onroad all'!CN36+ptnonipm!H36+pt_oilgas!H36+np_oilgas!H36+rwc!H36+'ptfire-wild'!H36+ptagfire!H36+'cmv_c3 12'!H36+livestock!C36+'ptfire-rx'!H36+solvents!H36+airports!H36+ptegu_summer!H36+ptegu_winter!H36+ptegu_wintershld!H36</f>
        <v>262975.284887121</v>
      </c>
      <c r="I37" s="45" t="s">
        <v>237</v>
      </c>
      <c r="K37" s="88"/>
      <c r="M37" s="87" t="s">
        <v>35</v>
      </c>
      <c r="N37" s="88">
        <f>B37+'biogenics 12'!H36</f>
        <v>1240624.4720974073</v>
      </c>
      <c r="O37" s="88">
        <f t="shared" si="0"/>
        <v>101328.87258429888</v>
      </c>
      <c r="P37" s="88">
        <f>D37+'biogenics 12'!T36</f>
        <v>221660.60799295237</v>
      </c>
      <c r="Q37" s="88">
        <f t="shared" si="1"/>
        <v>153375.71306940436</v>
      </c>
      <c r="R37" s="88">
        <f t="shared" si="1"/>
        <v>64976.782253926569</v>
      </c>
      <c r="S37" s="88">
        <f t="shared" si="1"/>
        <v>82338.237107725101</v>
      </c>
      <c r="T37" s="88">
        <f>H37+'biogenics 12'!Z36</f>
        <v>542403.287693121</v>
      </c>
      <c r="V37" s="87" t="s">
        <v>35</v>
      </c>
      <c r="W37" s="88">
        <f>B37-'[1]ptfire-wild'!B36-'[1]ptfire-rx'!B36</f>
        <v>1168519.8812084072</v>
      </c>
      <c r="X37" s="88">
        <f>C37-'[1]ptfire-wild'!C36-'[1]ptfire-rx'!C36</f>
        <v>100863.55946831887</v>
      </c>
      <c r="Y37" s="88">
        <f>D37-'[1]ptfire-wild'!D36-'[1]ptfire-rx'!D36</f>
        <v>199480.91989360825</v>
      </c>
      <c r="Z37" s="88">
        <f>E37-'[1]ptfire-wild'!E36-'[1]ptfire-rx'!E36</f>
        <v>150434.68995380437</v>
      </c>
      <c r="AA37" s="88">
        <f>F37-'[1]ptfire-wild'!F36-'[1]ptfire-rx'!F36</f>
        <v>62484.389529326567</v>
      </c>
      <c r="AB37" s="88">
        <f>G37-'[1]ptfire-wild'!G36-'[1]ptfire-rx'!G36</f>
        <v>82103.313592615101</v>
      </c>
      <c r="AC37" s="88">
        <f>H37-'[1]ptfire-wild'!H36-'[1]ptfire-rx'!H36</f>
        <v>256286.41089892102</v>
      </c>
    </row>
    <row r="38" spans="1:29" x14ac:dyDescent="0.25">
      <c r="A38" s="87" t="s">
        <v>36</v>
      </c>
      <c r="B38" s="88">
        <f>rail!B37+'cmv_c1c2 12'!B37+nonpt!B37+nonroad!B37+'onroad all'!Q37+ptnonipm!B37+pt_oilgas!B37+np_oilgas!B37+rwc!B37+'ptfire-wild'!B37+ptagfire!B37+'cmv_c3 12'!B37+'ptfire-rx'!B37+airports!B37+ptegu_summer!B37+ptegu_winter!B37+ptegu_wintershld!B37</f>
        <v>1395206.3054387001</v>
      </c>
      <c r="C38" s="88">
        <f>rail!C37+'cmv_c1c2 12'!AO37+nonpt!C37+nonroad!C37+'onroad all'!AR37+ptnonipm!C37+pt_oilgas!C37+np_oilgas!C37+rwc!C37+livestock!B37+'ptfire-wild'!C37+ptagfire!C37+'cmv_c3 12'!AO37+fertilizer!B37+'ptfire-rx'!C37+airports!C37+ptegu_summer!C37+ptegu_winter!C37+ptegu_wintershld!C37</f>
        <v>125745.4150686715</v>
      </c>
      <c r="D38" s="88">
        <f>rail!D37+'cmv_c1c2 12'!D37+nonpt!D37+nonroad!D37+'onroad all'!AG37+'onroad all'!AT37+'onroad all'!AU37+ptnonipm!D37+pt_oilgas!D37+np_oilgas!D37+rwc!D37+'ptfire-wild'!D37+ptagfire!D37+'cmv_c3 12'!D37+'ptfire-rx'!D37+airports!D37+ptegu_summer!AO37+ptegu_winter!AO37+ptegu_wintershld!AO37</f>
        <v>212758.18813249338</v>
      </c>
      <c r="E38" s="88">
        <f>rail!E37+'cmv_c1c2 12'!E37+nonpt!E37+nonroad!E37+ptnonipm!E37+pt_oilgas!E37+np_oilgas!E37+rwc!E37+'onroad all'!BI37+afdust!BA37+'ptfire-wild'!E37+ptagfire!E37+'cmv_c3 12'!E37+'ptfire-rx'!E37+airports!E37+ptegu_summer!E37+ptegu_winter!E37+ptegu_wintershld!E37</f>
        <v>405470.82034500589</v>
      </c>
      <c r="F38" s="88">
        <f>rail!F37+'cmv_c1c2 12'!F37+nonpt!F37+nonroad!F37+ptnonipm!F37+pt_oilgas!F37+np_oilgas!F37+rwc!F37+'onroad all'!BL37+afdust!BB37+'ptfire-wild'!F37+ptagfire!F37+'cmv_c3 12'!F37+'ptfire-rx'!F37+airports!F37+ptegu_summer!F37+ptegu_winter!F37+ptegu_wintershld!F37</f>
        <v>137000.82991492318</v>
      </c>
      <c r="G38" s="88">
        <f>rail!G37+'cmv_c1c2 12'!G37+nonpt!G37+nonroad!G37+'onroad all'!CB37+ptnonipm!G37+pt_oilgas!G37+np_oilgas!G37+rwc!G37+'ptfire-wild'!G37+ptagfire!G37+'cmv_c3 12'!G37+'ptfire-rx'!G37+airports!G37+ptegu_summer!BO37+ptegu_winter!BO37+ptegu_wintershld!BO37</f>
        <v>34725.703129539652</v>
      </c>
      <c r="H38" s="88">
        <f>rail!H37+'cmv_c1c2 12'!H37+nonpt!H37+nonroad!H37+'onroad all'!CN37+ptnonipm!H37+pt_oilgas!H37+np_oilgas!H37+rwc!H37+'ptfire-wild'!H37+ptagfire!H37+'cmv_c3 12'!H37+livestock!C37+'ptfire-rx'!H37+solvents!H37+airports!H37+ptegu_summer!H37+ptegu_winter!H37+ptegu_wintershld!H37</f>
        <v>507994.33476247336</v>
      </c>
      <c r="I38" s="45" t="s">
        <v>237</v>
      </c>
      <c r="K38" s="88"/>
      <c r="M38" s="87" t="s">
        <v>36</v>
      </c>
      <c r="N38" s="88">
        <f>B38+'biogenics 12'!H37</f>
        <v>1487416.1701087002</v>
      </c>
      <c r="O38" s="88">
        <f t="shared" si="0"/>
        <v>125745.4150686715</v>
      </c>
      <c r="P38" s="88">
        <f>D38+'biogenics 12'!T37</f>
        <v>238834.01995069339</v>
      </c>
      <c r="Q38" s="88">
        <f t="shared" si="1"/>
        <v>405470.82034500589</v>
      </c>
      <c r="R38" s="88">
        <f t="shared" si="1"/>
        <v>137000.82991492318</v>
      </c>
      <c r="S38" s="88">
        <f t="shared" si="1"/>
        <v>34725.703129539652</v>
      </c>
      <c r="T38" s="88">
        <f>H38+'biogenics 12'!Z37</f>
        <v>1017360.2873624724</v>
      </c>
      <c r="V38" s="87" t="s">
        <v>36</v>
      </c>
      <c r="W38" s="88">
        <f>B38-'[1]ptfire-wild'!B37-'[1]ptfire-rx'!B37</f>
        <v>591280.66024870006</v>
      </c>
      <c r="X38" s="88">
        <f>C38-'[1]ptfire-wild'!C37-'[1]ptfire-rx'!C37</f>
        <v>112439.0438239715</v>
      </c>
      <c r="Y38" s="88">
        <f>D38-'[1]ptfire-wild'!D37-'[1]ptfire-rx'!D37</f>
        <v>196029.48609479336</v>
      </c>
      <c r="Z38" s="88">
        <f>E38-'[1]ptfire-wild'!E37-'[1]ptfire-rx'!E37</f>
        <v>318544.9845000059</v>
      </c>
      <c r="AA38" s="88">
        <f>F38-'[1]ptfire-wild'!F37-'[1]ptfire-rx'!F37</f>
        <v>63334.86195392318</v>
      </c>
      <c r="AB38" s="88">
        <f>G38-'[1]ptfire-wild'!G37-'[1]ptfire-rx'!G37</f>
        <v>26923.101379639651</v>
      </c>
      <c r="AC38" s="88">
        <f>H38-'[1]ptfire-wild'!H37-'[1]ptfire-rx'!H37</f>
        <v>316715.31697647332</v>
      </c>
    </row>
    <row r="39" spans="1:29" x14ac:dyDescent="0.25">
      <c r="A39" s="87" t="s">
        <v>37</v>
      </c>
      <c r="B39" s="88">
        <f>rail!B38+'cmv_c1c2 12'!B38+nonpt!B38+nonroad!B38+'onroad all'!Q38+ptnonipm!B38+pt_oilgas!B38+np_oilgas!B38+rwc!B38+'ptfire-wild'!B38+ptagfire!B38+'cmv_c3 12'!B38+'ptfire-rx'!B38+airports!B38+ptegu_summer!B38+ptegu_winter!B38+ptegu_wintershld!B38</f>
        <v>1321252.9218006604</v>
      </c>
      <c r="C39" s="88">
        <f>rail!C38+'cmv_c1c2 12'!AO38+nonpt!C38+nonroad!C38+'onroad all'!AR38+ptnonipm!C38+pt_oilgas!C38+np_oilgas!C38+rwc!C38+livestock!B38+'ptfire-wild'!C38+ptagfire!C38+'cmv_c3 12'!AO38+fertilizer!B38+'ptfire-rx'!C38+airports!C38+ptegu_summer!C38+ptegu_winter!C38+ptegu_wintershld!C38</f>
        <v>39408.733421861587</v>
      </c>
      <c r="D39" s="88">
        <f>rail!D38+'cmv_c1c2 12'!D38+nonpt!D38+nonroad!D38+'onroad all'!AG38+'onroad all'!AT38+'onroad all'!AU38+ptnonipm!D38+pt_oilgas!D38+np_oilgas!D38+rwc!D38+'ptfire-wild'!D38+ptagfire!D38+'cmv_c3 12'!D38+'ptfire-rx'!D38+airports!D38+ptegu_summer!AO38+ptegu_winter!AO38+ptegu_wintershld!AO38</f>
        <v>76840.740778720588</v>
      </c>
      <c r="E39" s="88">
        <f>rail!E38+'cmv_c1c2 12'!E38+nonpt!E38+nonroad!E38+ptnonipm!E38+pt_oilgas!E38+np_oilgas!E38+rwc!E38+'onroad all'!BI38+afdust!BA38+'ptfire-wild'!E38+ptagfire!E38+'cmv_c3 12'!E38+'ptfire-rx'!E38+airports!E38+ptegu_summer!E38+ptegu_winter!E38+ptegu_wintershld!E38</f>
        <v>310665.19666361844</v>
      </c>
      <c r="F39" s="88">
        <f>rail!F38+'cmv_c1c2 12'!F38+nonpt!F38+nonroad!F38+ptnonipm!F38+pt_oilgas!F38+np_oilgas!F38+rwc!F38+'onroad all'!BL38+afdust!BB38+'ptfire-wild'!F38+ptagfire!F38+'cmv_c3 12'!F38+'ptfire-rx'!F38+airports!F38+ptegu_summer!F38+ptegu_winter!F38+ptegu_wintershld!F38</f>
        <v>115488.87245217191</v>
      </c>
      <c r="G39" s="88">
        <f>rail!G38+'cmv_c1c2 12'!G38+nonpt!G38+nonroad!G38+'onroad all'!CB38+ptnonipm!G38+pt_oilgas!G38+np_oilgas!G38+rwc!G38+'ptfire-wild'!G38+ptagfire!G38+'cmv_c3 12'!G38+'ptfire-rx'!G38+airports!G38+ptegu_summer!BO38+ptegu_winter!BO38+ptegu_wintershld!BO38</f>
        <v>9392.9054275416947</v>
      </c>
      <c r="H39" s="88">
        <f>rail!H38+'cmv_c1c2 12'!H38+nonpt!H38+nonroad!H38+'onroad all'!CN38+ptnonipm!H38+pt_oilgas!H38+np_oilgas!H38+rwc!H38+'ptfire-wild'!H38+ptagfire!H38+'cmv_c3 12'!H38+livestock!C38+'ptfire-rx'!H38+solvents!H38+airports!H38+ptegu_summer!H38+ptegu_winter!H38+ptegu_wintershld!H38</f>
        <v>295492.51027429418</v>
      </c>
      <c r="K39" s="88"/>
      <c r="M39" s="87" t="s">
        <v>37</v>
      </c>
      <c r="N39" s="88">
        <f>B39+'biogenics 12'!H38</f>
        <v>1466889.1276006605</v>
      </c>
      <c r="O39" s="88">
        <f t="shared" si="0"/>
        <v>39408.733421861587</v>
      </c>
      <c r="P39" s="88">
        <f>D39+'biogenics 12'!T38</f>
        <v>91220.229529440592</v>
      </c>
      <c r="Q39" s="88">
        <f t="shared" si="1"/>
        <v>310665.19666361844</v>
      </c>
      <c r="R39" s="88">
        <f t="shared" si="1"/>
        <v>115488.87245217191</v>
      </c>
      <c r="S39" s="88">
        <f t="shared" si="1"/>
        <v>9392.9054275416947</v>
      </c>
      <c r="T39" s="88">
        <f>H39+'biogenics 12'!Z38</f>
        <v>1111170.6904742941</v>
      </c>
      <c r="V39" s="87" t="s">
        <v>37</v>
      </c>
      <c r="W39" s="88">
        <f>B39-'[1]ptfire-wild'!B38-'[1]ptfire-rx'!B38</f>
        <v>476797.86158066045</v>
      </c>
      <c r="X39" s="88">
        <f>C39-'[1]ptfire-wild'!C38-'[1]ptfire-rx'!C38</f>
        <v>25604.278422361589</v>
      </c>
      <c r="Y39" s="88">
        <f>D39-'[1]ptfire-wild'!D38-'[1]ptfire-rx'!D38</f>
        <v>68161.869764320581</v>
      </c>
      <c r="Z39" s="88">
        <f>E39-'[1]ptfire-wild'!E38-'[1]ptfire-rx'!E38</f>
        <v>227299.10831661845</v>
      </c>
      <c r="AA39" s="88">
        <f>F39-'[1]ptfire-wild'!F38-'[1]ptfire-rx'!F38</f>
        <v>44839.644625171917</v>
      </c>
      <c r="AB39" s="88">
        <f>G39-'[1]ptfire-wild'!G38-'[1]ptfire-rx'!G38</f>
        <v>3916.3606704416952</v>
      </c>
      <c r="AC39" s="88">
        <f>H39-'[1]ptfire-wild'!H38-'[1]ptfire-rx'!H38</f>
        <v>97053.432451294197</v>
      </c>
    </row>
    <row r="40" spans="1:29" x14ac:dyDescent="0.25">
      <c r="A40" s="87" t="s">
        <v>38</v>
      </c>
      <c r="B40" s="88">
        <f>rail!B39+'cmv_c1c2 12'!B39+nonpt!B39+nonroad!B39+'onroad all'!Q39+ptnonipm!B39+pt_oilgas!B39+np_oilgas!B39+rwc!B39+'ptfire-wild'!B39+ptagfire!B39+'cmv_c3 12'!B39+'ptfire-rx'!B39+airports!B39+ptegu_summer!B39+ptegu_winter!B39+ptegu_wintershld!B39</f>
        <v>1164849.3613592898</v>
      </c>
      <c r="C40" s="88">
        <f>rail!C39+'cmv_c1c2 12'!AO39+nonpt!C39+nonroad!C39+'onroad all'!AR39+ptnonipm!C39+pt_oilgas!C39+np_oilgas!C39+rwc!C39+livestock!B39+'ptfire-wild'!C39+ptagfire!C39+'cmv_c3 12'!AO39+fertilizer!B39+'ptfire-rx'!C39+airports!C39+ptegu_summer!C39+ptegu_winter!C39+ptegu_wintershld!C39</f>
        <v>73676.900490859538</v>
      </c>
      <c r="D40" s="88">
        <f>rail!D39+'cmv_c1c2 12'!D39+nonpt!D39+nonroad!D39+'onroad all'!AG39+'onroad all'!AT39+'onroad all'!AU39+ptnonipm!D39+pt_oilgas!D39+np_oilgas!D39+rwc!D39+'ptfire-wild'!D39+ptagfire!D39+'cmv_c3 12'!D39+'ptfire-rx'!D39+airports!D39+ptegu_summer!AO39+ptegu_winter!AO39+ptegu_wintershld!AO39</f>
        <v>253319.42834745074</v>
      </c>
      <c r="E40" s="88">
        <f>rail!E39+'cmv_c1c2 12'!E39+nonpt!E39+nonroad!E39+ptnonipm!E39+pt_oilgas!E39+np_oilgas!E39+rwc!E39+'onroad all'!BI39+afdust!BA39+'ptfire-wild'!E39+ptagfire!E39+'cmv_c3 12'!E39+'ptfire-rx'!E39+airports!E39+ptegu_summer!E39+ptegu_winter!E39+ptegu_wintershld!E39</f>
        <v>121359.57031328956</v>
      </c>
      <c r="F40" s="88">
        <f>rail!F39+'cmv_c1c2 12'!F39+nonpt!F39+nonroad!F39+ptnonipm!F39+pt_oilgas!F39+np_oilgas!F39+rwc!F39+'onroad all'!BL39+afdust!BB39+'ptfire-wild'!F39+ptagfire!F39+'cmv_c3 12'!F39+'ptfire-rx'!F39+airports!F39+ptegu_summer!F39+ptegu_winter!F39+ptegu_wintershld!F39</f>
        <v>72641.101717754587</v>
      </c>
      <c r="G40" s="88">
        <f>rail!G39+'cmv_c1c2 12'!G39+nonpt!G39+nonroad!G39+'onroad all'!CB39+ptnonipm!G39+pt_oilgas!G39+np_oilgas!G39+rwc!G39+'ptfire-wild'!G39+ptagfire!G39+'cmv_c3 12'!G39+'ptfire-rx'!G39+airports!G39+ptegu_summer!BO39+ptegu_winter!BO39+ptegu_wintershld!BO39</f>
        <v>32895.536844618007</v>
      </c>
      <c r="H40" s="88">
        <f>rail!H39+'cmv_c1c2 12'!H39+nonpt!H39+nonroad!H39+'onroad all'!CN39+ptnonipm!H39+pt_oilgas!H39+np_oilgas!H39+rwc!H39+'ptfire-wild'!H39+ptagfire!H39+'cmv_c3 12'!H39+livestock!C39+'ptfire-rx'!H39+solvents!H39+airports!H39+ptegu_summer!H39+ptegu_winter!H39+ptegu_wintershld!H39</f>
        <v>395092.84221089497</v>
      </c>
      <c r="I40" s="45" t="s">
        <v>237</v>
      </c>
      <c r="K40" s="88"/>
      <c r="M40" s="87" t="s">
        <v>38</v>
      </c>
      <c r="N40" s="88">
        <f>B40+'biogenics 12'!H39</f>
        <v>1218529.5375182896</v>
      </c>
      <c r="O40" s="88">
        <f t="shared" si="0"/>
        <v>73676.900490859538</v>
      </c>
      <c r="P40" s="88">
        <f>D40+'biogenics 12'!T39</f>
        <v>265683.89741781971</v>
      </c>
      <c r="Q40" s="88">
        <f t="shared" si="1"/>
        <v>121359.57031328956</v>
      </c>
      <c r="R40" s="88">
        <f t="shared" si="1"/>
        <v>72641.101717754587</v>
      </c>
      <c r="S40" s="88">
        <f t="shared" si="1"/>
        <v>32895.536844618007</v>
      </c>
      <c r="T40" s="88">
        <f>H40+'biogenics 12'!Z39</f>
        <v>869854.50053089496</v>
      </c>
      <c r="V40" s="87" t="s">
        <v>38</v>
      </c>
      <c r="W40" s="88">
        <f>B40-'[1]ptfire-wild'!B39-'[1]ptfire-rx'!B39</f>
        <v>1098117.1727402899</v>
      </c>
      <c r="X40" s="88">
        <f>C40-'[1]ptfire-wild'!C39-'[1]ptfire-rx'!C39</f>
        <v>72580.76507385954</v>
      </c>
      <c r="Y40" s="88">
        <f>D40-'[1]ptfire-wild'!D39-'[1]ptfire-rx'!D39</f>
        <v>252363.11744645072</v>
      </c>
      <c r="Z40" s="88">
        <f>E40-'[1]ptfire-wild'!E39-'[1]ptfire-rx'!E39</f>
        <v>114530.10597528955</v>
      </c>
      <c r="AA40" s="88">
        <f>F40-'[1]ptfire-wild'!F39-'[1]ptfire-rx'!F39</f>
        <v>66853.419098754588</v>
      </c>
      <c r="AB40" s="88">
        <f>G40-'[1]ptfire-wild'!G39-'[1]ptfire-rx'!G39</f>
        <v>32380.053009618005</v>
      </c>
      <c r="AC40" s="88">
        <f>H40-'[1]ptfire-wild'!H39-'[1]ptfire-rx'!H39</f>
        <v>379335.87850889494</v>
      </c>
    </row>
    <row r="41" spans="1:29" x14ac:dyDescent="0.25">
      <c r="A41" s="87" t="s">
        <v>39</v>
      </c>
      <c r="B41" s="88">
        <f>rail!B40+'cmv_c1c2 12'!B40+nonpt!B40+nonroad!B40+'onroad all'!Q40+ptnonipm!B40+pt_oilgas!B40+np_oilgas!B40+rwc!B40+'ptfire-wild'!B40+ptagfire!B40+'cmv_c3 12'!B40+'ptfire-rx'!B40+airports!B40+ptegu_summer!B40+ptegu_winter!B40+ptegu_wintershld!B40</f>
        <v>68642.665267835793</v>
      </c>
      <c r="C41" s="88">
        <f>rail!C40+'cmv_c1c2 12'!AO40+nonpt!C40+nonroad!C40+'onroad all'!AR40+ptnonipm!C40+pt_oilgas!C40+np_oilgas!C40+rwc!C40+livestock!B40+'ptfire-wild'!C40+ptagfire!C40+'cmv_c3 12'!AO40+fertilizer!B40+'ptfire-rx'!C40+airports!C40+ptegu_summer!C40+ptegu_winter!C40+ptegu_wintershld!C40</f>
        <v>862.27409600054818</v>
      </c>
      <c r="D41" s="88">
        <f>rail!D40+'cmv_c1c2 12'!D40+nonpt!D40+nonroad!D40+'onroad all'!AG40+'onroad all'!AT40+'onroad all'!AU40+ptnonipm!D40+pt_oilgas!D40+np_oilgas!D40+rwc!D40+'ptfire-wild'!D40+ptagfire!D40+'cmv_c3 12'!D40+'ptfire-rx'!D40+airports!D40+ptegu_summer!AO40+ptegu_winter!AO40+ptegu_wintershld!AO40</f>
        <v>10465.563710428774</v>
      </c>
      <c r="E41" s="88">
        <f>rail!E40+'cmv_c1c2 12'!E40+nonpt!E40+nonroad!E40+ptnonipm!E40+pt_oilgas!E40+np_oilgas!E40+rwc!E40+'onroad all'!BI40+afdust!BA40+'ptfire-wild'!E40+ptagfire!E40+'cmv_c3 12'!E40+'ptfire-rx'!E40+airports!E40+ptegu_summer!E40+ptegu_winter!E40+ptegu_wintershld!E40</f>
        <v>4787.6220690840382</v>
      </c>
      <c r="F41" s="88">
        <f>rail!F40+'cmv_c1c2 12'!F40+nonpt!F40+nonroad!F40+ptnonipm!F40+pt_oilgas!F40+np_oilgas!F40+rwc!F40+'onroad all'!BL40+afdust!BB40+'ptfire-wild'!F40+ptagfire!F40+'cmv_c3 12'!F40+'ptfire-rx'!F40+airports!F40+ptegu_summer!F40+ptegu_winter!F40+ptegu_wintershld!F40</f>
        <v>2861.0571094674783</v>
      </c>
      <c r="G41" s="88">
        <f>rail!G40+'cmv_c1c2 12'!G40+nonpt!G40+nonroad!G40+'onroad all'!CB40+ptnonipm!G40+pt_oilgas!G40+np_oilgas!G40+rwc!G40+'ptfire-wild'!G40+ptagfire!G40+'cmv_c3 12'!G40+'ptfire-rx'!G40+airports!G40+ptegu_summer!BO40+ptegu_winter!BO40+ptegu_wintershld!BO40</f>
        <v>334.8179676318</v>
      </c>
      <c r="H41" s="88">
        <f>rail!H40+'cmv_c1c2 12'!H40+nonpt!H40+nonroad!H40+'onroad all'!CN40+ptnonipm!H40+pt_oilgas!H40+np_oilgas!H40+rwc!H40+'ptfire-wild'!H40+ptagfire!H40+'cmv_c3 12'!H40+livestock!C40+'ptfire-rx'!H40+solvents!H40+airports!H40+ptegu_summer!H40+ptegu_winter!H40+ptegu_wintershld!H40</f>
        <v>14791.386667224591</v>
      </c>
      <c r="I41" s="45" t="s">
        <v>237</v>
      </c>
      <c r="K41" s="88"/>
      <c r="M41" s="87" t="s">
        <v>39</v>
      </c>
      <c r="N41" s="88">
        <f>B41+'biogenics 12'!H40</f>
        <v>70373.0012578358</v>
      </c>
      <c r="O41" s="88">
        <f t="shared" si="0"/>
        <v>862.27409600054818</v>
      </c>
      <c r="P41" s="88">
        <f>D41+'biogenics 12'!T40</f>
        <v>10626.017173777775</v>
      </c>
      <c r="Q41" s="88">
        <f t="shared" si="1"/>
        <v>4787.6220690840382</v>
      </c>
      <c r="R41" s="88">
        <f t="shared" si="1"/>
        <v>2861.0571094674783</v>
      </c>
      <c r="S41" s="88">
        <f t="shared" si="1"/>
        <v>334.8179676318</v>
      </c>
      <c r="T41" s="88">
        <f>H41+'biogenics 12'!Z40</f>
        <v>33414.169537224494</v>
      </c>
      <c r="V41" s="87" t="s">
        <v>39</v>
      </c>
      <c r="W41" s="88">
        <f>B41-'[1]ptfire-wild'!B40-'[1]ptfire-rx'!B40</f>
        <v>68421.440019835791</v>
      </c>
      <c r="X41" s="88">
        <f>C41-'[1]ptfire-wild'!C40-'[1]ptfire-rx'!C40</f>
        <v>858.62623300054815</v>
      </c>
      <c r="Y41" s="88">
        <f>D41-'[1]ptfire-wild'!D40-'[1]ptfire-rx'!D40</f>
        <v>10461.666723428774</v>
      </c>
      <c r="Z41" s="88">
        <f>E41-'[1]ptfire-wild'!E40-'[1]ptfire-rx'!E40</f>
        <v>4764.3323810840384</v>
      </c>
      <c r="AA41" s="88">
        <f>F41-'[1]ptfire-wild'!F40-'[1]ptfire-rx'!F40</f>
        <v>2841.3200654674783</v>
      </c>
      <c r="AB41" s="88">
        <f>G41-'[1]ptfire-wild'!G40-'[1]ptfire-rx'!G40</f>
        <v>332.8871556318</v>
      </c>
      <c r="AC41" s="88">
        <f>H41-'[1]ptfire-wild'!H40-'[1]ptfire-rx'!H40</f>
        <v>14738.947593224591</v>
      </c>
    </row>
    <row r="42" spans="1:29" x14ac:dyDescent="0.25">
      <c r="A42" s="87" t="s">
        <v>40</v>
      </c>
      <c r="B42" s="88">
        <f>rail!B41+'cmv_c1c2 12'!B41+nonpt!B41+nonroad!B41+'onroad all'!Q41+ptnonipm!B41+pt_oilgas!B41+np_oilgas!B41+rwc!B41+'ptfire-wild'!B41+ptagfire!B41+'cmv_c3 12'!B41+'ptfire-rx'!B41+airports!B41+ptegu_summer!B41+ptegu_winter!B41+ptegu_wintershld!B41</f>
        <v>816407.81867224991</v>
      </c>
      <c r="C42" s="88">
        <f>rail!C41+'cmv_c1c2 12'!AO41+nonpt!C41+nonroad!C41+'onroad all'!AR41+ptnonipm!C41+pt_oilgas!C41+np_oilgas!C41+rwc!C41+livestock!B41+'ptfire-wild'!C41+ptagfire!C41+'cmv_c3 12'!AO41+fertilizer!B41+'ptfire-rx'!C41+airports!C41+ptegu_summer!C41+ptegu_winter!C41+ptegu_wintershld!C41</f>
        <v>41446.876850244771</v>
      </c>
      <c r="D42" s="88">
        <f>rail!D41+'cmv_c1c2 12'!D41+nonpt!D41+nonroad!D41+'onroad all'!AG41+'onroad all'!AT41+'onroad all'!AU41+ptnonipm!D41+pt_oilgas!D41+np_oilgas!D41+rwc!D41+'ptfire-wild'!D41+ptagfire!D41+'cmv_c3 12'!D41+'ptfire-rx'!D41+airports!D41+ptegu_summer!AO41+ptegu_winter!AO41+ptegu_wintershld!AO41</f>
        <v>94875.029104630594</v>
      </c>
      <c r="E42" s="88">
        <f>rail!E41+'cmv_c1c2 12'!E41+nonpt!E41+nonroad!E41+ptnonipm!E41+pt_oilgas!E41+np_oilgas!E41+rwc!E41+'onroad all'!BI41+afdust!BA41+'ptfire-wild'!E41+ptagfire!E41+'cmv_c3 12'!E41+'ptfire-rx'!E41+airports!E41+ptegu_summer!E41+ptegu_winter!E41+ptegu_wintershld!E41</f>
        <v>97188.769690998175</v>
      </c>
      <c r="F42" s="88">
        <f>rail!F41+'cmv_c1c2 12'!F41+nonpt!F41+nonroad!F41+ptnonipm!F41+pt_oilgas!F41+np_oilgas!F41+rwc!F41+'onroad all'!BL41+afdust!BB41+'ptfire-wild'!F41+ptagfire!F41+'cmv_c3 12'!F41+'ptfire-rx'!F41+airports!F41+ptegu_summer!F41+ptegu_winter!F41+ptegu_wintershld!F41</f>
        <v>51362.3930153123</v>
      </c>
      <c r="G42" s="88">
        <f>rail!G41+'cmv_c1c2 12'!G41+nonpt!G41+nonroad!G41+'onroad all'!CB41+ptnonipm!G41+pt_oilgas!G41+np_oilgas!G41+rwc!G41+'ptfire-wild'!G41+ptagfire!G41+'cmv_c3 12'!G41+'ptfire-rx'!G41+airports!G41+ptegu_summer!BO41+ptegu_winter!BO41+ptegu_wintershld!BO41</f>
        <v>21477.268282648343</v>
      </c>
      <c r="H42" s="88">
        <f>rail!H41+'cmv_c1c2 12'!H41+nonpt!H41+nonroad!H41+'onroad all'!CN41+ptnonipm!H41+pt_oilgas!H41+np_oilgas!H41+rwc!H41+'ptfire-wild'!H41+ptagfire!H41+'cmv_c3 12'!H41+livestock!C41+'ptfire-rx'!H41+solvents!H41+airports!H41+ptegu_summer!H41+ptegu_winter!H41+ptegu_wintershld!H41</f>
        <v>163983.37815269901</v>
      </c>
      <c r="I42" s="45" t="s">
        <v>237</v>
      </c>
      <c r="K42" s="88"/>
      <c r="M42" s="87" t="s">
        <v>40</v>
      </c>
      <c r="N42" s="88">
        <f>B42+'biogenics 12'!H41</f>
        <v>895957.78017224988</v>
      </c>
      <c r="O42" s="88">
        <f t="shared" si="0"/>
        <v>41446.876850244771</v>
      </c>
      <c r="P42" s="88">
        <f>D42+'biogenics 12'!T41</f>
        <v>107272.45133463059</v>
      </c>
      <c r="Q42" s="88">
        <f t="shared" si="1"/>
        <v>97188.769690998175</v>
      </c>
      <c r="R42" s="88">
        <f t="shared" si="1"/>
        <v>51362.3930153123</v>
      </c>
      <c r="S42" s="88">
        <f t="shared" si="1"/>
        <v>21477.268282648343</v>
      </c>
      <c r="T42" s="88">
        <f>H42+'biogenics 12'!Z41</f>
        <v>993595.28105269896</v>
      </c>
      <c r="V42" s="87" t="s">
        <v>40</v>
      </c>
      <c r="W42" s="88">
        <f>B42-'[1]ptfire-wild'!B41-'[1]ptfire-rx'!B41</f>
        <v>644783.44612224982</v>
      </c>
      <c r="X42" s="88">
        <f>C42-'[1]ptfire-wild'!C41-'[1]ptfire-rx'!C41</f>
        <v>38618.716115544768</v>
      </c>
      <c r="Y42" s="88">
        <f>D42-'[1]ptfire-wild'!D41-'[1]ptfire-rx'!D41</f>
        <v>91948.305107130596</v>
      </c>
      <c r="Z42" s="88">
        <f>E42-'[1]ptfire-wild'!E41-'[1]ptfire-rx'!E41</f>
        <v>79207.21934099817</v>
      </c>
      <c r="AA42" s="88">
        <f>F42-'[1]ptfire-wild'!F41-'[1]ptfire-rx'!F41</f>
        <v>36123.791080312301</v>
      </c>
      <c r="AB42" s="88">
        <f>G42-'[1]ptfire-wild'!G41-'[1]ptfire-rx'!G41</f>
        <v>20008.64796244834</v>
      </c>
      <c r="AC42" s="88">
        <f>H42-'[1]ptfire-wild'!H41-'[1]ptfire-rx'!H41</f>
        <v>123328.551863699</v>
      </c>
    </row>
    <row r="43" spans="1:29" x14ac:dyDescent="0.25">
      <c r="A43" s="87" t="s">
        <v>41</v>
      </c>
      <c r="B43" s="88">
        <f>rail!B42+'cmv_c1c2 12'!B42+nonpt!B42+nonroad!B42+'onroad all'!Q42+ptnonipm!B42+pt_oilgas!B42+np_oilgas!B42+rwc!B42+'ptfire-wild'!B42+ptagfire!B42+'cmv_c3 12'!B42+'ptfire-rx'!B42+airports!B42+ptegu_summer!B42+ptegu_winter!B42+ptegu_wintershld!B42</f>
        <v>204107.50751351001</v>
      </c>
      <c r="C43" s="88">
        <f>rail!C42+'cmv_c1c2 12'!AO42+nonpt!C42+nonroad!C42+'onroad all'!AR42+ptnonipm!C42+pt_oilgas!C42+np_oilgas!C42+rwc!C42+livestock!B42+'ptfire-wild'!C42+ptagfire!C42+'cmv_c3 12'!AO42+fertilizer!B42+'ptfire-rx'!C42+airports!C42+ptegu_summer!C42+ptegu_winter!C42+ptegu_wintershld!C42</f>
        <v>119276.93882291169</v>
      </c>
      <c r="D43" s="88">
        <f>rail!D42+'cmv_c1c2 12'!D42+nonpt!D42+nonroad!D42+'onroad all'!AG42+'onroad all'!AT42+'onroad all'!AU42+ptnonipm!D42+pt_oilgas!D42+np_oilgas!D42+rwc!D42+'ptfire-wild'!D42+ptagfire!D42+'cmv_c3 12'!D42+'ptfire-rx'!D42+airports!D42+ptegu_summer!AO42+ptegu_winter!AO42+ptegu_wintershld!AO42</f>
        <v>24729.791218257124</v>
      </c>
      <c r="E43" s="88">
        <f>rail!E42+'cmv_c1c2 12'!E42+nonpt!E42+nonroad!E42+ptnonipm!E42+pt_oilgas!E42+np_oilgas!E42+rwc!E42+'onroad all'!BI42+afdust!BA42+'ptfire-wild'!E42+ptagfire!E42+'cmv_c3 12'!E42+'ptfire-rx'!E42+airports!E42+ptegu_summer!E42+ptegu_winter!E42+ptegu_wintershld!E42</f>
        <v>124437.95731362999</v>
      </c>
      <c r="F43" s="88">
        <f>rail!F42+'cmv_c1c2 12'!F42+nonpt!F42+nonroad!F42+ptnonipm!F42+pt_oilgas!F42+np_oilgas!F42+rwc!F42+'onroad all'!BL42+afdust!BB42+'ptfire-wild'!F42+ptagfire!F42+'cmv_c3 12'!F42+'ptfire-rx'!F42+airports!F42+ptegu_summer!F42+ptegu_winter!F42+ptegu_wintershld!F42</f>
        <v>32122.905444248398</v>
      </c>
      <c r="G43" s="88">
        <f>rail!G42+'cmv_c1c2 12'!G42+nonpt!G42+nonroad!G42+'onroad all'!CB42+ptnonipm!G42+pt_oilgas!G42+np_oilgas!G42+rwc!G42+'ptfire-wild'!G42+ptagfire!G42+'cmv_c3 12'!G42+'ptfire-rx'!G42+airports!G42+ptegu_summer!BO42+ptegu_winter!BO42+ptegu_wintershld!BO42</f>
        <v>2624.6935190723061</v>
      </c>
      <c r="H43" s="88">
        <f>rail!H42+'cmv_c1c2 12'!H42+nonpt!H42+nonroad!H42+'onroad all'!CN42+ptnonipm!H42+pt_oilgas!H42+np_oilgas!H42+rwc!H42+'ptfire-wild'!H42+ptagfire!H42+'cmv_c3 12'!H42+livestock!C42+'ptfire-rx'!H42+solvents!H42+airports!H42+ptegu_summer!H42+ptegu_winter!H42+ptegu_wintershld!H42</f>
        <v>70788.255933945999</v>
      </c>
      <c r="I43" s="45" t="s">
        <v>237</v>
      </c>
      <c r="K43" s="88"/>
      <c r="M43" s="87" t="s">
        <v>41</v>
      </c>
      <c r="N43" s="88">
        <f>B43+'biogenics 12'!H42</f>
        <v>262137.62251951001</v>
      </c>
      <c r="O43" s="88">
        <f t="shared" si="0"/>
        <v>119276.93882291169</v>
      </c>
      <c r="P43" s="88">
        <f>D43+'biogenics 12'!T42</f>
        <v>54295.14676960092</v>
      </c>
      <c r="Q43" s="88">
        <f t="shared" si="1"/>
        <v>124437.95731362999</v>
      </c>
      <c r="R43" s="88">
        <f t="shared" si="1"/>
        <v>32122.905444248398</v>
      </c>
      <c r="S43" s="88">
        <f t="shared" si="1"/>
        <v>2624.6935190723061</v>
      </c>
      <c r="T43" s="88">
        <f>H43+'biogenics 12'!Z42</f>
        <v>262447.44731394597</v>
      </c>
      <c r="V43" s="87" t="s">
        <v>41</v>
      </c>
      <c r="W43" s="88">
        <f>B43-'[1]ptfire-wild'!B42-'[1]ptfire-rx'!B42</f>
        <v>112994.98677551001</v>
      </c>
      <c r="X43" s="88">
        <f>C43-'[1]ptfire-wild'!C42-'[1]ptfire-rx'!C42</f>
        <v>117777.73563091169</v>
      </c>
      <c r="Y43" s="88">
        <f>D43-'[1]ptfire-wild'!D42-'[1]ptfire-rx'!D42</f>
        <v>23290.317272257125</v>
      </c>
      <c r="Z43" s="88">
        <f>E43-'[1]ptfire-wild'!E42-'[1]ptfire-rx'!E42</f>
        <v>114993.90458762998</v>
      </c>
      <c r="AA43" s="88">
        <f>F43-'[1]ptfire-wild'!F42-'[1]ptfire-rx'!F42</f>
        <v>24119.471288248398</v>
      </c>
      <c r="AB43" s="88">
        <f>G43-'[1]ptfire-wild'!G42-'[1]ptfire-rx'!G42</f>
        <v>1879.9710690723064</v>
      </c>
      <c r="AC43" s="88">
        <f>H43-'[1]ptfire-wild'!H42-'[1]ptfire-rx'!H42</f>
        <v>49237.195003945999</v>
      </c>
    </row>
    <row r="44" spans="1:29" x14ac:dyDescent="0.25">
      <c r="A44" s="87" t="s">
        <v>42</v>
      </c>
      <c r="B44" s="88">
        <f>rail!B43+'cmv_c1c2 12'!B43+nonpt!B43+nonroad!B43+'onroad all'!Q43+ptnonipm!B43+pt_oilgas!B43+np_oilgas!B43+rwc!B43+'ptfire-wild'!B43+ptagfire!B43+'cmv_c3 12'!B43+'ptfire-rx'!B43+airports!B43+ptegu_summer!B43+ptegu_winter!B43+ptegu_wintershld!B43</f>
        <v>1092575.6497909001</v>
      </c>
      <c r="C44" s="88">
        <f>rail!C43+'cmv_c1c2 12'!AO43+nonpt!C43+nonroad!C43+'onroad all'!AR43+ptnonipm!C43+pt_oilgas!C43+np_oilgas!C43+rwc!C43+livestock!B43+'ptfire-wild'!C43+ptagfire!C43+'cmv_c3 12'!AO43+fertilizer!B43+'ptfire-rx'!C43+airports!C43+ptegu_summer!C43+ptegu_winter!C43+ptegu_wintershld!C43</f>
        <v>43140.054269839333</v>
      </c>
      <c r="D44" s="88">
        <f>rail!D43+'cmv_c1c2 12'!D43+nonpt!D43+nonroad!D43+'onroad all'!AG43+'onroad all'!AT43+'onroad all'!AU43+ptnonipm!D43+pt_oilgas!D43+np_oilgas!D43+rwc!D43+'ptfire-wild'!D43+ptagfire!D43+'cmv_c3 12'!D43+'ptfire-rx'!D43+airports!D43+ptegu_summer!AO43+ptegu_winter!AO43+ptegu_wintershld!AO43</f>
        <v>124131.91683802831</v>
      </c>
      <c r="E44" s="88">
        <f>rail!E43+'cmv_c1c2 12'!E43+nonpt!E43+nonroad!E43+ptnonipm!E43+pt_oilgas!E43+np_oilgas!E43+rwc!E43+'onroad all'!BI43+afdust!BA43+'ptfire-wild'!E43+ptagfire!E43+'cmv_c3 12'!E43+'ptfire-rx'!E43+airports!E43+ptegu_summer!E43+ptegu_winter!E43+ptegu_wintershld!E43</f>
        <v>134722.5169420974</v>
      </c>
      <c r="F44" s="88">
        <f>rail!F43+'cmv_c1c2 12'!F43+nonpt!F43+nonroad!F43+ptnonipm!F43+pt_oilgas!F43+np_oilgas!F43+rwc!F43+'onroad all'!BL43+afdust!BB43+'ptfire-wild'!F43+ptagfire!F43+'cmv_c3 12'!F43+'ptfire-rx'!F43+airports!F43+ptegu_summer!F43+ptegu_winter!F43+ptegu_wintershld!F43</f>
        <v>73936.551912906696</v>
      </c>
      <c r="G44" s="88">
        <f>rail!G43+'cmv_c1c2 12'!G43+nonpt!G43+nonroad!G43+'onroad all'!CB43+ptnonipm!G43+pt_oilgas!G43+np_oilgas!G43+rwc!G43+'ptfire-wild'!G43+ptagfire!G43+'cmv_c3 12'!G43+'ptfire-rx'!G43+airports!G43+ptegu_summer!BO43+ptegu_winter!BO43+ptegu_wintershld!BO43</f>
        <v>14886.45843703318</v>
      </c>
      <c r="H44" s="88">
        <f>rail!H43+'cmv_c1c2 12'!H43+nonpt!H43+nonroad!H43+'onroad all'!CN43+ptnonipm!H43+pt_oilgas!H43+np_oilgas!H43+rwc!H43+'ptfire-wild'!H43+ptagfire!H43+'cmv_c3 12'!H43+livestock!C43+'ptfire-rx'!H43+solvents!H43+airports!H43+ptegu_summer!H43+ptegu_winter!H43+ptegu_wintershld!H43</f>
        <v>244804.04887592696</v>
      </c>
      <c r="I44" s="45" t="s">
        <v>237</v>
      </c>
      <c r="K44" s="88"/>
      <c r="M44" s="87" t="s">
        <v>42</v>
      </c>
      <c r="N44" s="88">
        <f>B44+'biogenics 12'!H43</f>
        <v>1167223.2157109</v>
      </c>
      <c r="O44" s="88">
        <f t="shared" si="0"/>
        <v>43140.054269839333</v>
      </c>
      <c r="P44" s="88">
        <f>D44+'biogenics 12'!T43</f>
        <v>143433.79985882831</v>
      </c>
      <c r="Q44" s="88">
        <f t="shared" si="1"/>
        <v>134722.5169420974</v>
      </c>
      <c r="R44" s="88">
        <f t="shared" si="1"/>
        <v>73936.551912906696</v>
      </c>
      <c r="S44" s="88">
        <f t="shared" si="1"/>
        <v>14886.45843703318</v>
      </c>
      <c r="T44" s="88">
        <f>H44+'biogenics 12'!Z43</f>
        <v>1024206.702465927</v>
      </c>
      <c r="V44" s="87" t="s">
        <v>42</v>
      </c>
      <c r="W44" s="88">
        <f>B44-'[1]ptfire-wild'!B43-'[1]ptfire-rx'!B43</f>
        <v>743329.16960090003</v>
      </c>
      <c r="X44" s="88">
        <f>C44-'[1]ptfire-wild'!C43-'[1]ptfire-rx'!C43</f>
        <v>37362.995564439334</v>
      </c>
      <c r="Y44" s="88">
        <f>D44-'[1]ptfire-wild'!D43-'[1]ptfire-rx'!D43</f>
        <v>117048.76670612831</v>
      </c>
      <c r="Z44" s="88">
        <f>E44-'[1]ptfire-wild'!E43-'[1]ptfire-rx'!E43</f>
        <v>97124.175786097388</v>
      </c>
      <c r="AA44" s="88">
        <f>F44-'[1]ptfire-wild'!F43-'[1]ptfire-rx'!F43</f>
        <v>42073.551132906694</v>
      </c>
      <c r="AB44" s="88">
        <f>G44-'[1]ptfire-wild'!G43-'[1]ptfire-rx'!G43</f>
        <v>11553.14079323318</v>
      </c>
      <c r="AC44" s="88">
        <f>H44-'[1]ptfire-wild'!H43-'[1]ptfire-rx'!H43</f>
        <v>161758.84678192696</v>
      </c>
    </row>
    <row r="45" spans="1:29" x14ac:dyDescent="0.25">
      <c r="A45" s="87" t="s">
        <v>43</v>
      </c>
      <c r="B45" s="88">
        <f>rail!B44+'cmv_c1c2 12'!B44+nonpt!B44+nonroad!B44+'onroad all'!Q44+ptnonipm!B44+pt_oilgas!B44+np_oilgas!B44+rwc!B44+'ptfire-wild'!B44+ptagfire!B44+'cmv_c3 12'!B44+'ptfire-rx'!B44+airports!B44+ptegu_summer!B44+ptegu_winter!B44+ptegu_wintershld!B44</f>
        <v>2710764.2575847995</v>
      </c>
      <c r="C45" s="88">
        <f>rail!C44+'cmv_c1c2 12'!AO44+nonpt!C44+nonroad!C44+'onroad all'!AR44+ptnonipm!C44+pt_oilgas!C44+np_oilgas!C44+rwc!C44+livestock!B44+'ptfire-wild'!C44+ptagfire!C44+'cmv_c3 12'!AO44+fertilizer!B44+'ptfire-rx'!C44+airports!C44+ptegu_summer!C44+ptegu_winter!C44+ptegu_wintershld!C44</f>
        <v>462771.75864687702</v>
      </c>
      <c r="D45" s="88">
        <f>rail!D44+'cmv_c1c2 12'!D44+nonpt!D44+nonroad!D44+'onroad all'!AG44+'onroad all'!AT44+'onroad all'!AU44+ptnonipm!D44+pt_oilgas!D44+np_oilgas!D44+rwc!D44+'ptfire-wild'!D44+ptagfire!D44+'cmv_c3 12'!D44+'ptfire-rx'!D44+airports!D44+ptegu_summer!AO44+ptegu_winter!AO44+ptegu_wintershld!AO44</f>
        <v>678912.27416445233</v>
      </c>
      <c r="E45" s="88">
        <f>rail!E44+'cmv_c1c2 12'!E44+nonpt!E44+nonroad!E44+ptnonipm!E44+pt_oilgas!E44+np_oilgas!E44+rwc!E44+'onroad all'!BI44+afdust!BA44+'ptfire-wild'!E44+ptagfire!E44+'cmv_c3 12'!E44+'ptfire-rx'!E44+airports!E44+ptegu_summer!E44+ptegu_winter!E44+ptegu_wintershld!E44</f>
        <v>847030.64722545189</v>
      </c>
      <c r="F45" s="88">
        <f>rail!F44+'cmv_c1c2 12'!F44+nonpt!F44+nonroad!F44+ptnonipm!F44+pt_oilgas!F44+np_oilgas!F44+rwc!F44+'onroad all'!BL44+afdust!BB44+'ptfire-wild'!F44+ptagfire!F44+'cmv_c3 12'!F44+'ptfire-rx'!F44+airports!F44+ptegu_summer!F44+ptegu_winter!F44+ptegu_wintershld!F44</f>
        <v>220971.19282270316</v>
      </c>
      <c r="G45" s="88">
        <f>rail!G44+'cmv_c1c2 12'!G44+nonpt!G44+nonroad!G44+'onroad all'!CB44+ptnonipm!G44+pt_oilgas!G44+np_oilgas!G44+rwc!G44+'ptfire-wild'!G44+ptagfire!G44+'cmv_c3 12'!G44+'ptfire-rx'!G44+airports!G44+ptegu_summer!BO44+ptegu_winter!BO44+ptegu_wintershld!BO44</f>
        <v>135760.14589302859</v>
      </c>
      <c r="H45" s="88">
        <f>rail!H44+'cmv_c1c2 12'!H44+nonpt!H44+nonroad!H44+'onroad all'!CN44+ptnonipm!H44+pt_oilgas!H44+np_oilgas!H44+rwc!H44+'ptfire-wild'!H44+ptagfire!H44+'cmv_c3 12'!H44+livestock!C44+'ptfire-rx'!H44+solvents!H44+airports!H44+ptegu_summer!H44+ptegu_winter!H44+ptegu_wintershld!H44</f>
        <v>1672471.9110672197</v>
      </c>
      <c r="I45" s="45" t="s">
        <v>237</v>
      </c>
      <c r="K45" s="88"/>
      <c r="M45" s="87" t="s">
        <v>43</v>
      </c>
      <c r="N45" s="88">
        <f>B45+'biogenics 12'!H44</f>
        <v>3148346.3447647993</v>
      </c>
      <c r="O45" s="88">
        <f t="shared" si="0"/>
        <v>462771.75864687702</v>
      </c>
      <c r="P45" s="88">
        <f>D45+'biogenics 12'!T44</f>
        <v>780974.6814399513</v>
      </c>
      <c r="Q45" s="88">
        <f t="shared" si="1"/>
        <v>847030.64722545189</v>
      </c>
      <c r="R45" s="88">
        <f t="shared" si="1"/>
        <v>220971.19282270316</v>
      </c>
      <c r="S45" s="88">
        <f t="shared" si="1"/>
        <v>135760.14589302859</v>
      </c>
      <c r="T45" s="88">
        <f>H45+'biogenics 12'!Z44</f>
        <v>3867456.9409672199</v>
      </c>
      <c r="V45" s="87" t="s">
        <v>43</v>
      </c>
      <c r="W45" s="88">
        <f>B45-'[1]ptfire-wild'!B44-'[1]ptfire-rx'!B44</f>
        <v>2239868.5534647997</v>
      </c>
      <c r="X45" s="88">
        <f>C45-'[1]ptfire-wild'!C44-'[1]ptfire-rx'!C44</f>
        <v>454976.38267737703</v>
      </c>
      <c r="Y45" s="88">
        <f>D45-'[1]ptfire-wild'!D44-'[1]ptfire-rx'!D44</f>
        <v>669049.78058875236</v>
      </c>
      <c r="Z45" s="88">
        <f>E45-'[1]ptfire-wild'!E44-'[1]ptfire-rx'!E44</f>
        <v>796057.29698145192</v>
      </c>
      <c r="AA45" s="88">
        <f>F45-'[1]ptfire-wild'!F44-'[1]ptfire-rx'!F44</f>
        <v>177773.44424970317</v>
      </c>
      <c r="AB45" s="88">
        <f>G45-'[1]ptfire-wild'!G44-'[1]ptfire-rx'!G44</f>
        <v>131170.32507982859</v>
      </c>
      <c r="AC45" s="88">
        <f>H45-'[1]ptfire-wild'!H44-'[1]ptfire-rx'!H44</f>
        <v>1560413.3179262197</v>
      </c>
    </row>
    <row r="46" spans="1:29" x14ac:dyDescent="0.25">
      <c r="A46" s="87" t="s">
        <v>44</v>
      </c>
      <c r="B46" s="88">
        <f>rail!B45+'cmv_c1c2 12'!B45+nonpt!B45+nonroad!B45+'onroad all'!Q45+ptnonipm!B45+pt_oilgas!B45+np_oilgas!B45+rwc!B45+'ptfire-wild'!B45+ptagfire!B45+'cmv_c3 12'!B45+'ptfire-rx'!B45+airports!B45+ptegu_summer!B45+ptegu_winter!B45+ptegu_wintershld!B45</f>
        <v>420609.39951075998</v>
      </c>
      <c r="C46" s="88">
        <f>rail!C45+'cmv_c1c2 12'!AO45+nonpt!C45+nonroad!C45+'onroad all'!AR45+ptnonipm!C45+pt_oilgas!C45+np_oilgas!C45+rwc!C45+livestock!B45+'ptfire-wild'!C45+ptagfire!C45+'cmv_c3 12'!AO45+fertilizer!B45+'ptfire-rx'!C45+airports!C45+ptegu_summer!C45+ptegu_winter!C45+ptegu_wintershld!C45</f>
        <v>42140.327767927301</v>
      </c>
      <c r="D46" s="88">
        <f>rail!D45+'cmv_c1c2 12'!D45+nonpt!D45+nonroad!D45+'onroad all'!AG45+'onroad all'!AT45+'onroad all'!AU45+ptnonipm!D45+pt_oilgas!D45+np_oilgas!D45+rwc!D45+'ptfire-wild'!D45+ptagfire!D45+'cmv_c3 12'!D45+'ptfire-rx'!D45+airports!D45+ptegu_summer!AO45+ptegu_winter!AO45+ptegu_wintershld!AO45</f>
        <v>75589.822577432118</v>
      </c>
      <c r="E46" s="88">
        <f>rail!E45+'cmv_c1c2 12'!E45+nonpt!E45+nonroad!E45+ptnonipm!E45+pt_oilgas!E45+np_oilgas!E45+rwc!E45+'onroad all'!BI45+afdust!BA45+'ptfire-wild'!E45+ptagfire!E45+'cmv_c3 12'!E45+'ptfire-rx'!E45+airports!E45+ptegu_summer!E45+ptegu_winter!E45+ptegu_wintershld!E45</f>
        <v>108986.84716928462</v>
      </c>
      <c r="F46" s="88">
        <f>rail!F45+'cmv_c1c2 12'!F45+nonpt!F45+nonroad!F45+ptnonipm!F45+pt_oilgas!F45+np_oilgas!F45+rwc!F45+'onroad all'!BL45+afdust!BB45+'ptfire-wild'!F45+ptagfire!F45+'cmv_c3 12'!F45+'ptfire-rx'!F45+airports!F45+ptegu_summer!F45+ptegu_winter!F45+ptegu_wintershld!F45</f>
        <v>30071.575374340307</v>
      </c>
      <c r="G46" s="88">
        <f>rail!G45+'cmv_c1c2 12'!G45+nonpt!G45+nonroad!G45+'onroad all'!CB45+ptnonipm!G45+pt_oilgas!G45+np_oilgas!G45+rwc!G45+'ptfire-wild'!G45+ptagfire!G45+'cmv_c3 12'!G45+'ptfire-rx'!G45+airports!G45+ptegu_summer!BO45+ptegu_winter!BO45+ptegu_wintershld!BO45</f>
        <v>15298.506761045917</v>
      </c>
      <c r="H46" s="88">
        <f>rail!H45+'cmv_c1c2 12'!H45+nonpt!H45+nonroad!H45+'onroad all'!CN45+ptnonipm!H45+pt_oilgas!H45+np_oilgas!H45+rwc!H45+'ptfire-wild'!H45+ptagfire!H45+'cmv_c3 12'!H45+livestock!C45+'ptfire-rx'!H45+solvents!H45+airports!H45+ptegu_summer!H45+ptegu_winter!H45+ptegu_wintershld!H45</f>
        <v>156951.02497120999</v>
      </c>
      <c r="K46" s="88"/>
      <c r="M46" s="87" t="s">
        <v>44</v>
      </c>
      <c r="N46" s="88">
        <f>B46+'biogenics 12'!H45</f>
        <v>484926.25225075998</v>
      </c>
      <c r="O46" s="88">
        <f t="shared" si="0"/>
        <v>42140.327767927301</v>
      </c>
      <c r="P46" s="88">
        <f>D46+'biogenics 12'!T45</f>
        <v>87558.099181032114</v>
      </c>
      <c r="Q46" s="88">
        <f t="shared" si="1"/>
        <v>108986.84716928462</v>
      </c>
      <c r="R46" s="88">
        <f t="shared" si="1"/>
        <v>30071.575374340307</v>
      </c>
      <c r="S46" s="88">
        <f t="shared" si="1"/>
        <v>15298.506761045917</v>
      </c>
      <c r="T46" s="88">
        <f>H46+'biogenics 12'!Z45</f>
        <v>425929.05026120896</v>
      </c>
      <c r="V46" s="87" t="s">
        <v>44</v>
      </c>
      <c r="W46" s="88">
        <f>B46-'[1]ptfire-wild'!B45-'[1]ptfire-rx'!B45</f>
        <v>279489.27259975998</v>
      </c>
      <c r="X46" s="88">
        <f>C46-'[1]ptfire-wild'!C45-'[1]ptfire-rx'!C45</f>
        <v>39825.368106927301</v>
      </c>
      <c r="Y46" s="88">
        <f>D46-'[1]ptfire-wild'!D45-'[1]ptfire-rx'!D45</f>
        <v>73725.234405432115</v>
      </c>
      <c r="Z46" s="88">
        <f>E46-'[1]ptfire-wild'!E45-'[1]ptfire-rx'!E45</f>
        <v>94685.290658284619</v>
      </c>
      <c r="AA46" s="88">
        <f>F46-'[1]ptfire-wild'!F45-'[1]ptfire-rx'!F45</f>
        <v>17951.612857340308</v>
      </c>
      <c r="AB46" s="88">
        <f>G46-'[1]ptfire-wild'!G45-'[1]ptfire-rx'!G45</f>
        <v>14256.638913045917</v>
      </c>
      <c r="AC46" s="88">
        <f>H46-'[1]ptfire-wild'!H45-'[1]ptfire-rx'!H45</f>
        <v>123673.44824720999</v>
      </c>
    </row>
    <row r="47" spans="1:29" x14ac:dyDescent="0.25">
      <c r="A47" s="87" t="s">
        <v>45</v>
      </c>
      <c r="B47" s="88">
        <f>rail!B46+'cmv_c1c2 12'!B46+nonpt!B46+nonroad!B46+'onroad all'!Q46+ptnonipm!B46+pt_oilgas!B46+np_oilgas!B46+rwc!B46+'ptfire-wild'!B46+ptagfire!B46+'cmv_c3 12'!B46+'ptfire-rx'!B46+airports!B46+ptegu_summer!B46+ptegu_winter!B46+ptegu_wintershld!B46</f>
        <v>103717.62354366599</v>
      </c>
      <c r="C47" s="88">
        <f>rail!C46+'cmv_c1c2 12'!AO46+nonpt!C46+nonroad!C46+'onroad all'!AR46+ptnonipm!C46+pt_oilgas!C46+np_oilgas!C46+rwc!C46+livestock!B46+'ptfire-wild'!C46+ptagfire!C46+'cmv_c3 12'!AO46+fertilizer!B46+'ptfire-rx'!C46+airports!C46+ptegu_summer!C46+ptegu_winter!C46+ptegu_wintershld!C46</f>
        <v>6876.7679929975848</v>
      </c>
      <c r="D47" s="88">
        <f>rail!D46+'cmv_c1c2 12'!D46+nonpt!D46+nonroad!D46+'onroad all'!AG46+'onroad all'!AT46+'onroad all'!AU46+ptnonipm!D46+pt_oilgas!D46+np_oilgas!D46+rwc!D46+'ptfire-wild'!D46+ptagfire!D46+'cmv_c3 12'!D46+'ptfire-rx'!D46+airports!D46+ptegu_summer!AO46+ptegu_winter!AO46+ptegu_wintershld!AO46</f>
        <v>9590.646704576071</v>
      </c>
      <c r="E47" s="88">
        <f>rail!E46+'cmv_c1c2 12'!E46+nonpt!E46+nonroad!E46+ptnonipm!E46+pt_oilgas!E46+np_oilgas!E46+rwc!E46+'onroad all'!BI46+afdust!BA46+'ptfire-wild'!E46+ptagfire!E46+'cmv_c3 12'!E46+'ptfire-rx'!E46+airports!E46+ptegu_summer!E46+ptegu_winter!E46+ptegu_wintershld!E46</f>
        <v>19057.005414491534</v>
      </c>
      <c r="F47" s="88">
        <f>rail!F46+'cmv_c1c2 12'!F46+nonpt!F46+nonroad!F46+ptnonipm!F46+pt_oilgas!F46+np_oilgas!F46+rwc!F46+'onroad all'!BL46+afdust!BB46+'ptfire-wild'!F46+ptagfire!F46+'cmv_c3 12'!F46+'ptfire-rx'!F46+airports!F46+ptegu_summer!F46+ptegu_winter!F46+ptegu_wintershld!F46</f>
        <v>8554.6714029279519</v>
      </c>
      <c r="G47" s="88">
        <f>rail!G46+'cmv_c1c2 12'!G46+nonpt!G46+nonroad!G46+'onroad all'!CB46+ptnonipm!G46+pt_oilgas!G46+np_oilgas!G46+rwc!G46+'ptfire-wild'!G46+ptagfire!G46+'cmv_c3 12'!G46+'ptfire-rx'!G46+airports!G46+ptegu_summer!BO46+ptegu_winter!BO46+ptegu_wintershld!BO46</f>
        <v>380.55231595439989</v>
      </c>
      <c r="H47" s="88">
        <f>rail!H46+'cmv_c1c2 12'!H46+nonpt!H46+nonroad!H46+'onroad all'!CN46+ptnonipm!H46+pt_oilgas!H46+np_oilgas!H46+rwc!H46+'ptfire-wild'!H46+ptagfire!H46+'cmv_c3 12'!H46+livestock!C46+'ptfire-rx'!H46+solvents!H46+airports!H46+ptegu_summer!H46+ptegu_winter!H46+ptegu_wintershld!H46</f>
        <v>18252.186904810798</v>
      </c>
      <c r="I47" s="45" t="s">
        <v>237</v>
      </c>
      <c r="K47" s="88"/>
      <c r="M47" s="87" t="s">
        <v>45</v>
      </c>
      <c r="N47" s="88">
        <f>B47+'biogenics 12'!H46</f>
        <v>115658.9655766659</v>
      </c>
      <c r="O47" s="88">
        <f t="shared" si="0"/>
        <v>6876.7679929975848</v>
      </c>
      <c r="P47" s="88">
        <f>D47+'biogenics 12'!T46</f>
        <v>10866.857557514071</v>
      </c>
      <c r="Q47" s="88">
        <f t="shared" si="1"/>
        <v>19057.005414491534</v>
      </c>
      <c r="R47" s="88">
        <f t="shared" si="1"/>
        <v>8554.6714029279519</v>
      </c>
      <c r="S47" s="88">
        <f t="shared" si="1"/>
        <v>380.55231595439989</v>
      </c>
      <c r="T47" s="88">
        <f>H47+'biogenics 12'!Z46</f>
        <v>89555.49348481081</v>
      </c>
      <c r="V47" s="87" t="s">
        <v>45</v>
      </c>
      <c r="W47" s="88">
        <f>B47-'[1]ptfire-wild'!B46-'[1]ptfire-rx'!B46</f>
        <v>100861.88805946599</v>
      </c>
      <c r="X47" s="88">
        <f>C47-'[1]ptfire-wild'!C46-'[1]ptfire-rx'!C46</f>
        <v>6829.8832331375852</v>
      </c>
      <c r="Y47" s="88">
        <f>D47-'[1]ptfire-wild'!D46-'[1]ptfire-rx'!D46</f>
        <v>9550.9147784860706</v>
      </c>
      <c r="Z47" s="88">
        <f>E47-'[1]ptfire-wild'!E46-'[1]ptfire-rx'!E46</f>
        <v>18765.810229011535</v>
      </c>
      <c r="AA47" s="88">
        <f>F47-'[1]ptfire-wild'!F46-'[1]ptfire-rx'!F46</f>
        <v>8307.8959025579534</v>
      </c>
      <c r="AB47" s="88">
        <f>G47-'[1]ptfire-wild'!G46-'[1]ptfire-rx'!G46</f>
        <v>358.8574295343999</v>
      </c>
      <c r="AC47" s="88">
        <f>H47-'[1]ptfire-wild'!H46-'[1]ptfire-rx'!H46</f>
        <v>17578.216798680802</v>
      </c>
    </row>
    <row r="48" spans="1:29" x14ac:dyDescent="0.25">
      <c r="A48" s="87" t="s">
        <v>46</v>
      </c>
      <c r="B48" s="88">
        <f>rail!B47+'cmv_c1c2 12'!B47+nonpt!B47+nonroad!B47+'onroad all'!Q47+ptnonipm!B47+pt_oilgas!B47+np_oilgas!B47+rwc!B47+'ptfire-wild'!B47+ptagfire!B47+'cmv_c3 12'!B47+'ptfire-rx'!B47+airports!B47+ptegu_summer!B47+ptegu_winter!B47+ptegu_wintershld!B47</f>
        <v>997315.70408174011</v>
      </c>
      <c r="C48" s="88">
        <f>rail!C47+'cmv_c1c2 12'!AO47+nonpt!C47+nonroad!C47+'onroad all'!AR47+ptnonipm!C47+pt_oilgas!C47+np_oilgas!C47+rwc!C47+livestock!B47+'ptfire-wild'!C47+ptagfire!C47+'cmv_c3 12'!AO47+fertilizer!B47+'ptfire-rx'!C47+airports!C47+ptegu_summer!C47+ptegu_winter!C47+ptegu_wintershld!C47</f>
        <v>49372.021068840149</v>
      </c>
      <c r="D48" s="88">
        <f>rail!D47+'cmv_c1c2 12'!D47+nonpt!D47+nonroad!D47+'onroad all'!AG47+'onroad all'!AT47+'onroad all'!AU47+ptnonipm!D47+pt_oilgas!D47+np_oilgas!D47+rwc!D47+'ptfire-wild'!D47+ptagfire!D47+'cmv_c3 12'!D47+'ptfire-rx'!D47+airports!D47+ptegu_summer!AO47+ptegu_winter!AO47+ptegu_wintershld!AO47</f>
        <v>115784.18721473421</v>
      </c>
      <c r="E48" s="88">
        <f>rail!E47+'cmv_c1c2 12'!E47+nonpt!E47+nonroad!E47+ptnonipm!E47+pt_oilgas!E47+np_oilgas!E47+rwc!E47+'onroad all'!BI47+afdust!BA47+'ptfire-wild'!E47+ptagfire!E47+'cmv_c3 12'!E47+'ptfire-rx'!E47+airports!E47+ptegu_summer!E47+ptegu_winter!E47+ptegu_wintershld!E47</f>
        <v>96233.960704241661</v>
      </c>
      <c r="F48" s="88">
        <f>rail!F47+'cmv_c1c2 12'!F47+nonpt!F47+nonroad!F47+ptnonipm!F47+pt_oilgas!F47+np_oilgas!F47+rwc!F47+'onroad all'!BL47+afdust!BB47+'ptfire-wild'!F47+ptagfire!F47+'cmv_c3 12'!F47+'ptfire-rx'!F47+airports!F47+ptegu_summer!F47+ptegu_winter!F47+ptegu_wintershld!F47</f>
        <v>55672.747398164262</v>
      </c>
      <c r="G48" s="88">
        <f>rail!G47+'cmv_c1c2 12'!G47+nonpt!G47+nonroad!G47+'onroad all'!CB47+ptnonipm!G47+pt_oilgas!G47+np_oilgas!G47+rwc!G47+'ptfire-wild'!G47+ptagfire!G47+'cmv_c3 12'!G47+'ptfire-rx'!G47+airports!G47+ptegu_summer!BO47+ptegu_winter!BO47+ptegu_wintershld!BO47</f>
        <v>19380.137637127074</v>
      </c>
      <c r="H48" s="88">
        <f>rail!H47+'cmv_c1c2 12'!H47+nonpt!H47+nonroad!H47+'onroad all'!CN47+ptnonipm!H47+pt_oilgas!H47+np_oilgas!H47+rwc!H47+'ptfire-wild'!H47+ptagfire!H47+'cmv_c3 12'!H47+livestock!C47+'ptfire-rx'!H47+solvents!H47+airports!H47+ptegu_summer!H47+ptegu_winter!H47+ptegu_wintershld!H47</f>
        <v>217112.03238550999</v>
      </c>
      <c r="I48" s="45" t="s">
        <v>237</v>
      </c>
      <c r="K48" s="88"/>
      <c r="M48" s="87" t="s">
        <v>46</v>
      </c>
      <c r="N48" s="88">
        <f>B48+'biogenics 12'!H47</f>
        <v>1067558.9046777401</v>
      </c>
      <c r="O48" s="88">
        <f t="shared" si="0"/>
        <v>49372.021068840149</v>
      </c>
      <c r="P48" s="88">
        <f>D48+'biogenics 12'!T47</f>
        <v>127157.59346048321</v>
      </c>
      <c r="Q48" s="88">
        <f t="shared" si="1"/>
        <v>96233.960704241661</v>
      </c>
      <c r="R48" s="88">
        <f t="shared" si="1"/>
        <v>55672.747398164262</v>
      </c>
      <c r="S48" s="88">
        <f t="shared" si="1"/>
        <v>19380.137637127074</v>
      </c>
      <c r="T48" s="88">
        <f>H48+'biogenics 12'!Z47</f>
        <v>971490.42219751002</v>
      </c>
      <c r="V48" s="87" t="s">
        <v>46</v>
      </c>
      <c r="W48" s="88">
        <f>B48-'[1]ptfire-wild'!B47-'[1]ptfire-rx'!B47</f>
        <v>833963.50374374015</v>
      </c>
      <c r="X48" s="88">
        <f>C48-'[1]ptfire-wild'!C47-'[1]ptfire-rx'!C47</f>
        <v>46678.665876140149</v>
      </c>
      <c r="Y48" s="88">
        <f>D48-'[1]ptfire-wild'!D47-'[1]ptfire-rx'!D47</f>
        <v>112920.81637723421</v>
      </c>
      <c r="Z48" s="88">
        <f>E48-'[1]ptfire-wild'!E47-'[1]ptfire-rx'!E47</f>
        <v>79049.708176941655</v>
      </c>
      <c r="AA48" s="88">
        <f>F48-'[1]ptfire-wild'!F47-'[1]ptfire-rx'!F47</f>
        <v>41109.821100064262</v>
      </c>
      <c r="AB48" s="88">
        <f>G48-'[1]ptfire-wild'!G47-'[1]ptfire-rx'!G47</f>
        <v>17958.538090067075</v>
      </c>
      <c r="AC48" s="88">
        <f>H48-'[1]ptfire-wild'!H47-'[1]ptfire-rx'!H47</f>
        <v>178395.04407950997</v>
      </c>
    </row>
    <row r="49" spans="1:29" x14ac:dyDescent="0.25">
      <c r="A49" s="87" t="s">
        <v>47</v>
      </c>
      <c r="B49" s="88">
        <f>rail!B48+'cmv_c1c2 12'!B48+nonpt!B48+nonroad!B48+'onroad all'!Q48+ptnonipm!B48+pt_oilgas!B48+np_oilgas!B48+rwc!B48+'ptfire-wild'!B48+ptagfire!B48+'cmv_c3 12'!B48+'ptfire-rx'!B48+airports!B48+ptegu_summer!B48+ptegu_winter!B48+ptegu_wintershld!B48</f>
        <v>1124604.7196075399</v>
      </c>
      <c r="C49" s="88">
        <f>rail!C48+'cmv_c1c2 12'!AO48+nonpt!C48+nonroad!C48+'onroad all'!AR48+ptnonipm!C48+pt_oilgas!C48+np_oilgas!C48+rwc!C48+livestock!B48+'ptfire-wild'!C48+ptagfire!C48+'cmv_c3 12'!AO48+fertilizer!B48+'ptfire-rx'!C48+airports!C48+ptegu_summer!C48+ptegu_winter!C48+ptegu_wintershld!C48</f>
        <v>43334.778690959894</v>
      </c>
      <c r="D49" s="88">
        <f>rail!D48+'cmv_c1c2 12'!D48+nonpt!D48+nonroad!D48+'onroad all'!AG48+'onroad all'!AT48+'onroad all'!AU48+ptnonipm!D48+pt_oilgas!D48+np_oilgas!D48+rwc!D48+'ptfire-wild'!D48+ptagfire!D48+'cmv_c3 12'!D48+'ptfire-rx'!D48+airports!D48+ptegu_summer!AO48+ptegu_winter!AO48+ptegu_wintershld!AO48</f>
        <v>116357.75334181137</v>
      </c>
      <c r="E49" s="88">
        <f>rail!E48+'cmv_c1c2 12'!E48+nonpt!E48+nonroad!E48+ptnonipm!E48+pt_oilgas!E48+np_oilgas!E48+rwc!E48+'onroad all'!BI48+afdust!BA48+'ptfire-wild'!E48+ptagfire!E48+'cmv_c3 12'!E48+'ptfire-rx'!E48+airports!E48+ptegu_summer!E48+ptegu_winter!E48+ptegu_wintershld!E48</f>
        <v>177829.03084221864</v>
      </c>
      <c r="F49" s="88">
        <f>rail!F48+'cmv_c1c2 12'!F48+nonpt!F48+nonroad!F48+ptnonipm!F48+pt_oilgas!F48+np_oilgas!F48+rwc!F48+'onroad all'!BL48+afdust!BB48+'ptfire-wild'!F48+ptagfire!F48+'cmv_c3 12'!F48+'ptfire-rx'!F48+airports!F48+ptegu_summer!F48+ptegu_winter!F48+ptegu_wintershld!F48</f>
        <v>78384.544585692915</v>
      </c>
      <c r="G49" s="88">
        <f>rail!G48+'cmv_c1c2 12'!G48+nonpt!G48+nonroad!G48+'onroad all'!CB48+ptnonipm!G48+pt_oilgas!G48+np_oilgas!G48+rwc!G48+'ptfire-wild'!G48+ptagfire!G48+'cmv_c3 12'!G48+'ptfire-rx'!G48+airports!G48+ptegu_summer!BO48+ptegu_winter!BO48+ptegu_wintershld!BO48</f>
        <v>14100.700601132754</v>
      </c>
      <c r="H49" s="88">
        <f>rail!H48+'cmv_c1c2 12'!H48+nonpt!H48+nonroad!H48+'onroad all'!CN48+ptnonipm!H48+pt_oilgas!H48+np_oilgas!H48+rwc!H48+'ptfire-wild'!H48+ptagfire!H48+'cmv_c3 12'!H48+livestock!C48+'ptfire-rx'!H48+solvents!H48+airports!H48+ptegu_summer!H48+ptegu_winter!H48+ptegu_wintershld!H48</f>
        <v>253074.93580827001</v>
      </c>
      <c r="K49" s="88"/>
      <c r="M49" s="87" t="s">
        <v>47</v>
      </c>
      <c r="N49" s="88">
        <f>B49+'biogenics 12'!H48</f>
        <v>1248636.18542754</v>
      </c>
      <c r="O49" s="88">
        <f t="shared" si="0"/>
        <v>43334.778690959894</v>
      </c>
      <c r="P49" s="88">
        <f>D49+'biogenics 12'!T48</f>
        <v>127767.70174765537</v>
      </c>
      <c r="Q49" s="88">
        <f t="shared" si="1"/>
        <v>177829.03084221864</v>
      </c>
      <c r="R49" s="88">
        <f t="shared" si="1"/>
        <v>78384.544585692915</v>
      </c>
      <c r="S49" s="88">
        <f t="shared" si="1"/>
        <v>14100.700601132754</v>
      </c>
      <c r="T49" s="88">
        <f>H49+'biogenics 12'!Z48</f>
        <v>896060.05940827006</v>
      </c>
      <c r="V49" s="87" t="s">
        <v>47</v>
      </c>
      <c r="W49" s="88">
        <f>B49-'[1]ptfire-wild'!B48-'[1]ptfire-rx'!B48</f>
        <v>731246.93701753998</v>
      </c>
      <c r="X49" s="88">
        <f>C49-'[1]ptfire-wild'!C48-'[1]ptfire-rx'!C48</f>
        <v>36886.777200459896</v>
      </c>
      <c r="Y49" s="88">
        <f>D49-'[1]ptfire-wild'!D48-'[1]ptfire-rx'!D48</f>
        <v>111403.09051091137</v>
      </c>
      <c r="Z49" s="88">
        <f>E49-'[1]ptfire-wild'!E48-'[1]ptfire-rx'!E48</f>
        <v>138181.65353621863</v>
      </c>
      <c r="AA49" s="88">
        <f>F49-'[1]ptfire-wild'!F48-'[1]ptfire-rx'!F48</f>
        <v>44785.073332692918</v>
      </c>
      <c r="AB49" s="88">
        <f>G49-'[1]ptfire-wild'!G48-'[1]ptfire-rx'!G48</f>
        <v>11270.798612732755</v>
      </c>
      <c r="AC49" s="88">
        <f>H49-'[1]ptfire-wild'!H48-'[1]ptfire-rx'!H48</f>
        <v>160384.88999527</v>
      </c>
    </row>
    <row r="50" spans="1:29" x14ac:dyDescent="0.25">
      <c r="A50" s="87" t="s">
        <v>48</v>
      </c>
      <c r="B50" s="88">
        <f>rail!B49+'cmv_c1c2 12'!B49+nonpt!B49+nonroad!B49+'onroad all'!Q49+ptnonipm!B49+pt_oilgas!B49+np_oilgas!B49+rwc!B49+'ptfire-wild'!B49+ptagfire!B49+'cmv_c3 12'!B49+'ptfire-rx'!B49+airports!B49+ptegu_summer!B49+ptegu_winter!B49+ptegu_wintershld!B49</f>
        <v>427294.18566566001</v>
      </c>
      <c r="C50" s="88">
        <f>rail!C49+'cmv_c1c2 12'!AO49+nonpt!C49+nonroad!C49+'onroad all'!AR49+ptnonipm!C49+pt_oilgas!C49+np_oilgas!C49+rwc!C49+livestock!B49+'ptfire-wild'!C49+ptagfire!C49+'cmv_c3 12'!AO49+fertilizer!B49+'ptfire-rx'!C49+airports!C49+ptegu_summer!C49+ptegu_winter!C49+ptegu_wintershld!C49</f>
        <v>13411.363101990277</v>
      </c>
      <c r="D50" s="88">
        <f>rail!D49+'cmv_c1c2 12'!D49+nonpt!D49+nonroad!D49+'onroad all'!AG49+'onroad all'!AT49+'onroad all'!AU49+ptnonipm!D49+pt_oilgas!D49+np_oilgas!D49+rwc!D49+'ptfire-wild'!D49+ptagfire!D49+'cmv_c3 12'!D49+'ptfire-rx'!D49+airports!D49+ptegu_summer!AO49+ptegu_winter!AO49+ptegu_wintershld!AO49</f>
        <v>101218.24970719524</v>
      </c>
      <c r="E50" s="88">
        <f>rail!E49+'cmv_c1c2 12'!E49+nonpt!E49+nonroad!E49+ptnonipm!E49+pt_oilgas!E49+np_oilgas!E49+rwc!E49+'onroad all'!BI49+afdust!BA49+'ptfire-wild'!E49+ptagfire!E49+'cmv_c3 12'!E49+'ptfire-rx'!E49+airports!E49+ptegu_summer!E49+ptegu_winter!E49+ptegu_wintershld!E49</f>
        <v>49799.700263684463</v>
      </c>
      <c r="F50" s="88">
        <f>rail!F49+'cmv_c1c2 12'!F49+nonpt!F49+nonroad!F49+ptnonipm!F49+pt_oilgas!F49+np_oilgas!F49+rwc!F49+'onroad all'!BL49+afdust!BB49+'ptfire-wild'!F49+ptagfire!F49+'cmv_c3 12'!F49+'ptfire-rx'!F49+airports!F49+ptegu_summer!F49+ptegu_winter!F49+ptegu_wintershld!F49</f>
        <v>32687.26504631736</v>
      </c>
      <c r="G50" s="88">
        <f>rail!G49+'cmv_c1c2 12'!G49+nonpt!G49+nonroad!G49+'onroad all'!CB49+ptnonipm!G49+pt_oilgas!G49+np_oilgas!G49+rwc!G49+'ptfire-wild'!G49+ptagfire!G49+'cmv_c3 12'!G49+'ptfire-rx'!G49+airports!G49+ptegu_summer!BO49+ptegu_winter!BO49+ptegu_wintershld!BO49</f>
        <v>37220.39895939437</v>
      </c>
      <c r="H50" s="88">
        <f>rail!H49+'cmv_c1c2 12'!H49+nonpt!H49+nonroad!H49+'onroad all'!CN49+ptnonipm!H49+pt_oilgas!H49+np_oilgas!H49+rwc!H49+'ptfire-wild'!H49+ptagfire!H49+'cmv_c3 12'!H49+livestock!C49+'ptfire-rx'!H49+solvents!H49+airports!H49+ptegu_summer!H49+ptegu_winter!H49+ptegu_wintershld!H49</f>
        <v>219220.97270549496</v>
      </c>
      <c r="I50" s="45" t="s">
        <v>237</v>
      </c>
      <c r="K50" s="88"/>
      <c r="M50" s="87" t="s">
        <v>48</v>
      </c>
      <c r="N50" s="88">
        <f>B50+'biogenics 12'!H49</f>
        <v>465190.71243266005</v>
      </c>
      <c r="O50" s="88">
        <f t="shared" si="0"/>
        <v>13411.363101990277</v>
      </c>
      <c r="P50" s="88">
        <f>D50+'biogenics 12'!T49</f>
        <v>104330.96265811769</v>
      </c>
      <c r="Q50" s="88">
        <f t="shared" si="1"/>
        <v>49799.700263684463</v>
      </c>
      <c r="R50" s="88">
        <f t="shared" si="1"/>
        <v>32687.26504631736</v>
      </c>
      <c r="S50" s="88">
        <f t="shared" si="1"/>
        <v>37220.39895939437</v>
      </c>
      <c r="T50" s="88">
        <f>H50+'biogenics 12'!Z49</f>
        <v>667761.60856549488</v>
      </c>
      <c r="V50" s="87" t="s">
        <v>48</v>
      </c>
      <c r="W50" s="88">
        <f>B50-'[1]ptfire-wild'!B49-'[1]ptfire-rx'!B49</f>
        <v>307067.25367165997</v>
      </c>
      <c r="X50" s="88">
        <f>C50-'[1]ptfire-wild'!C49-'[1]ptfire-rx'!C49</f>
        <v>11429.007636990276</v>
      </c>
      <c r="Y50" s="88">
        <f>D50-'[1]ptfire-wild'!D49-'[1]ptfire-rx'!D49</f>
        <v>99108.190915195228</v>
      </c>
      <c r="Z50" s="88">
        <f>E50-'[1]ptfire-wild'!E49-'[1]ptfire-rx'!E49</f>
        <v>37149.777488684464</v>
      </c>
      <c r="AA50" s="88">
        <f>F50-'[1]ptfire-wild'!F49-'[1]ptfire-rx'!F49</f>
        <v>21966.991529317358</v>
      </c>
      <c r="AB50" s="88">
        <f>G50-'[1]ptfire-wild'!G49-'[1]ptfire-rx'!G49</f>
        <v>36173.303145394369</v>
      </c>
      <c r="AC50" s="88">
        <f>H50-'[1]ptfire-wild'!H49-'[1]ptfire-rx'!H49</f>
        <v>190724.60425449495</v>
      </c>
    </row>
    <row r="51" spans="1:29" x14ac:dyDescent="0.25">
      <c r="A51" s="87" t="s">
        <v>49</v>
      </c>
      <c r="B51" s="88">
        <f>rail!B50+'cmv_c1c2 12'!B50+nonpt!B50+nonroad!B50+'onroad all'!Q50+ptnonipm!B50+pt_oilgas!B50+np_oilgas!B50+rwc!B50+'ptfire-wild'!B50+ptagfire!B50+'cmv_c3 12'!B50+'ptfire-rx'!B50+airports!B50+ptegu_summer!B50+ptegu_winter!B50+ptegu_wintershld!B50</f>
        <v>688849.71536786121</v>
      </c>
      <c r="C51" s="88">
        <f>rail!C50+'cmv_c1c2 12'!AO50+nonpt!C50+nonroad!C50+'onroad all'!AR50+ptnonipm!C50+pt_oilgas!C50+np_oilgas!C50+rwc!C50+livestock!B50+'ptfire-wild'!C50+ptagfire!C50+'cmv_c3 12'!AO50+fertilizer!B50+'ptfire-rx'!C50+airports!C50+ptegu_summer!C50+ptegu_winter!C50+ptegu_wintershld!C50</f>
        <v>82135.588878940005</v>
      </c>
      <c r="D51" s="88">
        <f>rail!D50+'cmv_c1c2 12'!D50+nonpt!D50+nonroad!D50+'onroad all'!AG50+'onroad all'!AT50+'onroad all'!AU50+ptnonipm!D50+pt_oilgas!D50+np_oilgas!D50+rwc!D50+'ptfire-wild'!D50+ptagfire!D50+'cmv_c3 12'!D50+'ptfire-rx'!D50+airports!D50+ptegu_summer!AO50+ptegu_winter!AO50+ptegu_wintershld!AO50</f>
        <v>102891.09621626569</v>
      </c>
      <c r="E51" s="88">
        <f>rail!E50+'cmv_c1c2 12'!E50+nonpt!E50+nonroad!E50+ptnonipm!E50+pt_oilgas!E50+np_oilgas!E50+rwc!E50+'onroad all'!BI50+afdust!BA50+'ptfire-wild'!E50+ptagfire!E50+'cmv_c3 12'!E50+'ptfire-rx'!E50+airports!E50+ptegu_summer!E50+ptegu_winter!E50+ptegu_wintershld!E50</f>
        <v>106336.88225882599</v>
      </c>
      <c r="F51" s="88">
        <f>rail!F50+'cmv_c1c2 12'!F50+nonpt!F50+nonroad!F50+ptnonipm!F50+pt_oilgas!F50+np_oilgas!F50+rwc!F50+'onroad all'!BL50+afdust!BB50+'ptfire-wild'!F50+ptagfire!F50+'cmv_c3 12'!F50+'ptfire-rx'!F50+airports!F50+ptegu_summer!F50+ptegu_winter!F50+ptegu_wintershld!F50</f>
        <v>49908.993361109504</v>
      </c>
      <c r="G51" s="88">
        <f>rail!G50+'cmv_c1c2 12'!G50+nonpt!G50+nonroad!G50+'onroad all'!CB50+ptnonipm!G50+pt_oilgas!G50+np_oilgas!G50+rwc!G50+'ptfire-wild'!G50+ptagfire!G50+'cmv_c3 12'!G50+'ptfire-rx'!G50+airports!G50+ptegu_summer!BO50+ptegu_winter!BO50+ptegu_wintershld!BO50</f>
        <v>23998.423858531394</v>
      </c>
      <c r="H51" s="88">
        <f>rail!H50+'cmv_c1c2 12'!H50+nonpt!H50+nonroad!H50+'onroad all'!CN50+ptnonipm!H50+pt_oilgas!H50+np_oilgas!H50+rwc!H50+'ptfire-wild'!H50+ptagfire!H50+'cmv_c3 12'!H50+livestock!C50+'ptfire-rx'!H50+solvents!H50+airports!H50+ptegu_summer!H50+ptegu_winter!H50+ptegu_wintershld!H50</f>
        <v>168092.897779416</v>
      </c>
      <c r="I51" s="45" t="s">
        <v>237</v>
      </c>
      <c r="K51" s="88"/>
      <c r="M51" s="87" t="s">
        <v>49</v>
      </c>
      <c r="N51" s="88">
        <f>B51+'biogenics 12'!H50</f>
        <v>742433.80365786108</v>
      </c>
      <c r="O51" s="88">
        <f t="shared" si="0"/>
        <v>82135.588878940005</v>
      </c>
      <c r="P51" s="88">
        <f>D51+'biogenics 12'!T50</f>
        <v>123762.27637054209</v>
      </c>
      <c r="Q51" s="88">
        <f t="shared" si="1"/>
        <v>106336.88225882599</v>
      </c>
      <c r="R51" s="88">
        <f t="shared" si="1"/>
        <v>49908.993361109504</v>
      </c>
      <c r="S51" s="88">
        <f t="shared" si="1"/>
        <v>23998.423858531394</v>
      </c>
      <c r="T51" s="88">
        <f>H51+'biogenics 12'!Z50</f>
        <v>492204.91891941498</v>
      </c>
      <c r="V51" s="87" t="s">
        <v>49</v>
      </c>
      <c r="W51" s="88">
        <f>B51-'[1]ptfire-wild'!B50-'[1]ptfire-rx'!B50</f>
        <v>640574.39351586113</v>
      </c>
      <c r="X51" s="88">
        <f>C51-'[1]ptfire-wild'!C50-'[1]ptfire-rx'!C50</f>
        <v>81342.298813390007</v>
      </c>
      <c r="Y51" s="88">
        <f>D51-'[1]ptfire-wild'!D50-'[1]ptfire-rx'!D50</f>
        <v>102182.52272797569</v>
      </c>
      <c r="Z51" s="88">
        <f>E51-'[1]ptfire-wild'!E50-'[1]ptfire-rx'!E50</f>
        <v>101381.349698626</v>
      </c>
      <c r="AA51" s="88">
        <f>F51-'[1]ptfire-wild'!F50-'[1]ptfire-rx'!F50</f>
        <v>45709.389741209503</v>
      </c>
      <c r="AB51" s="88">
        <f>G51-'[1]ptfire-wild'!G50-'[1]ptfire-rx'!G50</f>
        <v>23620.389610101396</v>
      </c>
      <c r="AC51" s="88">
        <f>H51-'[1]ptfire-wild'!H50-'[1]ptfire-rx'!H50</f>
        <v>156689.33403541599</v>
      </c>
    </row>
    <row r="52" spans="1:29" x14ac:dyDescent="0.25">
      <c r="A52" s="87" t="s">
        <v>50</v>
      </c>
      <c r="B52" s="88">
        <f>rail!B51+'cmv_c1c2 12'!B51+nonpt!B51+nonroad!B51+'onroad all'!Q51+ptnonipm!B51+pt_oilgas!B51+np_oilgas!B51+rwc!B51+'ptfire-wild'!B51+ptagfire!B51+'cmv_c3 12'!B51+'ptfire-rx'!B51+airports!B51+ptegu_summer!B51+ptegu_winter!B51+ptegu_wintershld!B51</f>
        <v>734392.55601690023</v>
      </c>
      <c r="C52" s="88">
        <f>rail!C51+'cmv_c1c2 12'!AO51+nonpt!C51+nonroad!C51+'onroad all'!AR51+ptnonipm!C51+pt_oilgas!C51+np_oilgas!C51+rwc!C51+livestock!B51+'ptfire-wild'!C51+ptagfire!C51+'cmv_c3 12'!AO51+fertilizer!B51+'ptfire-rx'!C51+airports!C51+ptegu_summer!C51+ptegu_winter!C51+ptegu_wintershld!C51</f>
        <v>29426.774751302401</v>
      </c>
      <c r="D52" s="88">
        <f>rail!D51+'cmv_c1c2 12'!D51+nonpt!D51+nonroad!D51+'onroad all'!AG51+'onroad all'!AT51+'onroad all'!AU51+ptnonipm!D51+pt_oilgas!D51+np_oilgas!D51+rwc!D51+'ptfire-wild'!D51+ptagfire!D51+'cmv_c3 12'!D51+'ptfire-rx'!D51+airports!D51+ptegu_summer!AO51+ptegu_winter!AO51+ptegu_wintershld!AO51</f>
        <v>84632.602686093422</v>
      </c>
      <c r="E52" s="88">
        <f>rail!E51+'cmv_c1c2 12'!E51+nonpt!E51+nonroad!E51+ptnonipm!E51+pt_oilgas!E51+np_oilgas!E51+rwc!E51+'onroad all'!BI51+afdust!BA51+'ptfire-wild'!E51+ptagfire!E51+'cmv_c3 12'!E51+'ptfire-rx'!E51+airports!E51+ptegu_summer!E51+ptegu_winter!E51+ptegu_wintershld!E51</f>
        <v>357593.90600588027</v>
      </c>
      <c r="F52" s="88">
        <f>rail!F51+'cmv_c1c2 12'!F51+nonpt!F51+nonroad!F51+ptnonipm!F51+pt_oilgas!F51+np_oilgas!F51+rwc!F51+'onroad all'!BL51+afdust!BB51+'ptfire-wild'!F51+ptagfire!F51+'cmv_c3 12'!F51+'ptfire-rx'!F51+airports!F51+ptegu_summer!F51+ptegu_winter!F51+ptegu_wintershld!F51</f>
        <v>93168.459046718242</v>
      </c>
      <c r="G52" s="88">
        <f>rail!G51+'cmv_c1c2 12'!G51+nonpt!G51+nonroad!G51+'onroad all'!CB51+ptnonipm!G51+pt_oilgas!G51+np_oilgas!G51+rwc!G51+'ptfire-wild'!G51+ptagfire!G51+'cmv_c3 12'!G51+'ptfire-rx'!G51+airports!G51+ptegu_summer!BO51+ptegu_winter!BO51+ptegu_wintershld!BO51</f>
        <v>31048.372566579394</v>
      </c>
      <c r="H52" s="88">
        <f>rail!H51+'cmv_c1c2 12'!H51+nonpt!H51+nonroad!H51+'onroad all'!CN51+ptnonipm!H51+pt_oilgas!H51+np_oilgas!H51+rwc!H51+'ptfire-wild'!H51+ptagfire!H51+'cmv_c3 12'!H51+livestock!C51+'ptfire-rx'!H51+solvents!H51+airports!H51+ptegu_summer!H51+ptegu_winter!H51+ptegu_wintershld!H51</f>
        <v>240929.05268228994</v>
      </c>
      <c r="I52" s="46"/>
      <c r="K52" s="88"/>
      <c r="M52" s="87" t="s">
        <v>50</v>
      </c>
      <c r="N52" s="88">
        <f>B52+'biogenics 12'!H51</f>
        <v>791445.96225690027</v>
      </c>
      <c r="O52" s="88">
        <f t="shared" si="0"/>
        <v>29426.774751302401</v>
      </c>
      <c r="P52" s="88">
        <f>D52+'biogenics 12'!T51</f>
        <v>98276.555397149627</v>
      </c>
      <c r="Q52" s="88">
        <f t="shared" si="1"/>
        <v>357593.90600588027</v>
      </c>
      <c r="R52" s="88">
        <f t="shared" si="1"/>
        <v>93168.459046718242</v>
      </c>
      <c r="S52" s="88">
        <f t="shared" si="1"/>
        <v>31048.372566579394</v>
      </c>
      <c r="T52" s="88">
        <f>H52+'biogenics 12'!Z51</f>
        <v>478474.00988228893</v>
      </c>
      <c r="V52" s="87" t="s">
        <v>50</v>
      </c>
      <c r="W52" s="88">
        <f>B52-'[1]ptfire-wild'!B51-'[1]ptfire-rx'!B51</f>
        <v>121043.78407290025</v>
      </c>
      <c r="X52" s="88">
        <f>C52-'[1]ptfire-wild'!C51-'[1]ptfire-rx'!C51</f>
        <v>19379.311199302403</v>
      </c>
      <c r="Y52" s="88">
        <f>D52-'[1]ptfire-wild'!D51-'[1]ptfire-rx'!D51</f>
        <v>77250.685604093422</v>
      </c>
      <c r="Z52" s="88">
        <f>E52-'[1]ptfire-wild'!E51-'[1]ptfire-rx'!E51</f>
        <v>296080.11998288025</v>
      </c>
      <c r="AA52" s="88">
        <f>F52-'[1]ptfire-wild'!F51-'[1]ptfire-rx'!F51</f>
        <v>41038.131544718242</v>
      </c>
      <c r="AB52" s="88">
        <f>G52-'[1]ptfire-wild'!G51-'[1]ptfire-rx'!G51</f>
        <v>26740.909971579393</v>
      </c>
      <c r="AC52" s="88">
        <f>H52-'[1]ptfire-wild'!H51-'[1]ptfire-rx'!H51</f>
        <v>96496.73612928993</v>
      </c>
    </row>
    <row r="53" spans="1:29" x14ac:dyDescent="0.25">
      <c r="A53" s="87" t="s">
        <v>366</v>
      </c>
      <c r="B53" s="88">
        <f>ptegu_summer!B54+ptnonipm!B54+pt_oilgas!B54+ptegu_winter!B54+ptegu_wintershld!B54+airports!B54</f>
        <v>5994.8602094899998</v>
      </c>
      <c r="C53" s="88">
        <f>ptegu_summer!C54+ptnonipm!C54+pt_oilgas!C54+ptegu_winter!C54+ptegu_wintershld!C54+airports!C54</f>
        <v>76.332427749999994</v>
      </c>
      <c r="D53" s="88">
        <f>ptegu_summer!AO54+ptnonipm!D54+pt_oilgas!D54+ptegu_winter!AO54+ptegu_wintershld!AO54+airports!D54</f>
        <v>9473.6389632454047</v>
      </c>
      <c r="E53" s="88">
        <f>ptegu_summer!E54+ptnonipm!E54+pt_oilgas!E54+ptegu_winter!E54+ptegu_wintershld!E54+airports!E54</f>
        <v>4095.7725687842003</v>
      </c>
      <c r="F53" s="88">
        <f>ptegu_summer!F54+ptnonipm!F54+pt_oilgas!F54+ptegu_winter!F54+ptegu_wintershld!F54+airports!F54</f>
        <v>1824.7880169483001</v>
      </c>
      <c r="G53" s="88">
        <f>ptegu_summer!BO54+ptnonipm!G54+pt_oilgas!G54+ptegu_winter!BO54+ptegu_wintershld!BO54+airports!G54</f>
        <v>7164.275797014453</v>
      </c>
      <c r="H53" s="88">
        <f>ptegu_summer!H54+ptnonipm!H54+pt_oilgas!H54+ptegu_winter!H54+ptegu_wintershld!H54+airports!H54</f>
        <v>2360.3504901519996</v>
      </c>
      <c r="I53" s="46"/>
      <c r="M53" s="87" t="s">
        <v>366</v>
      </c>
      <c r="N53" s="88">
        <f>B53</f>
        <v>5994.8602094899998</v>
      </c>
      <c r="O53" s="88">
        <f t="shared" si="0"/>
        <v>76.332427749999994</v>
      </c>
      <c r="P53" s="88">
        <f>D53</f>
        <v>9473.6389632454047</v>
      </c>
      <c r="Q53" s="88">
        <f t="shared" si="1"/>
        <v>4095.7725687842003</v>
      </c>
      <c r="R53" s="88">
        <f t="shared" si="1"/>
        <v>1824.7880169483001</v>
      </c>
      <c r="S53" s="88">
        <f t="shared" si="1"/>
        <v>7164.275797014453</v>
      </c>
      <c r="T53" s="88">
        <f>H53</f>
        <v>2360.3504901519996</v>
      </c>
      <c r="V53" s="87" t="s">
        <v>366</v>
      </c>
      <c r="W53" s="88">
        <f>B53</f>
        <v>5994.8602094899998</v>
      </c>
      <c r="X53" s="88">
        <f t="shared" ref="X53:AC53" si="2">C53</f>
        <v>76.332427749999994</v>
      </c>
      <c r="Y53" s="88">
        <f t="shared" si="2"/>
        <v>9473.6389632454047</v>
      </c>
      <c r="Z53" s="88">
        <f t="shared" si="2"/>
        <v>4095.7725687842003</v>
      </c>
      <c r="AA53" s="88">
        <f t="shared" si="2"/>
        <v>1824.7880169483001</v>
      </c>
      <c r="AB53" s="88">
        <f t="shared" si="2"/>
        <v>7164.275797014453</v>
      </c>
      <c r="AC53" s="88">
        <f t="shared" si="2"/>
        <v>2360.3504901519996</v>
      </c>
    </row>
    <row r="55" spans="1:29" x14ac:dyDescent="0.25">
      <c r="A55" s="87" t="s">
        <v>56</v>
      </c>
      <c r="B55" s="88">
        <f>SUM(B3:B53)</f>
        <v>43931122.792638987</v>
      </c>
      <c r="C55" s="88">
        <f t="shared" ref="C55:H55" si="3">SUM(C3:C53)</f>
        <v>4482183.8658115519</v>
      </c>
      <c r="D55" s="88">
        <f t="shared" si="3"/>
        <v>6207990.1125080092</v>
      </c>
      <c r="E55" s="88">
        <f t="shared" si="3"/>
        <v>9562611.4878926072</v>
      </c>
      <c r="F55" s="88">
        <f t="shared" si="3"/>
        <v>3426244.507113371</v>
      </c>
      <c r="G55" s="88">
        <f t="shared" si="3"/>
        <v>1457639.4120379246</v>
      </c>
      <c r="H55" s="88">
        <f t="shared" si="3"/>
        <v>12417709.529977623</v>
      </c>
      <c r="K55" s="88"/>
      <c r="M55" s="87" t="s">
        <v>56</v>
      </c>
      <c r="N55" s="88">
        <f>SUM(N3:N53)</f>
        <v>47904137.169330992</v>
      </c>
      <c r="O55" s="88">
        <f t="shared" ref="O55:T55" si="4">SUM(O3:O53)</f>
        <v>4482183.8658115519</v>
      </c>
      <c r="P55" s="88">
        <f t="shared" si="4"/>
        <v>7191237.4099640548</v>
      </c>
      <c r="Q55" s="88">
        <f t="shared" si="4"/>
        <v>9562611.4878926072</v>
      </c>
      <c r="R55" s="88">
        <f t="shared" si="4"/>
        <v>3426244.507113371</v>
      </c>
      <c r="S55" s="88">
        <f t="shared" si="4"/>
        <v>1457639.4120379246</v>
      </c>
      <c r="T55" s="88">
        <f t="shared" si="4"/>
        <v>39209616.563001603</v>
      </c>
      <c r="V55" s="87" t="s">
        <v>56</v>
      </c>
      <c r="W55" s="88">
        <f>SUM(W3:W53)</f>
        <v>30193279.218090948</v>
      </c>
      <c r="X55" s="88">
        <f t="shared" ref="X55:AC55" si="5">SUM(X3:X53)</f>
        <v>4242246.4771962222</v>
      </c>
      <c r="Y55" s="88">
        <f t="shared" si="5"/>
        <v>5980490.4614519011</v>
      </c>
      <c r="Z55" s="88">
        <f t="shared" si="5"/>
        <v>8098949.1914009769</v>
      </c>
      <c r="AA55" s="88">
        <f t="shared" si="5"/>
        <v>2190513.4618225107</v>
      </c>
      <c r="AB55" s="88">
        <f t="shared" si="5"/>
        <v>1346230.2108810944</v>
      </c>
      <c r="AC55" s="88">
        <f t="shared" si="5"/>
        <v>9303469.5297587272</v>
      </c>
    </row>
    <row r="56" spans="1:29" x14ac:dyDescent="0.25">
      <c r="B56" s="88"/>
      <c r="C56" s="88"/>
      <c r="D56" s="88"/>
      <c r="E56" s="88"/>
      <c r="F56" s="88"/>
      <c r="G56" s="88"/>
      <c r="H56" s="88"/>
      <c r="N56" s="88"/>
      <c r="O56" s="88"/>
      <c r="P56" s="88"/>
      <c r="Q56" s="88"/>
      <c r="R56" s="88"/>
      <c r="S56" s="88"/>
      <c r="T56" s="88"/>
      <c r="W56" s="88"/>
      <c r="X56" s="88"/>
      <c r="Y56" s="88"/>
      <c r="Z56" s="88"/>
      <c r="AA56" s="88"/>
      <c r="AB56" s="88"/>
      <c r="AC56" s="88"/>
    </row>
    <row r="57" spans="1:29" x14ac:dyDescent="0.25">
      <c r="B57" s="88"/>
      <c r="C57" s="88"/>
      <c r="D57" s="88"/>
      <c r="E57" s="88"/>
      <c r="F57" s="88"/>
      <c r="G57" s="88"/>
      <c r="H57" s="88"/>
      <c r="N57" s="88"/>
      <c r="O57" s="88"/>
      <c r="P57" s="88"/>
      <c r="Q57" s="88"/>
      <c r="R57" s="88"/>
      <c r="S57" s="88"/>
      <c r="T57" s="88"/>
      <c r="W57" s="88"/>
      <c r="X57" s="88"/>
      <c r="Y57" s="88"/>
      <c r="Z57" s="88"/>
      <c r="AA57" s="88"/>
      <c r="AB57" s="88"/>
      <c r="AC57" s="88"/>
    </row>
    <row r="58" spans="1:29" x14ac:dyDescent="0.25">
      <c r="B58" s="88"/>
      <c r="C58" s="88"/>
      <c r="D58" s="88"/>
      <c r="E58" s="88"/>
      <c r="F58" s="88"/>
      <c r="G58" s="88"/>
      <c r="H58" s="88"/>
      <c r="N58" s="88"/>
      <c r="O58" s="88"/>
      <c r="P58" s="88"/>
      <c r="Q58" s="88"/>
      <c r="R58" s="88"/>
      <c r="S58" s="88"/>
      <c r="T58" s="88"/>
      <c r="W58" s="88"/>
      <c r="X58" s="88"/>
      <c r="Y58" s="88"/>
      <c r="Z58" s="88"/>
      <c r="AA58" s="88"/>
      <c r="AB58" s="88"/>
      <c r="AC58" s="88"/>
    </row>
    <row r="59" spans="1:29" x14ac:dyDescent="0.25">
      <c r="B59" s="88"/>
      <c r="C59" s="88"/>
      <c r="D59" s="88"/>
      <c r="E59" s="88"/>
      <c r="F59" s="88"/>
      <c r="G59" s="88"/>
      <c r="H59" s="88"/>
    </row>
    <row r="60" spans="1:29" x14ac:dyDescent="0.25">
      <c r="B60" s="88"/>
      <c r="C60" s="88"/>
      <c r="D60" s="88"/>
      <c r="E60" s="88"/>
      <c r="F60" s="88"/>
      <c r="G60" s="88"/>
      <c r="H60" s="88"/>
      <c r="N60" s="88"/>
    </row>
    <row r="61" spans="1:29" x14ac:dyDescent="0.25">
      <c r="B61" s="88"/>
      <c r="C61" s="88"/>
      <c r="D61" s="88"/>
      <c r="E61" s="88"/>
      <c r="F61" s="88"/>
      <c r="G61" s="88"/>
      <c r="H61" s="88"/>
    </row>
    <row r="90" spans="9:9" x14ac:dyDescent="0.25">
      <c r="I90" s="87"/>
    </row>
  </sheetData>
  <mergeCells count="1">
    <mergeCell ref="A1:L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H8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" sqref="M2"/>
    </sheetView>
  </sheetViews>
  <sheetFormatPr defaultRowHeight="15" x14ac:dyDescent="0.25"/>
  <cols>
    <col min="1" max="1" width="19.85546875" customWidth="1"/>
    <col min="2" max="9" width="9.140625" style="87"/>
    <col min="10" max="11" width="9.140625" style="27"/>
    <col min="13" max="13" width="15.5703125" bestFit="1" customWidth="1"/>
    <col min="14" max="14" width="6.7109375" style="87" bestFit="1" customWidth="1"/>
    <col min="15" max="15" width="6.7109375" style="27" bestFit="1" customWidth="1"/>
    <col min="16" max="16" width="5.7109375" bestFit="1" customWidth="1"/>
    <col min="17" max="17" width="14.5703125" bestFit="1" customWidth="1"/>
    <col min="18" max="18" width="5.5703125" bestFit="1" customWidth="1"/>
    <col min="19" max="19" width="5.42578125" style="87" bestFit="1" customWidth="1"/>
    <col min="20" max="20" width="6.7109375" bestFit="1" customWidth="1"/>
    <col min="21" max="22" width="9.28515625" bestFit="1" customWidth="1"/>
    <col min="23" max="23" width="5.7109375" bestFit="1" customWidth="1"/>
    <col min="24" max="24" width="7.7109375" bestFit="1" customWidth="1"/>
    <col min="25" max="25" width="5.7109375" style="27" bestFit="1" customWidth="1"/>
    <col min="26" max="26" width="6.7109375" bestFit="1" customWidth="1"/>
    <col min="27" max="27" width="5.7109375" style="87" bestFit="1" customWidth="1"/>
    <col min="28" max="28" width="6.42578125" bestFit="1" customWidth="1"/>
    <col min="29" max="29" width="15.42578125" bestFit="1" customWidth="1"/>
    <col min="30" max="30" width="6.5703125" customWidth="1"/>
    <col min="31" max="31" width="5.7109375" bestFit="1" customWidth="1"/>
    <col min="32" max="32" width="5.140625" bestFit="1" customWidth="1"/>
    <col min="33" max="33" width="5.7109375" style="87" bestFit="1" customWidth="1"/>
    <col min="34" max="34" width="5.7109375" style="27" bestFit="1" customWidth="1"/>
    <col min="35" max="35" width="6.7109375" bestFit="1" customWidth="1"/>
    <col min="36" max="36" width="6.140625" style="27" bestFit="1" customWidth="1"/>
    <col min="37" max="37" width="7.7109375" bestFit="1" customWidth="1"/>
    <col min="38" max="38" width="10" bestFit="1" customWidth="1"/>
    <col min="39" max="39" width="9.28515625" style="87" bestFit="1" customWidth="1"/>
    <col min="40" max="40" width="7.7109375" bestFit="1" customWidth="1"/>
    <col min="41" max="41" width="6.7109375" bestFit="1" customWidth="1"/>
    <col min="42" max="42" width="7.7109375" bestFit="1" customWidth="1"/>
    <col min="43" max="43" width="6" bestFit="1" customWidth="1"/>
    <col min="44" max="44" width="6.7109375" bestFit="1" customWidth="1"/>
    <col min="45" max="45" width="5.7109375" bestFit="1" customWidth="1"/>
    <col min="46" max="46" width="7.7109375" bestFit="1" customWidth="1"/>
    <col min="47" max="50" width="5.7109375" bestFit="1" customWidth="1"/>
    <col min="51" max="51" width="5.85546875" bestFit="1" customWidth="1"/>
    <col min="52" max="52" width="4.140625" bestFit="1" customWidth="1"/>
    <col min="53" max="53" width="7.7109375" bestFit="1" customWidth="1"/>
    <col min="54" max="54" width="6.85546875" bestFit="1" customWidth="1"/>
    <col min="55" max="55" width="6.7109375" bestFit="1" customWidth="1"/>
    <col min="56" max="56" width="5.140625" bestFit="1" customWidth="1"/>
    <col min="57" max="57" width="5.28515625" bestFit="1" customWidth="1"/>
    <col min="58" max="58" width="8.7109375" bestFit="1" customWidth="1"/>
    <col min="59" max="59" width="4.85546875" bestFit="1" customWidth="1"/>
    <col min="60" max="60" width="7.85546875" bestFit="1" customWidth="1"/>
    <col min="61" max="61" width="5.85546875" bestFit="1" customWidth="1"/>
    <col min="62" max="62" width="6" bestFit="1" customWidth="1"/>
    <col min="63" max="63" width="6.7109375" bestFit="1" customWidth="1"/>
    <col min="64" max="64" width="7.7109375" style="27" bestFit="1" customWidth="1"/>
    <col min="65" max="66" width="5.7109375" bestFit="1" customWidth="1"/>
    <col min="67" max="67" width="4.140625" bestFit="1" customWidth="1"/>
    <col min="68" max="68" width="9.28515625" bestFit="1" customWidth="1"/>
    <col min="69" max="69" width="8" style="27" bestFit="1" customWidth="1"/>
    <col min="70" max="70" width="6.7109375" bestFit="1" customWidth="1"/>
    <col min="71" max="71" width="5.7109375" bestFit="1" customWidth="1"/>
    <col min="72" max="72" width="6.7109375" bestFit="1" customWidth="1"/>
    <col min="73" max="73" width="4.85546875" style="87" bestFit="1" customWidth="1"/>
    <col min="74" max="74" width="6.7109375" bestFit="1" customWidth="1"/>
    <col min="75" max="75" width="9.140625" bestFit="1" customWidth="1"/>
    <col min="76" max="76" width="7.140625" bestFit="1" customWidth="1"/>
    <col min="78" max="85" width="9.140625" style="27"/>
  </cols>
  <sheetData>
    <row r="1" spans="1:86" x14ac:dyDescent="0.25">
      <c r="A1" s="87"/>
      <c r="B1" s="87" t="s">
        <v>489</v>
      </c>
      <c r="I1" s="66" t="s">
        <v>375</v>
      </c>
      <c r="J1" s="87"/>
      <c r="K1" s="87"/>
      <c r="M1" s="27" t="s">
        <v>491</v>
      </c>
      <c r="P1" s="26"/>
      <c r="Q1" s="26"/>
      <c r="R1" s="26"/>
      <c r="T1" s="26"/>
      <c r="U1" s="26"/>
      <c r="V1" s="26"/>
      <c r="W1" s="26"/>
      <c r="X1" s="26"/>
      <c r="Z1" s="26"/>
      <c r="AB1" s="26"/>
      <c r="AC1" s="26"/>
      <c r="AD1" s="26"/>
      <c r="AE1" s="26"/>
      <c r="AF1" s="26"/>
      <c r="AI1" s="26"/>
      <c r="AK1" s="26"/>
      <c r="AL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M1" s="26"/>
      <c r="BN1" s="26"/>
      <c r="BO1" s="26"/>
      <c r="BP1" s="26"/>
      <c r="BR1" s="26"/>
      <c r="BS1" s="26"/>
      <c r="BT1" s="26"/>
      <c r="BV1" s="26"/>
      <c r="BW1" s="26"/>
      <c r="BX1" s="26"/>
      <c r="CA1" s="27" t="s">
        <v>310</v>
      </c>
    </row>
    <row r="2" spans="1:86" x14ac:dyDescent="0.25">
      <c r="A2" s="87" t="s">
        <v>52</v>
      </c>
      <c r="B2" s="88" t="s">
        <v>59</v>
      </c>
      <c r="C2" s="88" t="s">
        <v>57</v>
      </c>
      <c r="D2" s="88" t="s">
        <v>60</v>
      </c>
      <c r="E2" s="88" t="s">
        <v>54</v>
      </c>
      <c r="F2" s="88" t="s">
        <v>53</v>
      </c>
      <c r="G2" s="88" t="s">
        <v>61</v>
      </c>
      <c r="H2" s="88" t="s">
        <v>62</v>
      </c>
      <c r="I2" s="88" t="s">
        <v>150</v>
      </c>
      <c r="J2" s="88"/>
      <c r="K2" s="88"/>
      <c r="L2" s="25"/>
      <c r="M2" s="25" t="s">
        <v>226</v>
      </c>
      <c r="N2" s="88" t="s">
        <v>458</v>
      </c>
      <c r="O2" s="25" t="s">
        <v>360</v>
      </c>
      <c r="P2" s="25" t="s">
        <v>131</v>
      </c>
      <c r="Q2" s="25" t="s">
        <v>132</v>
      </c>
      <c r="R2" s="25" t="s">
        <v>133</v>
      </c>
      <c r="S2" s="88" t="s">
        <v>335</v>
      </c>
      <c r="T2" s="25" t="s">
        <v>361</v>
      </c>
      <c r="U2" s="25" t="s">
        <v>134</v>
      </c>
      <c r="V2" s="25" t="s">
        <v>59</v>
      </c>
      <c r="W2" s="25" t="s">
        <v>136</v>
      </c>
      <c r="X2" s="25" t="s">
        <v>137</v>
      </c>
      <c r="Y2" s="25" t="s">
        <v>362</v>
      </c>
      <c r="Z2" s="25" t="s">
        <v>138</v>
      </c>
      <c r="AA2" s="88" t="s">
        <v>459</v>
      </c>
      <c r="AB2" s="25" t="s">
        <v>139</v>
      </c>
      <c r="AC2" s="25" t="s">
        <v>140</v>
      </c>
      <c r="AD2" s="25" t="s">
        <v>141</v>
      </c>
      <c r="AE2" s="25" t="s">
        <v>142</v>
      </c>
      <c r="AF2" s="25" t="s">
        <v>143</v>
      </c>
      <c r="AG2" s="88" t="s">
        <v>460</v>
      </c>
      <c r="AH2" s="25" t="s">
        <v>363</v>
      </c>
      <c r="AI2" s="25" t="s">
        <v>144</v>
      </c>
      <c r="AJ2" s="25" t="s">
        <v>368</v>
      </c>
      <c r="AK2" s="25" t="s">
        <v>57</v>
      </c>
      <c r="AL2" s="25" t="s">
        <v>128</v>
      </c>
      <c r="AM2" s="88" t="s">
        <v>461</v>
      </c>
      <c r="AN2" s="25" t="s">
        <v>145</v>
      </c>
      <c r="AO2" s="25" t="s">
        <v>146</v>
      </c>
      <c r="AP2" s="25" t="s">
        <v>60</v>
      </c>
      <c r="AQ2" s="25" t="s">
        <v>147</v>
      </c>
      <c r="AR2" s="25" t="s">
        <v>148</v>
      </c>
      <c r="AS2" s="25" t="s">
        <v>149</v>
      </c>
      <c r="AT2" s="25" t="s">
        <v>150</v>
      </c>
      <c r="AU2" s="25" t="s">
        <v>151</v>
      </c>
      <c r="AV2" s="25" t="s">
        <v>152</v>
      </c>
      <c r="AW2" s="25" t="s">
        <v>153</v>
      </c>
      <c r="AX2" s="25" t="s">
        <v>154</v>
      </c>
      <c r="AY2" s="25" t="s">
        <v>155</v>
      </c>
      <c r="AZ2" s="25" t="s">
        <v>156</v>
      </c>
      <c r="BA2" s="25" t="s">
        <v>54</v>
      </c>
      <c r="BB2" s="25" t="s">
        <v>53</v>
      </c>
      <c r="BC2" s="25" t="s">
        <v>157</v>
      </c>
      <c r="BD2" s="25" t="s">
        <v>158</v>
      </c>
      <c r="BE2" s="25" t="s">
        <v>159</v>
      </c>
      <c r="BF2" s="25" t="s">
        <v>160</v>
      </c>
      <c r="BG2" s="25" t="s">
        <v>161</v>
      </c>
      <c r="BH2" s="25" t="s">
        <v>162</v>
      </c>
      <c r="BI2" s="25" t="s">
        <v>163</v>
      </c>
      <c r="BJ2" s="25" t="s">
        <v>164</v>
      </c>
      <c r="BK2" s="25" t="s">
        <v>165</v>
      </c>
      <c r="BL2" s="25" t="s">
        <v>364</v>
      </c>
      <c r="BM2" s="25" t="s">
        <v>166</v>
      </c>
      <c r="BN2" s="25" t="s">
        <v>167</v>
      </c>
      <c r="BO2" s="25" t="s">
        <v>168</v>
      </c>
      <c r="BP2" s="25" t="s">
        <v>61</v>
      </c>
      <c r="BQ2" s="25" t="s">
        <v>369</v>
      </c>
      <c r="BR2" s="25" t="s">
        <v>169</v>
      </c>
      <c r="BS2" s="25" t="s">
        <v>170</v>
      </c>
      <c r="BT2" s="25" t="s">
        <v>171</v>
      </c>
      <c r="BU2" s="88" t="s">
        <v>172</v>
      </c>
      <c r="BV2" s="25" t="s">
        <v>173</v>
      </c>
      <c r="BW2" s="25" t="s">
        <v>174</v>
      </c>
      <c r="BX2" s="25" t="s">
        <v>370</v>
      </c>
      <c r="BZ2" s="25" t="s">
        <v>141</v>
      </c>
      <c r="CA2" s="25" t="s">
        <v>59</v>
      </c>
      <c r="CB2" s="25" t="s">
        <v>57</v>
      </c>
      <c r="CC2" s="25" t="s">
        <v>60</v>
      </c>
      <c r="CD2" s="25" t="s">
        <v>54</v>
      </c>
      <c r="CE2" s="25" t="s">
        <v>53</v>
      </c>
      <c r="CF2" s="25" t="s">
        <v>61</v>
      </c>
      <c r="CG2" s="25" t="s">
        <v>62</v>
      </c>
      <c r="CH2" s="25" t="s">
        <v>150</v>
      </c>
    </row>
    <row r="3" spans="1:86" x14ac:dyDescent="0.25">
      <c r="A3" s="18" t="s">
        <v>76</v>
      </c>
      <c r="B3" s="88">
        <v>8914.4501830999998</v>
      </c>
      <c r="C3" s="88">
        <v>6.6328527127000001</v>
      </c>
      <c r="D3" s="88">
        <v>16102.155226000001</v>
      </c>
      <c r="E3" s="88">
        <v>3414.3569987999999</v>
      </c>
      <c r="F3" s="88">
        <v>1576.9846606000001</v>
      </c>
      <c r="G3" s="88">
        <v>17810.022153000002</v>
      </c>
      <c r="H3" s="88">
        <v>3976.0457572999999</v>
      </c>
      <c r="I3" s="88">
        <v>2118.2996671000001</v>
      </c>
      <c r="J3" s="88"/>
      <c r="K3" s="88"/>
      <c r="L3" s="25"/>
      <c r="M3" s="25" t="s">
        <v>121</v>
      </c>
      <c r="N3" s="88">
        <v>0</v>
      </c>
      <c r="O3" s="25">
        <v>4.8344781503108996</v>
      </c>
      <c r="P3" s="25">
        <v>0.64023272769397599</v>
      </c>
      <c r="Q3" s="25">
        <v>0.64023272769397599</v>
      </c>
      <c r="R3" s="25">
        <v>0.64049197338414698</v>
      </c>
      <c r="S3" s="88">
        <v>0</v>
      </c>
      <c r="T3" s="25">
        <v>14.0856040404358</v>
      </c>
      <c r="U3" s="25">
        <v>15.530105674719</v>
      </c>
      <c r="V3" s="25">
        <v>5820.8541162362599</v>
      </c>
      <c r="W3" s="25">
        <v>2.1093352874954201</v>
      </c>
      <c r="X3" s="25">
        <v>1.3394729551833899</v>
      </c>
      <c r="Y3" s="25">
        <v>0.667408435083647</v>
      </c>
      <c r="Z3" s="25">
        <v>2.0905570624624499</v>
      </c>
      <c r="AA3" s="88">
        <v>0</v>
      </c>
      <c r="AB3" s="25">
        <v>34.434414988081102</v>
      </c>
      <c r="AC3" s="25">
        <v>34.434414988081102</v>
      </c>
      <c r="AD3" s="25">
        <v>0.15832453392798501</v>
      </c>
      <c r="AE3" s="25">
        <v>1.14738787536334</v>
      </c>
      <c r="AF3" s="25">
        <v>0.117000495638486</v>
      </c>
      <c r="AG3" s="88">
        <v>0.87628638216939303</v>
      </c>
      <c r="AH3" s="25">
        <v>0.52470196771331001</v>
      </c>
      <c r="AI3" s="25">
        <v>52.166742221754298</v>
      </c>
      <c r="AJ3" s="25">
        <v>4.5924487669798203E-2</v>
      </c>
      <c r="AK3" s="25">
        <v>1.4756953464287801E-2</v>
      </c>
      <c r="AL3" s="25">
        <v>0</v>
      </c>
      <c r="AM3" s="88">
        <v>335.74056433979803</v>
      </c>
      <c r="AN3" s="25">
        <v>4264.8988689611897</v>
      </c>
      <c r="AO3" s="25">
        <v>473.71926318173598</v>
      </c>
      <c r="AP3" s="25">
        <v>4738.7764566768501</v>
      </c>
      <c r="AQ3" s="25">
        <v>0.11113287896074001</v>
      </c>
      <c r="AR3" s="25">
        <v>4.0010578221202397</v>
      </c>
      <c r="AS3" s="25">
        <v>47.673296637400298</v>
      </c>
      <c r="AT3" s="25">
        <v>147.38372020341799</v>
      </c>
      <c r="AU3" s="25">
        <v>11.2656439457527</v>
      </c>
      <c r="AV3" s="25">
        <v>1.59975081047415</v>
      </c>
      <c r="AW3" s="25">
        <v>4.63328819986</v>
      </c>
      <c r="AX3" s="25">
        <v>17.550200296764299</v>
      </c>
      <c r="AY3" s="25">
        <v>0.44973000214950798</v>
      </c>
      <c r="AZ3" s="25">
        <v>8.3353557883893608</v>
      </c>
      <c r="BA3" s="25">
        <v>2243.5416401324101</v>
      </c>
      <c r="BB3" s="25">
        <v>627.90453700503701</v>
      </c>
      <c r="BC3" s="25">
        <v>1615.63710312737</v>
      </c>
      <c r="BD3" s="25">
        <v>2.4353850647883299</v>
      </c>
      <c r="BE3" s="25">
        <v>0.775152520158509</v>
      </c>
      <c r="BF3" s="25">
        <v>391.40865740560099</v>
      </c>
      <c r="BG3" s="25">
        <v>3.0230636970408402</v>
      </c>
      <c r="BH3" s="25">
        <v>6.2264397880366404</v>
      </c>
      <c r="BI3" s="25">
        <v>5.8887606206011002E-2</v>
      </c>
      <c r="BJ3" s="25">
        <v>0.49052381818482199</v>
      </c>
      <c r="BK3" s="25">
        <v>15.966716962185201</v>
      </c>
      <c r="BL3" s="25">
        <v>1.29127180428752</v>
      </c>
      <c r="BM3" s="25">
        <v>112.51192677348</v>
      </c>
      <c r="BN3" s="25">
        <v>2.0712635000578601</v>
      </c>
      <c r="BO3" s="25">
        <v>1.4292541885062</v>
      </c>
      <c r="BP3" s="25">
        <v>5390.3045076810604</v>
      </c>
      <c r="BQ3" s="25">
        <v>0.98261496521658798</v>
      </c>
      <c r="BR3" s="25">
        <v>0</v>
      </c>
      <c r="BS3" s="25">
        <v>18.414789508064899</v>
      </c>
      <c r="BT3" s="25">
        <v>14.7097461333091</v>
      </c>
      <c r="BU3" s="88">
        <v>0</v>
      </c>
      <c r="BV3" s="25">
        <v>27.438814814583299</v>
      </c>
      <c r="BW3" s="25">
        <v>384.99067070641598</v>
      </c>
      <c r="BX3" s="25">
        <v>6.4488419445221901</v>
      </c>
      <c r="BZ3" s="34">
        <f t="shared" ref="BZ3:BZ47" si="0">AD3/AP3</f>
        <v>3.341042468988142E-5</v>
      </c>
      <c r="CA3" s="22">
        <f t="shared" ref="CA3:CA34" si="1">IF(B3=0,"",(V3-B3)/B3)</f>
        <v>-0.34703161757845419</v>
      </c>
      <c r="CB3" s="22">
        <f t="shared" ref="CB3:CB34" si="2">IF(C3=0,"",(AK3-C3)/C3)</f>
        <v>-0.99777517244789216</v>
      </c>
      <c r="CC3" s="22">
        <f t="shared" ref="CC3:CC34" si="3">IF(D3=0,"",(AP3-D3)/D3)</f>
        <v>-0.70570545432171761</v>
      </c>
      <c r="CD3" s="22">
        <f t="shared" ref="CD3:CD34" si="4">IF(E3=0,"",(BA3-E3)/E3)</f>
        <v>-0.34290947287559009</v>
      </c>
      <c r="CE3" s="22">
        <f t="shared" ref="CE3:CE34" si="5">IF(F3=0,"",(BB3-F3)/F3)</f>
        <v>-0.60183218474291544</v>
      </c>
      <c r="CF3" s="22">
        <f t="shared" ref="CF3:CF34" si="6">IF(G3=0,"",(BP3-G3)/G3)</f>
        <v>-0.69734431201855118</v>
      </c>
      <c r="CG3" s="22">
        <f t="shared" ref="CG3:CG34" si="7">IF(H3=0,"",(BW3-H3)/H3)</f>
        <v>-0.90317247481380836</v>
      </c>
      <c r="CH3" s="22">
        <f>IF(I3=0,"",(AT3-I3)/I3)</f>
        <v>-0.93042357391993091</v>
      </c>
    </row>
    <row r="4" spans="1:86" x14ac:dyDescent="0.25">
      <c r="A4" s="18" t="s">
        <v>77</v>
      </c>
      <c r="B4" s="88">
        <v>213.51910113</v>
      </c>
      <c r="C4" s="88">
        <v>17.772177513999999</v>
      </c>
      <c r="D4" s="88">
        <v>200.72396307</v>
      </c>
      <c r="E4" s="88">
        <v>33.497624385000002</v>
      </c>
      <c r="F4" s="88">
        <v>15.371793344</v>
      </c>
      <c r="G4" s="88">
        <v>57.631526389000001</v>
      </c>
      <c r="H4" s="88">
        <v>254.99797218</v>
      </c>
      <c r="I4" s="88">
        <v>68.668351260999998</v>
      </c>
      <c r="J4" s="88"/>
      <c r="K4" s="88"/>
      <c r="L4" s="25"/>
      <c r="M4" s="25" t="s">
        <v>77</v>
      </c>
      <c r="N4" s="88">
        <v>0</v>
      </c>
      <c r="O4" s="25">
        <v>2.8370515118666702</v>
      </c>
      <c r="P4" s="25">
        <v>0.49100140434996498</v>
      </c>
      <c r="Q4" s="25">
        <v>0.49100140434996498</v>
      </c>
      <c r="R4" s="25">
        <v>0.72115344392268299</v>
      </c>
      <c r="S4" s="88">
        <v>0</v>
      </c>
      <c r="T4" s="25">
        <v>1.9744013971232299</v>
      </c>
      <c r="U4" s="25">
        <v>45.6164323382772</v>
      </c>
      <c r="V4" s="25">
        <v>213.486595497499</v>
      </c>
      <c r="W4" s="25">
        <v>13.442020676157</v>
      </c>
      <c r="X4" s="25">
        <v>2.1236628714261601</v>
      </c>
      <c r="Y4" s="25">
        <v>1.1213614792628801</v>
      </c>
      <c r="Z4" s="25">
        <v>16.7771486112402</v>
      </c>
      <c r="AA4" s="88">
        <v>0</v>
      </c>
      <c r="AB4" s="25">
        <v>9.0121247213835805</v>
      </c>
      <c r="AC4" s="25">
        <v>9.0121247213835805</v>
      </c>
      <c r="AD4" s="25">
        <v>0.103215228459156</v>
      </c>
      <c r="AE4" s="25">
        <v>2.4461134877875002</v>
      </c>
      <c r="AF4" s="25">
        <v>6.2761850552312898E-2</v>
      </c>
      <c r="AG4" s="88">
        <v>0.50410716313543402</v>
      </c>
      <c r="AH4" s="25">
        <v>0.47761267018303899</v>
      </c>
      <c r="AI4" s="25">
        <v>8.8323560756738999</v>
      </c>
      <c r="AJ4" s="25">
        <v>2.6419544311524799E-2</v>
      </c>
      <c r="AK4" s="25">
        <v>17.779854103933499</v>
      </c>
      <c r="AL4" s="25">
        <v>0</v>
      </c>
      <c r="AM4" s="88">
        <v>200.94005063575699</v>
      </c>
      <c r="AN4" s="25">
        <v>180.69404141279099</v>
      </c>
      <c r="AO4" s="25">
        <v>19.9739544450272</v>
      </c>
      <c r="AP4" s="25">
        <v>200.77121108627699</v>
      </c>
      <c r="AQ4" s="25">
        <v>5.7154631595539997E-2</v>
      </c>
      <c r="AR4" s="25">
        <v>5.3047365586699504</v>
      </c>
      <c r="AS4" s="25">
        <v>0.21887589631662799</v>
      </c>
      <c r="AT4" s="25">
        <v>69.959829949625799</v>
      </c>
      <c r="AU4" s="25">
        <v>0.26268160400647</v>
      </c>
      <c r="AV4" s="25">
        <v>1.5187513605273399</v>
      </c>
      <c r="AW4" s="25">
        <v>0.54385323043260103</v>
      </c>
      <c r="AX4" s="25">
        <v>0.31132841290346602</v>
      </c>
      <c r="AY4" s="25">
        <v>8.7513583227236402E-3</v>
      </c>
      <c r="AZ4" s="25">
        <v>0.40307695649872799</v>
      </c>
      <c r="BA4" s="25">
        <v>33.543343826140998</v>
      </c>
      <c r="BB4" s="25">
        <v>15.399739840471</v>
      </c>
      <c r="BC4" s="25">
        <v>18.143603985669898</v>
      </c>
      <c r="BD4" s="25">
        <v>2.5115910977363898E-3</v>
      </c>
      <c r="BE4" s="25">
        <v>1.14298516840556E-2</v>
      </c>
      <c r="BF4" s="25">
        <v>5.9481998955670603</v>
      </c>
      <c r="BG4" s="25">
        <v>8.9637426820328603E-2</v>
      </c>
      <c r="BH4" s="25">
        <v>0.82208591251398699</v>
      </c>
      <c r="BI4" s="25">
        <v>0.927099981772188</v>
      </c>
      <c r="BJ4" s="25">
        <v>0.16926988431246001</v>
      </c>
      <c r="BK4" s="25">
        <v>2.10655121713872</v>
      </c>
      <c r="BL4" s="25">
        <v>2.7620354489493901</v>
      </c>
      <c r="BM4" s="25">
        <v>1.0385419959545099</v>
      </c>
      <c r="BN4" s="25">
        <v>0.991290203484404</v>
      </c>
      <c r="BO4" s="25">
        <v>2.58030611176331E-2</v>
      </c>
      <c r="BP4" s="25">
        <v>58.069157946047</v>
      </c>
      <c r="BQ4" s="25">
        <v>0.56527721454342095</v>
      </c>
      <c r="BR4" s="25">
        <v>0</v>
      </c>
      <c r="BS4" s="25">
        <v>31.239909792159199</v>
      </c>
      <c r="BT4" s="25">
        <v>16.551578038996801</v>
      </c>
      <c r="BU4" s="88">
        <v>0</v>
      </c>
      <c r="BV4" s="25">
        <v>9.0388214019187405</v>
      </c>
      <c r="BW4" s="25">
        <v>255.05417174666499</v>
      </c>
      <c r="BX4" s="25">
        <v>5.0494230649140404</v>
      </c>
      <c r="BZ4" s="34">
        <f t="shared" si="0"/>
        <v>5.1409376822856103E-4</v>
      </c>
      <c r="CA4" s="22">
        <f t="shared" si="1"/>
        <v>-1.5223758590669927E-4</v>
      </c>
      <c r="CB4" s="22">
        <f t="shared" si="2"/>
        <v>4.3194425260788564E-4</v>
      </c>
      <c r="CC4" s="22">
        <f t="shared" si="3"/>
        <v>2.3538802021619274E-4</v>
      </c>
      <c r="CD4" s="22">
        <f t="shared" si="4"/>
        <v>1.3648562242959724E-3</v>
      </c>
      <c r="CE4" s="22">
        <f t="shared" si="5"/>
        <v>1.8180374823935344E-3</v>
      </c>
      <c r="CF4" s="22">
        <f t="shared" si="6"/>
        <v>7.5936138510905062E-3</v>
      </c>
      <c r="CG4" s="22">
        <f t="shared" si="7"/>
        <v>2.2039221012046237E-4</v>
      </c>
      <c r="CH4" s="22">
        <f t="shared" ref="CH4:CH15" si="8">IF(I4=0,"",(AT4-I4)/I4)</f>
        <v>1.8807480664812366E-2</v>
      </c>
    </row>
    <row r="5" spans="1:86" x14ac:dyDescent="0.25">
      <c r="A5" s="18" t="s">
        <v>78</v>
      </c>
      <c r="B5" s="88">
        <v>5593.3832098000003</v>
      </c>
      <c r="C5" s="88">
        <v>114.64451652</v>
      </c>
      <c r="D5" s="88">
        <v>17332.314517999999</v>
      </c>
      <c r="E5" s="88">
        <v>834.48963505999996</v>
      </c>
      <c r="F5" s="88">
        <v>516.69602736000002</v>
      </c>
      <c r="G5" s="88">
        <v>45886.319022999996</v>
      </c>
      <c r="H5" s="88">
        <v>3711.3171308000001</v>
      </c>
      <c r="I5" s="88">
        <v>2199.3873119</v>
      </c>
      <c r="J5" s="88"/>
      <c r="K5" s="88"/>
      <c r="L5" s="25"/>
      <c r="M5" s="25" t="s">
        <v>71</v>
      </c>
      <c r="N5" s="88">
        <v>0</v>
      </c>
      <c r="O5" s="25">
        <v>39.468403897581403</v>
      </c>
      <c r="P5" s="25">
        <v>19.782007544858899</v>
      </c>
      <c r="Q5" s="25">
        <v>19.782007544858899</v>
      </c>
      <c r="R5" s="25">
        <v>3.91705601844588</v>
      </c>
      <c r="S5" s="88">
        <v>0</v>
      </c>
      <c r="T5" s="25">
        <v>9.5634271469452496</v>
      </c>
      <c r="U5" s="25">
        <v>52.989396969967501</v>
      </c>
      <c r="V5" s="25">
        <v>5590.4742798331899</v>
      </c>
      <c r="W5" s="25">
        <v>20.7828178176309</v>
      </c>
      <c r="X5" s="25">
        <v>1.949379646026</v>
      </c>
      <c r="Y5" s="25">
        <v>5.8961110631936302</v>
      </c>
      <c r="Z5" s="25">
        <v>376.67351676648099</v>
      </c>
      <c r="AA5" s="88">
        <v>0</v>
      </c>
      <c r="AB5" s="25">
        <v>44.305856355538197</v>
      </c>
      <c r="AC5" s="25">
        <v>44.305856355538197</v>
      </c>
      <c r="AD5" s="25">
        <v>1.2599954173158701</v>
      </c>
      <c r="AE5" s="25">
        <v>49.114237105511499</v>
      </c>
      <c r="AF5" s="25">
        <v>1.7487474298296399</v>
      </c>
      <c r="AG5" s="88">
        <v>6.6759417178481204</v>
      </c>
      <c r="AH5" s="25">
        <v>33.685447305676398</v>
      </c>
      <c r="AI5" s="25">
        <v>171.35100282444299</v>
      </c>
      <c r="AJ5" s="25">
        <v>0.34987787593228897</v>
      </c>
      <c r="AK5" s="25">
        <v>114.75012584810401</v>
      </c>
      <c r="AL5" s="25">
        <v>0</v>
      </c>
      <c r="AM5" s="88">
        <v>3580.9390301612598</v>
      </c>
      <c r="AN5" s="25">
        <v>15578.5301959395</v>
      </c>
      <c r="AO5" s="25">
        <v>1729.6887708076099</v>
      </c>
      <c r="AP5" s="25">
        <v>17309.478962164401</v>
      </c>
      <c r="AQ5" s="25">
        <v>6.4325889388272204</v>
      </c>
      <c r="AR5" s="25">
        <v>50.1966698536352</v>
      </c>
      <c r="AS5" s="25">
        <v>13.9921632412352</v>
      </c>
      <c r="AT5" s="25">
        <v>2218.0012547275801</v>
      </c>
      <c r="AU5" s="25">
        <v>13.120631547759</v>
      </c>
      <c r="AV5" s="25">
        <v>3.2540475184223601</v>
      </c>
      <c r="AW5" s="25">
        <v>22.5257550724426</v>
      </c>
      <c r="AX5" s="25">
        <v>6.9028843864405296</v>
      </c>
      <c r="AY5" s="25">
        <v>1.6143914575307099</v>
      </c>
      <c r="AZ5" s="25">
        <v>6.7291822373599901</v>
      </c>
      <c r="BA5" s="25">
        <v>848.77431647974504</v>
      </c>
      <c r="BB5" s="25">
        <v>515.19892908180395</v>
      </c>
      <c r="BC5" s="25">
        <v>333.57538739794097</v>
      </c>
      <c r="BD5" s="25">
        <v>7.1383631784035395E-2</v>
      </c>
      <c r="BE5" s="25">
        <v>0.16972108191824101</v>
      </c>
      <c r="BF5" s="25">
        <v>194.200792552998</v>
      </c>
      <c r="BG5" s="25">
        <v>2.2187925627077201</v>
      </c>
      <c r="BH5" s="25">
        <v>49.385979499984899</v>
      </c>
      <c r="BI5" s="25">
        <v>2.5768057655663599</v>
      </c>
      <c r="BJ5" s="25">
        <v>2.9401512469892999</v>
      </c>
      <c r="BK5" s="25">
        <v>123.96560787562601</v>
      </c>
      <c r="BL5" s="25">
        <v>13.1091323311409</v>
      </c>
      <c r="BM5" s="25">
        <v>25.904009583381502</v>
      </c>
      <c r="BN5" s="25">
        <v>30.800705691723</v>
      </c>
      <c r="BO5" s="25">
        <v>14.825924127934201</v>
      </c>
      <c r="BP5" s="25">
        <v>45895.026135265602</v>
      </c>
      <c r="BQ5" s="25">
        <v>7.4860559527388801</v>
      </c>
      <c r="BR5" s="25">
        <v>1068.74024041402</v>
      </c>
      <c r="BS5" s="25">
        <v>13.5404920108643</v>
      </c>
      <c r="BT5" s="25">
        <v>145.309589492458</v>
      </c>
      <c r="BU5" s="88">
        <v>0</v>
      </c>
      <c r="BV5" s="25">
        <v>254.10447695980099</v>
      </c>
      <c r="BW5" s="25">
        <v>3715.7181216550898</v>
      </c>
      <c r="BX5" s="25">
        <v>93.298585249566003</v>
      </c>
      <c r="BZ5" s="34">
        <f t="shared" si="0"/>
        <v>7.2792220959972707E-5</v>
      </c>
      <c r="CA5" s="22">
        <f t="shared" si="1"/>
        <v>-5.2006627432815082E-4</v>
      </c>
      <c r="CB5" s="22">
        <f t="shared" si="2"/>
        <v>9.2118952837648676E-4</v>
      </c>
      <c r="CC5" s="22">
        <f t="shared" si="3"/>
        <v>-1.3175133541387491E-3</v>
      </c>
      <c r="CD5" s="22">
        <f t="shared" si="4"/>
        <v>1.7117865602630299E-2</v>
      </c>
      <c r="CE5" s="22">
        <f t="shared" si="5"/>
        <v>-2.8974449171698057E-3</v>
      </c>
      <c r="CF5" s="22">
        <f t="shared" si="6"/>
        <v>1.8975399315078871E-4</v>
      </c>
      <c r="CG5" s="22">
        <f t="shared" si="7"/>
        <v>1.1858299088930368E-3</v>
      </c>
      <c r="CH5" s="22">
        <f t="shared" si="8"/>
        <v>8.46324007002657E-3</v>
      </c>
    </row>
    <row r="6" spans="1:86" x14ac:dyDescent="0.25">
      <c r="A6" s="18" t="s">
        <v>79</v>
      </c>
      <c r="B6" s="88">
        <v>43094.783629999998</v>
      </c>
      <c r="C6" s="88">
        <v>393.17454397</v>
      </c>
      <c r="D6" s="88">
        <v>16305.098604000001</v>
      </c>
      <c r="E6" s="88">
        <v>3256.5465635</v>
      </c>
      <c r="F6" s="88">
        <v>1397.6402128</v>
      </c>
      <c r="G6" s="88">
        <v>19832.752229999998</v>
      </c>
      <c r="H6" s="88">
        <v>3354.9096138999998</v>
      </c>
      <c r="I6" s="88">
        <v>974.12575865999997</v>
      </c>
      <c r="J6" s="88"/>
      <c r="K6" s="88"/>
      <c r="L6" s="25"/>
      <c r="M6" s="25" t="s">
        <v>122</v>
      </c>
      <c r="N6" s="88">
        <v>0</v>
      </c>
      <c r="O6" s="25">
        <v>3.8165398348662598</v>
      </c>
      <c r="P6" s="25">
        <v>23.407259405923298</v>
      </c>
      <c r="Q6" s="25">
        <v>23.407259405923298</v>
      </c>
      <c r="R6" s="25">
        <v>32.302724759862798</v>
      </c>
      <c r="S6" s="88">
        <v>0</v>
      </c>
      <c r="T6" s="25">
        <v>10.589207659561501</v>
      </c>
      <c r="U6" s="25">
        <v>16.814142387051099</v>
      </c>
      <c r="V6" s="25">
        <v>43084.2281813093</v>
      </c>
      <c r="W6" s="25">
        <v>17.013186528015801</v>
      </c>
      <c r="X6" s="25">
        <v>2.9315699238692798</v>
      </c>
      <c r="Y6" s="25">
        <v>3.29313119198495</v>
      </c>
      <c r="Z6" s="25">
        <v>21.148265701665999</v>
      </c>
      <c r="AA6" s="88">
        <v>0</v>
      </c>
      <c r="AB6" s="25">
        <v>240.86604525701699</v>
      </c>
      <c r="AC6" s="25">
        <v>240.86604525701699</v>
      </c>
      <c r="AD6" s="25">
        <v>0.57683268108681196</v>
      </c>
      <c r="AE6" s="25">
        <v>22.961277574264301</v>
      </c>
      <c r="AF6" s="25">
        <v>9.3419431833115293E-3</v>
      </c>
      <c r="AG6" s="88">
        <v>6.4297565387312297</v>
      </c>
      <c r="AH6" s="25">
        <v>6.8543697870996203</v>
      </c>
      <c r="AI6" s="25">
        <v>1174.8062774612799</v>
      </c>
      <c r="AJ6" s="25">
        <v>0.33697465661388198</v>
      </c>
      <c r="AK6" s="25">
        <v>393.335693334057</v>
      </c>
      <c r="AL6" s="25">
        <v>0</v>
      </c>
      <c r="AM6" s="88">
        <v>3194.66906367929</v>
      </c>
      <c r="AN6" s="25">
        <v>14669.3764759072</v>
      </c>
      <c r="AO6" s="25">
        <v>1629.35478550535</v>
      </c>
      <c r="AP6" s="25">
        <v>16299.3080940936</v>
      </c>
      <c r="AQ6" s="25">
        <v>9.2148888124285497E-2</v>
      </c>
      <c r="AR6" s="25">
        <v>34.757056340339801</v>
      </c>
      <c r="AS6" s="25">
        <v>7.6035261165032404</v>
      </c>
      <c r="AT6" s="25">
        <v>989.59042825721303</v>
      </c>
      <c r="AU6" s="25">
        <v>8.3572875186932603</v>
      </c>
      <c r="AV6" s="25">
        <v>14.383098179533301</v>
      </c>
      <c r="AW6" s="25">
        <v>68.081581478432597</v>
      </c>
      <c r="AX6" s="25">
        <v>7.9377863002585904</v>
      </c>
      <c r="AY6" s="25">
        <v>7.0682269195367997</v>
      </c>
      <c r="AZ6" s="25">
        <v>11.850748394108001</v>
      </c>
      <c r="BA6" s="25">
        <v>3225.6909494188899</v>
      </c>
      <c r="BB6" s="25">
        <v>1392.3709882540199</v>
      </c>
      <c r="BC6" s="25">
        <v>1833.3199611648699</v>
      </c>
      <c r="BD6" s="25">
        <v>0.368423043701118</v>
      </c>
      <c r="BE6" s="25">
        <v>0.60129197793173395</v>
      </c>
      <c r="BF6" s="25">
        <v>510.89196104033198</v>
      </c>
      <c r="BG6" s="25">
        <v>10.8647275410197</v>
      </c>
      <c r="BH6" s="25">
        <v>190.389417226468</v>
      </c>
      <c r="BI6" s="25">
        <v>4.6186919932681496</v>
      </c>
      <c r="BJ6" s="25">
        <v>9.3622426517193293</v>
      </c>
      <c r="BK6" s="25">
        <v>476.33227685878802</v>
      </c>
      <c r="BL6" s="25">
        <v>23.850338472677102</v>
      </c>
      <c r="BM6" s="25">
        <v>17.2223448789386</v>
      </c>
      <c r="BN6" s="25">
        <v>45.795401111940699</v>
      </c>
      <c r="BO6" s="25">
        <v>0.64195502284539496</v>
      </c>
      <c r="BP6" s="25">
        <v>19839.465824160601</v>
      </c>
      <c r="BQ6" s="25">
        <v>7.20994418040019</v>
      </c>
      <c r="BR6" s="25">
        <v>91.584005026537994</v>
      </c>
      <c r="BS6" s="25">
        <v>201.79871772703399</v>
      </c>
      <c r="BT6" s="25">
        <v>57.289519808427897</v>
      </c>
      <c r="BU6" s="88">
        <v>0</v>
      </c>
      <c r="BV6" s="25">
        <v>289.76313757428102</v>
      </c>
      <c r="BW6" s="25">
        <v>3349.0283706100699</v>
      </c>
      <c r="BX6" s="25">
        <v>29.139995462200801</v>
      </c>
      <c r="BZ6" s="34">
        <f t="shared" si="0"/>
        <v>3.5390010284905257E-5</v>
      </c>
      <c r="CA6" s="22">
        <f t="shared" si="1"/>
        <v>-2.4493564653496651E-4</v>
      </c>
      <c r="CB6" s="22">
        <f t="shared" si="2"/>
        <v>4.0986723715585237E-4</v>
      </c>
      <c r="CC6" s="22">
        <f t="shared" si="3"/>
        <v>-3.5513492110869204E-4</v>
      </c>
      <c r="CD6" s="22">
        <f t="shared" si="4"/>
        <v>-9.4749494531863338E-3</v>
      </c>
      <c r="CE6" s="22">
        <f t="shared" si="5"/>
        <v>-3.7700865342331423E-3</v>
      </c>
      <c r="CF6" s="22">
        <f t="shared" si="6"/>
        <v>3.3851046404178024E-4</v>
      </c>
      <c r="CG6" s="22">
        <f t="shared" si="7"/>
        <v>-1.7530258536810766E-3</v>
      </c>
      <c r="CH6" s="22">
        <f t="shared" si="8"/>
        <v>1.5875434418740904E-2</v>
      </c>
    </row>
    <row r="7" spans="1:86" x14ac:dyDescent="0.25">
      <c r="A7" s="18" t="s">
        <v>80</v>
      </c>
      <c r="B7" s="88">
        <v>531615.68351999996</v>
      </c>
      <c r="C7" s="88">
        <v>1451.2372885</v>
      </c>
      <c r="D7" s="88">
        <v>46098.547197</v>
      </c>
      <c r="E7" s="88">
        <v>11212.690366999999</v>
      </c>
      <c r="F7" s="88">
        <v>9007.8085401999997</v>
      </c>
      <c r="G7" s="88">
        <v>137909.83590000001</v>
      </c>
      <c r="H7" s="88">
        <v>25403.281614</v>
      </c>
      <c r="I7" s="88">
        <v>7889.6052210999997</v>
      </c>
      <c r="J7" s="88"/>
      <c r="K7" s="88"/>
      <c r="L7" s="25"/>
      <c r="M7" s="25" t="s">
        <v>123</v>
      </c>
      <c r="N7" s="88">
        <v>0</v>
      </c>
      <c r="O7" s="25">
        <v>162.01607758557299</v>
      </c>
      <c r="P7" s="25">
        <v>191.084411194458</v>
      </c>
      <c r="Q7" s="25">
        <v>191.084411194458</v>
      </c>
      <c r="R7" s="25">
        <v>27.270341554864299</v>
      </c>
      <c r="S7" s="88">
        <v>0</v>
      </c>
      <c r="T7" s="25">
        <v>220.980359728053</v>
      </c>
      <c r="U7" s="25">
        <v>908.75090487220996</v>
      </c>
      <c r="V7" s="25">
        <v>530662.34913465194</v>
      </c>
      <c r="W7" s="25">
        <v>216.760505064905</v>
      </c>
      <c r="X7" s="25">
        <v>108.173844162119</v>
      </c>
      <c r="Y7" s="25">
        <v>49.481404056552002</v>
      </c>
      <c r="Z7" s="25">
        <v>3878.9786195720599</v>
      </c>
      <c r="AA7" s="88">
        <v>0</v>
      </c>
      <c r="AB7" s="25">
        <v>706.60948172293797</v>
      </c>
      <c r="AC7" s="25">
        <v>706.60948172293797</v>
      </c>
      <c r="AD7" s="25">
        <v>7.4980904825925503</v>
      </c>
      <c r="AE7" s="25">
        <v>101.392775554217</v>
      </c>
      <c r="AF7" s="25">
        <v>4.7909521266970003</v>
      </c>
      <c r="AG7" s="88">
        <v>32.068555618721902</v>
      </c>
      <c r="AH7" s="25">
        <v>155.11162729232601</v>
      </c>
      <c r="AI7" s="25">
        <v>2783.38039213396</v>
      </c>
      <c r="AJ7" s="25">
        <v>1.68066360243512</v>
      </c>
      <c r="AK7" s="25">
        <v>1451.61519338573</v>
      </c>
      <c r="AL7" s="25">
        <v>0</v>
      </c>
      <c r="AM7" s="88">
        <v>23372.981843521</v>
      </c>
      <c r="AN7" s="25">
        <v>38365.139183793399</v>
      </c>
      <c r="AO7" s="25">
        <v>4255.2917820966404</v>
      </c>
      <c r="AP7" s="25">
        <v>42627.929056372697</v>
      </c>
      <c r="AQ7" s="25">
        <v>12.3977726013704</v>
      </c>
      <c r="AR7" s="25">
        <v>439.54828469970602</v>
      </c>
      <c r="AS7" s="25">
        <v>1142.8249302275699</v>
      </c>
      <c r="AT7" s="25">
        <v>7930.8966635051802</v>
      </c>
      <c r="AU7" s="25">
        <v>68.566147398174195</v>
      </c>
      <c r="AV7" s="25">
        <v>164.86595624641001</v>
      </c>
      <c r="AW7" s="25">
        <v>301.682949213602</v>
      </c>
      <c r="AX7" s="25">
        <v>93.890970280840307</v>
      </c>
      <c r="AY7" s="25">
        <v>60.592938253167702</v>
      </c>
      <c r="AZ7" s="25">
        <v>109.11302888361401</v>
      </c>
      <c r="BA7" s="25">
        <v>11235.5683897038</v>
      </c>
      <c r="BB7" s="25">
        <v>8920.0843709759592</v>
      </c>
      <c r="BC7" s="25">
        <v>2315.4840187278501</v>
      </c>
      <c r="BD7" s="25">
        <v>128.70254166349699</v>
      </c>
      <c r="BE7" s="25">
        <v>3.51029157365917</v>
      </c>
      <c r="BF7" s="25">
        <v>4084.2781040657101</v>
      </c>
      <c r="BG7" s="25">
        <v>218.05285493477001</v>
      </c>
      <c r="BH7" s="25">
        <v>522.39977251912501</v>
      </c>
      <c r="BI7" s="25">
        <v>4.8820041189238399</v>
      </c>
      <c r="BJ7" s="25">
        <v>69.700297900538402</v>
      </c>
      <c r="BK7" s="25">
        <v>1309.5934521878801</v>
      </c>
      <c r="BL7" s="25">
        <v>193.922359210959</v>
      </c>
      <c r="BM7" s="25">
        <v>238.86355720079101</v>
      </c>
      <c r="BN7" s="25">
        <v>393.64076500843697</v>
      </c>
      <c r="BO7" s="25">
        <v>4.9238092992388598</v>
      </c>
      <c r="BP7" s="25">
        <v>137925.91363196101</v>
      </c>
      <c r="BQ7" s="25">
        <v>35.959832890638403</v>
      </c>
      <c r="BR7" s="25">
        <v>0</v>
      </c>
      <c r="BS7" s="25">
        <v>978.816432169064</v>
      </c>
      <c r="BT7" s="25">
        <v>2350.0230894660799</v>
      </c>
      <c r="BU7" s="88">
        <v>0</v>
      </c>
      <c r="BV7" s="25">
        <v>1837.7598157617399</v>
      </c>
      <c r="BW7" s="25">
        <v>25286.987369572798</v>
      </c>
      <c r="BX7" s="25">
        <v>983.16788541320102</v>
      </c>
      <c r="BZ7" s="34">
        <f t="shared" si="0"/>
        <v>1.758961940815095E-4</v>
      </c>
      <c r="CA7" s="22">
        <f t="shared" si="1"/>
        <v>-1.7932773898536663E-3</v>
      </c>
      <c r="CB7" s="22">
        <f t="shared" si="2"/>
        <v>2.6040185759050252E-4</v>
      </c>
      <c r="CC7" s="22">
        <f t="shared" si="3"/>
        <v>-7.5286930969771723E-2</v>
      </c>
      <c r="CD7" s="22">
        <f t="shared" si="4"/>
        <v>2.0403687210638309E-3</v>
      </c>
      <c r="CE7" s="22">
        <f t="shared" si="5"/>
        <v>-9.7386804828883192E-3</v>
      </c>
      <c r="CF7" s="22">
        <f t="shared" si="6"/>
        <v>1.1658147409198727E-4</v>
      </c>
      <c r="CG7" s="22">
        <f t="shared" si="7"/>
        <v>-4.57792210448552E-3</v>
      </c>
      <c r="CH7" s="22">
        <f t="shared" si="8"/>
        <v>5.2336512725314182E-3</v>
      </c>
    </row>
    <row r="8" spans="1:86" x14ac:dyDescent="0.25">
      <c r="A8" s="57" t="s">
        <v>81</v>
      </c>
      <c r="B8" s="88">
        <v>89318.569866999998</v>
      </c>
      <c r="C8" s="88">
        <v>3880.493684</v>
      </c>
      <c r="D8" s="88">
        <v>73087.201448000007</v>
      </c>
      <c r="E8" s="88">
        <v>18122.679914</v>
      </c>
      <c r="F8" s="88">
        <v>11947.970874000001</v>
      </c>
      <c r="G8" s="88">
        <v>157671.63662</v>
      </c>
      <c r="H8" s="88">
        <v>52126.216111000002</v>
      </c>
      <c r="I8" s="88">
        <v>19393.046343000002</v>
      </c>
      <c r="J8" s="88"/>
      <c r="K8" s="88"/>
      <c r="L8" s="25"/>
      <c r="M8" s="25" t="s">
        <v>72</v>
      </c>
      <c r="N8" s="88">
        <v>0</v>
      </c>
      <c r="O8" s="25">
        <v>945.77733863337301</v>
      </c>
      <c r="P8" s="25">
        <v>216.74151103165599</v>
      </c>
      <c r="Q8" s="25">
        <v>216.74151103165599</v>
      </c>
      <c r="R8" s="25">
        <v>54.470041385626502</v>
      </c>
      <c r="S8" s="88">
        <v>0</v>
      </c>
      <c r="T8" s="25">
        <v>430.18222541171002</v>
      </c>
      <c r="U8" s="25">
        <v>1206.0812519369799</v>
      </c>
      <c r="V8" s="25">
        <v>89255.770154220794</v>
      </c>
      <c r="W8" s="25">
        <v>786.59132324514201</v>
      </c>
      <c r="X8" s="25">
        <v>81.121187804154999</v>
      </c>
      <c r="Y8" s="25">
        <v>94.468986183847207</v>
      </c>
      <c r="Z8" s="25">
        <v>8401.2241875931395</v>
      </c>
      <c r="AA8" s="88">
        <v>0</v>
      </c>
      <c r="AB8" s="25">
        <v>752.84185447355696</v>
      </c>
      <c r="AC8" s="25">
        <v>752.84185447355696</v>
      </c>
      <c r="AD8" s="25">
        <v>20.8995557565155</v>
      </c>
      <c r="AE8" s="25">
        <v>245.062857295524</v>
      </c>
      <c r="AF8" s="25">
        <v>9.7953171922963005</v>
      </c>
      <c r="AG8" s="88">
        <v>93.101946360841097</v>
      </c>
      <c r="AH8" s="25">
        <v>813.59854923703995</v>
      </c>
      <c r="AI8" s="25">
        <v>3294.3849360700601</v>
      </c>
      <c r="AJ8" s="25">
        <v>4.8793450655932302</v>
      </c>
      <c r="AK8" s="25">
        <v>3880.74898821835</v>
      </c>
      <c r="AL8" s="25">
        <v>0</v>
      </c>
      <c r="AM8" s="88">
        <v>48522.254199991003</v>
      </c>
      <c r="AN8" s="25">
        <v>65757.950139326102</v>
      </c>
      <c r="AO8" s="25">
        <v>7285.5365591817799</v>
      </c>
      <c r="AP8" s="25">
        <v>73064.386254264406</v>
      </c>
      <c r="AQ8" s="25">
        <v>12.900121511551699</v>
      </c>
      <c r="AR8" s="25">
        <v>543.93342387681196</v>
      </c>
      <c r="AS8" s="25">
        <v>224.82209395547699</v>
      </c>
      <c r="AT8" s="25">
        <v>19655.526932003198</v>
      </c>
      <c r="AU8" s="25">
        <v>331.73696358242597</v>
      </c>
      <c r="AV8" s="25">
        <v>120.357921113995</v>
      </c>
      <c r="AW8" s="25">
        <v>487.24925856001198</v>
      </c>
      <c r="AX8" s="25">
        <v>148.996681848446</v>
      </c>
      <c r="AY8" s="25">
        <v>82.044094917685001</v>
      </c>
      <c r="AZ8" s="25">
        <v>268.067113849642</v>
      </c>
      <c r="BA8" s="25">
        <v>18550.143187516998</v>
      </c>
      <c r="BB8" s="25">
        <v>11937.802880849</v>
      </c>
      <c r="BC8" s="25">
        <v>6612.3403066680303</v>
      </c>
      <c r="BD8" s="25">
        <v>70.454109236814801</v>
      </c>
      <c r="BE8" s="25">
        <v>6.6243889277269696</v>
      </c>
      <c r="BF8" s="25">
        <v>5714.4947304859497</v>
      </c>
      <c r="BG8" s="25">
        <v>116.93101841741201</v>
      </c>
      <c r="BH8" s="25">
        <v>842.11314250950704</v>
      </c>
      <c r="BI8" s="25">
        <v>36.530495598927203</v>
      </c>
      <c r="BJ8" s="25">
        <v>172.38366024162599</v>
      </c>
      <c r="BK8" s="25">
        <v>2112.7621770875699</v>
      </c>
      <c r="BL8" s="25">
        <v>649.44009641183698</v>
      </c>
      <c r="BM8" s="25">
        <v>660.80990778463195</v>
      </c>
      <c r="BN8" s="25">
        <v>530.22328332793597</v>
      </c>
      <c r="BO8" s="25">
        <v>11.201839403208799</v>
      </c>
      <c r="BP8" s="25">
        <v>157700.568164633</v>
      </c>
      <c r="BQ8" s="25">
        <v>114.685540945445</v>
      </c>
      <c r="BR8" s="25">
        <v>0</v>
      </c>
      <c r="BS8" s="25">
        <v>417.14771324047098</v>
      </c>
      <c r="BT8" s="25">
        <v>3253.3919858854301</v>
      </c>
      <c r="BU8" s="88">
        <v>0</v>
      </c>
      <c r="BV8" s="25">
        <v>3706.9385804942399</v>
      </c>
      <c r="BW8" s="25">
        <v>52140.250803380899</v>
      </c>
      <c r="BX8" s="25">
        <v>4039.6464911378598</v>
      </c>
      <c r="BZ8" s="34">
        <f t="shared" si="0"/>
        <v>2.8604299341932399E-4</v>
      </c>
      <c r="CA8" s="22">
        <f t="shared" si="1"/>
        <v>-7.0309805533962501E-4</v>
      </c>
      <c r="CB8" s="22">
        <f t="shared" si="2"/>
        <v>6.579168506383275E-5</v>
      </c>
      <c r="CC8" s="22">
        <f t="shared" si="3"/>
        <v>-3.1216400797387246E-4</v>
      </c>
      <c r="CD8" s="22">
        <f t="shared" si="4"/>
        <v>2.3587199881336382E-2</v>
      </c>
      <c r="CE8" s="22">
        <f t="shared" si="5"/>
        <v>-8.5102259272553868E-4</v>
      </c>
      <c r="CF8" s="22">
        <f t="shared" si="6"/>
        <v>1.8349238489055112E-4</v>
      </c>
      <c r="CG8" s="22">
        <f t="shared" si="7"/>
        <v>2.6924441150708765E-4</v>
      </c>
      <c r="CH8" s="22">
        <f t="shared" si="8"/>
        <v>1.3534778619138405E-2</v>
      </c>
    </row>
    <row r="9" spans="1:86" x14ac:dyDescent="0.25">
      <c r="A9" s="18" t="s">
        <v>82</v>
      </c>
      <c r="B9" s="88">
        <v>5584.8672680999998</v>
      </c>
      <c r="C9" s="88">
        <v>2283.4757589999999</v>
      </c>
      <c r="D9" s="88">
        <v>3258.3446162</v>
      </c>
      <c r="E9" s="88">
        <v>3300.1692145000002</v>
      </c>
      <c r="F9" s="88">
        <v>1902.959042</v>
      </c>
      <c r="G9" s="88">
        <v>230552.22047</v>
      </c>
      <c r="H9" s="88">
        <v>10277.615841999999</v>
      </c>
      <c r="I9" s="88">
        <v>2329.5321828000001</v>
      </c>
      <c r="J9" s="88"/>
      <c r="K9" s="88"/>
      <c r="L9" s="25"/>
      <c r="M9" s="25" t="s">
        <v>124</v>
      </c>
      <c r="N9" s="88">
        <v>0</v>
      </c>
      <c r="O9" s="25">
        <v>15.826130784063</v>
      </c>
      <c r="P9" s="25">
        <v>12.7831208628846</v>
      </c>
      <c r="Q9" s="25">
        <v>12.7831208628846</v>
      </c>
      <c r="R9" s="25">
        <v>8.9194857577179008</v>
      </c>
      <c r="S9" s="88">
        <v>0</v>
      </c>
      <c r="T9" s="25">
        <v>19.817703403174299</v>
      </c>
      <c r="U9" s="25">
        <v>149.68806563375799</v>
      </c>
      <c r="V9" s="25">
        <v>5540.8062627857698</v>
      </c>
      <c r="W9" s="25">
        <v>54.1931333025735</v>
      </c>
      <c r="X9" s="25">
        <v>11.9200584665007</v>
      </c>
      <c r="Y9" s="25">
        <v>12.509407068778099</v>
      </c>
      <c r="Z9" s="25">
        <v>6103.5512459423999</v>
      </c>
      <c r="AA9" s="88">
        <v>0</v>
      </c>
      <c r="AB9" s="25">
        <v>61.911778752745697</v>
      </c>
      <c r="AC9" s="25">
        <v>61.911778752745697</v>
      </c>
      <c r="AD9" s="25">
        <v>2.09252262437289</v>
      </c>
      <c r="AE9" s="25">
        <v>63.066856114661</v>
      </c>
      <c r="AF9" s="25">
        <v>8.4785405958488003</v>
      </c>
      <c r="AG9" s="88">
        <v>14.2242483029039</v>
      </c>
      <c r="AH9" s="25">
        <v>39.616497147999802</v>
      </c>
      <c r="AI9" s="25">
        <v>233.85295348173099</v>
      </c>
      <c r="AJ9" s="25">
        <v>0.74547398274107801</v>
      </c>
      <c r="AK9" s="25">
        <v>2284.5584327054798</v>
      </c>
      <c r="AL9" s="25">
        <v>0</v>
      </c>
      <c r="AM9" s="88">
        <v>10111.704099275101</v>
      </c>
      <c r="AN9" s="25">
        <v>2787.1625992244999</v>
      </c>
      <c r="AO9" s="25">
        <v>307.59240178372198</v>
      </c>
      <c r="AP9" s="25">
        <v>3096.8475236325999</v>
      </c>
      <c r="AQ9" s="25">
        <v>0.86092306947380604</v>
      </c>
      <c r="AR9" s="25">
        <v>71.532857758874101</v>
      </c>
      <c r="AS9" s="25">
        <v>48.859161813742404</v>
      </c>
      <c r="AT9" s="25">
        <v>2379.6969040045601</v>
      </c>
      <c r="AU9" s="25">
        <v>40.227298194258502</v>
      </c>
      <c r="AV9" s="25">
        <v>14.7635415338657</v>
      </c>
      <c r="AW9" s="25">
        <v>50.416134174472802</v>
      </c>
      <c r="AX9" s="25">
        <v>28.572553458501702</v>
      </c>
      <c r="AY9" s="25">
        <v>2.88444185033923</v>
      </c>
      <c r="AZ9" s="25">
        <v>17.2355902903012</v>
      </c>
      <c r="BA9" s="25">
        <v>3328.9718416700598</v>
      </c>
      <c r="BB9" s="25">
        <v>1898.8910184988999</v>
      </c>
      <c r="BC9" s="25">
        <v>1430.0808231711501</v>
      </c>
      <c r="BD9" s="25">
        <v>6.4719347211428602</v>
      </c>
      <c r="BE9" s="25">
        <v>1.5638284142705099</v>
      </c>
      <c r="BF9" s="25">
        <v>862.27535032443302</v>
      </c>
      <c r="BG9" s="25">
        <v>9.7522057518587602</v>
      </c>
      <c r="BH9" s="25">
        <v>185.19368289238599</v>
      </c>
      <c r="BI9" s="25">
        <v>3.5187362227335002</v>
      </c>
      <c r="BJ9" s="25">
        <v>7.3952059791552998</v>
      </c>
      <c r="BK9" s="25">
        <v>464.51865214093999</v>
      </c>
      <c r="BL9" s="25">
        <v>50.306974032243303</v>
      </c>
      <c r="BM9" s="25">
        <v>126.352432061817</v>
      </c>
      <c r="BN9" s="25">
        <v>27.0363766460482</v>
      </c>
      <c r="BO9" s="25">
        <v>1.85389202863804</v>
      </c>
      <c r="BP9" s="25">
        <v>230635.42391795199</v>
      </c>
      <c r="BQ9" s="25">
        <v>22.212193224057501</v>
      </c>
      <c r="BR9" s="25">
        <v>0</v>
      </c>
      <c r="BS9" s="25">
        <v>22.642408796258898</v>
      </c>
      <c r="BT9" s="25">
        <v>461.72501701341099</v>
      </c>
      <c r="BU9" s="88">
        <v>0</v>
      </c>
      <c r="BV9" s="25">
        <v>279.46958300644002</v>
      </c>
      <c r="BW9" s="25">
        <v>10280.3903009766</v>
      </c>
      <c r="BX9" s="25">
        <v>180.545554600478</v>
      </c>
      <c r="BZ9" s="34">
        <f t="shared" si="0"/>
        <v>6.756944306765102E-4</v>
      </c>
      <c r="CA9" s="22">
        <f t="shared" si="1"/>
        <v>-7.889355860953122E-3</v>
      </c>
      <c r="CB9" s="22">
        <f t="shared" si="2"/>
        <v>4.7413409194851876E-4</v>
      </c>
      <c r="CC9" s="22">
        <f t="shared" si="3"/>
        <v>-4.9564153455242538E-2</v>
      </c>
      <c r="CD9" s="22">
        <f t="shared" si="4"/>
        <v>8.7276213121160913E-3</v>
      </c>
      <c r="CE9" s="22">
        <f t="shared" si="5"/>
        <v>-2.1377357112345118E-3</v>
      </c>
      <c r="CF9" s="22">
        <f t="shared" si="6"/>
        <v>3.608876452474682E-4</v>
      </c>
      <c r="CG9" s="22">
        <f t="shared" si="7"/>
        <v>2.6995161321974684E-4</v>
      </c>
      <c r="CH9" s="22">
        <f t="shared" si="8"/>
        <v>2.1534246908005417E-2</v>
      </c>
    </row>
    <row r="10" spans="1:86" x14ac:dyDescent="0.25">
      <c r="A10" s="18" t="s">
        <v>83</v>
      </c>
      <c r="B10" s="88">
        <v>67670.988840000005</v>
      </c>
      <c r="C10" s="88">
        <v>2036.2505381999999</v>
      </c>
      <c r="D10" s="88">
        <v>57001.811233</v>
      </c>
      <c r="E10" s="88">
        <v>8158.8816127</v>
      </c>
      <c r="F10" s="88">
        <v>5415.5436198999996</v>
      </c>
      <c r="G10" s="88">
        <v>105823.02787000001</v>
      </c>
      <c r="H10" s="88">
        <v>17200.147269000001</v>
      </c>
      <c r="I10" s="88">
        <v>7386.9854471999997</v>
      </c>
      <c r="J10" s="88"/>
      <c r="K10" s="88"/>
      <c r="L10" s="25"/>
      <c r="M10" s="25" t="s">
        <v>125</v>
      </c>
      <c r="N10" s="88">
        <v>0</v>
      </c>
      <c r="O10" s="25">
        <v>34.919226295535601</v>
      </c>
      <c r="P10" s="25">
        <v>448.34745627745002</v>
      </c>
      <c r="Q10" s="25">
        <v>448.34745627745002</v>
      </c>
      <c r="R10" s="25">
        <v>31.013243177944201</v>
      </c>
      <c r="S10" s="88">
        <v>0</v>
      </c>
      <c r="T10" s="25">
        <v>143.656096602556</v>
      </c>
      <c r="U10" s="25">
        <v>7961.8737700543197</v>
      </c>
      <c r="V10" s="25">
        <v>67233.581315962598</v>
      </c>
      <c r="W10" s="25">
        <v>407.00298030681603</v>
      </c>
      <c r="X10" s="25">
        <v>1134.4872317574</v>
      </c>
      <c r="Y10" s="25">
        <v>622.82652203392001</v>
      </c>
      <c r="Z10" s="25">
        <v>164.39299099495301</v>
      </c>
      <c r="AA10" s="88">
        <v>0</v>
      </c>
      <c r="AB10" s="25">
        <v>839.891540765591</v>
      </c>
      <c r="AC10" s="25">
        <v>839.891540765591</v>
      </c>
      <c r="AD10" s="25">
        <v>1.11563466077679</v>
      </c>
      <c r="AE10" s="25">
        <v>136.11523456518199</v>
      </c>
      <c r="AF10" s="25">
        <v>3.32086515136504</v>
      </c>
      <c r="AG10" s="88">
        <v>14.0839623670187</v>
      </c>
      <c r="AH10" s="25">
        <v>30.631107718050899</v>
      </c>
      <c r="AI10" s="25">
        <v>922.98413785573598</v>
      </c>
      <c r="AJ10" s="25">
        <v>0.73811740996531405</v>
      </c>
      <c r="AK10" s="25">
        <v>2017.5873423056901</v>
      </c>
      <c r="AL10" s="25">
        <v>0</v>
      </c>
      <c r="AM10" s="88">
        <v>17261.008885425999</v>
      </c>
      <c r="AN10" s="25">
        <v>51144.304268134001</v>
      </c>
      <c r="AO10" s="25">
        <v>5681.5692886754696</v>
      </c>
      <c r="AP10" s="25">
        <v>56826.989191470202</v>
      </c>
      <c r="AQ10" s="25">
        <v>2.38119072455022</v>
      </c>
      <c r="AR10" s="25">
        <v>218.869299837337</v>
      </c>
      <c r="AS10" s="25">
        <v>40.156863860403298</v>
      </c>
      <c r="AT10" s="25">
        <v>8580.4194688104999</v>
      </c>
      <c r="AU10" s="25">
        <v>43.594981190445601</v>
      </c>
      <c r="AV10" s="25">
        <v>85.486498125520299</v>
      </c>
      <c r="AW10" s="25">
        <v>218.14072697388099</v>
      </c>
      <c r="AX10" s="25">
        <v>51.944690043816998</v>
      </c>
      <c r="AY10" s="25">
        <v>73.722610051973902</v>
      </c>
      <c r="AZ10" s="25">
        <v>19.437680277075799</v>
      </c>
      <c r="BA10" s="25">
        <v>8030.7599435701404</v>
      </c>
      <c r="BB10" s="25">
        <v>5364.40837057716</v>
      </c>
      <c r="BC10" s="25">
        <v>2666.35157299297</v>
      </c>
      <c r="BD10" s="25">
        <v>0.34367402459255803</v>
      </c>
      <c r="BE10" s="25">
        <v>0.963185711844881</v>
      </c>
      <c r="BF10" s="25">
        <v>2196.1156983129099</v>
      </c>
      <c r="BG10" s="25">
        <v>6.6813902566730903</v>
      </c>
      <c r="BH10" s="25">
        <v>507.01680205732998</v>
      </c>
      <c r="BI10" s="25">
        <v>97.942971620166006</v>
      </c>
      <c r="BJ10" s="25">
        <v>60.8362865788121</v>
      </c>
      <c r="BK10" s="25">
        <v>1268.06307244806</v>
      </c>
      <c r="BL10" s="25">
        <v>1311.2425011596699</v>
      </c>
      <c r="BM10" s="25">
        <v>101.91269386508699</v>
      </c>
      <c r="BN10" s="25">
        <v>553.66459240155996</v>
      </c>
      <c r="BO10" s="25">
        <v>38.383952776997297</v>
      </c>
      <c r="BP10" s="25">
        <v>105728.663747331</v>
      </c>
      <c r="BQ10" s="25">
        <v>869.23514638527899</v>
      </c>
      <c r="BR10" s="25">
        <v>1767.0793811625999</v>
      </c>
      <c r="BS10" s="25">
        <v>104.076239828509</v>
      </c>
      <c r="BT10" s="25">
        <v>527.94193274909105</v>
      </c>
      <c r="BU10" s="88">
        <v>0</v>
      </c>
      <c r="BV10" s="25">
        <v>1115.17735433291</v>
      </c>
      <c r="BW10" s="25">
        <v>16759.5715079109</v>
      </c>
      <c r="BX10" s="25">
        <v>465.67666094858799</v>
      </c>
      <c r="BZ10" s="34">
        <f t="shared" si="0"/>
        <v>1.9632126858205047E-5</v>
      </c>
      <c r="CA10" s="22">
        <f t="shared" si="1"/>
        <v>-6.4637377336336215E-3</v>
      </c>
      <c r="CB10" s="22">
        <f t="shared" si="2"/>
        <v>-9.1654713131752996E-3</v>
      </c>
      <c r="CC10" s="22">
        <f t="shared" si="3"/>
        <v>-3.0669559045272713E-3</v>
      </c>
      <c r="CD10" s="22">
        <f t="shared" si="4"/>
        <v>-1.5703337198866473E-2</v>
      </c>
      <c r="CE10" s="22">
        <f t="shared" si="5"/>
        <v>-9.4423114117182308E-3</v>
      </c>
      <c r="CF10" s="22">
        <f t="shared" si="6"/>
        <v>-8.9171633592767649E-4</v>
      </c>
      <c r="CG10" s="22">
        <f t="shared" si="7"/>
        <v>-2.5614650514252026E-2</v>
      </c>
      <c r="CH10" s="22">
        <f t="shared" si="8"/>
        <v>0.16155900538058668</v>
      </c>
    </row>
    <row r="11" spans="1:86" x14ac:dyDescent="0.25">
      <c r="A11" s="18" t="s">
        <v>84</v>
      </c>
      <c r="B11" s="88">
        <v>473617.03924000001</v>
      </c>
      <c r="C11" s="88">
        <v>13447.640122999999</v>
      </c>
      <c r="D11" s="88">
        <v>322885.29242999997</v>
      </c>
      <c r="E11" s="88">
        <v>9753.7642560000004</v>
      </c>
      <c r="F11" s="88">
        <v>9024.0676074000003</v>
      </c>
      <c r="G11" s="88">
        <v>193002.52346999999</v>
      </c>
      <c r="H11" s="88">
        <v>88043.620722000007</v>
      </c>
      <c r="I11" s="88">
        <v>40063.812107999998</v>
      </c>
      <c r="J11" s="88"/>
      <c r="K11" s="88"/>
      <c r="L11" s="25"/>
      <c r="M11" s="25" t="s">
        <v>126</v>
      </c>
      <c r="N11" s="88">
        <v>0</v>
      </c>
      <c r="O11" s="25">
        <v>44.680428440091802</v>
      </c>
      <c r="P11" s="25">
        <v>245.912160029105</v>
      </c>
      <c r="Q11" s="25">
        <v>245.912160029105</v>
      </c>
      <c r="R11" s="25">
        <v>56.099788110931001</v>
      </c>
      <c r="S11" s="88">
        <v>0</v>
      </c>
      <c r="T11" s="25">
        <v>610.45074261475304</v>
      </c>
      <c r="U11" s="25">
        <v>8212.8535437916107</v>
      </c>
      <c r="V11" s="25">
        <v>359974.01127840398</v>
      </c>
      <c r="W11" s="25">
        <v>1614.0994021336001</v>
      </c>
      <c r="X11" s="25">
        <v>899.17700286751904</v>
      </c>
      <c r="Y11" s="25">
        <v>308.33144573724701</v>
      </c>
      <c r="Z11" s="25">
        <v>3283.8650815302399</v>
      </c>
      <c r="AA11" s="88">
        <v>0</v>
      </c>
      <c r="AB11" s="25">
        <v>1964.74018229029</v>
      </c>
      <c r="AC11" s="25">
        <v>1964.74018229029</v>
      </c>
      <c r="AD11" s="25">
        <v>8.4932365187285903</v>
      </c>
      <c r="AE11" s="25">
        <v>479.67553345846</v>
      </c>
      <c r="AF11" s="25">
        <v>5.1812078065412299</v>
      </c>
      <c r="AG11" s="88">
        <v>32.924445918029001</v>
      </c>
      <c r="AH11" s="25">
        <v>49.366910144843501</v>
      </c>
      <c r="AI11" s="25">
        <v>3014.3295039218801</v>
      </c>
      <c r="AJ11" s="25">
        <v>1.7255212629852501</v>
      </c>
      <c r="AK11" s="25">
        <v>11224.329263492</v>
      </c>
      <c r="AL11" s="25">
        <v>0</v>
      </c>
      <c r="AM11" s="88">
        <v>33672.373586423899</v>
      </c>
      <c r="AN11" s="25">
        <v>230401.066748237</v>
      </c>
      <c r="AO11" s="25">
        <v>25591.626998903201</v>
      </c>
      <c r="AP11" s="25">
        <v>256001.18698365899</v>
      </c>
      <c r="AQ11" s="25">
        <v>4.6820059398443998</v>
      </c>
      <c r="AR11" s="25">
        <v>556.36772284914298</v>
      </c>
      <c r="AS11" s="25">
        <v>116.753317526193</v>
      </c>
      <c r="AT11" s="25">
        <v>15407.4901008085</v>
      </c>
      <c r="AU11" s="25">
        <v>128.38867218924401</v>
      </c>
      <c r="AV11" s="25">
        <v>99.070391706212106</v>
      </c>
      <c r="AW11" s="25">
        <v>262.45797759001698</v>
      </c>
      <c r="AX11" s="25">
        <v>90.967139084089695</v>
      </c>
      <c r="AY11" s="25">
        <v>22.8171271468333</v>
      </c>
      <c r="AZ11" s="25">
        <v>34.067798654078203</v>
      </c>
      <c r="BA11" s="25">
        <v>7207.4764474631102</v>
      </c>
      <c r="BB11" s="25">
        <v>5861.8418846422901</v>
      </c>
      <c r="BC11" s="25">
        <v>1345.6345628208101</v>
      </c>
      <c r="BD11" s="25">
        <v>2.4960467267426099</v>
      </c>
      <c r="BE11" s="25">
        <v>2.1522461344709098</v>
      </c>
      <c r="BF11" s="25">
        <v>2077.4721578509302</v>
      </c>
      <c r="BG11" s="25">
        <v>14.027610792947399</v>
      </c>
      <c r="BH11" s="25">
        <v>594.12260520180598</v>
      </c>
      <c r="BI11" s="25">
        <v>101.86535271196</v>
      </c>
      <c r="BJ11" s="25">
        <v>63.8494669113797</v>
      </c>
      <c r="BK11" s="25">
        <v>1487.23544348727</v>
      </c>
      <c r="BL11" s="25">
        <v>1488.81743772394</v>
      </c>
      <c r="BM11" s="25">
        <v>220.793840837315</v>
      </c>
      <c r="BN11" s="25">
        <v>466.47683614698099</v>
      </c>
      <c r="BO11" s="25">
        <v>76.827853943816194</v>
      </c>
      <c r="BP11" s="25">
        <v>152147.54959790001</v>
      </c>
      <c r="BQ11" s="25">
        <v>2403.5133117722798</v>
      </c>
      <c r="BR11" s="25">
        <v>1975.08185966258</v>
      </c>
      <c r="BS11" s="25">
        <v>961.91925493388396</v>
      </c>
      <c r="BT11" s="25">
        <v>937.02051480079103</v>
      </c>
      <c r="BU11" s="88">
        <v>0</v>
      </c>
      <c r="BV11" s="25">
        <v>1240.2615238762201</v>
      </c>
      <c r="BW11" s="25">
        <v>33506.097733097398</v>
      </c>
      <c r="BX11" s="25">
        <v>458.97601944916198</v>
      </c>
      <c r="BZ11" s="34">
        <f t="shared" si="0"/>
        <v>3.3176551323063702E-5</v>
      </c>
      <c r="CA11" s="22">
        <f t="shared" si="1"/>
        <v>-0.23994708497809922</v>
      </c>
      <c r="CB11" s="22">
        <f t="shared" si="2"/>
        <v>-0.16533093086759423</v>
      </c>
      <c r="CC11" s="22">
        <f t="shared" si="3"/>
        <v>-0.20714509770011016</v>
      </c>
      <c r="CD11" s="22">
        <f t="shared" si="4"/>
        <v>-0.26105693573335531</v>
      </c>
      <c r="CE11" s="22">
        <f t="shared" si="5"/>
        <v>-0.35042132443296325</v>
      </c>
      <c r="CF11" s="22">
        <f t="shared" si="6"/>
        <v>-0.21168103472206884</v>
      </c>
      <c r="CG11" s="22">
        <f t="shared" si="7"/>
        <v>-0.61943753041581784</v>
      </c>
      <c r="CH11" s="22">
        <f t="shared" si="8"/>
        <v>-0.61542625900714254</v>
      </c>
    </row>
    <row r="12" spans="1:86" x14ac:dyDescent="0.25">
      <c r="A12" s="18" t="s">
        <v>85</v>
      </c>
      <c r="B12" s="88">
        <v>162440.82485999999</v>
      </c>
      <c r="C12" s="88">
        <v>1984.0880993999999</v>
      </c>
      <c r="D12" s="88">
        <v>62912.857594000001</v>
      </c>
      <c r="E12" s="88">
        <v>23546.221501</v>
      </c>
      <c r="F12" s="88">
        <v>10391.479321999999</v>
      </c>
      <c r="G12" s="88">
        <v>75573.804608000006</v>
      </c>
      <c r="H12" s="88">
        <v>18499.427876999998</v>
      </c>
      <c r="I12" s="88">
        <v>4020.6433462999998</v>
      </c>
      <c r="J12" s="88"/>
      <c r="K12" s="88"/>
      <c r="L12" s="25"/>
      <c r="M12" s="25" t="s">
        <v>73</v>
      </c>
      <c r="N12" s="88">
        <v>0</v>
      </c>
      <c r="O12" s="25">
        <v>75.709113273303203</v>
      </c>
      <c r="P12" s="25">
        <v>371.201098260771</v>
      </c>
      <c r="Q12" s="25">
        <v>371.201098260771</v>
      </c>
      <c r="R12" s="25">
        <v>42.263833179166298</v>
      </c>
      <c r="S12" s="88">
        <v>0</v>
      </c>
      <c r="T12" s="25">
        <v>89.264203075408105</v>
      </c>
      <c r="U12" s="25">
        <v>443.61757136168399</v>
      </c>
      <c r="V12" s="25">
        <v>46809.032933751303</v>
      </c>
      <c r="W12" s="25">
        <v>153.777064699205</v>
      </c>
      <c r="X12" s="25">
        <v>41.370453109823799</v>
      </c>
      <c r="Y12" s="25">
        <v>35.216719013183997</v>
      </c>
      <c r="Z12" s="25">
        <v>466.40945656400402</v>
      </c>
      <c r="AA12" s="88">
        <v>0</v>
      </c>
      <c r="AB12" s="25">
        <v>464.74603238103401</v>
      </c>
      <c r="AC12" s="25">
        <v>464.74603238103401</v>
      </c>
      <c r="AD12" s="25">
        <v>11.527430004067501</v>
      </c>
      <c r="AE12" s="25">
        <v>98.935616148626806</v>
      </c>
      <c r="AF12" s="25">
        <v>0.68590933065052895</v>
      </c>
      <c r="AG12" s="88">
        <v>51.803423910419802</v>
      </c>
      <c r="AH12" s="25">
        <v>58.874277758602503</v>
      </c>
      <c r="AI12" s="25">
        <v>4359.5271459075202</v>
      </c>
      <c r="AJ12" s="25">
        <v>2.7149488319139001</v>
      </c>
      <c r="AK12" s="25">
        <v>1889.2267636929901</v>
      </c>
      <c r="AL12" s="25">
        <v>0</v>
      </c>
      <c r="AM12" s="88">
        <v>13761.4089954099</v>
      </c>
      <c r="AN12" s="25">
        <v>23163.7134020864</v>
      </c>
      <c r="AO12" s="25">
        <v>2562.2175482542302</v>
      </c>
      <c r="AP12" s="25">
        <v>25737.458380344699</v>
      </c>
      <c r="AQ12" s="25">
        <v>1.3863658951578901</v>
      </c>
      <c r="AR12" s="25">
        <v>180.84306241136599</v>
      </c>
      <c r="AS12" s="25">
        <v>229.67162715499001</v>
      </c>
      <c r="AT12" s="25">
        <v>3832.3248042181999</v>
      </c>
      <c r="AU12" s="25">
        <v>80.973902564002898</v>
      </c>
      <c r="AV12" s="25">
        <v>22.197563719968901</v>
      </c>
      <c r="AW12" s="25">
        <v>183.170558045051</v>
      </c>
      <c r="AX12" s="25">
        <v>94.174722784446004</v>
      </c>
      <c r="AY12" s="25">
        <v>88.645263958288496</v>
      </c>
      <c r="AZ12" s="25">
        <v>58.3476709063751</v>
      </c>
      <c r="BA12" s="25">
        <v>21124.118536612201</v>
      </c>
      <c r="BB12" s="25">
        <v>8179.9324725718998</v>
      </c>
      <c r="BC12" s="25">
        <v>12944.186064040299</v>
      </c>
      <c r="BD12" s="25">
        <v>12.187968063933999</v>
      </c>
      <c r="BE12" s="25">
        <v>4.79125116299321</v>
      </c>
      <c r="BF12" s="25">
        <v>4424.7451087644704</v>
      </c>
      <c r="BG12" s="25">
        <v>30.627405757370301</v>
      </c>
      <c r="BH12" s="25">
        <v>566.20877916037</v>
      </c>
      <c r="BI12" s="25">
        <v>4.4590251379046197</v>
      </c>
      <c r="BJ12" s="25">
        <v>29.489823050425201</v>
      </c>
      <c r="BK12" s="25">
        <v>1420.42552674393</v>
      </c>
      <c r="BL12" s="25">
        <v>101.837836317094</v>
      </c>
      <c r="BM12" s="25">
        <v>546.50661999702299</v>
      </c>
      <c r="BN12" s="25">
        <v>374.87329022029598</v>
      </c>
      <c r="BO12" s="25">
        <v>8.4363653800493008</v>
      </c>
      <c r="BP12" s="25">
        <v>17213.070585266902</v>
      </c>
      <c r="BQ12" s="25">
        <v>70.276154049536402</v>
      </c>
      <c r="BR12" s="25">
        <v>0</v>
      </c>
      <c r="BS12" s="25">
        <v>1759.5186339286299</v>
      </c>
      <c r="BT12" s="25">
        <v>685.28197958243402</v>
      </c>
      <c r="BU12" s="88">
        <v>0</v>
      </c>
      <c r="BV12" s="25">
        <v>636.93518703525797</v>
      </c>
      <c r="BW12" s="25">
        <v>14277.616783454299</v>
      </c>
      <c r="BX12" s="25">
        <v>237.91750593911999</v>
      </c>
      <c r="BZ12" s="34">
        <f t="shared" si="0"/>
        <v>4.4788532860225318E-4</v>
      </c>
      <c r="CA12" s="22">
        <f t="shared" si="1"/>
        <v>-0.71183947770461165</v>
      </c>
      <c r="CB12" s="22">
        <f t="shared" si="2"/>
        <v>-4.7811050192628289E-2</v>
      </c>
      <c r="CC12" s="22">
        <f t="shared" si="3"/>
        <v>-0.59090304645771985</v>
      </c>
      <c r="CD12" s="22">
        <f t="shared" si="4"/>
        <v>-0.10286588717790382</v>
      </c>
      <c r="CE12" s="22">
        <f t="shared" si="5"/>
        <v>-0.21282310062879992</v>
      </c>
      <c r="CF12" s="22">
        <f t="shared" si="6"/>
        <v>-0.77223496058520802</v>
      </c>
      <c r="CG12" s="22">
        <f t="shared" si="7"/>
        <v>-0.22821306267501384</v>
      </c>
      <c r="CH12" s="22">
        <f t="shared" si="8"/>
        <v>-4.6837912707452703E-2</v>
      </c>
    </row>
    <row r="13" spans="1:86" x14ac:dyDescent="0.25">
      <c r="A13" s="21" t="s">
        <v>86</v>
      </c>
      <c r="B13" s="88">
        <v>409.34311972</v>
      </c>
      <c r="C13" s="88">
        <v>2.68429819E-2</v>
      </c>
      <c r="D13" s="88">
        <v>113.39813964</v>
      </c>
      <c r="E13" s="88">
        <v>11.050274433</v>
      </c>
      <c r="F13" s="88">
        <v>9.1487901891999996</v>
      </c>
      <c r="G13" s="88">
        <v>4.1218566980000002</v>
      </c>
      <c r="H13" s="88">
        <v>74.414750393000006</v>
      </c>
      <c r="I13" s="88">
        <v>25.799280501999998</v>
      </c>
      <c r="J13" s="88"/>
      <c r="K13" s="88"/>
      <c r="L13" s="25"/>
      <c r="M13" s="25" t="s">
        <v>86</v>
      </c>
      <c r="N13" s="88">
        <v>0</v>
      </c>
      <c r="O13" s="25">
        <v>0</v>
      </c>
      <c r="P13" s="25">
        <v>0</v>
      </c>
      <c r="Q13" s="25">
        <v>0</v>
      </c>
      <c r="R13" s="25">
        <v>0</v>
      </c>
      <c r="S13" s="88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88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88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88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25">
        <v>0</v>
      </c>
      <c r="BS13" s="25">
        <v>0</v>
      </c>
      <c r="BT13" s="25">
        <v>0</v>
      </c>
      <c r="BU13" s="88">
        <v>0</v>
      </c>
      <c r="BV13" s="25">
        <v>0</v>
      </c>
      <c r="BW13" s="25">
        <v>0</v>
      </c>
      <c r="BX13" s="25">
        <v>0</v>
      </c>
      <c r="BZ13" s="34" t="e">
        <f t="shared" si="0"/>
        <v>#DIV/0!</v>
      </c>
      <c r="CA13" s="22">
        <f t="shared" si="1"/>
        <v>-1</v>
      </c>
      <c r="CB13" s="22">
        <f t="shared" si="2"/>
        <v>-1</v>
      </c>
      <c r="CC13" s="22">
        <f t="shared" si="3"/>
        <v>-1</v>
      </c>
      <c r="CD13" s="22">
        <f t="shared" si="4"/>
        <v>-1</v>
      </c>
      <c r="CE13" s="22">
        <f t="shared" si="5"/>
        <v>-1</v>
      </c>
      <c r="CF13" s="22">
        <f t="shared" si="6"/>
        <v>-1</v>
      </c>
      <c r="CG13" s="22">
        <f t="shared" si="7"/>
        <v>-1</v>
      </c>
      <c r="CH13" s="22">
        <f t="shared" si="8"/>
        <v>-1</v>
      </c>
    </row>
    <row r="14" spans="1:86" x14ac:dyDescent="0.25">
      <c r="A14" s="21" t="s">
        <v>87</v>
      </c>
      <c r="B14" s="88">
        <v>2670.1850607000001</v>
      </c>
      <c r="C14" s="88">
        <v>0.30875368749999998</v>
      </c>
      <c r="D14" s="88">
        <v>6631.4984689000003</v>
      </c>
      <c r="E14" s="88">
        <v>160.04512077000001</v>
      </c>
      <c r="F14" s="88">
        <v>432.77773834999999</v>
      </c>
      <c r="G14" s="88">
        <v>430.14998611999999</v>
      </c>
      <c r="H14" s="88">
        <v>412.67652292999998</v>
      </c>
      <c r="I14" s="88">
        <v>185.36632508</v>
      </c>
      <c r="J14" s="88"/>
      <c r="K14" s="88"/>
      <c r="L14" s="25"/>
      <c r="M14" s="25" t="s">
        <v>180</v>
      </c>
      <c r="N14" s="88">
        <v>0</v>
      </c>
      <c r="O14" s="25">
        <v>0</v>
      </c>
      <c r="P14" s="25">
        <v>0</v>
      </c>
      <c r="Q14" s="25">
        <v>0</v>
      </c>
      <c r="R14" s="25">
        <v>0</v>
      </c>
      <c r="S14" s="88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88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88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88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25">
        <v>0</v>
      </c>
      <c r="BS14" s="25">
        <v>0</v>
      </c>
      <c r="BT14" s="25">
        <v>0</v>
      </c>
      <c r="BU14" s="88">
        <v>0</v>
      </c>
      <c r="BV14" s="25">
        <v>0</v>
      </c>
      <c r="BW14" s="25">
        <v>0</v>
      </c>
      <c r="BX14" s="25">
        <v>0</v>
      </c>
      <c r="BZ14" s="34" t="e">
        <f t="shared" si="0"/>
        <v>#DIV/0!</v>
      </c>
      <c r="CA14" s="22">
        <f t="shared" si="1"/>
        <v>-1</v>
      </c>
      <c r="CB14" s="22">
        <f t="shared" si="2"/>
        <v>-1</v>
      </c>
      <c r="CC14" s="22">
        <f t="shared" si="3"/>
        <v>-1</v>
      </c>
      <c r="CD14" s="22">
        <f t="shared" si="4"/>
        <v>-1</v>
      </c>
      <c r="CE14" s="22">
        <f t="shared" si="5"/>
        <v>-1</v>
      </c>
      <c r="CF14" s="22">
        <f t="shared" si="6"/>
        <v>-1</v>
      </c>
      <c r="CG14" s="22">
        <f t="shared" si="7"/>
        <v>-1</v>
      </c>
      <c r="CH14" s="22">
        <f t="shared" si="8"/>
        <v>-1</v>
      </c>
    </row>
    <row r="15" spans="1:86" x14ac:dyDescent="0.25">
      <c r="A15" s="15" t="s">
        <v>88</v>
      </c>
      <c r="B15" s="80">
        <v>16016.576106</v>
      </c>
      <c r="C15" s="80">
        <v>4.4350298599999997E-2</v>
      </c>
      <c r="D15" s="80">
        <v>11630.867801</v>
      </c>
      <c r="E15" s="80">
        <v>506.66132417</v>
      </c>
      <c r="F15" s="80">
        <v>385.91002767999998</v>
      </c>
      <c r="G15" s="80">
        <v>37.706470070999998</v>
      </c>
      <c r="H15" s="80">
        <v>63.979512669000002</v>
      </c>
      <c r="I15" s="80">
        <v>13.186506746999999</v>
      </c>
      <c r="J15" s="80"/>
      <c r="K15" s="80"/>
      <c r="L15" s="25"/>
      <c r="M15" s="25" t="s">
        <v>88</v>
      </c>
      <c r="N15" s="88">
        <v>0</v>
      </c>
      <c r="O15" s="25">
        <v>0</v>
      </c>
      <c r="P15" s="25">
        <v>0</v>
      </c>
      <c r="Q15" s="25">
        <v>0</v>
      </c>
      <c r="R15" s="25">
        <v>0</v>
      </c>
      <c r="S15" s="88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88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88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88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>
        <v>0</v>
      </c>
      <c r="AX15" s="25">
        <v>0</v>
      </c>
      <c r="AY15" s="25">
        <v>0</v>
      </c>
      <c r="AZ15" s="25">
        <v>0</v>
      </c>
      <c r="BA15" s="25">
        <v>0</v>
      </c>
      <c r="BB15" s="25">
        <v>0</v>
      </c>
      <c r="BC15" s="25">
        <v>0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25">
        <v>0</v>
      </c>
      <c r="BL15" s="25">
        <v>0</v>
      </c>
      <c r="BM15" s="25">
        <v>0</v>
      </c>
      <c r="BN15" s="25">
        <v>0</v>
      </c>
      <c r="BO15" s="25">
        <v>0</v>
      </c>
      <c r="BP15" s="25">
        <v>0</v>
      </c>
      <c r="BQ15" s="25">
        <v>0</v>
      </c>
      <c r="BR15" s="25">
        <v>0</v>
      </c>
      <c r="BS15" s="25">
        <v>0</v>
      </c>
      <c r="BT15" s="25">
        <v>0</v>
      </c>
      <c r="BU15" s="88">
        <v>0</v>
      </c>
      <c r="BV15" s="25">
        <v>0</v>
      </c>
      <c r="BW15" s="25">
        <v>0</v>
      </c>
      <c r="BX15" s="25">
        <v>0</v>
      </c>
      <c r="BZ15" s="34" t="e">
        <f t="shared" si="0"/>
        <v>#DIV/0!</v>
      </c>
      <c r="CA15" s="22">
        <f t="shared" si="1"/>
        <v>-1</v>
      </c>
      <c r="CB15" s="22">
        <f t="shared" si="2"/>
        <v>-1</v>
      </c>
      <c r="CC15" s="22">
        <f t="shared" si="3"/>
        <v>-1</v>
      </c>
      <c r="CD15" s="22">
        <f t="shared" si="4"/>
        <v>-1</v>
      </c>
      <c r="CE15" s="22">
        <f t="shared" si="5"/>
        <v>-1</v>
      </c>
      <c r="CF15" s="22">
        <f t="shared" si="6"/>
        <v>-1</v>
      </c>
      <c r="CG15" s="22">
        <f t="shared" si="7"/>
        <v>-1</v>
      </c>
      <c r="CH15" s="22">
        <f t="shared" si="8"/>
        <v>-1</v>
      </c>
    </row>
    <row r="16" spans="1:86" x14ac:dyDescent="0.25">
      <c r="A16" s="19" t="s">
        <v>89</v>
      </c>
      <c r="B16" s="88">
        <v>342.48580857000002</v>
      </c>
      <c r="C16" s="88">
        <v>7.5231050120000003</v>
      </c>
      <c r="D16" s="88">
        <v>4183.5294876999997</v>
      </c>
      <c r="E16" s="88">
        <v>729.93617953</v>
      </c>
      <c r="F16" s="88">
        <v>513.89047864999998</v>
      </c>
      <c r="G16" s="88">
        <v>3065.8783125999998</v>
      </c>
      <c r="H16" s="88">
        <v>2275.2270720000001</v>
      </c>
      <c r="I16" s="88"/>
      <c r="J16" s="88"/>
      <c r="K16" s="88"/>
      <c r="L16" s="25"/>
      <c r="M16" s="25" t="s">
        <v>181</v>
      </c>
      <c r="N16" s="88">
        <v>0</v>
      </c>
      <c r="O16" s="25">
        <v>0</v>
      </c>
      <c r="P16" s="25">
        <v>0</v>
      </c>
      <c r="Q16" s="25">
        <v>0</v>
      </c>
      <c r="R16" s="25">
        <v>0</v>
      </c>
      <c r="S16" s="88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88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88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88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0</v>
      </c>
      <c r="BH16" s="25">
        <v>0</v>
      </c>
      <c r="BI16" s="25">
        <v>0</v>
      </c>
      <c r="BJ16" s="25">
        <v>0</v>
      </c>
      <c r="BK16" s="25">
        <v>0</v>
      </c>
      <c r="BL16" s="25">
        <v>0</v>
      </c>
      <c r="BM16" s="25">
        <v>0</v>
      </c>
      <c r="BN16" s="25">
        <v>0</v>
      </c>
      <c r="BO16" s="25">
        <v>0</v>
      </c>
      <c r="BP16" s="25">
        <v>0</v>
      </c>
      <c r="BQ16" s="25">
        <v>0</v>
      </c>
      <c r="BR16" s="25">
        <v>0</v>
      </c>
      <c r="BS16" s="25">
        <v>0</v>
      </c>
      <c r="BT16" s="25">
        <v>0</v>
      </c>
      <c r="BU16" s="88">
        <v>0</v>
      </c>
      <c r="BV16" s="25">
        <v>0</v>
      </c>
      <c r="BW16" s="25">
        <v>0</v>
      </c>
      <c r="BX16" s="25">
        <v>0</v>
      </c>
      <c r="BZ16" s="34" t="e">
        <f t="shared" si="0"/>
        <v>#DIV/0!</v>
      </c>
      <c r="CA16" s="22">
        <f t="shared" si="1"/>
        <v>-1</v>
      </c>
      <c r="CB16" s="22">
        <f t="shared" si="2"/>
        <v>-1</v>
      </c>
      <c r="CC16" s="22">
        <f t="shared" si="3"/>
        <v>-1</v>
      </c>
      <c r="CD16" s="22">
        <f t="shared" si="4"/>
        <v>-1</v>
      </c>
      <c r="CE16" s="22">
        <f t="shared" si="5"/>
        <v>-1</v>
      </c>
      <c r="CF16" s="22">
        <f t="shared" si="6"/>
        <v>-1</v>
      </c>
      <c r="CG16" s="22">
        <f t="shared" si="7"/>
        <v>-1</v>
      </c>
    </row>
    <row r="17" spans="1:85" x14ac:dyDescent="0.25">
      <c r="A17" s="55" t="s">
        <v>90</v>
      </c>
      <c r="B17" s="88">
        <v>15528.300542999999</v>
      </c>
      <c r="C17" s="88">
        <v>43.148552117999998</v>
      </c>
      <c r="D17" s="88">
        <v>22311.914977</v>
      </c>
      <c r="E17" s="88">
        <v>6011.4019197999996</v>
      </c>
      <c r="F17" s="88">
        <v>5089.9523443999997</v>
      </c>
      <c r="G17" s="88">
        <v>1280.5676891999999</v>
      </c>
      <c r="H17" s="88">
        <v>12492.470332000001</v>
      </c>
      <c r="I17" s="88"/>
      <c r="J17" s="88"/>
      <c r="K17" s="88"/>
      <c r="L17" s="25"/>
      <c r="M17" s="25" t="s">
        <v>330</v>
      </c>
      <c r="N17" s="88">
        <v>9.2704690108871208</v>
      </c>
      <c r="O17" s="25">
        <v>527.51439517839106</v>
      </c>
      <c r="P17" s="25">
        <v>25.872425657740401</v>
      </c>
      <c r="Q17" s="25">
        <v>25.1367637237467</v>
      </c>
      <c r="R17" s="25">
        <v>37.377754561087201</v>
      </c>
      <c r="S17" s="88">
        <v>4.4439623456269901</v>
      </c>
      <c r="T17" s="25">
        <v>263.37949115493501</v>
      </c>
      <c r="U17" s="25">
        <v>3069.13615815914</v>
      </c>
      <c r="V17" s="25">
        <v>15568.1094585999</v>
      </c>
      <c r="W17" s="25">
        <v>93.038707620919794</v>
      </c>
      <c r="X17" s="25">
        <v>30.443676607688701</v>
      </c>
      <c r="Y17" s="25">
        <v>142.96603869112201</v>
      </c>
      <c r="Z17" s="25">
        <v>149.58901092596699</v>
      </c>
      <c r="AA17" s="88">
        <v>5.3412430826071899</v>
      </c>
      <c r="AB17" s="25">
        <v>627.14458941104499</v>
      </c>
      <c r="AC17" s="25">
        <v>627.14458941104499</v>
      </c>
      <c r="AD17" s="25">
        <v>0</v>
      </c>
      <c r="AE17" s="25">
        <v>44.793125772979103</v>
      </c>
      <c r="AF17" s="25">
        <v>5.0777575553583896</v>
      </c>
      <c r="AG17" s="88">
        <v>257.91343634278002</v>
      </c>
      <c r="AH17" s="25">
        <v>250.966608630124</v>
      </c>
      <c r="AI17" s="25">
        <v>122.766802107354</v>
      </c>
      <c r="AJ17" s="25">
        <v>3.1414818782886602</v>
      </c>
      <c r="AK17" s="25">
        <v>43.253609474363003</v>
      </c>
      <c r="AL17" s="25">
        <v>0</v>
      </c>
      <c r="AM17" s="88">
        <v>13175.3865004381</v>
      </c>
      <c r="AN17" s="25">
        <v>20128.9211541195</v>
      </c>
      <c r="AO17" s="25">
        <v>2236.5470467434898</v>
      </c>
      <c r="AP17" s="25">
        <v>22365.468200863001</v>
      </c>
      <c r="AQ17" s="25">
        <v>4.1717282308305202E-2</v>
      </c>
      <c r="AR17" s="25">
        <v>219.21902091083999</v>
      </c>
      <c r="AS17" s="25">
        <v>78.864025970447102</v>
      </c>
      <c r="AT17" s="25">
        <v>5345.4116737446202</v>
      </c>
      <c r="AU17" s="25">
        <v>66.534767770631007</v>
      </c>
      <c r="AV17" s="25">
        <v>138.678605576591</v>
      </c>
      <c r="AW17" s="25">
        <v>287.17191939902</v>
      </c>
      <c r="AX17" s="25">
        <v>83.717286110330093</v>
      </c>
      <c r="AY17" s="25">
        <v>4.1685317475707899</v>
      </c>
      <c r="AZ17" s="25">
        <v>38.293570330197298</v>
      </c>
      <c r="BA17" s="25">
        <v>6058.1795037768597</v>
      </c>
      <c r="BB17" s="25">
        <v>5102.2327814434902</v>
      </c>
      <c r="BC17" s="25">
        <v>955.94672233337099</v>
      </c>
      <c r="BD17" s="25">
        <v>3.16771646632162</v>
      </c>
      <c r="BE17" s="25">
        <v>0.96262897853689899</v>
      </c>
      <c r="BF17" s="25">
        <v>712.04367179792303</v>
      </c>
      <c r="BG17" s="25">
        <v>21.4884869227335</v>
      </c>
      <c r="BH17" s="25">
        <v>763.42544078661001</v>
      </c>
      <c r="BI17" s="25">
        <v>183.06625451148301</v>
      </c>
      <c r="BJ17" s="25">
        <v>100.539401886053</v>
      </c>
      <c r="BK17" s="25">
        <v>1908.07216719853</v>
      </c>
      <c r="BL17" s="25">
        <v>200.301356687159</v>
      </c>
      <c r="BM17" s="25">
        <v>207.53762815743201</v>
      </c>
      <c r="BN17" s="25">
        <v>453.63465875207299</v>
      </c>
      <c r="BO17" s="25">
        <v>50.866019081003003</v>
      </c>
      <c r="BP17" s="25">
        <v>1284.36013064589</v>
      </c>
      <c r="BQ17" s="25">
        <v>3156.2180437806201</v>
      </c>
      <c r="BR17" s="25">
        <v>3.6416067688509002</v>
      </c>
      <c r="BS17" s="25">
        <v>29.4669264856288</v>
      </c>
      <c r="BT17" s="25">
        <v>2014.7784035459799</v>
      </c>
      <c r="BU17" s="88">
        <v>0.49185865497987502</v>
      </c>
      <c r="BV17" s="25">
        <v>881.13356166933795</v>
      </c>
      <c r="BW17" s="25">
        <v>12526.4009639709</v>
      </c>
      <c r="BX17" s="25">
        <v>1629.1669609147</v>
      </c>
      <c r="BZ17" s="34">
        <f t="shared" si="0"/>
        <v>0</v>
      </c>
      <c r="CA17" s="22">
        <f t="shared" si="1"/>
        <v>2.5636363418948612E-3</v>
      </c>
      <c r="CB17" s="22">
        <f t="shared" si="2"/>
        <v>2.4347828885590622E-3</v>
      </c>
      <c r="CC17" s="22">
        <f t="shared" si="3"/>
        <v>2.4002074191392842E-3</v>
      </c>
      <c r="CD17" s="22">
        <f t="shared" si="4"/>
        <v>7.7814767005990534E-3</v>
      </c>
      <c r="CE17" s="22">
        <f t="shared" si="5"/>
        <v>2.412682125993102E-3</v>
      </c>
      <c r="CF17" s="22">
        <f t="shared" si="6"/>
        <v>2.9615314191312201E-3</v>
      </c>
      <c r="CG17" s="22">
        <f t="shared" si="7"/>
        <v>2.7160866561343464E-3</v>
      </c>
    </row>
    <row r="18" spans="1:85" x14ac:dyDescent="0.25">
      <c r="A18" s="19" t="s">
        <v>91</v>
      </c>
      <c r="B18" s="88">
        <v>2474.7633919999998</v>
      </c>
      <c r="C18" s="88">
        <v>6.1950427022000003</v>
      </c>
      <c r="D18" s="88">
        <v>12528.664694999999</v>
      </c>
      <c r="E18" s="88">
        <v>584.85976128000004</v>
      </c>
      <c r="F18" s="88">
        <v>282.50100328000002</v>
      </c>
      <c r="G18" s="88">
        <v>4302.9137013999998</v>
      </c>
      <c r="H18" s="88">
        <v>292.87982219000003</v>
      </c>
      <c r="I18" s="88"/>
      <c r="J18" s="88"/>
      <c r="K18" s="88"/>
      <c r="L18" s="25"/>
      <c r="M18" s="25" t="s">
        <v>182</v>
      </c>
      <c r="N18" s="88">
        <v>0</v>
      </c>
      <c r="O18" s="25">
        <v>3.3572989177620798</v>
      </c>
      <c r="P18" s="25">
        <v>0.27944232423022702</v>
      </c>
      <c r="Q18" s="25">
        <v>0.27944232423022702</v>
      </c>
      <c r="R18" s="25">
        <v>7.9754025827147093E-2</v>
      </c>
      <c r="S18" s="88">
        <v>0</v>
      </c>
      <c r="T18" s="25">
        <v>21.0711383051643</v>
      </c>
      <c r="U18" s="25">
        <v>28.862521072880501</v>
      </c>
      <c r="V18" s="25">
        <v>2453.9486460292001</v>
      </c>
      <c r="W18" s="25">
        <v>60.462380861752798</v>
      </c>
      <c r="X18" s="25">
        <v>21.3625662400922</v>
      </c>
      <c r="Y18" s="25">
        <v>37.045759941004299</v>
      </c>
      <c r="Z18" s="25">
        <v>0</v>
      </c>
      <c r="AA18" s="88">
        <v>0</v>
      </c>
      <c r="AB18" s="25">
        <v>5.3637434131075796</v>
      </c>
      <c r="AC18" s="25">
        <v>5.3637434131075796</v>
      </c>
      <c r="AD18" s="25">
        <v>0</v>
      </c>
      <c r="AE18" s="25">
        <v>16.1141635291577</v>
      </c>
      <c r="AF18" s="25">
        <v>4.3915467689611103E-4</v>
      </c>
      <c r="AG18" s="88">
        <v>0.24576330787162601</v>
      </c>
      <c r="AH18" s="25">
        <v>4.7241755055473702E-3</v>
      </c>
      <c r="AI18" s="25">
        <v>0</v>
      </c>
      <c r="AJ18" s="25">
        <v>1.47993599305543E-2</v>
      </c>
      <c r="AK18" s="25">
        <v>6.2158740259153298</v>
      </c>
      <c r="AL18" s="25">
        <v>0</v>
      </c>
      <c r="AM18" s="88">
        <v>314.32614711332201</v>
      </c>
      <c r="AN18" s="25">
        <v>10813.9238262912</v>
      </c>
      <c r="AO18" s="25">
        <v>1201.5467200174101</v>
      </c>
      <c r="AP18" s="25">
        <v>12015.470546308599</v>
      </c>
      <c r="AQ18" s="25">
        <v>0</v>
      </c>
      <c r="AR18" s="25">
        <v>40.9845809121678</v>
      </c>
      <c r="AS18" s="25">
        <v>5.0156879767853404</v>
      </c>
      <c r="AT18" s="25">
        <v>70.646251426634095</v>
      </c>
      <c r="AU18" s="25">
        <v>2.9721800928917399</v>
      </c>
      <c r="AV18" s="25">
        <v>0.65336865165098301</v>
      </c>
      <c r="AW18" s="25">
        <v>9.4801196271983894</v>
      </c>
      <c r="AX18" s="25">
        <v>2.5108529804328801</v>
      </c>
      <c r="AY18" s="25">
        <v>5.4763736172886205E-4</v>
      </c>
      <c r="AZ18" s="25">
        <v>0.394586156102887</v>
      </c>
      <c r="BA18" s="25">
        <v>564.78034341221996</v>
      </c>
      <c r="BB18" s="25">
        <v>280.71182102924399</v>
      </c>
      <c r="BC18" s="25">
        <v>284.068522382975</v>
      </c>
      <c r="BD18" s="25">
        <v>1.26286611881809E-3</v>
      </c>
      <c r="BE18" s="25">
        <v>3.0978367256953999E-2</v>
      </c>
      <c r="BF18" s="25">
        <v>151.02104425622099</v>
      </c>
      <c r="BG18" s="25">
        <v>2.9915507862233098E-4</v>
      </c>
      <c r="BH18" s="25">
        <v>2.0653462935343798</v>
      </c>
      <c r="BI18" s="25">
        <v>0.292558497329649</v>
      </c>
      <c r="BJ18" s="25">
        <v>5.3824714231385899E-2</v>
      </c>
      <c r="BK18" s="25">
        <v>5.4900263682710797</v>
      </c>
      <c r="BL18" s="25">
        <v>4.4719648782340702</v>
      </c>
      <c r="BM18" s="25">
        <v>7.6074433650688196</v>
      </c>
      <c r="BN18" s="25">
        <v>92.636432295496604</v>
      </c>
      <c r="BO18" s="25">
        <v>0.48526172821274699</v>
      </c>
      <c r="BP18" s="25">
        <v>4309.7362337304803</v>
      </c>
      <c r="BQ18" s="25">
        <v>25.963018885279102</v>
      </c>
      <c r="BR18" s="25">
        <v>76.295363457287905</v>
      </c>
      <c r="BS18" s="25">
        <v>0</v>
      </c>
      <c r="BT18" s="25">
        <v>16.091686357380102</v>
      </c>
      <c r="BU18" s="88">
        <v>0</v>
      </c>
      <c r="BV18" s="25">
        <v>0.39536486886357303</v>
      </c>
      <c r="BW18" s="25">
        <v>289.60537797472301</v>
      </c>
      <c r="BX18" s="25">
        <v>17.4047124638304</v>
      </c>
      <c r="BZ18" s="34">
        <f t="shared" si="0"/>
        <v>0</v>
      </c>
      <c r="CA18" s="22">
        <f t="shared" si="1"/>
        <v>-8.4108024379567752E-3</v>
      </c>
      <c r="CB18" s="22">
        <f t="shared" si="2"/>
        <v>3.3625795199009362E-3</v>
      </c>
      <c r="CC18" s="22">
        <f t="shared" si="3"/>
        <v>-4.0961599754218675E-2</v>
      </c>
      <c r="CD18" s="22">
        <f t="shared" si="4"/>
        <v>-3.4332021447047563E-2</v>
      </c>
      <c r="CE18" s="22">
        <f t="shared" si="5"/>
        <v>-6.3333660057224121E-3</v>
      </c>
      <c r="CF18" s="22">
        <f t="shared" si="6"/>
        <v>1.5855610416403922E-3</v>
      </c>
      <c r="CG18" s="22">
        <f t="shared" si="7"/>
        <v>-1.1180163217774639E-2</v>
      </c>
    </row>
    <row r="19" spans="1:85" x14ac:dyDescent="0.25">
      <c r="A19" s="19" t="s">
        <v>92</v>
      </c>
      <c r="B19" s="88">
        <v>6836.8188437999997</v>
      </c>
      <c r="C19" s="88">
        <v>35.990202945</v>
      </c>
      <c r="D19" s="88">
        <v>24337.491866</v>
      </c>
      <c r="E19" s="88">
        <v>6367.0613652000002</v>
      </c>
      <c r="F19" s="88">
        <v>5216.4276215999998</v>
      </c>
      <c r="G19" s="88">
        <v>140081.71048000001</v>
      </c>
      <c r="H19" s="88">
        <v>698.12936525999999</v>
      </c>
      <c r="I19" s="88"/>
      <c r="J19" s="88"/>
      <c r="K19" s="88"/>
      <c r="L19" s="25"/>
      <c r="M19" s="25" t="s">
        <v>183</v>
      </c>
      <c r="N19" s="88">
        <v>0</v>
      </c>
      <c r="O19" s="25">
        <v>0</v>
      </c>
      <c r="P19" s="25">
        <v>0</v>
      </c>
      <c r="Q19" s="25">
        <v>0</v>
      </c>
      <c r="R19" s="25">
        <v>0</v>
      </c>
      <c r="S19" s="88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88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88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88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88">
        <v>0</v>
      </c>
      <c r="BV19" s="25">
        <v>0</v>
      </c>
      <c r="BW19" s="25">
        <v>0</v>
      </c>
      <c r="BX19" s="25">
        <v>0</v>
      </c>
      <c r="BZ19" s="34" t="e">
        <f t="shared" si="0"/>
        <v>#DIV/0!</v>
      </c>
      <c r="CA19" s="22">
        <f t="shared" si="1"/>
        <v>-1</v>
      </c>
      <c r="CB19" s="22">
        <f t="shared" si="2"/>
        <v>-1</v>
      </c>
      <c r="CC19" s="22">
        <f t="shared" si="3"/>
        <v>-1</v>
      </c>
      <c r="CD19" s="22">
        <f t="shared" si="4"/>
        <v>-1</v>
      </c>
      <c r="CE19" s="22">
        <f t="shared" si="5"/>
        <v>-1</v>
      </c>
      <c r="CF19" s="22">
        <f t="shared" si="6"/>
        <v>-1</v>
      </c>
      <c r="CG19" s="22">
        <f t="shared" si="7"/>
        <v>-1</v>
      </c>
    </row>
    <row r="20" spans="1:85" x14ac:dyDescent="0.25">
      <c r="A20" s="55" t="s">
        <v>93</v>
      </c>
      <c r="B20" s="88">
        <v>30299.484091999999</v>
      </c>
      <c r="C20" s="88">
        <v>628.83806642000002</v>
      </c>
      <c r="D20" s="88">
        <v>68630.373315000004</v>
      </c>
      <c r="E20" s="88">
        <v>28593.256240999999</v>
      </c>
      <c r="F20" s="88">
        <v>17880.880198999999</v>
      </c>
      <c r="G20" s="88">
        <v>161917.81099999999</v>
      </c>
      <c r="H20" s="88">
        <v>8793.4699435000002</v>
      </c>
      <c r="I20" s="88"/>
      <c r="J20" s="88"/>
      <c r="K20" s="88"/>
      <c r="L20" s="25"/>
      <c r="M20" s="25" t="s">
        <v>184</v>
      </c>
      <c r="N20" s="88">
        <v>0.80697718531060103</v>
      </c>
      <c r="O20" s="25">
        <v>102.13903630154</v>
      </c>
      <c r="P20" s="25">
        <v>6.3957498107355297</v>
      </c>
      <c r="Q20" s="25">
        <v>6.3443849749297101</v>
      </c>
      <c r="R20" s="25">
        <v>4.7384144627374702</v>
      </c>
      <c r="S20" s="88">
        <v>2.1705744802607199</v>
      </c>
      <c r="T20" s="25">
        <v>350.44387691357002</v>
      </c>
      <c r="U20" s="25">
        <v>9073.7492743785206</v>
      </c>
      <c r="V20" s="25">
        <v>30392.824320746098</v>
      </c>
      <c r="W20" s="25">
        <v>159.87780483229699</v>
      </c>
      <c r="X20" s="25">
        <v>752.78569915963499</v>
      </c>
      <c r="Y20" s="25">
        <v>33.7362586860799</v>
      </c>
      <c r="Z20" s="25">
        <v>3.12880674064162</v>
      </c>
      <c r="AA20" s="88">
        <v>0.62785430028604905</v>
      </c>
      <c r="AB20" s="25">
        <v>841.20010391445396</v>
      </c>
      <c r="AC20" s="25">
        <v>841.20010391445396</v>
      </c>
      <c r="AD20" s="25">
        <v>0</v>
      </c>
      <c r="AE20" s="25">
        <v>30.636593880138701</v>
      </c>
      <c r="AF20" s="25">
        <v>1.3177233188220301</v>
      </c>
      <c r="AG20" s="88">
        <v>84.273950458730496</v>
      </c>
      <c r="AH20" s="25">
        <v>50.275036926342402</v>
      </c>
      <c r="AI20" s="25">
        <v>55.0878001961566</v>
      </c>
      <c r="AJ20" s="25">
        <v>1.4332280341299599</v>
      </c>
      <c r="AK20" s="25">
        <v>630.66865278779505</v>
      </c>
      <c r="AL20" s="25">
        <v>0</v>
      </c>
      <c r="AM20" s="88">
        <v>9682.4954875576695</v>
      </c>
      <c r="AN20" s="25">
        <v>61946.927108815798</v>
      </c>
      <c r="AO20" s="25">
        <v>6882.9968089527401</v>
      </c>
      <c r="AP20" s="25">
        <v>68829.923917768494</v>
      </c>
      <c r="AQ20" s="25">
        <v>2.9750096390767099E-2</v>
      </c>
      <c r="AR20" s="25">
        <v>113.96362302271299</v>
      </c>
      <c r="AS20" s="25">
        <v>943.63033921577096</v>
      </c>
      <c r="AT20" s="25">
        <v>3233.1316519914599</v>
      </c>
      <c r="AU20" s="25">
        <v>194.22669845641099</v>
      </c>
      <c r="AV20" s="25">
        <v>240.730160385273</v>
      </c>
      <c r="AW20" s="25">
        <v>135.26671103821101</v>
      </c>
      <c r="AX20" s="25">
        <v>1010.43260494271</v>
      </c>
      <c r="AY20" s="25">
        <v>23.373814864333202</v>
      </c>
      <c r="AZ20" s="25">
        <v>161.19821279843899</v>
      </c>
      <c r="BA20" s="25">
        <v>28671.9298581939</v>
      </c>
      <c r="BB20" s="25">
        <v>17929.2114698113</v>
      </c>
      <c r="BC20" s="25">
        <v>10742.7183883825</v>
      </c>
      <c r="BD20" s="25">
        <v>1.3396822037401401E-2</v>
      </c>
      <c r="BE20" s="25">
        <v>21.5897506760166</v>
      </c>
      <c r="BF20" s="25">
        <v>9259.6488764712794</v>
      </c>
      <c r="BG20" s="25">
        <v>122.599751669174</v>
      </c>
      <c r="BH20" s="25">
        <v>238.42236081052801</v>
      </c>
      <c r="BI20" s="25">
        <v>46.868359794308702</v>
      </c>
      <c r="BJ20" s="25">
        <v>31.2066676051742</v>
      </c>
      <c r="BK20" s="25">
        <v>596.01153631596605</v>
      </c>
      <c r="BL20" s="25">
        <v>453.76047388870302</v>
      </c>
      <c r="BM20" s="25">
        <v>4424.36676651384</v>
      </c>
      <c r="BN20" s="25">
        <v>363.294847327865</v>
      </c>
      <c r="BO20" s="25">
        <v>116.330614104039</v>
      </c>
      <c r="BP20" s="25">
        <v>162358.75142741</v>
      </c>
      <c r="BQ20" s="25">
        <v>2178.82136613683</v>
      </c>
      <c r="BR20" s="25">
        <v>3727.1903413259702</v>
      </c>
      <c r="BS20" s="25">
        <v>109.393142558131</v>
      </c>
      <c r="BT20" s="25">
        <v>412.81120864074097</v>
      </c>
      <c r="BU20" s="88">
        <v>0.44946491809719302</v>
      </c>
      <c r="BV20" s="25">
        <v>252.33931989878101</v>
      </c>
      <c r="BW20" s="25">
        <v>8816.8624711023695</v>
      </c>
      <c r="BX20" s="25">
        <v>2619.56425457057</v>
      </c>
      <c r="BZ20" s="34">
        <f t="shared" si="0"/>
        <v>0</v>
      </c>
      <c r="CA20" s="22">
        <f t="shared" si="1"/>
        <v>3.0805880543274388E-3</v>
      </c>
      <c r="CB20" s="22">
        <f t="shared" si="2"/>
        <v>2.9110616318389188E-3</v>
      </c>
      <c r="CC20" s="22">
        <f t="shared" si="3"/>
        <v>2.9076135409112718E-3</v>
      </c>
      <c r="CD20" s="22">
        <f t="shared" si="4"/>
        <v>2.7514745620714075E-3</v>
      </c>
      <c r="CE20" s="22">
        <f t="shared" si="5"/>
        <v>2.7029581471052942E-3</v>
      </c>
      <c r="CF20" s="22">
        <f t="shared" si="6"/>
        <v>2.7232360954410934E-3</v>
      </c>
      <c r="CG20" s="22">
        <f t="shared" si="7"/>
        <v>2.6602157911122023E-3</v>
      </c>
    </row>
    <row r="21" spans="1:85" x14ac:dyDescent="0.25">
      <c r="A21" s="19" t="s">
        <v>94</v>
      </c>
      <c r="B21" s="88">
        <v>2725.9837597999999</v>
      </c>
      <c r="C21" s="88">
        <v>72.313372227000002</v>
      </c>
      <c r="D21" s="88">
        <v>5088.3026281000002</v>
      </c>
      <c r="E21" s="88">
        <v>4722.4373704999998</v>
      </c>
      <c r="F21" s="88">
        <v>3131.9661188</v>
      </c>
      <c r="G21" s="88">
        <v>6407.6917683000001</v>
      </c>
      <c r="H21" s="88">
        <v>433.47087678000003</v>
      </c>
      <c r="I21" s="88"/>
      <c r="J21" s="88"/>
      <c r="K21" s="88"/>
      <c r="L21" s="25"/>
      <c r="M21" s="25" t="s">
        <v>185</v>
      </c>
      <c r="N21" s="88">
        <v>0</v>
      </c>
      <c r="O21" s="25">
        <v>0</v>
      </c>
      <c r="P21" s="25">
        <v>0</v>
      </c>
      <c r="Q21" s="25">
        <v>0</v>
      </c>
      <c r="R21" s="25">
        <v>0</v>
      </c>
      <c r="S21" s="88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88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88">
        <v>0</v>
      </c>
      <c r="AH21" s="25">
        <v>0</v>
      </c>
      <c r="AI21" s="25">
        <v>0</v>
      </c>
      <c r="AJ21" s="25">
        <v>0</v>
      </c>
      <c r="AK21" s="25">
        <v>0</v>
      </c>
      <c r="AL21" s="25">
        <v>0</v>
      </c>
      <c r="AM21" s="88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5">
        <v>0</v>
      </c>
      <c r="BG21" s="25">
        <v>0</v>
      </c>
      <c r="BH21" s="25">
        <v>0</v>
      </c>
      <c r="BI21" s="25">
        <v>0</v>
      </c>
      <c r="BJ21" s="25">
        <v>0</v>
      </c>
      <c r="BK21" s="25">
        <v>0</v>
      </c>
      <c r="BL21" s="25">
        <v>0</v>
      </c>
      <c r="BM21" s="25">
        <v>0</v>
      </c>
      <c r="BN21" s="25">
        <v>0</v>
      </c>
      <c r="BO21" s="25">
        <v>0</v>
      </c>
      <c r="BP21" s="25">
        <v>0</v>
      </c>
      <c r="BQ21" s="25">
        <v>0</v>
      </c>
      <c r="BR21" s="25">
        <v>0</v>
      </c>
      <c r="BS21" s="25">
        <v>0</v>
      </c>
      <c r="BT21" s="25">
        <v>0</v>
      </c>
      <c r="BU21" s="88">
        <v>0</v>
      </c>
      <c r="BV21" s="25">
        <v>0</v>
      </c>
      <c r="BW21" s="25">
        <v>0</v>
      </c>
      <c r="BX21" s="25">
        <v>0</v>
      </c>
      <c r="BZ21" s="34" t="e">
        <f t="shared" si="0"/>
        <v>#DIV/0!</v>
      </c>
      <c r="CA21" s="22">
        <f t="shared" si="1"/>
        <v>-1</v>
      </c>
      <c r="CB21" s="22">
        <f t="shared" si="2"/>
        <v>-1</v>
      </c>
      <c r="CC21" s="22">
        <f t="shared" si="3"/>
        <v>-1</v>
      </c>
      <c r="CD21" s="22">
        <f t="shared" si="4"/>
        <v>-1</v>
      </c>
      <c r="CE21" s="22">
        <f t="shared" si="5"/>
        <v>-1</v>
      </c>
      <c r="CF21" s="22">
        <f t="shared" si="6"/>
        <v>-1</v>
      </c>
      <c r="CG21" s="22">
        <f t="shared" si="7"/>
        <v>-1</v>
      </c>
    </row>
    <row r="22" spans="1:85" x14ac:dyDescent="0.25">
      <c r="A22" s="19" t="s">
        <v>95</v>
      </c>
      <c r="B22" s="88">
        <v>2763.8267598000002</v>
      </c>
      <c r="C22" s="88">
        <v>101.37249615</v>
      </c>
      <c r="D22" s="88">
        <v>5013.1623933999999</v>
      </c>
      <c r="E22" s="88">
        <v>8097.2820142999999</v>
      </c>
      <c r="F22" s="88">
        <v>4732.1346498000003</v>
      </c>
      <c r="G22" s="88">
        <v>18608.862091999999</v>
      </c>
      <c r="H22" s="88">
        <v>317.04595294000001</v>
      </c>
      <c r="I22" s="88"/>
      <c r="J22" s="88"/>
      <c r="K22" s="88"/>
      <c r="L22" s="25"/>
      <c r="M22" s="25" t="s">
        <v>186</v>
      </c>
      <c r="N22" s="88">
        <v>0</v>
      </c>
      <c r="O22" s="25">
        <v>0</v>
      </c>
      <c r="P22" s="25">
        <v>0</v>
      </c>
      <c r="Q22" s="25">
        <v>0</v>
      </c>
      <c r="R22" s="25">
        <v>0</v>
      </c>
      <c r="S22" s="88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88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88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88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>
        <v>0</v>
      </c>
      <c r="BL22" s="25">
        <v>0</v>
      </c>
      <c r="BM22" s="25">
        <v>0</v>
      </c>
      <c r="BN22" s="25">
        <v>0</v>
      </c>
      <c r="BO22" s="25">
        <v>0</v>
      </c>
      <c r="BP22" s="25">
        <v>0</v>
      </c>
      <c r="BQ22" s="25">
        <v>0</v>
      </c>
      <c r="BR22" s="25">
        <v>0</v>
      </c>
      <c r="BS22" s="25">
        <v>0</v>
      </c>
      <c r="BT22" s="25">
        <v>0</v>
      </c>
      <c r="BU22" s="88">
        <v>0</v>
      </c>
      <c r="BV22" s="25">
        <v>0</v>
      </c>
      <c r="BW22" s="25">
        <v>0</v>
      </c>
      <c r="BX22" s="25">
        <v>0</v>
      </c>
      <c r="BZ22" s="34" t="e">
        <f t="shared" si="0"/>
        <v>#DIV/0!</v>
      </c>
      <c r="CA22" s="22">
        <f t="shared" si="1"/>
        <v>-1</v>
      </c>
      <c r="CB22" s="22">
        <f t="shared" si="2"/>
        <v>-1</v>
      </c>
      <c r="CC22" s="22">
        <f t="shared" si="3"/>
        <v>-1</v>
      </c>
      <c r="CD22" s="22">
        <f t="shared" si="4"/>
        <v>-1</v>
      </c>
      <c r="CE22" s="22">
        <f t="shared" si="5"/>
        <v>-1</v>
      </c>
      <c r="CF22" s="22">
        <f t="shared" si="6"/>
        <v>-1</v>
      </c>
      <c r="CG22" s="22">
        <f t="shared" si="7"/>
        <v>-1</v>
      </c>
    </row>
    <row r="23" spans="1:85" x14ac:dyDescent="0.25">
      <c r="A23" s="55" t="s">
        <v>96</v>
      </c>
      <c r="B23" s="88">
        <v>32389.012559999999</v>
      </c>
      <c r="C23" s="88">
        <v>136.15577533999999</v>
      </c>
      <c r="D23" s="88">
        <v>26000.344796000001</v>
      </c>
      <c r="E23" s="88">
        <v>4179.8145688000004</v>
      </c>
      <c r="F23" s="88">
        <v>3187.8429829000002</v>
      </c>
      <c r="G23" s="88">
        <v>5597.6867449000001</v>
      </c>
      <c r="H23" s="88">
        <v>2238.0920544000001</v>
      </c>
      <c r="I23" s="88"/>
      <c r="J23" s="88"/>
      <c r="K23" s="88"/>
      <c r="L23" s="25"/>
      <c r="M23" s="25" t="s">
        <v>187</v>
      </c>
      <c r="N23" s="88">
        <v>2.2514948145977298</v>
      </c>
      <c r="O23" s="25">
        <v>152.99351516878201</v>
      </c>
      <c r="P23" s="25">
        <v>9.66369109812136</v>
      </c>
      <c r="Q23" s="25">
        <v>9.3727531792455796</v>
      </c>
      <c r="R23" s="25">
        <v>10.5780142050463</v>
      </c>
      <c r="S23" s="88">
        <v>1.08129676375853</v>
      </c>
      <c r="T23" s="25">
        <v>32.470676759594099</v>
      </c>
      <c r="U23" s="25">
        <v>743.19547939591905</v>
      </c>
      <c r="V23" s="25">
        <v>32475.435181741101</v>
      </c>
      <c r="W23" s="25">
        <v>30.565405319937302</v>
      </c>
      <c r="X23" s="25">
        <v>10.342207853453999</v>
      </c>
      <c r="Y23" s="25">
        <v>10.5747608689659</v>
      </c>
      <c r="Z23" s="25">
        <v>6.4176182978277199</v>
      </c>
      <c r="AA23" s="88">
        <v>1.29532638573571</v>
      </c>
      <c r="AB23" s="25">
        <v>427.506427440143</v>
      </c>
      <c r="AC23" s="25">
        <v>427.506427440143</v>
      </c>
      <c r="AD23" s="25">
        <v>0</v>
      </c>
      <c r="AE23" s="25">
        <v>13.51647279034</v>
      </c>
      <c r="AF23" s="25">
        <v>1.3325406119763501</v>
      </c>
      <c r="AG23" s="88">
        <v>51.012712366463703</v>
      </c>
      <c r="AH23" s="25">
        <v>23.6897440602153</v>
      </c>
      <c r="AI23" s="25">
        <v>32.280278510740203</v>
      </c>
      <c r="AJ23" s="25">
        <v>1.30450501726102</v>
      </c>
      <c r="AK23" s="25">
        <v>136.50424022954701</v>
      </c>
      <c r="AL23" s="25">
        <v>0</v>
      </c>
      <c r="AM23" s="88">
        <v>2425.0901097577198</v>
      </c>
      <c r="AN23" s="25">
        <v>23462.4111493864</v>
      </c>
      <c r="AO23" s="25">
        <v>2606.9300283354501</v>
      </c>
      <c r="AP23" s="25">
        <v>26069.341177721901</v>
      </c>
      <c r="AQ23" s="25">
        <v>9.2041606487732706E-3</v>
      </c>
      <c r="AR23" s="25">
        <v>49.151698588867397</v>
      </c>
      <c r="AS23" s="25">
        <v>59.839314599644098</v>
      </c>
      <c r="AT23" s="25">
        <v>706.41502653813995</v>
      </c>
      <c r="AU23" s="25">
        <v>42.203953129526496</v>
      </c>
      <c r="AV23" s="25">
        <v>56.1703354698653</v>
      </c>
      <c r="AW23" s="25">
        <v>148.81571674678199</v>
      </c>
      <c r="AX23" s="25">
        <v>46.599102544392899</v>
      </c>
      <c r="AY23" s="25">
        <v>1.5330476326504301</v>
      </c>
      <c r="AZ23" s="25">
        <v>16.262838326459399</v>
      </c>
      <c r="BA23" s="25">
        <v>4192.2819322078803</v>
      </c>
      <c r="BB23" s="25">
        <v>3196.5848657316601</v>
      </c>
      <c r="BC23" s="25">
        <v>995.69706647621899</v>
      </c>
      <c r="BD23" s="25">
        <v>0.15264029475795901</v>
      </c>
      <c r="BE23" s="25">
        <v>0.35941265664119199</v>
      </c>
      <c r="BF23" s="25">
        <v>1007.38236811501</v>
      </c>
      <c r="BG23" s="25">
        <v>12.6012126144722</v>
      </c>
      <c r="BH23" s="25">
        <v>278.47862944639797</v>
      </c>
      <c r="BI23" s="25">
        <v>65.675990352221703</v>
      </c>
      <c r="BJ23" s="25">
        <v>35.259021614030097</v>
      </c>
      <c r="BK23" s="25">
        <v>697.18176428274398</v>
      </c>
      <c r="BL23" s="25">
        <v>14.4745139720065</v>
      </c>
      <c r="BM23" s="25">
        <v>117.893144788108</v>
      </c>
      <c r="BN23" s="25">
        <v>598.34478496834504</v>
      </c>
      <c r="BO23" s="25">
        <v>11.831588149603499</v>
      </c>
      <c r="BP23" s="25">
        <v>5616.0034255942001</v>
      </c>
      <c r="BQ23" s="25">
        <v>397.15944311975898</v>
      </c>
      <c r="BR23" s="25">
        <v>93.654444560613598</v>
      </c>
      <c r="BS23" s="25">
        <v>9.2940849069213396</v>
      </c>
      <c r="BT23" s="25">
        <v>251.71214250887999</v>
      </c>
      <c r="BU23" s="88">
        <v>0.35966091890738999</v>
      </c>
      <c r="BV23" s="25">
        <v>109.21277157900001</v>
      </c>
      <c r="BW23" s="25">
        <v>2244.1124507016102</v>
      </c>
      <c r="BX23" s="25">
        <v>435.21356832396799</v>
      </c>
      <c r="BZ23" s="34">
        <f t="shared" si="0"/>
        <v>0</v>
      </c>
      <c r="CA23" s="22">
        <f t="shared" si="1"/>
        <v>2.6682697282297595E-3</v>
      </c>
      <c r="CB23" s="22">
        <f t="shared" si="2"/>
        <v>2.5593103831023823E-3</v>
      </c>
      <c r="CC23" s="22">
        <f t="shared" si="3"/>
        <v>2.6536717979414723E-3</v>
      </c>
      <c r="CD23" s="22">
        <f t="shared" si="4"/>
        <v>2.9827551444367626E-3</v>
      </c>
      <c r="CE23" s="22">
        <f t="shared" si="5"/>
        <v>2.7422564030137415E-3</v>
      </c>
      <c r="CF23" s="22">
        <f t="shared" si="6"/>
        <v>3.2721875176184318E-3</v>
      </c>
      <c r="CG23" s="22">
        <f t="shared" si="7"/>
        <v>2.6899681314601436E-3</v>
      </c>
    </row>
    <row r="24" spans="1:85" x14ac:dyDescent="0.25">
      <c r="A24" s="19" t="s">
        <v>97</v>
      </c>
      <c r="B24" s="88">
        <v>1428.2799984000001</v>
      </c>
      <c r="C24" s="88">
        <v>24.687508440999999</v>
      </c>
      <c r="D24" s="88">
        <v>3479.1091781</v>
      </c>
      <c r="E24" s="88">
        <v>1371.7087243000001</v>
      </c>
      <c r="F24" s="88">
        <v>1022.372793</v>
      </c>
      <c r="G24" s="88">
        <v>140.15423177</v>
      </c>
      <c r="H24" s="88">
        <v>19207.750926000001</v>
      </c>
      <c r="I24" s="88"/>
      <c r="J24" s="88"/>
      <c r="K24" s="88"/>
      <c r="L24" s="25"/>
      <c r="M24" s="25" t="s">
        <v>188</v>
      </c>
      <c r="N24" s="88">
        <v>0</v>
      </c>
      <c r="O24" s="25">
        <v>0</v>
      </c>
      <c r="P24" s="25">
        <v>0</v>
      </c>
      <c r="Q24" s="25">
        <v>0</v>
      </c>
      <c r="R24" s="25">
        <v>0</v>
      </c>
      <c r="S24" s="88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88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88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88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  <c r="BB24" s="25">
        <v>0</v>
      </c>
      <c r="BC24" s="25">
        <v>0</v>
      </c>
      <c r="BD24" s="25">
        <v>0</v>
      </c>
      <c r="BE24" s="25">
        <v>0</v>
      </c>
      <c r="BF24" s="25">
        <v>0</v>
      </c>
      <c r="BG24" s="25">
        <v>0</v>
      </c>
      <c r="BH24" s="25">
        <v>0</v>
      </c>
      <c r="BI24" s="25">
        <v>0</v>
      </c>
      <c r="BJ24" s="25">
        <v>0</v>
      </c>
      <c r="BK24" s="25">
        <v>0</v>
      </c>
      <c r="BL24" s="25">
        <v>0</v>
      </c>
      <c r="BM24" s="25">
        <v>0</v>
      </c>
      <c r="BN24" s="25">
        <v>0</v>
      </c>
      <c r="BO24" s="25">
        <v>0</v>
      </c>
      <c r="BP24" s="25">
        <v>0</v>
      </c>
      <c r="BQ24" s="25">
        <v>0</v>
      </c>
      <c r="BR24" s="25">
        <v>0</v>
      </c>
      <c r="BS24" s="25">
        <v>0</v>
      </c>
      <c r="BT24" s="25">
        <v>0</v>
      </c>
      <c r="BU24" s="88">
        <v>0</v>
      </c>
      <c r="BV24" s="25">
        <v>0</v>
      </c>
      <c r="BW24" s="25">
        <v>0</v>
      </c>
      <c r="BX24" s="25">
        <v>0</v>
      </c>
      <c r="BZ24" s="34" t="e">
        <f t="shared" si="0"/>
        <v>#DIV/0!</v>
      </c>
      <c r="CA24" s="22">
        <f t="shared" si="1"/>
        <v>-1</v>
      </c>
      <c r="CB24" s="22">
        <f t="shared" si="2"/>
        <v>-1</v>
      </c>
      <c r="CC24" s="22">
        <f t="shared" si="3"/>
        <v>-1</v>
      </c>
      <c r="CD24" s="22">
        <f t="shared" si="4"/>
        <v>-1</v>
      </c>
      <c r="CE24" s="22">
        <f t="shared" si="5"/>
        <v>-1</v>
      </c>
      <c r="CF24" s="22">
        <f t="shared" si="6"/>
        <v>-1</v>
      </c>
      <c r="CG24" s="22">
        <f t="shared" si="7"/>
        <v>-1</v>
      </c>
    </row>
    <row r="25" spans="1:85" x14ac:dyDescent="0.25">
      <c r="A25" s="19" t="s">
        <v>98</v>
      </c>
      <c r="B25" s="88">
        <v>4812.8020130000004</v>
      </c>
      <c r="C25" s="88">
        <v>152.30908335000001</v>
      </c>
      <c r="D25" s="88">
        <v>4979.8376969000001</v>
      </c>
      <c r="E25" s="88">
        <v>2173.2038358</v>
      </c>
      <c r="F25" s="88">
        <v>1624.8328587000001</v>
      </c>
      <c r="G25" s="88">
        <v>12069.505396</v>
      </c>
      <c r="H25" s="88">
        <v>4100.3475689999996</v>
      </c>
      <c r="I25" s="88"/>
      <c r="J25" s="88"/>
      <c r="K25" s="88"/>
      <c r="L25" s="25"/>
      <c r="M25" s="25" t="s">
        <v>189</v>
      </c>
      <c r="N25" s="88">
        <v>0</v>
      </c>
      <c r="O25" s="25">
        <v>31.0541146922953</v>
      </c>
      <c r="P25" s="25">
        <v>0.62601187879561404</v>
      </c>
      <c r="Q25" s="25">
        <v>0.62601187879561404</v>
      </c>
      <c r="R25" s="25">
        <v>0.181095931811042</v>
      </c>
      <c r="S25" s="88">
        <v>0</v>
      </c>
      <c r="T25" s="25">
        <v>4.5967315917611504</v>
      </c>
      <c r="U25" s="25">
        <v>380.41287697822099</v>
      </c>
      <c r="V25" s="25">
        <v>2498.5514788062001</v>
      </c>
      <c r="W25" s="25">
        <v>4.5914312791513296</v>
      </c>
      <c r="X25" s="25">
        <v>11.0918072734286</v>
      </c>
      <c r="Y25" s="25">
        <v>2.1175569955679499</v>
      </c>
      <c r="Z25" s="25">
        <v>127.20130264124001</v>
      </c>
      <c r="AA25" s="88">
        <v>0</v>
      </c>
      <c r="AB25" s="25">
        <v>160.00276473128599</v>
      </c>
      <c r="AC25" s="25">
        <v>160.00276473128599</v>
      </c>
      <c r="AD25" s="25">
        <v>0</v>
      </c>
      <c r="AE25" s="25">
        <v>3.3937874998217401</v>
      </c>
      <c r="AF25" s="25">
        <v>9.51135379685515E-4</v>
      </c>
      <c r="AG25" s="88">
        <v>28.416629586929801</v>
      </c>
      <c r="AH25" s="25">
        <v>54.4130723942746</v>
      </c>
      <c r="AI25" s="25">
        <v>0</v>
      </c>
      <c r="AJ25" s="25">
        <v>3.2065279849534598E-2</v>
      </c>
      <c r="AK25" s="25">
        <v>111.141462654585</v>
      </c>
      <c r="AL25" s="25">
        <v>0</v>
      </c>
      <c r="AM25" s="88">
        <v>1549.8475387692599</v>
      </c>
      <c r="AN25" s="25">
        <v>3097.1794220900802</v>
      </c>
      <c r="AO25" s="25">
        <v>344.13114053530398</v>
      </c>
      <c r="AP25" s="25">
        <v>3441.31056262539</v>
      </c>
      <c r="AQ25" s="25">
        <v>0</v>
      </c>
      <c r="AR25" s="25">
        <v>3.7313892396843</v>
      </c>
      <c r="AS25" s="25">
        <v>4.8096155793140296</v>
      </c>
      <c r="AT25" s="25">
        <v>429.96293095598202</v>
      </c>
      <c r="AU25" s="25">
        <v>5.7390094649933596</v>
      </c>
      <c r="AV25" s="25">
        <v>7.7393355661524197</v>
      </c>
      <c r="AW25" s="25">
        <v>20.465090392587999</v>
      </c>
      <c r="AX25" s="25">
        <v>4.2363211454554301</v>
      </c>
      <c r="AY25" s="25">
        <v>9.1270935696688593E-2</v>
      </c>
      <c r="AZ25" s="25">
        <v>2.0420073193868902</v>
      </c>
      <c r="BA25" s="25">
        <v>1382.88500220878</v>
      </c>
      <c r="BB25" s="25">
        <v>850.22757564199003</v>
      </c>
      <c r="BC25" s="25">
        <v>532.65742656679504</v>
      </c>
      <c r="BD25" s="25">
        <v>1.7616856649966602E-2</v>
      </c>
      <c r="BE25" s="25">
        <v>9.4198376957291302E-2</v>
      </c>
      <c r="BF25" s="25">
        <v>333.173037446585</v>
      </c>
      <c r="BG25" s="25">
        <v>2.03492798051115E-2</v>
      </c>
      <c r="BH25" s="25">
        <v>48.162020963971003</v>
      </c>
      <c r="BI25" s="25">
        <v>9.2360313899149293</v>
      </c>
      <c r="BJ25" s="25">
        <v>4.9544736696484302</v>
      </c>
      <c r="BK25" s="25">
        <v>120.384272877748</v>
      </c>
      <c r="BL25" s="25">
        <v>2.3358190176549001</v>
      </c>
      <c r="BM25" s="25">
        <v>10.7040179621356</v>
      </c>
      <c r="BN25" s="25">
        <v>257.66899106819398</v>
      </c>
      <c r="BO25" s="25">
        <v>20.6899153467932</v>
      </c>
      <c r="BP25" s="25">
        <v>12099.919210022201</v>
      </c>
      <c r="BQ25" s="25">
        <v>395.71463863939402</v>
      </c>
      <c r="BR25" s="25">
        <v>187.41742664175399</v>
      </c>
      <c r="BS25" s="25">
        <v>4.0416214313067397E-2</v>
      </c>
      <c r="BT25" s="25">
        <v>380.06109244292799</v>
      </c>
      <c r="BU25" s="88">
        <v>0</v>
      </c>
      <c r="BV25" s="25">
        <v>32.837810372873498</v>
      </c>
      <c r="BW25" s="25">
        <v>1507.7181942851701</v>
      </c>
      <c r="BX25" s="25">
        <v>196.84153246979599</v>
      </c>
      <c r="BZ25" s="34">
        <f t="shared" si="0"/>
        <v>0</v>
      </c>
      <c r="CA25" s="22">
        <f t="shared" si="1"/>
        <v>-0.48085305149530577</v>
      </c>
      <c r="CB25" s="22">
        <f t="shared" si="2"/>
        <v>-0.27028999052416008</v>
      </c>
      <c r="CC25" s="22">
        <f t="shared" si="3"/>
        <v>-0.30895126064698031</v>
      </c>
      <c r="CD25" s="22">
        <f t="shared" si="4"/>
        <v>-0.36366530399588026</v>
      </c>
      <c r="CE25" s="22">
        <f t="shared" si="5"/>
        <v>-0.47672920873705005</v>
      </c>
      <c r="CF25" s="22">
        <f t="shared" si="6"/>
        <v>2.5198890115480511E-3</v>
      </c>
      <c r="CG25" s="22">
        <f t="shared" si="7"/>
        <v>-0.63229502647921254</v>
      </c>
    </row>
    <row r="26" spans="1:85" x14ac:dyDescent="0.25">
      <c r="A26" s="19" t="s">
        <v>99</v>
      </c>
      <c r="B26" s="88">
        <v>8981.4093766000005</v>
      </c>
      <c r="C26" s="88">
        <v>147.21759263999999</v>
      </c>
      <c r="D26" s="88">
        <v>10604.103209999999</v>
      </c>
      <c r="E26" s="88">
        <v>5412.0111827999999</v>
      </c>
      <c r="F26" s="88">
        <v>4447.1647956999996</v>
      </c>
      <c r="G26" s="88">
        <v>19249.359015000002</v>
      </c>
      <c r="H26" s="88">
        <v>17166.951282999999</v>
      </c>
      <c r="I26" s="88"/>
      <c r="J26" s="88"/>
      <c r="K26" s="88"/>
      <c r="L26" s="25"/>
      <c r="M26" s="25" t="s">
        <v>190</v>
      </c>
      <c r="N26" s="88">
        <v>0</v>
      </c>
      <c r="O26" s="25">
        <v>0</v>
      </c>
      <c r="P26" s="25">
        <v>0</v>
      </c>
      <c r="Q26" s="25">
        <v>0</v>
      </c>
      <c r="R26" s="25">
        <v>0</v>
      </c>
      <c r="S26" s="88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88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88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88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  <c r="BB26" s="25">
        <v>0</v>
      </c>
      <c r="BC26" s="25">
        <v>0</v>
      </c>
      <c r="BD26" s="25">
        <v>0</v>
      </c>
      <c r="BE26" s="25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</v>
      </c>
      <c r="BL26" s="25">
        <v>0</v>
      </c>
      <c r="BM26" s="25">
        <v>0</v>
      </c>
      <c r="BN26" s="25">
        <v>0</v>
      </c>
      <c r="BO26" s="25">
        <v>0</v>
      </c>
      <c r="BP26" s="25">
        <v>0</v>
      </c>
      <c r="BQ26" s="25">
        <v>0</v>
      </c>
      <c r="BR26" s="25">
        <v>0</v>
      </c>
      <c r="BS26" s="25">
        <v>0</v>
      </c>
      <c r="BT26" s="25">
        <v>0</v>
      </c>
      <c r="BU26" s="88">
        <v>0</v>
      </c>
      <c r="BV26" s="25">
        <v>0</v>
      </c>
      <c r="BW26" s="25">
        <v>0</v>
      </c>
      <c r="BX26" s="25">
        <v>0</v>
      </c>
      <c r="BZ26" s="34" t="e">
        <f t="shared" si="0"/>
        <v>#DIV/0!</v>
      </c>
      <c r="CA26" s="22">
        <f t="shared" si="1"/>
        <v>-1</v>
      </c>
      <c r="CB26" s="22">
        <f t="shared" si="2"/>
        <v>-1</v>
      </c>
      <c r="CC26" s="22">
        <f t="shared" si="3"/>
        <v>-1</v>
      </c>
      <c r="CD26" s="22">
        <f t="shared" si="4"/>
        <v>-1</v>
      </c>
      <c r="CE26" s="22">
        <f t="shared" si="5"/>
        <v>-1</v>
      </c>
      <c r="CF26" s="22">
        <f t="shared" si="6"/>
        <v>-1</v>
      </c>
      <c r="CG26" s="22">
        <f t="shared" si="7"/>
        <v>-1</v>
      </c>
    </row>
    <row r="27" spans="1:85" x14ac:dyDescent="0.25">
      <c r="A27" s="19" t="s">
        <v>100</v>
      </c>
      <c r="B27" s="88">
        <v>4045.4116358000001</v>
      </c>
      <c r="C27" s="88">
        <v>2.6291961126999999</v>
      </c>
      <c r="D27" s="88">
        <v>26608.742381</v>
      </c>
      <c r="E27" s="88">
        <v>6210.4049808999998</v>
      </c>
      <c r="F27" s="88">
        <v>3559.4335203000001</v>
      </c>
      <c r="G27" s="88">
        <v>65171.248385999999</v>
      </c>
      <c r="H27" s="88">
        <v>54.811009804000001</v>
      </c>
      <c r="I27" s="88"/>
      <c r="J27" s="88"/>
      <c r="K27" s="88"/>
      <c r="L27" s="25"/>
      <c r="M27" s="25" t="s">
        <v>191</v>
      </c>
      <c r="N27" s="88">
        <v>0</v>
      </c>
      <c r="O27" s="25">
        <v>0</v>
      </c>
      <c r="P27" s="25">
        <v>0</v>
      </c>
      <c r="Q27" s="25">
        <v>0</v>
      </c>
      <c r="R27" s="25">
        <v>0</v>
      </c>
      <c r="S27" s="88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88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88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88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5">
        <v>0</v>
      </c>
      <c r="BG27" s="25">
        <v>0</v>
      </c>
      <c r="BH27" s="25">
        <v>0</v>
      </c>
      <c r="BI27" s="25">
        <v>0</v>
      </c>
      <c r="BJ27" s="25">
        <v>0</v>
      </c>
      <c r="BK27" s="25">
        <v>0</v>
      </c>
      <c r="BL27" s="25">
        <v>0</v>
      </c>
      <c r="BM27" s="25">
        <v>0</v>
      </c>
      <c r="BN27" s="25">
        <v>0</v>
      </c>
      <c r="BO27" s="25">
        <v>0</v>
      </c>
      <c r="BP27" s="25">
        <v>0</v>
      </c>
      <c r="BQ27" s="25">
        <v>0</v>
      </c>
      <c r="BR27" s="25">
        <v>0</v>
      </c>
      <c r="BS27" s="25">
        <v>0</v>
      </c>
      <c r="BT27" s="25">
        <v>0</v>
      </c>
      <c r="BU27" s="88">
        <v>0</v>
      </c>
      <c r="BV27" s="25">
        <v>0</v>
      </c>
      <c r="BW27" s="25">
        <v>0</v>
      </c>
      <c r="BX27" s="25">
        <v>0</v>
      </c>
      <c r="BZ27" s="34" t="e">
        <f t="shared" si="0"/>
        <v>#DIV/0!</v>
      </c>
      <c r="CA27" s="22">
        <f t="shared" si="1"/>
        <v>-1</v>
      </c>
      <c r="CB27" s="22">
        <f t="shared" si="2"/>
        <v>-1</v>
      </c>
      <c r="CC27" s="22">
        <f t="shared" si="3"/>
        <v>-1</v>
      </c>
      <c r="CD27" s="22">
        <f t="shared" si="4"/>
        <v>-1</v>
      </c>
      <c r="CE27" s="22">
        <f t="shared" si="5"/>
        <v>-1</v>
      </c>
      <c r="CF27" s="22">
        <f t="shared" si="6"/>
        <v>-1</v>
      </c>
      <c r="CG27" s="22">
        <f t="shared" si="7"/>
        <v>-1</v>
      </c>
    </row>
    <row r="28" spans="1:85" x14ac:dyDescent="0.25">
      <c r="A28" s="19" t="s">
        <v>101</v>
      </c>
      <c r="B28" s="88">
        <v>18347.974937999999</v>
      </c>
      <c r="C28" s="88">
        <v>364.92941693</v>
      </c>
      <c r="D28" s="88">
        <v>42499.919335999999</v>
      </c>
      <c r="E28" s="88">
        <v>14409.614367</v>
      </c>
      <c r="F28" s="88">
        <v>10450.16497</v>
      </c>
      <c r="G28" s="88">
        <v>156322.42056999999</v>
      </c>
      <c r="H28" s="88">
        <v>7544.2266043999998</v>
      </c>
      <c r="I28" s="88"/>
      <c r="J28" s="88"/>
      <c r="K28" s="88"/>
      <c r="L28" s="25"/>
      <c r="M28" s="25" t="s">
        <v>192</v>
      </c>
      <c r="N28" s="88">
        <v>0</v>
      </c>
      <c r="O28" s="25">
        <v>0</v>
      </c>
      <c r="P28" s="25">
        <v>0</v>
      </c>
      <c r="Q28" s="25">
        <v>0</v>
      </c>
      <c r="R28" s="25">
        <v>0</v>
      </c>
      <c r="S28" s="88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88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88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88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25">
        <v>0</v>
      </c>
      <c r="BT28" s="25">
        <v>0</v>
      </c>
      <c r="BU28" s="88">
        <v>0</v>
      </c>
      <c r="BV28" s="25">
        <v>0</v>
      </c>
      <c r="BW28" s="25">
        <v>0</v>
      </c>
      <c r="BX28" s="25">
        <v>0</v>
      </c>
      <c r="BZ28" s="34" t="e">
        <f t="shared" si="0"/>
        <v>#DIV/0!</v>
      </c>
      <c r="CA28" s="22">
        <f t="shared" si="1"/>
        <v>-1</v>
      </c>
      <c r="CB28" s="22">
        <f t="shared" si="2"/>
        <v>-1</v>
      </c>
      <c r="CC28" s="22">
        <f t="shared" si="3"/>
        <v>-1</v>
      </c>
      <c r="CD28" s="22">
        <f t="shared" si="4"/>
        <v>-1</v>
      </c>
      <c r="CE28" s="22">
        <f t="shared" si="5"/>
        <v>-1</v>
      </c>
      <c r="CF28" s="22">
        <f t="shared" si="6"/>
        <v>-1</v>
      </c>
      <c r="CG28" s="22">
        <f t="shared" si="7"/>
        <v>-1</v>
      </c>
    </row>
    <row r="29" spans="1:85" x14ac:dyDescent="0.25">
      <c r="A29" s="19" t="s">
        <v>102</v>
      </c>
      <c r="B29" s="88">
        <v>4930.4770869000004</v>
      </c>
      <c r="C29" s="88">
        <v>76.728573901000004</v>
      </c>
      <c r="D29" s="88">
        <v>9399.1861938999991</v>
      </c>
      <c r="E29" s="88">
        <v>21585.90625</v>
      </c>
      <c r="F29" s="88">
        <v>12618.353369</v>
      </c>
      <c r="G29" s="88">
        <v>22284.443888999998</v>
      </c>
      <c r="H29" s="88">
        <v>6454.0050070999996</v>
      </c>
      <c r="I29" s="88"/>
      <c r="J29" s="88"/>
      <c r="K29" s="88"/>
      <c r="L29" s="25"/>
      <c r="M29" s="25" t="s">
        <v>193</v>
      </c>
      <c r="N29" s="88">
        <v>0</v>
      </c>
      <c r="O29" s="25">
        <v>0</v>
      </c>
      <c r="P29" s="25">
        <v>0</v>
      </c>
      <c r="Q29" s="25">
        <v>0</v>
      </c>
      <c r="R29" s="25">
        <v>0</v>
      </c>
      <c r="S29" s="88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88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88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88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25">
        <v>0</v>
      </c>
      <c r="BL29" s="25">
        <v>0</v>
      </c>
      <c r="BM29" s="25">
        <v>0</v>
      </c>
      <c r="BN29" s="25">
        <v>0</v>
      </c>
      <c r="BO29" s="25">
        <v>0</v>
      </c>
      <c r="BP29" s="25">
        <v>0</v>
      </c>
      <c r="BQ29" s="25">
        <v>0</v>
      </c>
      <c r="BR29" s="25">
        <v>0</v>
      </c>
      <c r="BS29" s="25">
        <v>0</v>
      </c>
      <c r="BT29" s="25">
        <v>0</v>
      </c>
      <c r="BU29" s="88">
        <v>0</v>
      </c>
      <c r="BV29" s="25">
        <v>0</v>
      </c>
      <c r="BW29" s="25">
        <v>0</v>
      </c>
      <c r="BX29" s="25">
        <v>0</v>
      </c>
      <c r="BZ29" s="34" t="e">
        <f t="shared" si="0"/>
        <v>#DIV/0!</v>
      </c>
      <c r="CA29" s="22">
        <f t="shared" si="1"/>
        <v>-1</v>
      </c>
      <c r="CB29" s="22">
        <f t="shared" si="2"/>
        <v>-1</v>
      </c>
      <c r="CC29" s="22">
        <f t="shared" si="3"/>
        <v>-1</v>
      </c>
      <c r="CD29" s="22">
        <f t="shared" si="4"/>
        <v>-1</v>
      </c>
      <c r="CE29" s="22">
        <f t="shared" si="5"/>
        <v>-1</v>
      </c>
      <c r="CF29" s="22">
        <f t="shared" si="6"/>
        <v>-1</v>
      </c>
      <c r="CG29" s="22">
        <f t="shared" si="7"/>
        <v>-1</v>
      </c>
    </row>
    <row r="30" spans="1:85" x14ac:dyDescent="0.25">
      <c r="A30" s="19" t="s">
        <v>103</v>
      </c>
      <c r="B30" s="88">
        <v>20182.859004999998</v>
      </c>
      <c r="C30" s="88">
        <v>236.12943584999999</v>
      </c>
      <c r="D30" s="88">
        <v>22898.387001999999</v>
      </c>
      <c r="E30" s="88">
        <v>4524.0119106000002</v>
      </c>
      <c r="F30" s="88">
        <v>3767.3335253999999</v>
      </c>
      <c r="G30" s="88">
        <v>2847.3615103000002</v>
      </c>
      <c r="H30" s="88">
        <v>16143.958998</v>
      </c>
      <c r="I30" s="88"/>
      <c r="J30" s="88"/>
      <c r="K30" s="88"/>
      <c r="L30" s="25"/>
      <c r="M30" s="25" t="s">
        <v>194</v>
      </c>
      <c r="N30" s="88">
        <v>0</v>
      </c>
      <c r="O30" s="25">
        <v>0</v>
      </c>
      <c r="P30" s="25">
        <v>0</v>
      </c>
      <c r="Q30" s="25">
        <v>0</v>
      </c>
      <c r="R30" s="25">
        <v>0</v>
      </c>
      <c r="S30" s="88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88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88">
        <v>0</v>
      </c>
      <c r="AH30" s="25">
        <v>0</v>
      </c>
      <c r="AI30" s="25">
        <v>0</v>
      </c>
      <c r="AJ30" s="25">
        <v>0</v>
      </c>
      <c r="AK30" s="25">
        <v>0</v>
      </c>
      <c r="AL30" s="25">
        <v>0</v>
      </c>
      <c r="AM30" s="88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5">
        <v>0</v>
      </c>
      <c r="BG30" s="25">
        <v>0</v>
      </c>
      <c r="BH30" s="25">
        <v>0</v>
      </c>
      <c r="BI30" s="25">
        <v>0</v>
      </c>
      <c r="BJ30" s="25">
        <v>0</v>
      </c>
      <c r="BK30" s="25">
        <v>0</v>
      </c>
      <c r="BL30" s="25">
        <v>0</v>
      </c>
      <c r="BM30" s="25">
        <v>0</v>
      </c>
      <c r="BN30" s="25">
        <v>0</v>
      </c>
      <c r="BO30" s="25">
        <v>0</v>
      </c>
      <c r="BP30" s="25">
        <v>0</v>
      </c>
      <c r="BQ30" s="25">
        <v>0</v>
      </c>
      <c r="BR30" s="25">
        <v>0</v>
      </c>
      <c r="BS30" s="25">
        <v>0</v>
      </c>
      <c r="BT30" s="25">
        <v>0</v>
      </c>
      <c r="BU30" s="88">
        <v>0</v>
      </c>
      <c r="BV30" s="25">
        <v>0</v>
      </c>
      <c r="BW30" s="25">
        <v>0</v>
      </c>
      <c r="BX30" s="25">
        <v>0</v>
      </c>
      <c r="BZ30" s="34" t="e">
        <f t="shared" si="0"/>
        <v>#DIV/0!</v>
      </c>
      <c r="CA30" s="22">
        <f t="shared" si="1"/>
        <v>-1</v>
      </c>
      <c r="CB30" s="22">
        <f t="shared" si="2"/>
        <v>-1</v>
      </c>
      <c r="CC30" s="22">
        <f t="shared" si="3"/>
        <v>-1</v>
      </c>
      <c r="CD30" s="22">
        <f t="shared" si="4"/>
        <v>-1</v>
      </c>
      <c r="CE30" s="22">
        <f t="shared" si="5"/>
        <v>-1</v>
      </c>
      <c r="CF30" s="22">
        <f t="shared" si="6"/>
        <v>-1</v>
      </c>
      <c r="CG30" s="22">
        <f t="shared" si="7"/>
        <v>-1</v>
      </c>
    </row>
    <row r="31" spans="1:85" x14ac:dyDescent="0.25">
      <c r="A31" s="19" t="s">
        <v>104</v>
      </c>
      <c r="B31" s="88">
        <v>8298.5992229999993</v>
      </c>
      <c r="C31" s="88">
        <v>284.81666568999998</v>
      </c>
      <c r="D31" s="88">
        <v>21636.142734000001</v>
      </c>
      <c r="E31" s="88">
        <v>8792.0351903999999</v>
      </c>
      <c r="F31" s="88">
        <v>5641.3234113999997</v>
      </c>
      <c r="G31" s="88">
        <v>30904.250926000001</v>
      </c>
      <c r="H31" s="88">
        <v>820.47867154000005</v>
      </c>
      <c r="I31" s="88"/>
      <c r="J31" s="88"/>
      <c r="K31" s="88"/>
      <c r="L31" s="25"/>
      <c r="M31" s="25" t="s">
        <v>195</v>
      </c>
      <c r="N31" s="88">
        <v>0</v>
      </c>
      <c r="O31" s="25">
        <v>0</v>
      </c>
      <c r="P31" s="25">
        <v>0</v>
      </c>
      <c r="Q31" s="25">
        <v>0</v>
      </c>
      <c r="R31" s="25">
        <v>0</v>
      </c>
      <c r="S31" s="88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88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88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88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</v>
      </c>
      <c r="BT31" s="25">
        <v>0</v>
      </c>
      <c r="BU31" s="88">
        <v>0</v>
      </c>
      <c r="BV31" s="25">
        <v>0</v>
      </c>
      <c r="BW31" s="25">
        <v>0</v>
      </c>
      <c r="BX31" s="25">
        <v>0</v>
      </c>
      <c r="BZ31" s="34" t="e">
        <f t="shared" si="0"/>
        <v>#DIV/0!</v>
      </c>
      <c r="CA31" s="22">
        <f t="shared" si="1"/>
        <v>-1</v>
      </c>
      <c r="CB31" s="22">
        <f t="shared" si="2"/>
        <v>-1</v>
      </c>
      <c r="CC31" s="22">
        <f t="shared" si="3"/>
        <v>-1</v>
      </c>
      <c r="CD31" s="22">
        <f t="shared" si="4"/>
        <v>-1</v>
      </c>
      <c r="CE31" s="22">
        <f t="shared" si="5"/>
        <v>-1</v>
      </c>
      <c r="CF31" s="22">
        <f t="shared" si="6"/>
        <v>-1</v>
      </c>
      <c r="CG31" s="22">
        <f t="shared" si="7"/>
        <v>-1</v>
      </c>
    </row>
    <row r="32" spans="1:85" x14ac:dyDescent="0.25">
      <c r="A32" s="19" t="s">
        <v>105</v>
      </c>
      <c r="B32" s="88">
        <v>4920.888438</v>
      </c>
      <c r="C32" s="88">
        <v>8.4095636235000004</v>
      </c>
      <c r="D32" s="88">
        <v>13950.143497999999</v>
      </c>
      <c r="E32" s="88">
        <v>2122.9137390999999</v>
      </c>
      <c r="F32" s="88">
        <v>1326.6644838</v>
      </c>
      <c r="G32" s="88">
        <v>593.09587988999999</v>
      </c>
      <c r="H32" s="88">
        <v>755.98627930999999</v>
      </c>
      <c r="I32" s="88"/>
      <c r="J32" s="88"/>
      <c r="K32" s="88"/>
      <c r="L32" s="25"/>
      <c r="M32" s="25" t="s">
        <v>196</v>
      </c>
      <c r="N32" s="88">
        <v>0</v>
      </c>
      <c r="O32" s="25">
        <v>0</v>
      </c>
      <c r="P32" s="25">
        <v>0</v>
      </c>
      <c r="Q32" s="25">
        <v>0</v>
      </c>
      <c r="R32" s="25">
        <v>0</v>
      </c>
      <c r="S32" s="88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88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88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88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  <c r="BF32" s="25">
        <v>0</v>
      </c>
      <c r="BG32" s="25">
        <v>0</v>
      </c>
      <c r="BH32" s="25">
        <v>0</v>
      </c>
      <c r="BI32" s="25">
        <v>0</v>
      </c>
      <c r="BJ32" s="25">
        <v>0</v>
      </c>
      <c r="BK32" s="25">
        <v>0</v>
      </c>
      <c r="BL32" s="25">
        <v>0</v>
      </c>
      <c r="BM32" s="25">
        <v>0</v>
      </c>
      <c r="BN32" s="25">
        <v>0</v>
      </c>
      <c r="BO32" s="25">
        <v>0</v>
      </c>
      <c r="BP32" s="25">
        <v>0</v>
      </c>
      <c r="BQ32" s="25">
        <v>0</v>
      </c>
      <c r="BR32" s="25">
        <v>0</v>
      </c>
      <c r="BS32" s="25">
        <v>0</v>
      </c>
      <c r="BT32" s="25">
        <v>0</v>
      </c>
      <c r="BU32" s="88">
        <v>0</v>
      </c>
      <c r="BV32" s="25">
        <v>0</v>
      </c>
      <c r="BW32" s="25">
        <v>0</v>
      </c>
      <c r="BX32" s="25">
        <v>0</v>
      </c>
      <c r="BZ32" s="34" t="e">
        <f t="shared" si="0"/>
        <v>#DIV/0!</v>
      </c>
      <c r="CA32" s="22">
        <f t="shared" si="1"/>
        <v>-1</v>
      </c>
      <c r="CB32" s="22">
        <f t="shared" si="2"/>
        <v>-1</v>
      </c>
      <c r="CC32" s="22">
        <f t="shared" si="3"/>
        <v>-1</v>
      </c>
      <c r="CD32" s="22">
        <f t="shared" si="4"/>
        <v>-1</v>
      </c>
      <c r="CE32" s="22">
        <f t="shared" si="5"/>
        <v>-1</v>
      </c>
      <c r="CF32" s="22">
        <f t="shared" si="6"/>
        <v>-1</v>
      </c>
      <c r="CG32" s="22">
        <f t="shared" si="7"/>
        <v>-1</v>
      </c>
    </row>
    <row r="33" spans="1:85" x14ac:dyDescent="0.25">
      <c r="A33" s="19" t="s">
        <v>106</v>
      </c>
      <c r="B33" s="88">
        <v>1284.7932026000001</v>
      </c>
      <c r="C33" s="88">
        <v>1.3432883243</v>
      </c>
      <c r="D33" s="88">
        <v>836.51879782000003</v>
      </c>
      <c r="E33" s="88">
        <v>5262.6588328999997</v>
      </c>
      <c r="F33" s="88">
        <v>3002.1476077000002</v>
      </c>
      <c r="G33" s="88">
        <v>221.69867453000001</v>
      </c>
      <c r="H33" s="88">
        <v>23.140595784999999</v>
      </c>
      <c r="I33" s="88"/>
      <c r="J33" s="88"/>
      <c r="K33" s="88"/>
      <c r="L33" s="25"/>
      <c r="M33" s="25" t="s">
        <v>197</v>
      </c>
      <c r="N33" s="88">
        <v>0</v>
      </c>
      <c r="O33" s="25">
        <v>0</v>
      </c>
      <c r="P33" s="25">
        <v>0</v>
      </c>
      <c r="Q33" s="25">
        <v>0</v>
      </c>
      <c r="R33" s="25">
        <v>0</v>
      </c>
      <c r="S33" s="88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88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88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88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88">
        <v>0</v>
      </c>
      <c r="BV33" s="25">
        <v>0</v>
      </c>
      <c r="BW33" s="25">
        <v>0</v>
      </c>
      <c r="BX33" s="25">
        <v>0</v>
      </c>
      <c r="BZ33" s="34" t="e">
        <f t="shared" si="0"/>
        <v>#DIV/0!</v>
      </c>
      <c r="CA33" s="22">
        <f t="shared" si="1"/>
        <v>-1</v>
      </c>
      <c r="CB33" s="22">
        <f t="shared" si="2"/>
        <v>-1</v>
      </c>
      <c r="CC33" s="22">
        <f t="shared" si="3"/>
        <v>-1</v>
      </c>
      <c r="CD33" s="22">
        <f t="shared" si="4"/>
        <v>-1</v>
      </c>
      <c r="CE33" s="22">
        <f t="shared" si="5"/>
        <v>-1</v>
      </c>
      <c r="CF33" s="22">
        <f t="shared" si="6"/>
        <v>-1</v>
      </c>
      <c r="CG33" s="22">
        <f t="shared" si="7"/>
        <v>-1</v>
      </c>
    </row>
    <row r="34" spans="1:85" x14ac:dyDescent="0.25">
      <c r="A34" s="19" t="s">
        <v>107</v>
      </c>
      <c r="B34" s="88">
        <v>35687.355084000003</v>
      </c>
      <c r="C34" s="88">
        <v>279.74971951999999</v>
      </c>
      <c r="D34" s="88">
        <v>44252.919697999998</v>
      </c>
      <c r="E34" s="88">
        <v>14431.429550999999</v>
      </c>
      <c r="F34" s="88">
        <v>10557.840808000001</v>
      </c>
      <c r="G34" s="88">
        <v>22813.457611000002</v>
      </c>
      <c r="H34" s="88">
        <v>12492.185777999999</v>
      </c>
      <c r="I34" s="88"/>
      <c r="J34" s="88"/>
      <c r="K34" s="88"/>
      <c r="L34" s="25"/>
      <c r="M34" s="25" t="s">
        <v>198</v>
      </c>
      <c r="N34" s="88">
        <v>12.369372365476901</v>
      </c>
      <c r="O34" s="25">
        <v>660.11414365301698</v>
      </c>
      <c r="P34" s="25">
        <v>36.260877031390102</v>
      </c>
      <c r="Q34" s="25">
        <v>35.2785530238124</v>
      </c>
      <c r="R34" s="25">
        <v>32.301275237239402</v>
      </c>
      <c r="S34" s="88">
        <v>5.9386315821612898</v>
      </c>
      <c r="T34" s="25">
        <v>186.87805862172101</v>
      </c>
      <c r="U34" s="25">
        <v>8356.9794816263602</v>
      </c>
      <c r="V34" s="25">
        <v>35784.114581585898</v>
      </c>
      <c r="W34" s="25">
        <v>328.17126401922297</v>
      </c>
      <c r="X34" s="25">
        <v>1161.5631276791801</v>
      </c>
      <c r="Y34" s="25">
        <v>58.481407432967401</v>
      </c>
      <c r="Z34" s="25">
        <v>24.517046491437299</v>
      </c>
      <c r="AA34" s="88">
        <v>7.1188665837894103</v>
      </c>
      <c r="AB34" s="25">
        <v>1199.4563602603901</v>
      </c>
      <c r="AC34" s="25">
        <v>1199.4563602603901</v>
      </c>
      <c r="AD34" s="25">
        <v>0</v>
      </c>
      <c r="AE34" s="25">
        <v>59.226264694765199</v>
      </c>
      <c r="AF34" s="25">
        <v>6.7796223588939402</v>
      </c>
      <c r="AG34" s="88">
        <v>277.81594952634299</v>
      </c>
      <c r="AH34" s="25">
        <v>285.32308511130998</v>
      </c>
      <c r="AI34" s="25">
        <v>192.27598739383899</v>
      </c>
      <c r="AJ34" s="25">
        <v>6.0773606056313598</v>
      </c>
      <c r="AK34" s="25">
        <v>280.49539355908598</v>
      </c>
      <c r="AL34" s="25">
        <v>0</v>
      </c>
      <c r="AM34" s="88">
        <v>14443.0670244217</v>
      </c>
      <c r="AN34" s="25">
        <v>39933.415423416402</v>
      </c>
      <c r="AO34" s="25">
        <v>4437.0525882341599</v>
      </c>
      <c r="AP34" s="25">
        <v>44370.468011650599</v>
      </c>
      <c r="AQ34" s="25">
        <v>5.09727304874747E-2</v>
      </c>
      <c r="AR34" s="25">
        <v>352.12548273808397</v>
      </c>
      <c r="AS34" s="25">
        <v>119.987129402382</v>
      </c>
      <c r="AT34" s="25">
        <v>4868.12335983502</v>
      </c>
      <c r="AU34" s="25">
        <v>130.34152751313101</v>
      </c>
      <c r="AV34" s="25">
        <v>200.511726163682</v>
      </c>
      <c r="AW34" s="25">
        <v>432.993835792038</v>
      </c>
      <c r="AX34" s="25">
        <v>231.80827948037</v>
      </c>
      <c r="AY34" s="25">
        <v>7.2808195789171801</v>
      </c>
      <c r="AZ34" s="25">
        <v>57.769831200581997</v>
      </c>
      <c r="BA34" s="25">
        <v>14469.905081724901</v>
      </c>
      <c r="BB34" s="25">
        <v>10585.5127074497</v>
      </c>
      <c r="BC34" s="25">
        <v>3884.3923742751399</v>
      </c>
      <c r="BD34" s="25">
        <v>0.27274491244894999</v>
      </c>
      <c r="BE34" s="25">
        <v>13.4070481863456</v>
      </c>
      <c r="BF34" s="25">
        <v>3416.2220581325801</v>
      </c>
      <c r="BG34" s="25">
        <v>31.197158820968198</v>
      </c>
      <c r="BH34" s="25">
        <v>1122.10930895242</v>
      </c>
      <c r="BI34" s="25">
        <v>237.39595228735001</v>
      </c>
      <c r="BJ34" s="25">
        <v>130.79162098414301</v>
      </c>
      <c r="BK34" s="25">
        <v>2805.6483022239099</v>
      </c>
      <c r="BL34" s="25">
        <v>621.65390576290497</v>
      </c>
      <c r="BM34" s="25">
        <v>369.50827339715698</v>
      </c>
      <c r="BN34" s="25">
        <v>1157.7492057728</v>
      </c>
      <c r="BO34" s="25">
        <v>120.517884648555</v>
      </c>
      <c r="BP34" s="25">
        <v>22895.0031316655</v>
      </c>
      <c r="BQ34" s="25">
        <v>2684.0476963002402</v>
      </c>
      <c r="BR34" s="25">
        <v>205.59618094633399</v>
      </c>
      <c r="BS34" s="25">
        <v>47.833963715475498</v>
      </c>
      <c r="BT34" s="25">
        <v>2367.5407571340202</v>
      </c>
      <c r="BU34" s="88">
        <v>1.8347598255592801</v>
      </c>
      <c r="BV34" s="25">
        <v>635.64235765531498</v>
      </c>
      <c r="BW34" s="25">
        <v>12525.951746340599</v>
      </c>
      <c r="BX34" s="25">
        <v>841.92236700160004</v>
      </c>
      <c r="BZ34" s="34">
        <f t="shared" si="0"/>
        <v>0</v>
      </c>
      <c r="CA34" s="22">
        <f t="shared" si="1"/>
        <v>2.7113104167609367E-3</v>
      </c>
      <c r="CB34" s="22">
        <f t="shared" si="2"/>
        <v>2.6655041526598838E-3</v>
      </c>
      <c r="CC34" s="22">
        <f t="shared" si="3"/>
        <v>2.6562837989628396E-3</v>
      </c>
      <c r="CD34" s="22">
        <f t="shared" si="4"/>
        <v>2.6660928211533594E-3</v>
      </c>
      <c r="CE34" s="22">
        <f t="shared" si="5"/>
        <v>2.6209809328372174E-3</v>
      </c>
      <c r="CF34" s="22">
        <f t="shared" si="6"/>
        <v>3.5744481198755175E-3</v>
      </c>
      <c r="CG34" s="22">
        <f t="shared" si="7"/>
        <v>2.7029671941050776E-3</v>
      </c>
    </row>
    <row r="35" spans="1:85" x14ac:dyDescent="0.25">
      <c r="A35" s="19" t="s">
        <v>108</v>
      </c>
      <c r="B35" s="88">
        <v>3464.0510617999998</v>
      </c>
      <c r="C35" s="88">
        <v>112.97844413999999</v>
      </c>
      <c r="D35" s="88">
        <v>9656.2579024999995</v>
      </c>
      <c r="E35" s="88">
        <v>9357.8307879000004</v>
      </c>
      <c r="F35" s="88">
        <v>5485.6581432000003</v>
      </c>
      <c r="G35" s="88">
        <v>124108.58373</v>
      </c>
      <c r="H35" s="88">
        <v>1396.4851719000001</v>
      </c>
      <c r="I35" s="88"/>
      <c r="J35" s="88"/>
      <c r="K35" s="88"/>
      <c r="L35" s="25"/>
      <c r="M35" s="25" t="s">
        <v>199</v>
      </c>
      <c r="N35" s="88">
        <v>0</v>
      </c>
      <c r="O35" s="25">
        <v>0</v>
      </c>
      <c r="P35" s="25">
        <v>0</v>
      </c>
      <c r="Q35" s="25">
        <v>0</v>
      </c>
      <c r="R35" s="25">
        <v>0</v>
      </c>
      <c r="S35" s="88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88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88">
        <v>0</v>
      </c>
      <c r="AH35" s="25">
        <v>0</v>
      </c>
      <c r="AI35" s="25">
        <v>0</v>
      </c>
      <c r="AJ35" s="25">
        <v>0</v>
      </c>
      <c r="AK35" s="25">
        <v>0</v>
      </c>
      <c r="AL35" s="25">
        <v>0</v>
      </c>
      <c r="AM35" s="88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  <c r="BF35" s="25">
        <v>0</v>
      </c>
      <c r="BG35" s="25">
        <v>0</v>
      </c>
      <c r="BH35" s="25">
        <v>0</v>
      </c>
      <c r="BI35" s="25">
        <v>0</v>
      </c>
      <c r="BJ35" s="25">
        <v>0</v>
      </c>
      <c r="BK35" s="25">
        <v>0</v>
      </c>
      <c r="BL35" s="25">
        <v>0</v>
      </c>
      <c r="BM35" s="25">
        <v>0</v>
      </c>
      <c r="BN35" s="25">
        <v>0</v>
      </c>
      <c r="BO35" s="25">
        <v>0</v>
      </c>
      <c r="BP35" s="25">
        <v>0</v>
      </c>
      <c r="BQ35" s="25">
        <v>0</v>
      </c>
      <c r="BR35" s="25">
        <v>0</v>
      </c>
      <c r="BS35" s="25">
        <v>0</v>
      </c>
      <c r="BT35" s="25">
        <v>0</v>
      </c>
      <c r="BU35" s="88">
        <v>0</v>
      </c>
      <c r="BV35" s="25">
        <v>0</v>
      </c>
      <c r="BW35" s="25">
        <v>0</v>
      </c>
      <c r="BX35" s="25">
        <v>0</v>
      </c>
      <c r="BZ35" s="34" t="e">
        <f t="shared" si="0"/>
        <v>#DIV/0!</v>
      </c>
      <c r="CA35" s="22">
        <f t="shared" ref="CA35:CA51" si="9">IF(B35=0,"",(V35-B35)/B35)</f>
        <v>-1</v>
      </c>
      <c r="CB35" s="22">
        <f t="shared" ref="CB35:CB51" si="10">IF(C35=0,"",(AK35-C35)/C35)</f>
        <v>-1</v>
      </c>
      <c r="CC35" s="22">
        <f t="shared" ref="CC35:CC51" si="11">IF(D35=0,"",(AP35-D35)/D35)</f>
        <v>-1</v>
      </c>
      <c r="CD35" s="22">
        <f t="shared" ref="CD35:CD51" si="12">IF(E35=0,"",(BA35-E35)/E35)</f>
        <v>-1</v>
      </c>
      <c r="CE35" s="22">
        <f t="shared" ref="CE35:CE51" si="13">IF(F35=0,"",(BB35-F35)/F35)</f>
        <v>-1</v>
      </c>
      <c r="CF35" s="22">
        <f t="shared" ref="CF35:CF51" si="14">IF(G35=0,"",(BP35-G35)/G35)</f>
        <v>-1</v>
      </c>
      <c r="CG35" s="22">
        <f t="shared" ref="CG35:CG51" si="15">IF(H35=0,"",(BW35-H35)/H35)</f>
        <v>-1</v>
      </c>
    </row>
    <row r="36" spans="1:85" x14ac:dyDescent="0.25">
      <c r="A36" s="19" t="s">
        <v>109</v>
      </c>
      <c r="B36" s="88">
        <v>5363.4729760999999</v>
      </c>
      <c r="C36" s="88">
        <v>49.028510799000003</v>
      </c>
      <c r="D36" s="88">
        <v>19209.886281999999</v>
      </c>
      <c r="E36" s="88">
        <v>5505.1035412000001</v>
      </c>
      <c r="F36" s="88">
        <v>3685.1525674999998</v>
      </c>
      <c r="G36" s="88">
        <v>14322.875845</v>
      </c>
      <c r="H36" s="88">
        <v>2786.8902268000002</v>
      </c>
      <c r="I36" s="88"/>
      <c r="J36" s="88"/>
      <c r="K36" s="88"/>
      <c r="L36" s="25"/>
      <c r="M36" s="25" t="s">
        <v>200</v>
      </c>
      <c r="N36" s="88">
        <v>0</v>
      </c>
      <c r="O36" s="25">
        <v>0</v>
      </c>
      <c r="P36" s="25">
        <v>0</v>
      </c>
      <c r="Q36" s="25">
        <v>0</v>
      </c>
      <c r="R36" s="25">
        <v>0</v>
      </c>
      <c r="S36" s="88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88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88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</v>
      </c>
      <c r="AM36" s="88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  <c r="BB36" s="25">
        <v>0</v>
      </c>
      <c r="BC36" s="25">
        <v>0</v>
      </c>
      <c r="BD36" s="25">
        <v>0</v>
      </c>
      <c r="BE36" s="25">
        <v>0</v>
      </c>
      <c r="BF36" s="25">
        <v>0</v>
      </c>
      <c r="BG36" s="25">
        <v>0</v>
      </c>
      <c r="BH36" s="25">
        <v>0</v>
      </c>
      <c r="BI36" s="25">
        <v>0</v>
      </c>
      <c r="BJ36" s="25">
        <v>0</v>
      </c>
      <c r="BK36" s="25">
        <v>0</v>
      </c>
      <c r="BL36" s="25">
        <v>0</v>
      </c>
      <c r="BM36" s="25">
        <v>0</v>
      </c>
      <c r="BN36" s="25">
        <v>0</v>
      </c>
      <c r="BO36" s="25">
        <v>0</v>
      </c>
      <c r="BP36" s="25">
        <v>0</v>
      </c>
      <c r="BQ36" s="25">
        <v>0</v>
      </c>
      <c r="BR36" s="25">
        <v>0</v>
      </c>
      <c r="BS36" s="25">
        <v>0</v>
      </c>
      <c r="BT36" s="25">
        <v>0</v>
      </c>
      <c r="BU36" s="88">
        <v>0</v>
      </c>
      <c r="BV36" s="25">
        <v>0</v>
      </c>
      <c r="BW36" s="25">
        <v>0</v>
      </c>
      <c r="BX36" s="25">
        <v>0</v>
      </c>
      <c r="BZ36" s="34" t="e">
        <f t="shared" si="0"/>
        <v>#DIV/0!</v>
      </c>
      <c r="CA36" s="22">
        <f t="shared" si="9"/>
        <v>-1</v>
      </c>
      <c r="CB36" s="22">
        <f t="shared" si="10"/>
        <v>-1</v>
      </c>
      <c r="CC36" s="22">
        <f t="shared" si="11"/>
        <v>-1</v>
      </c>
      <c r="CD36" s="22">
        <f t="shared" si="12"/>
        <v>-1</v>
      </c>
      <c r="CE36" s="22">
        <f t="shared" si="13"/>
        <v>-1</v>
      </c>
      <c r="CF36" s="22">
        <f t="shared" si="14"/>
        <v>-1</v>
      </c>
      <c r="CG36" s="22">
        <f t="shared" si="15"/>
        <v>-1</v>
      </c>
    </row>
    <row r="37" spans="1:85" x14ac:dyDescent="0.25">
      <c r="A37" s="19" t="s">
        <v>110</v>
      </c>
      <c r="B37" s="88">
        <v>3628.9362909000001</v>
      </c>
      <c r="C37" s="88">
        <v>75.053447950000006</v>
      </c>
      <c r="D37" s="88">
        <v>10444.444788999999</v>
      </c>
      <c r="E37" s="88">
        <v>2134.5236998</v>
      </c>
      <c r="F37" s="88">
        <v>1832.8906049</v>
      </c>
      <c r="G37" s="88">
        <v>3040.1213302000001</v>
      </c>
      <c r="H37" s="88">
        <v>7459.4309868</v>
      </c>
      <c r="I37" s="88"/>
      <c r="J37" s="88"/>
      <c r="K37" s="88"/>
      <c r="L37" s="25"/>
      <c r="M37" s="25" t="s">
        <v>201</v>
      </c>
      <c r="N37" s="88">
        <v>0</v>
      </c>
      <c r="O37" s="25">
        <v>0</v>
      </c>
      <c r="P37" s="25">
        <v>0</v>
      </c>
      <c r="Q37" s="25">
        <v>0</v>
      </c>
      <c r="R37" s="25">
        <v>0</v>
      </c>
      <c r="S37" s="88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88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88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88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5">
        <v>0</v>
      </c>
      <c r="BE37" s="25">
        <v>0</v>
      </c>
      <c r="BF37" s="25">
        <v>0</v>
      </c>
      <c r="BG37" s="25">
        <v>0</v>
      </c>
      <c r="BH37" s="25">
        <v>0</v>
      </c>
      <c r="BI37" s="25">
        <v>0</v>
      </c>
      <c r="BJ37" s="25">
        <v>0</v>
      </c>
      <c r="BK37" s="25">
        <v>0</v>
      </c>
      <c r="BL37" s="25">
        <v>0</v>
      </c>
      <c r="BM37" s="25">
        <v>0</v>
      </c>
      <c r="BN37" s="25">
        <v>0</v>
      </c>
      <c r="BO37" s="25">
        <v>0</v>
      </c>
      <c r="BP37" s="25">
        <v>0</v>
      </c>
      <c r="BQ37" s="25">
        <v>0</v>
      </c>
      <c r="BR37" s="25">
        <v>0</v>
      </c>
      <c r="BS37" s="25">
        <v>0</v>
      </c>
      <c r="BT37" s="25">
        <v>0</v>
      </c>
      <c r="BU37" s="88">
        <v>0</v>
      </c>
      <c r="BV37" s="25">
        <v>0</v>
      </c>
      <c r="BW37" s="25">
        <v>0</v>
      </c>
      <c r="BX37" s="25">
        <v>0</v>
      </c>
      <c r="BZ37" s="34" t="e">
        <f t="shared" si="0"/>
        <v>#DIV/0!</v>
      </c>
      <c r="CA37" s="22">
        <f t="shared" si="9"/>
        <v>-1</v>
      </c>
      <c r="CB37" s="22">
        <f t="shared" si="10"/>
        <v>-1</v>
      </c>
      <c r="CC37" s="22">
        <f t="shared" si="11"/>
        <v>-1</v>
      </c>
      <c r="CD37" s="22">
        <f t="shared" si="12"/>
        <v>-1</v>
      </c>
      <c r="CE37" s="22">
        <f t="shared" si="13"/>
        <v>-1</v>
      </c>
      <c r="CF37" s="22">
        <f t="shared" si="14"/>
        <v>-1</v>
      </c>
      <c r="CG37" s="22">
        <f t="shared" si="15"/>
        <v>-1</v>
      </c>
    </row>
    <row r="38" spans="1:85" x14ac:dyDescent="0.25">
      <c r="A38" s="19" t="s">
        <v>111</v>
      </c>
      <c r="B38" s="88">
        <v>231.08469785</v>
      </c>
      <c r="C38" s="88">
        <v>0.2044991712</v>
      </c>
      <c r="D38" s="88">
        <v>1093.7279367000001</v>
      </c>
      <c r="E38" s="88">
        <v>3325.0429518000001</v>
      </c>
      <c r="F38" s="88">
        <v>1880.8601547999999</v>
      </c>
      <c r="G38" s="88">
        <v>32.428942736000003</v>
      </c>
      <c r="H38" s="88">
        <v>76.942530117000004</v>
      </c>
      <c r="I38" s="88"/>
      <c r="J38" s="88"/>
      <c r="K38" s="88"/>
      <c r="L38" s="25"/>
      <c r="M38" s="25" t="s">
        <v>202</v>
      </c>
      <c r="N38" s="88">
        <v>0</v>
      </c>
      <c r="O38" s="25">
        <v>0</v>
      </c>
      <c r="P38" s="25">
        <v>0</v>
      </c>
      <c r="Q38" s="25">
        <v>0</v>
      </c>
      <c r="R38" s="25">
        <v>0</v>
      </c>
      <c r="S38" s="88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88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88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88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  <c r="BF38" s="25">
        <v>0</v>
      </c>
      <c r="BG38" s="25">
        <v>0</v>
      </c>
      <c r="BH38" s="25">
        <v>0</v>
      </c>
      <c r="BI38" s="25">
        <v>0</v>
      </c>
      <c r="BJ38" s="25">
        <v>0</v>
      </c>
      <c r="BK38" s="25">
        <v>0</v>
      </c>
      <c r="BL38" s="25">
        <v>0</v>
      </c>
      <c r="BM38" s="25">
        <v>0</v>
      </c>
      <c r="BN38" s="25">
        <v>0</v>
      </c>
      <c r="BO38" s="25">
        <v>0</v>
      </c>
      <c r="BP38" s="25">
        <v>0</v>
      </c>
      <c r="BQ38" s="25">
        <v>0</v>
      </c>
      <c r="BR38" s="25">
        <v>0</v>
      </c>
      <c r="BS38" s="25">
        <v>0</v>
      </c>
      <c r="BT38" s="25">
        <v>0</v>
      </c>
      <c r="BU38" s="88">
        <v>0</v>
      </c>
      <c r="BV38" s="25">
        <v>0</v>
      </c>
      <c r="BW38" s="25">
        <v>0</v>
      </c>
      <c r="BX38" s="25">
        <v>0</v>
      </c>
      <c r="BZ38" s="34" t="e">
        <f t="shared" si="0"/>
        <v>#DIV/0!</v>
      </c>
      <c r="CA38" s="22">
        <f t="shared" si="9"/>
        <v>-1</v>
      </c>
      <c r="CB38" s="22">
        <f t="shared" si="10"/>
        <v>-1</v>
      </c>
      <c r="CC38" s="22">
        <f t="shared" si="11"/>
        <v>-1</v>
      </c>
      <c r="CD38" s="22">
        <f t="shared" si="12"/>
        <v>-1</v>
      </c>
      <c r="CE38" s="22">
        <f t="shared" si="13"/>
        <v>-1</v>
      </c>
      <c r="CF38" s="22">
        <f t="shared" si="14"/>
        <v>-1</v>
      </c>
      <c r="CG38" s="22">
        <f t="shared" si="15"/>
        <v>-1</v>
      </c>
    </row>
    <row r="39" spans="1:85" x14ac:dyDescent="0.25">
      <c r="A39" s="19" t="s">
        <v>112</v>
      </c>
      <c r="B39" s="88">
        <v>15424.64759</v>
      </c>
      <c r="C39" s="88">
        <v>127.36659603</v>
      </c>
      <c r="D39" s="88">
        <v>34278.636937000003</v>
      </c>
      <c r="E39" s="88">
        <v>21068.185794000001</v>
      </c>
      <c r="F39" s="88">
        <v>14013.782568000001</v>
      </c>
      <c r="G39" s="88">
        <v>68089.324464999998</v>
      </c>
      <c r="H39" s="88">
        <v>4428.4327426</v>
      </c>
      <c r="I39" s="88"/>
      <c r="J39" s="88"/>
      <c r="K39" s="88"/>
      <c r="L39" s="25"/>
      <c r="M39" s="25" t="s">
        <v>203</v>
      </c>
      <c r="N39" s="88">
        <v>0</v>
      </c>
      <c r="O39" s="25">
        <v>0</v>
      </c>
      <c r="P39" s="25">
        <v>0</v>
      </c>
      <c r="Q39" s="25">
        <v>0</v>
      </c>
      <c r="R39" s="25">
        <v>0</v>
      </c>
      <c r="S39" s="88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88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88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88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  <c r="BF39" s="25">
        <v>0</v>
      </c>
      <c r="BG39" s="25">
        <v>0</v>
      </c>
      <c r="BH39" s="25">
        <v>0</v>
      </c>
      <c r="BI39" s="25">
        <v>0</v>
      </c>
      <c r="BJ39" s="25">
        <v>0</v>
      </c>
      <c r="BK39" s="25">
        <v>0</v>
      </c>
      <c r="BL39" s="25">
        <v>0</v>
      </c>
      <c r="BM39" s="25">
        <v>0</v>
      </c>
      <c r="BN39" s="25">
        <v>0</v>
      </c>
      <c r="BO39" s="25">
        <v>0</v>
      </c>
      <c r="BP39" s="25">
        <v>0</v>
      </c>
      <c r="BQ39" s="25">
        <v>0</v>
      </c>
      <c r="BR39" s="25">
        <v>0</v>
      </c>
      <c r="BS39" s="25">
        <v>0</v>
      </c>
      <c r="BT39" s="25">
        <v>0</v>
      </c>
      <c r="BU39" s="88">
        <v>0</v>
      </c>
      <c r="BV39" s="25">
        <v>0</v>
      </c>
      <c r="BW39" s="25">
        <v>0</v>
      </c>
      <c r="BX39" s="25">
        <v>0</v>
      </c>
      <c r="BZ39" s="34" t="e">
        <f t="shared" si="0"/>
        <v>#DIV/0!</v>
      </c>
      <c r="CA39" s="22">
        <f t="shared" si="9"/>
        <v>-1</v>
      </c>
      <c r="CB39" s="22">
        <f t="shared" si="10"/>
        <v>-1</v>
      </c>
      <c r="CC39" s="22">
        <f t="shared" si="11"/>
        <v>-1</v>
      </c>
      <c r="CD39" s="22">
        <f t="shared" si="12"/>
        <v>-1</v>
      </c>
      <c r="CE39" s="22">
        <f t="shared" si="13"/>
        <v>-1</v>
      </c>
      <c r="CF39" s="22">
        <f t="shared" si="14"/>
        <v>-1</v>
      </c>
      <c r="CG39" s="22">
        <f t="shared" si="15"/>
        <v>-1</v>
      </c>
    </row>
    <row r="40" spans="1:85" x14ac:dyDescent="0.25">
      <c r="A40" s="19" t="s">
        <v>113</v>
      </c>
      <c r="B40" s="88">
        <v>695.57620957999995</v>
      </c>
      <c r="C40" s="88">
        <v>112.57791923000001</v>
      </c>
      <c r="D40" s="88">
        <v>1714.0767863999999</v>
      </c>
      <c r="E40" s="88">
        <v>1389.2548908000001</v>
      </c>
      <c r="F40" s="88">
        <v>820.95783721999999</v>
      </c>
      <c r="G40" s="88">
        <v>17719.641020999999</v>
      </c>
      <c r="H40" s="88">
        <v>673.50844486999995</v>
      </c>
      <c r="I40" s="88"/>
      <c r="J40" s="88"/>
      <c r="K40" s="88"/>
      <c r="L40" s="25"/>
      <c r="M40" s="25" t="s">
        <v>204</v>
      </c>
      <c r="N40" s="88">
        <v>0.164411789276938</v>
      </c>
      <c r="O40" s="25">
        <v>12.2076026506237</v>
      </c>
      <c r="P40" s="25">
        <v>6.6580292141325099</v>
      </c>
      <c r="Q40" s="25">
        <v>6.6449215036677396</v>
      </c>
      <c r="R40" s="25">
        <v>0.87132524998759497</v>
      </c>
      <c r="S40" s="88">
        <v>8.2572061352095202E-2</v>
      </c>
      <c r="T40" s="25">
        <v>7.0497652158530997</v>
      </c>
      <c r="U40" s="25">
        <v>16.633835488250099</v>
      </c>
      <c r="V40" s="25">
        <v>224.68367741530099</v>
      </c>
      <c r="W40" s="25">
        <v>5.8844113314704298</v>
      </c>
      <c r="X40" s="25">
        <v>2.3061491284908802</v>
      </c>
      <c r="Y40" s="25">
        <v>3.0395392348583701</v>
      </c>
      <c r="Z40" s="25">
        <v>0.358980231686372</v>
      </c>
      <c r="AA40" s="88">
        <v>9.4590274988012701E-2</v>
      </c>
      <c r="AB40" s="25">
        <v>11.1712571752711</v>
      </c>
      <c r="AC40" s="25">
        <v>11.1712571752711</v>
      </c>
      <c r="AD40" s="25">
        <v>0</v>
      </c>
      <c r="AE40" s="25">
        <v>4.2119215794683402</v>
      </c>
      <c r="AF40" s="25">
        <v>9.1484328542336998E-2</v>
      </c>
      <c r="AG40" s="88">
        <v>27.162060158527801</v>
      </c>
      <c r="AH40" s="25">
        <v>1.2180639373314099</v>
      </c>
      <c r="AI40" s="25">
        <v>56.121752758037204</v>
      </c>
      <c r="AJ40" s="25">
        <v>1.25868979212917</v>
      </c>
      <c r="AK40" s="25">
        <v>20.059118485204198</v>
      </c>
      <c r="AL40" s="25">
        <v>0</v>
      </c>
      <c r="AM40" s="88">
        <v>525.04739933971598</v>
      </c>
      <c r="AN40" s="25">
        <v>365.71713280885302</v>
      </c>
      <c r="AO40" s="25">
        <v>40.6352419693889</v>
      </c>
      <c r="AP40" s="25">
        <v>406.35237477824199</v>
      </c>
      <c r="AQ40" s="25">
        <v>6.7212725990839495E-4</v>
      </c>
      <c r="AR40" s="25">
        <v>28.441733291445502</v>
      </c>
      <c r="AS40" s="25">
        <v>5.8673377959291402E-2</v>
      </c>
      <c r="AT40" s="25">
        <v>80.668246417503596</v>
      </c>
      <c r="AU40" s="25">
        <v>2.1200484503160899</v>
      </c>
      <c r="AV40" s="25">
        <v>2.8185812236754302</v>
      </c>
      <c r="AW40" s="25">
        <v>15.476810402067899</v>
      </c>
      <c r="AX40" s="25">
        <v>0.18237679348754601</v>
      </c>
      <c r="AY40" s="25">
        <v>8.3560488764695504E-2</v>
      </c>
      <c r="AZ40" s="25">
        <v>25.860407426934799</v>
      </c>
      <c r="BA40" s="25">
        <v>1160.0264750451199</v>
      </c>
      <c r="BB40" s="25">
        <v>679.79227719506798</v>
      </c>
      <c r="BC40" s="25">
        <v>480.234197850052</v>
      </c>
      <c r="BD40" s="25">
        <v>0.444151008669675</v>
      </c>
      <c r="BE40" s="25">
        <v>1.60875070685692E-2</v>
      </c>
      <c r="BF40" s="25">
        <v>257.73231313083801</v>
      </c>
      <c r="BG40" s="25">
        <v>0.44448454747378102</v>
      </c>
      <c r="BH40" s="25">
        <v>43.151212231242702</v>
      </c>
      <c r="BI40" s="25">
        <v>0.16272898156384699</v>
      </c>
      <c r="BJ40" s="25">
        <v>8.9794916119645102E-2</v>
      </c>
      <c r="BK40" s="25">
        <v>107.969514039583</v>
      </c>
      <c r="BL40" s="25">
        <v>0.86997753891878404</v>
      </c>
      <c r="BM40" s="25">
        <v>40.390721309325201</v>
      </c>
      <c r="BN40" s="25">
        <v>182.55279244806701</v>
      </c>
      <c r="BO40" s="25">
        <v>0.23801891190881599</v>
      </c>
      <c r="BP40" s="25">
        <v>2978.68465264618</v>
      </c>
      <c r="BQ40" s="25">
        <v>49.131902979011997</v>
      </c>
      <c r="BR40" s="25">
        <v>46.1194119699949</v>
      </c>
      <c r="BS40" s="25">
        <v>17.1341866042759</v>
      </c>
      <c r="BT40" s="25">
        <v>192.49764023108</v>
      </c>
      <c r="BU40" s="88">
        <v>0.73627016415615099</v>
      </c>
      <c r="BV40" s="25">
        <v>17.959938905212798</v>
      </c>
      <c r="BW40" s="25">
        <v>502.73882973153297</v>
      </c>
      <c r="BX40" s="25">
        <v>17.892138642834698</v>
      </c>
      <c r="BZ40" s="34">
        <f t="shared" si="0"/>
        <v>0</v>
      </c>
      <c r="CA40" s="22">
        <f t="shared" si="9"/>
        <v>-0.67698194055405003</v>
      </c>
      <c r="CB40" s="22">
        <f t="shared" si="10"/>
        <v>-0.82182013469068638</v>
      </c>
      <c r="CC40" s="22">
        <f t="shared" si="11"/>
        <v>-0.76293222217209655</v>
      </c>
      <c r="CD40" s="22">
        <f t="shared" si="12"/>
        <v>-0.16500097805873434</v>
      </c>
      <c r="CE40" s="22">
        <f t="shared" si="13"/>
        <v>-0.17195226554259999</v>
      </c>
      <c r="CF40" s="22">
        <f t="shared" si="14"/>
        <v>-0.83189926651922208</v>
      </c>
      <c r="CG40" s="22">
        <f t="shared" si="15"/>
        <v>-0.25355229981032945</v>
      </c>
    </row>
    <row r="41" spans="1:85" x14ac:dyDescent="0.25">
      <c r="A41" s="55" t="s">
        <v>114</v>
      </c>
      <c r="B41" s="88">
        <v>5270.9973818999997</v>
      </c>
      <c r="C41" s="88">
        <v>153.87121915</v>
      </c>
      <c r="D41" s="88">
        <v>13367.385222999999</v>
      </c>
      <c r="E41" s="88">
        <v>3243.7175769</v>
      </c>
      <c r="F41" s="88">
        <v>2468.2889786999999</v>
      </c>
      <c r="G41" s="88">
        <v>5910.7294269000004</v>
      </c>
      <c r="H41" s="88">
        <v>3959.4934392</v>
      </c>
      <c r="I41" s="88"/>
      <c r="J41" s="88"/>
      <c r="K41" s="88"/>
      <c r="L41" s="25"/>
      <c r="M41" s="25" t="s">
        <v>205</v>
      </c>
      <c r="N41" s="88">
        <v>0.66125708867408395</v>
      </c>
      <c r="O41" s="25">
        <v>14.9078525804898</v>
      </c>
      <c r="P41" s="25">
        <v>1.8896651372230999</v>
      </c>
      <c r="Q41" s="25">
        <v>1.83728858506979</v>
      </c>
      <c r="R41" s="25">
        <v>1.82057803564212</v>
      </c>
      <c r="S41" s="88">
        <v>0.31621719999325398</v>
      </c>
      <c r="T41" s="25">
        <v>201.22816198839601</v>
      </c>
      <c r="U41" s="25">
        <v>2907.2543637208901</v>
      </c>
      <c r="V41" s="25">
        <v>5284.9177709860696</v>
      </c>
      <c r="W41" s="25">
        <v>74.043620708673402</v>
      </c>
      <c r="X41" s="25">
        <v>10.444264529583499</v>
      </c>
      <c r="Y41" s="25">
        <v>25.673160700985701</v>
      </c>
      <c r="Z41" s="25">
        <v>1.3049080308677099</v>
      </c>
      <c r="AA41" s="88">
        <v>0.38217880289025802</v>
      </c>
      <c r="AB41" s="25">
        <v>530.31702216052997</v>
      </c>
      <c r="AC41" s="25">
        <v>530.31702216052997</v>
      </c>
      <c r="AD41" s="25">
        <v>0</v>
      </c>
      <c r="AE41" s="25">
        <v>19.464339298317999</v>
      </c>
      <c r="AF41" s="25">
        <v>0.363090970780725</v>
      </c>
      <c r="AG41" s="88">
        <v>11.273650266962701</v>
      </c>
      <c r="AH41" s="25">
        <v>1.3091100337814201</v>
      </c>
      <c r="AI41" s="25">
        <v>1.37036064694059</v>
      </c>
      <c r="AJ41" s="25">
        <v>0.220285008006151</v>
      </c>
      <c r="AK41" s="25">
        <v>154.27865503232499</v>
      </c>
      <c r="AL41" s="25">
        <v>0</v>
      </c>
      <c r="AM41" s="88">
        <v>3999.8497697459702</v>
      </c>
      <c r="AN41" s="25">
        <v>12067.735660427301</v>
      </c>
      <c r="AO41" s="25">
        <v>1340.8592438139001</v>
      </c>
      <c r="AP41" s="25">
        <v>13408.594904241199</v>
      </c>
      <c r="AQ41" s="25">
        <v>2.9979788962053002E-3</v>
      </c>
      <c r="AR41" s="25">
        <v>151.947671241764</v>
      </c>
      <c r="AS41" s="25">
        <v>36.865815031560203</v>
      </c>
      <c r="AT41" s="25">
        <v>1593.63656775609</v>
      </c>
      <c r="AU41" s="25">
        <v>29.573141606750401</v>
      </c>
      <c r="AV41" s="25">
        <v>40.171820929847698</v>
      </c>
      <c r="AW41" s="25">
        <v>130.746755964285</v>
      </c>
      <c r="AX41" s="25">
        <v>34.2117181325142</v>
      </c>
      <c r="AY41" s="25">
        <v>0.14825072045944299</v>
      </c>
      <c r="AZ41" s="25">
        <v>7.5163209452434598</v>
      </c>
      <c r="BA41" s="25">
        <v>3261.2723863614301</v>
      </c>
      <c r="BB41" s="25">
        <v>2476.1411520872698</v>
      </c>
      <c r="BC41" s="25">
        <v>785.13123427415803</v>
      </c>
      <c r="BD41" s="25">
        <v>8.8219635465753496E-3</v>
      </c>
      <c r="BE41" s="25">
        <v>0.1922561595044</v>
      </c>
      <c r="BF41" s="25">
        <v>676.01343898726202</v>
      </c>
      <c r="BG41" s="25">
        <v>0.83099393773044905</v>
      </c>
      <c r="BH41" s="25">
        <v>249.71613764359</v>
      </c>
      <c r="BI41" s="25">
        <v>60.664542549160402</v>
      </c>
      <c r="BJ41" s="25">
        <v>32.078391796667702</v>
      </c>
      <c r="BK41" s="25">
        <v>625.307514744071</v>
      </c>
      <c r="BL41" s="25">
        <v>178.17098774661201</v>
      </c>
      <c r="BM41" s="25">
        <v>73.787751135413501</v>
      </c>
      <c r="BN41" s="25">
        <v>474.29354735365899</v>
      </c>
      <c r="BO41" s="25">
        <v>4.0139324860044203</v>
      </c>
      <c r="BP41" s="25">
        <v>5932.5018998641799</v>
      </c>
      <c r="BQ41" s="25">
        <v>1067.9557115340599</v>
      </c>
      <c r="BR41" s="25">
        <v>76.932680471789396</v>
      </c>
      <c r="BS41" s="25">
        <v>0.28083969069025599</v>
      </c>
      <c r="BT41" s="25">
        <v>893.44985890584701</v>
      </c>
      <c r="BU41" s="88">
        <v>0</v>
      </c>
      <c r="BV41" s="25">
        <v>132.892616701854</v>
      </c>
      <c r="BW41" s="25">
        <v>3970.30036171233</v>
      </c>
      <c r="BX41" s="25">
        <v>169.29771103221501</v>
      </c>
      <c r="BZ41" s="34">
        <f t="shared" si="0"/>
        <v>0</v>
      </c>
      <c r="CA41" s="22">
        <f t="shared" si="9"/>
        <v>2.6409402391036917E-3</v>
      </c>
      <c r="CB41" s="22">
        <f t="shared" si="10"/>
        <v>2.6479018270974004E-3</v>
      </c>
      <c r="CC41" s="22">
        <f t="shared" si="11"/>
        <v>3.0828528207816198E-3</v>
      </c>
      <c r="CD41" s="22">
        <f t="shared" si="12"/>
        <v>5.4119414052708889E-3</v>
      </c>
      <c r="CE41" s="22">
        <f t="shared" si="13"/>
        <v>3.1812212650260564E-3</v>
      </c>
      <c r="CF41" s="22">
        <f t="shared" si="14"/>
        <v>3.6835509446756301E-3</v>
      </c>
      <c r="CG41" s="22">
        <f t="shared" si="15"/>
        <v>2.7293699758000971E-3</v>
      </c>
    </row>
    <row r="42" spans="1:85" x14ac:dyDescent="0.25">
      <c r="A42" s="19" t="s">
        <v>115</v>
      </c>
      <c r="B42" s="88">
        <v>5624.7587488999998</v>
      </c>
      <c r="C42" s="88">
        <v>112.3087242</v>
      </c>
      <c r="D42" s="88">
        <v>13575.892791</v>
      </c>
      <c r="E42" s="88">
        <v>7002.6370199000003</v>
      </c>
      <c r="F42" s="88">
        <v>4509.3749416000001</v>
      </c>
      <c r="G42" s="88">
        <v>116400.99747</v>
      </c>
      <c r="H42" s="88">
        <v>506.95332101999998</v>
      </c>
      <c r="I42" s="88"/>
      <c r="J42" s="88"/>
      <c r="K42" s="88"/>
      <c r="L42" s="25"/>
      <c r="M42" s="25" t="s">
        <v>206</v>
      </c>
      <c r="N42" s="88">
        <v>0</v>
      </c>
      <c r="O42" s="25">
        <v>0</v>
      </c>
      <c r="P42" s="25">
        <v>0</v>
      </c>
      <c r="Q42" s="25">
        <v>0</v>
      </c>
      <c r="R42" s="25">
        <v>0</v>
      </c>
      <c r="S42" s="88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88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88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88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5">
        <v>0</v>
      </c>
      <c r="BE42" s="25">
        <v>0</v>
      </c>
      <c r="BF42" s="25">
        <v>0</v>
      </c>
      <c r="BG42" s="25">
        <v>0</v>
      </c>
      <c r="BH42" s="25">
        <v>0</v>
      </c>
      <c r="BI42" s="25">
        <v>0</v>
      </c>
      <c r="BJ42" s="25">
        <v>0</v>
      </c>
      <c r="BK42" s="25">
        <v>0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  <c r="BQ42" s="25">
        <v>0</v>
      </c>
      <c r="BR42" s="25">
        <v>0</v>
      </c>
      <c r="BS42" s="25">
        <v>0</v>
      </c>
      <c r="BT42" s="25">
        <v>0</v>
      </c>
      <c r="BU42" s="88">
        <v>0</v>
      </c>
      <c r="BV42" s="25">
        <v>0</v>
      </c>
      <c r="BW42" s="25">
        <v>0</v>
      </c>
      <c r="BX42" s="25">
        <v>0</v>
      </c>
      <c r="BZ42" s="34" t="e">
        <f t="shared" si="0"/>
        <v>#DIV/0!</v>
      </c>
      <c r="CA42" s="22">
        <f t="shared" si="9"/>
        <v>-1</v>
      </c>
      <c r="CB42" s="22">
        <f t="shared" si="10"/>
        <v>-1</v>
      </c>
      <c r="CC42" s="22">
        <f t="shared" si="11"/>
        <v>-1</v>
      </c>
      <c r="CD42" s="22">
        <f t="shared" si="12"/>
        <v>-1</v>
      </c>
      <c r="CE42" s="22">
        <f t="shared" si="13"/>
        <v>-1</v>
      </c>
      <c r="CF42" s="22">
        <f t="shared" si="14"/>
        <v>-1</v>
      </c>
      <c r="CG42" s="22">
        <f t="shared" si="15"/>
        <v>-1</v>
      </c>
    </row>
    <row r="43" spans="1:85" x14ac:dyDescent="0.25">
      <c r="A43" s="19" t="s">
        <v>116</v>
      </c>
      <c r="B43" s="88">
        <v>111402.56898</v>
      </c>
      <c r="C43" s="88">
        <v>418.77802639999999</v>
      </c>
      <c r="D43" s="88">
        <v>33789.156874</v>
      </c>
      <c r="E43" s="88">
        <v>13455.830752</v>
      </c>
      <c r="F43" s="88">
        <v>10703.019741</v>
      </c>
      <c r="G43" s="88">
        <v>141479.94639</v>
      </c>
      <c r="H43" s="88">
        <v>13896.395200000001</v>
      </c>
      <c r="I43" s="88"/>
      <c r="J43" s="88"/>
      <c r="K43" s="88"/>
      <c r="L43" s="25"/>
      <c r="M43" s="25" t="s">
        <v>207</v>
      </c>
      <c r="N43" s="88">
        <v>8.9531390667967408</v>
      </c>
      <c r="O43" s="25">
        <v>590.54773430931596</v>
      </c>
      <c r="P43" s="25">
        <v>13.229020861067101</v>
      </c>
      <c r="Q43" s="25">
        <v>12.517851431653</v>
      </c>
      <c r="R43" s="25">
        <v>21.2746245677838</v>
      </c>
      <c r="S43" s="88">
        <v>4.3005087553079004</v>
      </c>
      <c r="T43" s="25">
        <v>51.257905197632901</v>
      </c>
      <c r="U43" s="25">
        <v>969.86476428877597</v>
      </c>
      <c r="V43" s="25">
        <v>6690.0338918341804</v>
      </c>
      <c r="W43" s="25">
        <v>53.625177883204103</v>
      </c>
      <c r="X43" s="25">
        <v>84.753857693442299</v>
      </c>
      <c r="Y43" s="25">
        <v>15.753820822625199</v>
      </c>
      <c r="Z43" s="25">
        <v>230.03510260096999</v>
      </c>
      <c r="AA43" s="88">
        <v>5.1509651287223601</v>
      </c>
      <c r="AB43" s="25">
        <v>275.31954243897701</v>
      </c>
      <c r="AC43" s="25">
        <v>275.31954243897701</v>
      </c>
      <c r="AD43" s="25">
        <v>0</v>
      </c>
      <c r="AE43" s="25">
        <v>28.927121267239698</v>
      </c>
      <c r="AF43" s="25">
        <v>4.9102329624365497</v>
      </c>
      <c r="AG43" s="88">
        <v>560.45772597503503</v>
      </c>
      <c r="AH43" s="25">
        <v>99.046422215799197</v>
      </c>
      <c r="AI43" s="25">
        <v>153.83481756384401</v>
      </c>
      <c r="AJ43" s="25">
        <v>2.44569194036657</v>
      </c>
      <c r="AK43" s="25">
        <v>62.507104211930198</v>
      </c>
      <c r="AL43" s="25">
        <v>0</v>
      </c>
      <c r="AM43" s="88">
        <v>7992.3581862699402</v>
      </c>
      <c r="AN43" s="25">
        <v>9046.1287790783499</v>
      </c>
      <c r="AO43" s="25">
        <v>1005.13028813395</v>
      </c>
      <c r="AP43" s="25">
        <v>10051.259067212301</v>
      </c>
      <c r="AQ43" s="25">
        <v>9.8577440878519496E-2</v>
      </c>
      <c r="AR43" s="25">
        <v>162.81888760959001</v>
      </c>
      <c r="AS43" s="25">
        <v>24.330121989715298</v>
      </c>
      <c r="AT43" s="25">
        <v>1978.8694962199299</v>
      </c>
      <c r="AU43" s="25">
        <v>27.786000676567401</v>
      </c>
      <c r="AV43" s="25">
        <v>76.898048918798395</v>
      </c>
      <c r="AW43" s="25">
        <v>169.05024200902699</v>
      </c>
      <c r="AX43" s="25">
        <v>42.705437461163903</v>
      </c>
      <c r="AY43" s="25">
        <v>0.89873456086685799</v>
      </c>
      <c r="AZ43" s="25">
        <v>13.6849398066484</v>
      </c>
      <c r="BA43" s="25">
        <v>2624.0390590137599</v>
      </c>
      <c r="BB43" s="25">
        <v>2561.3935743171401</v>
      </c>
      <c r="BC43" s="25">
        <v>62.6454846966164</v>
      </c>
      <c r="BD43" s="25">
        <v>4.84692954579274E-2</v>
      </c>
      <c r="BE43" s="25">
        <v>8.9473304199253798E-2</v>
      </c>
      <c r="BF43" s="25">
        <v>136.363962882002</v>
      </c>
      <c r="BG43" s="25">
        <v>6.4127189272309</v>
      </c>
      <c r="BH43" s="25">
        <v>447.85975070549898</v>
      </c>
      <c r="BI43" s="25">
        <v>110.812866005103</v>
      </c>
      <c r="BJ43" s="25">
        <v>59.958158912767402</v>
      </c>
      <c r="BK43" s="25">
        <v>1119.3667416815699</v>
      </c>
      <c r="BL43" s="25">
        <v>46.703512805537997</v>
      </c>
      <c r="BM43" s="25">
        <v>78.723227954562901</v>
      </c>
      <c r="BN43" s="25">
        <v>244.18688942939801</v>
      </c>
      <c r="BO43" s="25">
        <v>2.2177897965613602</v>
      </c>
      <c r="BP43" s="25">
        <v>83827.447049990005</v>
      </c>
      <c r="BQ43" s="25">
        <v>1565.21839892808</v>
      </c>
      <c r="BR43" s="25">
        <v>2.0918095829324601</v>
      </c>
      <c r="BS43" s="25">
        <v>342.44297847349901</v>
      </c>
      <c r="BT43" s="25">
        <v>1129.1270902129299</v>
      </c>
      <c r="BU43" s="88">
        <v>6.6075758579341198E-2</v>
      </c>
      <c r="BV43" s="25">
        <v>533.46469957042598</v>
      </c>
      <c r="BW43" s="25">
        <v>6605.6252303234696</v>
      </c>
      <c r="BX43" s="25">
        <v>981.53652089648995</v>
      </c>
      <c r="BZ43" s="34">
        <f t="shared" si="0"/>
        <v>0</v>
      </c>
      <c r="CA43" s="22">
        <f t="shared" si="9"/>
        <v>-0.93994722066925362</v>
      </c>
      <c r="CB43" s="22">
        <f t="shared" si="10"/>
        <v>-0.85073929320201269</v>
      </c>
      <c r="CC43" s="22">
        <f t="shared" si="11"/>
        <v>-0.70253004226493387</v>
      </c>
      <c r="CD43" s="22">
        <f t="shared" si="12"/>
        <v>-0.80498869914637294</v>
      </c>
      <c r="CE43" s="22">
        <f t="shared" si="13"/>
        <v>-0.76068496216023751</v>
      </c>
      <c r="CF43" s="22">
        <f t="shared" si="14"/>
        <v>-0.40749590886249409</v>
      </c>
      <c r="CG43" s="22">
        <f t="shared" si="15"/>
        <v>-0.5246518873956989</v>
      </c>
    </row>
    <row r="44" spans="1:85" x14ac:dyDescent="0.25">
      <c r="A44" s="19" t="s">
        <v>117</v>
      </c>
      <c r="B44" s="88">
        <v>574.90017178000005</v>
      </c>
      <c r="C44" s="88">
        <v>8.5479602326999995</v>
      </c>
      <c r="D44" s="88">
        <v>1605.1919169</v>
      </c>
      <c r="E44" s="88">
        <v>427.35207351000003</v>
      </c>
      <c r="F44" s="88">
        <v>304.02637726</v>
      </c>
      <c r="G44" s="88">
        <v>1607.2750413000001</v>
      </c>
      <c r="H44" s="88">
        <v>2892.5860146</v>
      </c>
      <c r="I44" s="88"/>
      <c r="J44" s="88"/>
      <c r="K44" s="88"/>
      <c r="L44" s="25"/>
      <c r="M44" s="25" t="s">
        <v>208</v>
      </c>
      <c r="N44" s="88">
        <v>0</v>
      </c>
      <c r="O44" s="25">
        <v>0</v>
      </c>
      <c r="P44" s="25">
        <v>0</v>
      </c>
      <c r="Q44" s="25">
        <v>0</v>
      </c>
      <c r="R44" s="25">
        <v>0</v>
      </c>
      <c r="S44" s="88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88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88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88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5">
        <v>0</v>
      </c>
      <c r="AY44" s="25">
        <v>0</v>
      </c>
      <c r="AZ44" s="25">
        <v>0</v>
      </c>
      <c r="BA44" s="25">
        <v>0</v>
      </c>
      <c r="BB44" s="25">
        <v>0</v>
      </c>
      <c r="BC44" s="25">
        <v>0</v>
      </c>
      <c r="BD44" s="25">
        <v>0</v>
      </c>
      <c r="BE44" s="25">
        <v>0</v>
      </c>
      <c r="BF44" s="25">
        <v>0</v>
      </c>
      <c r="BG44" s="25">
        <v>0</v>
      </c>
      <c r="BH44" s="25">
        <v>0</v>
      </c>
      <c r="BI44" s="25">
        <v>0</v>
      </c>
      <c r="BJ44" s="25">
        <v>0</v>
      </c>
      <c r="BK44" s="25">
        <v>0</v>
      </c>
      <c r="BL44" s="25">
        <v>0</v>
      </c>
      <c r="BM44" s="25">
        <v>0</v>
      </c>
      <c r="BN44" s="25">
        <v>0</v>
      </c>
      <c r="BO44" s="25">
        <v>0</v>
      </c>
      <c r="BP44" s="25">
        <v>0</v>
      </c>
      <c r="BQ44" s="25">
        <v>0</v>
      </c>
      <c r="BR44" s="25">
        <v>0</v>
      </c>
      <c r="BS44" s="25">
        <v>0</v>
      </c>
      <c r="BT44" s="25">
        <v>0</v>
      </c>
      <c r="BU44" s="88">
        <v>0</v>
      </c>
      <c r="BV44" s="25">
        <v>0</v>
      </c>
      <c r="BW44" s="25">
        <v>0</v>
      </c>
      <c r="BX44" s="25">
        <v>0</v>
      </c>
      <c r="BZ44" s="34" t="e">
        <f t="shared" si="0"/>
        <v>#DIV/0!</v>
      </c>
      <c r="CA44" s="22">
        <f t="shared" si="9"/>
        <v>-1</v>
      </c>
      <c r="CB44" s="22">
        <f t="shared" si="10"/>
        <v>-1</v>
      </c>
      <c r="CC44" s="22">
        <f t="shared" si="11"/>
        <v>-1</v>
      </c>
      <c r="CD44" s="22">
        <f t="shared" si="12"/>
        <v>-1</v>
      </c>
      <c r="CE44" s="22">
        <f t="shared" si="13"/>
        <v>-1</v>
      </c>
      <c r="CF44" s="22">
        <f t="shared" si="14"/>
        <v>-1</v>
      </c>
      <c r="CG44" s="22">
        <f t="shared" si="15"/>
        <v>-1</v>
      </c>
    </row>
    <row r="45" spans="1:85" x14ac:dyDescent="0.25">
      <c r="A45" s="19" t="s">
        <v>118</v>
      </c>
      <c r="B45" s="88">
        <v>40819.207253</v>
      </c>
      <c r="C45" s="88">
        <v>672.91671515999997</v>
      </c>
      <c r="D45" s="88">
        <v>55168.364507999999</v>
      </c>
      <c r="E45" s="88">
        <v>55299.561721999999</v>
      </c>
      <c r="F45" s="88">
        <v>34479.102763000003</v>
      </c>
      <c r="G45" s="88">
        <v>239762.8939</v>
      </c>
      <c r="H45" s="88">
        <v>3300.6028001999998</v>
      </c>
      <c r="I45" s="88"/>
      <c r="J45" s="88"/>
      <c r="K45" s="88"/>
      <c r="L45" s="25"/>
      <c r="M45" s="25" t="s">
        <v>209</v>
      </c>
      <c r="N45" s="88">
        <v>0</v>
      </c>
      <c r="O45" s="25">
        <v>0</v>
      </c>
      <c r="P45" s="25">
        <v>0</v>
      </c>
      <c r="Q45" s="25">
        <v>0</v>
      </c>
      <c r="R45" s="25">
        <v>0</v>
      </c>
      <c r="S45" s="88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88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88">
        <v>0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88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  <c r="BF45" s="25">
        <v>0</v>
      </c>
      <c r="BG45" s="25">
        <v>0</v>
      </c>
      <c r="BH45" s="25">
        <v>0</v>
      </c>
      <c r="BI45" s="25">
        <v>0</v>
      </c>
      <c r="BJ45" s="25">
        <v>0</v>
      </c>
      <c r="BK45" s="25">
        <v>0</v>
      </c>
      <c r="BL45" s="25">
        <v>0</v>
      </c>
      <c r="BM45" s="25">
        <v>0</v>
      </c>
      <c r="BN45" s="25">
        <v>0</v>
      </c>
      <c r="BO45" s="25">
        <v>0</v>
      </c>
      <c r="BP45" s="25">
        <v>0</v>
      </c>
      <c r="BQ45" s="25">
        <v>0</v>
      </c>
      <c r="BR45" s="25">
        <v>0</v>
      </c>
      <c r="BS45" s="25">
        <v>0</v>
      </c>
      <c r="BT45" s="25">
        <v>0</v>
      </c>
      <c r="BU45" s="88">
        <v>0</v>
      </c>
      <c r="BV45" s="25">
        <v>0</v>
      </c>
      <c r="BW45" s="25">
        <v>0</v>
      </c>
      <c r="BX45" s="25">
        <v>0</v>
      </c>
      <c r="BZ45" s="34" t="e">
        <f t="shared" si="0"/>
        <v>#DIV/0!</v>
      </c>
      <c r="CA45" s="22">
        <f t="shared" si="9"/>
        <v>-1</v>
      </c>
      <c r="CB45" s="22">
        <f t="shared" si="10"/>
        <v>-1</v>
      </c>
      <c r="CC45" s="22">
        <f t="shared" si="11"/>
        <v>-1</v>
      </c>
      <c r="CD45" s="22">
        <f t="shared" si="12"/>
        <v>-1</v>
      </c>
      <c r="CE45" s="22">
        <f t="shared" si="13"/>
        <v>-1</v>
      </c>
      <c r="CF45" s="22">
        <f t="shared" si="14"/>
        <v>-1</v>
      </c>
      <c r="CG45" s="22">
        <f t="shared" si="15"/>
        <v>-1</v>
      </c>
    </row>
    <row r="46" spans="1:85" x14ac:dyDescent="0.25">
      <c r="A46" s="19" t="s">
        <v>119</v>
      </c>
      <c r="B46" s="88">
        <v>4462.1861333999996</v>
      </c>
      <c r="C46" s="88">
        <v>34.039267606000003</v>
      </c>
      <c r="D46" s="88">
        <v>12088.380825</v>
      </c>
      <c r="E46" s="88">
        <v>2309.7149448</v>
      </c>
      <c r="F46" s="88">
        <v>1595.8782381999999</v>
      </c>
      <c r="G46" s="88">
        <v>19403.199970999998</v>
      </c>
      <c r="H46" s="88">
        <v>350.81876553000001</v>
      </c>
      <c r="I46" s="88"/>
      <c r="J46" s="88"/>
      <c r="K46" s="88"/>
      <c r="L46" s="25"/>
      <c r="M46" s="25" t="s">
        <v>210</v>
      </c>
      <c r="N46" s="88">
        <v>0</v>
      </c>
      <c r="O46" s="25">
        <v>0</v>
      </c>
      <c r="P46" s="25">
        <v>0</v>
      </c>
      <c r="Q46" s="25">
        <v>0</v>
      </c>
      <c r="R46" s="25">
        <v>0</v>
      </c>
      <c r="S46" s="88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88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88">
        <v>0</v>
      </c>
      <c r="AH46" s="25">
        <v>0</v>
      </c>
      <c r="AI46" s="25">
        <v>0</v>
      </c>
      <c r="AJ46" s="25">
        <v>0</v>
      </c>
      <c r="AK46" s="25">
        <v>0</v>
      </c>
      <c r="AL46" s="25">
        <v>0</v>
      </c>
      <c r="AM46" s="88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  <c r="BF46" s="25">
        <v>0</v>
      </c>
      <c r="BG46" s="25">
        <v>0</v>
      </c>
      <c r="BH46" s="25">
        <v>0</v>
      </c>
      <c r="BI46" s="25">
        <v>0</v>
      </c>
      <c r="BJ46" s="25">
        <v>0</v>
      </c>
      <c r="BK46" s="25">
        <v>0</v>
      </c>
      <c r="BL46" s="25">
        <v>0</v>
      </c>
      <c r="BM46" s="25">
        <v>0</v>
      </c>
      <c r="BN46" s="25">
        <v>0</v>
      </c>
      <c r="BO46" s="25">
        <v>0</v>
      </c>
      <c r="BP46" s="25">
        <v>0</v>
      </c>
      <c r="BQ46" s="25">
        <v>0</v>
      </c>
      <c r="BR46" s="25">
        <v>0</v>
      </c>
      <c r="BS46" s="25">
        <v>0</v>
      </c>
      <c r="BT46" s="25">
        <v>0</v>
      </c>
      <c r="BU46" s="88">
        <v>0</v>
      </c>
      <c r="BV46" s="25">
        <v>0</v>
      </c>
      <c r="BW46" s="25">
        <v>0</v>
      </c>
      <c r="BX46" s="25">
        <v>0</v>
      </c>
      <c r="BZ46" s="34" t="e">
        <f t="shared" si="0"/>
        <v>#DIV/0!</v>
      </c>
      <c r="CA46" s="22">
        <f t="shared" si="9"/>
        <v>-1</v>
      </c>
      <c r="CB46" s="22">
        <f t="shared" si="10"/>
        <v>-1</v>
      </c>
      <c r="CC46" s="22">
        <f t="shared" si="11"/>
        <v>-1</v>
      </c>
      <c r="CD46" s="22">
        <f t="shared" si="12"/>
        <v>-1</v>
      </c>
      <c r="CE46" s="22">
        <f t="shared" si="13"/>
        <v>-1</v>
      </c>
      <c r="CF46" s="22">
        <f t="shared" si="14"/>
        <v>-1</v>
      </c>
      <c r="CG46" s="22">
        <f t="shared" si="15"/>
        <v>-1</v>
      </c>
    </row>
    <row r="47" spans="1:85" x14ac:dyDescent="0.25">
      <c r="A47" s="19" t="s">
        <v>120</v>
      </c>
      <c r="B47" s="88">
        <v>15.479921864</v>
      </c>
      <c r="C47" s="88">
        <v>0.70651544089999996</v>
      </c>
      <c r="D47" s="88">
        <v>24.96963277</v>
      </c>
      <c r="E47" s="88">
        <v>5497.9403671999999</v>
      </c>
      <c r="F47" s="88">
        <v>2891.7039969000002</v>
      </c>
      <c r="G47" s="88">
        <v>2.2525300809000002</v>
      </c>
      <c r="H47" s="88">
        <v>218.56221135000001</v>
      </c>
      <c r="I47" s="88"/>
      <c r="J47" s="88"/>
      <c r="K47" s="88"/>
      <c r="L47" s="25"/>
      <c r="M47" s="25" t="s">
        <v>211</v>
      </c>
      <c r="N47" s="88">
        <v>0</v>
      </c>
      <c r="O47" s="25">
        <v>0</v>
      </c>
      <c r="P47" s="25">
        <v>0</v>
      </c>
      <c r="Q47" s="25">
        <v>0</v>
      </c>
      <c r="R47" s="25">
        <v>0</v>
      </c>
      <c r="S47" s="88">
        <v>0</v>
      </c>
      <c r="T47" s="25">
        <v>8.8628911516394301E-4</v>
      </c>
      <c r="U47" s="25">
        <v>1.30113168934671E-3</v>
      </c>
      <c r="V47" s="25">
        <v>0.39458174021836501</v>
      </c>
      <c r="W47" s="25">
        <v>3.2200874088526401E-3</v>
      </c>
      <c r="X47" s="25">
        <v>3.1411454557780499E-4</v>
      </c>
      <c r="Y47" s="25">
        <v>1.2677662801964299E-3</v>
      </c>
      <c r="Z47" s="25">
        <v>0</v>
      </c>
      <c r="AA47" s="88">
        <v>0</v>
      </c>
      <c r="AB47" s="25">
        <v>0</v>
      </c>
      <c r="AC47" s="25">
        <v>0</v>
      </c>
      <c r="AD47" s="25">
        <v>0</v>
      </c>
      <c r="AE47" s="25">
        <v>8.1463208110804197E-4</v>
      </c>
      <c r="AF47" s="25">
        <v>0</v>
      </c>
      <c r="AG47" s="88">
        <v>0</v>
      </c>
      <c r="AH47" s="25">
        <v>0</v>
      </c>
      <c r="AI47" s="25">
        <v>0</v>
      </c>
      <c r="AJ47" s="25">
        <v>0</v>
      </c>
      <c r="AK47" s="25">
        <v>3.8251929209587802E-2</v>
      </c>
      <c r="AL47" s="25">
        <v>0</v>
      </c>
      <c r="AM47" s="88">
        <v>9.9171668402806609E-3</v>
      </c>
      <c r="AN47" s="25">
        <v>1.1090658134779601</v>
      </c>
      <c r="AO47" s="25">
        <v>0.123229638497109</v>
      </c>
      <c r="AP47" s="25">
        <v>1.23229545197507</v>
      </c>
      <c r="AQ47" s="25">
        <v>0</v>
      </c>
      <c r="AR47" s="25">
        <v>2.0158286622904802E-3</v>
      </c>
      <c r="AS47" s="25">
        <v>15.2317368563192</v>
      </c>
      <c r="AT47" s="25">
        <v>1.4389963722945E-3</v>
      </c>
      <c r="AU47" s="25">
        <v>6.7049339440136801</v>
      </c>
      <c r="AV47" s="25">
        <v>3.3104090124946799</v>
      </c>
      <c r="AW47" s="25">
        <v>1.02308338431521E-2</v>
      </c>
      <c r="AX47" s="25">
        <v>11.503856545247</v>
      </c>
      <c r="AY47" s="25">
        <v>18.863999955907499</v>
      </c>
      <c r="AZ47" s="25">
        <v>4.9110190313992996</v>
      </c>
      <c r="BA47" s="25">
        <v>1532.17377137893</v>
      </c>
      <c r="BB47" s="25">
        <v>514.63467670695502</v>
      </c>
      <c r="BC47" s="25">
        <v>1017.53909467198</v>
      </c>
      <c r="BD47" s="25">
        <v>0.70079123883221195</v>
      </c>
      <c r="BE47" s="25">
        <v>0.62274277021776403</v>
      </c>
      <c r="BF47" s="25">
        <v>334.612559180321</v>
      </c>
      <c r="BG47" s="25">
        <v>0.84677094528678998</v>
      </c>
      <c r="BH47" s="25">
        <v>3.2061057006013199E-3</v>
      </c>
      <c r="BI47" s="25">
        <v>6.6685560277120897E-4</v>
      </c>
      <c r="BJ47" s="25">
        <v>8.7503111272783499E-2</v>
      </c>
      <c r="BK47" s="25">
        <v>8.8013216708829403E-3</v>
      </c>
      <c r="BL47" s="25">
        <v>0</v>
      </c>
      <c r="BM47" s="25">
        <v>37.939928019091802</v>
      </c>
      <c r="BN47" s="25">
        <v>78.6186612432966</v>
      </c>
      <c r="BO47" s="25">
        <v>0.65685973643744</v>
      </c>
      <c r="BP47" s="25">
        <v>0.27261552693221403</v>
      </c>
      <c r="BQ47" s="25">
        <v>0</v>
      </c>
      <c r="BR47" s="25">
        <v>0</v>
      </c>
      <c r="BS47" s="25">
        <v>0</v>
      </c>
      <c r="BT47" s="25">
        <v>0</v>
      </c>
      <c r="BU47" s="88">
        <v>0</v>
      </c>
      <c r="BV47" s="25">
        <v>0</v>
      </c>
      <c r="BW47" s="25">
        <v>9.6029861604854799E-3</v>
      </c>
      <c r="BX47" s="25">
        <v>0</v>
      </c>
      <c r="BZ47" s="34">
        <f t="shared" si="0"/>
        <v>0</v>
      </c>
      <c r="CA47" s="22">
        <f t="shared" si="9"/>
        <v>-0.97451009483865669</v>
      </c>
      <c r="CB47" s="22">
        <f t="shared" si="10"/>
        <v>-0.9458583252464231</v>
      </c>
      <c r="CC47" s="22">
        <f t="shared" si="11"/>
        <v>-0.9506482348648867</v>
      </c>
      <c r="CD47" s="22">
        <f t="shared" si="12"/>
        <v>-0.72131859040893198</v>
      </c>
      <c r="CE47" s="22">
        <f t="shared" si="13"/>
        <v>-0.82203065138801901</v>
      </c>
      <c r="CF47" s="22">
        <f t="shared" si="14"/>
        <v>-0.87897363536060302</v>
      </c>
      <c r="CG47" s="22">
        <f t="shared" si="15"/>
        <v>-0.99995606291636074</v>
      </c>
    </row>
    <row r="48" spans="1:85" x14ac:dyDescent="0.25">
      <c r="CA48" s="22" t="str">
        <f t="shared" si="9"/>
        <v/>
      </c>
      <c r="CB48" s="22" t="str">
        <f t="shared" si="10"/>
        <v/>
      </c>
      <c r="CC48" s="22" t="str">
        <f t="shared" si="11"/>
        <v/>
      </c>
      <c r="CD48" s="22" t="str">
        <f t="shared" si="12"/>
        <v/>
      </c>
      <c r="CE48" s="22" t="str">
        <f t="shared" si="13"/>
        <v/>
      </c>
      <c r="CF48" s="22" t="str">
        <f t="shared" si="14"/>
        <v/>
      </c>
      <c r="CG48" s="22" t="str">
        <f t="shared" si="15"/>
        <v/>
      </c>
    </row>
    <row r="49" spans="1:85" x14ac:dyDescent="0.25">
      <c r="A49" s="20" t="s">
        <v>55</v>
      </c>
      <c r="B49" s="1">
        <f t="shared" ref="B49:H49" si="16">SUM(B3:B47)</f>
        <v>1810419.6071828941</v>
      </c>
      <c r="C49" s="1">
        <f t="shared" si="16"/>
        <v>30104.654032591199</v>
      </c>
      <c r="D49" s="1">
        <f t="shared" si="16"/>
        <v>1208815.2775269998</v>
      </c>
      <c r="E49" s="1">
        <f t="shared" si="16"/>
        <v>357909.69851333799</v>
      </c>
      <c r="F49" s="1">
        <f t="shared" si="16"/>
        <v>234748.28270953317</v>
      </c>
      <c r="G49" s="1">
        <f t="shared" si="16"/>
        <v>2410352.1401243852</v>
      </c>
      <c r="H49" s="1">
        <f t="shared" si="16"/>
        <v>377650.38069116813</v>
      </c>
      <c r="I49" s="1"/>
      <c r="J49" s="1"/>
      <c r="K49" s="1"/>
      <c r="N49" s="1">
        <f t="shared" ref="N49:BX49" si="17">SUM(N3:N47)</f>
        <v>34.477121321020114</v>
      </c>
      <c r="O49" s="1">
        <f t="shared" si="17"/>
        <v>3424.7204818587816</v>
      </c>
      <c r="P49" s="1">
        <f t="shared" si="17"/>
        <v>1631.2651717525866</v>
      </c>
      <c r="Q49" s="1">
        <f t="shared" si="17"/>
        <v>1628.4282293643018</v>
      </c>
      <c r="R49" s="1">
        <f t="shared" si="17"/>
        <v>366.84099563902782</v>
      </c>
      <c r="S49" s="1">
        <f t="shared" si="17"/>
        <v>18.333763188460779</v>
      </c>
      <c r="T49" s="1">
        <f t="shared" si="17"/>
        <v>2668.9406631174629</v>
      </c>
      <c r="U49" s="1">
        <f t="shared" si="17"/>
        <v>44559.905241261222</v>
      </c>
      <c r="V49" s="1">
        <f t="shared" si="17"/>
        <v>1285557.6078421369</v>
      </c>
      <c r="W49" s="1">
        <f t="shared" si="17"/>
        <v>4096.0351930055785</v>
      </c>
      <c r="X49" s="1">
        <f t="shared" si="17"/>
        <v>4369.6875338435621</v>
      </c>
      <c r="Y49" s="1">
        <f t="shared" si="17"/>
        <v>1463.2020674035107</v>
      </c>
      <c r="Z49" s="1">
        <f t="shared" si="17"/>
        <v>23257.663846299281</v>
      </c>
      <c r="AA49" s="1">
        <f t="shared" si="17"/>
        <v>20.011024559018992</v>
      </c>
      <c r="AB49" s="1">
        <f t="shared" si="17"/>
        <v>9196.8411226533808</v>
      </c>
      <c r="AC49" s="1">
        <f t="shared" si="17"/>
        <v>9196.8411226533808</v>
      </c>
      <c r="AD49" s="1">
        <f t="shared" si="17"/>
        <v>53.72483790784365</v>
      </c>
      <c r="AE49" s="1">
        <f t="shared" si="17"/>
        <v>1420.2024941239067</v>
      </c>
      <c r="AF49" s="1">
        <f t="shared" si="17"/>
        <v>54.064486319469559</v>
      </c>
      <c r="AG49" s="1">
        <f t="shared" si="17"/>
        <v>1551.2645522694629</v>
      </c>
      <c r="AH49" s="1">
        <f t="shared" si="17"/>
        <v>1954.9869685142191</v>
      </c>
      <c r="AI49" s="1">
        <f t="shared" si="17"/>
        <v>16629.353247130948</v>
      </c>
      <c r="AJ49" s="1">
        <f t="shared" si="17"/>
        <v>29.17137363575436</v>
      </c>
      <c r="AK49" s="1">
        <f t="shared" si="17"/>
        <v>24719.108776429759</v>
      </c>
      <c r="AL49" s="1">
        <f t="shared" si="17"/>
        <v>0</v>
      </c>
      <c r="AM49" s="1">
        <f t="shared" si="17"/>
        <v>208121.49839944326</v>
      </c>
      <c r="AN49" s="1">
        <f t="shared" si="17"/>
        <v>627176.30464526953</v>
      </c>
      <c r="AO49" s="1">
        <f t="shared" si="17"/>
        <v>69632.523689209047</v>
      </c>
      <c r="AP49" s="1">
        <f t="shared" si="17"/>
        <v>696862.55317238637</v>
      </c>
      <c r="AQ49" s="1">
        <f t="shared" si="17"/>
        <v>41.535296896326152</v>
      </c>
      <c r="AR49" s="1">
        <f t="shared" si="17"/>
        <v>3227.7402753918218</v>
      </c>
      <c r="AS49" s="1">
        <f t="shared" si="17"/>
        <v>3161.2083164297283</v>
      </c>
      <c r="AT49" s="1">
        <f t="shared" si="17"/>
        <v>79518.156750369759</v>
      </c>
      <c r="AU49" s="1">
        <f t="shared" si="17"/>
        <v>1234.6964708399948</v>
      </c>
      <c r="AV49" s="1">
        <f t="shared" si="17"/>
        <v>1295.1799122129598</v>
      </c>
      <c r="AW49" s="1">
        <f t="shared" si="17"/>
        <v>2948.3795147432638</v>
      </c>
      <c r="AX49" s="1">
        <f t="shared" si="17"/>
        <v>2009.1567930326114</v>
      </c>
      <c r="AY49" s="1">
        <f t="shared" si="17"/>
        <v>396.29015403835592</v>
      </c>
      <c r="AZ49" s="1">
        <f t="shared" si="17"/>
        <v>861.52097957883564</v>
      </c>
      <c r="BA49" s="1">
        <f t="shared" si="17"/>
        <v>139746.06200971734</v>
      </c>
      <c r="BB49" s="1">
        <f t="shared" si="17"/>
        <v>88890.278093710338</v>
      </c>
      <c r="BC49" s="1">
        <f t="shared" si="17"/>
        <v>50855.783916006774</v>
      </c>
      <c r="BD49" s="1">
        <f t="shared" si="17"/>
        <v>228.36158949293613</v>
      </c>
      <c r="BE49" s="1">
        <f t="shared" si="17"/>
        <v>58.527364339402709</v>
      </c>
      <c r="BF49" s="1">
        <f t="shared" si="17"/>
        <v>36746.04409109892</v>
      </c>
      <c r="BG49" s="1">
        <f t="shared" si="17"/>
        <v>608.71093395857361</v>
      </c>
      <c r="BH49" s="1">
        <f t="shared" si="17"/>
        <v>6657.2721207070217</v>
      </c>
      <c r="BI49" s="1">
        <f t="shared" si="17"/>
        <v>971.55602198146596</v>
      </c>
      <c r="BJ49" s="1">
        <f t="shared" si="17"/>
        <v>811.63578747325039</v>
      </c>
      <c r="BK49" s="1">
        <f t="shared" si="17"/>
        <v>16666.41011806345</v>
      </c>
      <c r="BL49" s="1">
        <f t="shared" si="17"/>
        <v>5359.3224952105293</v>
      </c>
      <c r="BM49" s="1">
        <f t="shared" si="17"/>
        <v>7420.3747775805541</v>
      </c>
      <c r="BN49" s="1">
        <f t="shared" si="17"/>
        <v>6328.5546149176589</v>
      </c>
      <c r="BO49" s="1">
        <f t="shared" si="17"/>
        <v>486.39853322147036</v>
      </c>
      <c r="BP49" s="1">
        <f t="shared" si="17"/>
        <v>1173836.735047193</v>
      </c>
      <c r="BQ49" s="1">
        <f t="shared" si="17"/>
        <v>15052.356291883409</v>
      </c>
      <c r="BR49" s="1">
        <f t="shared" si="17"/>
        <v>9321.424751991266</v>
      </c>
      <c r="BS49" s="1">
        <f t="shared" si="17"/>
        <v>5065.0011305838743</v>
      </c>
      <c r="BT49" s="1">
        <f t="shared" si="17"/>
        <v>16107.314832950218</v>
      </c>
      <c r="BU49" s="1">
        <f t="shared" si="17"/>
        <v>3.9380902402792302</v>
      </c>
      <c r="BV49" s="1">
        <f t="shared" si="17"/>
        <v>11992.765736479056</v>
      </c>
      <c r="BW49" s="1">
        <f t="shared" si="17"/>
        <v>208945.03106224001</v>
      </c>
      <c r="BX49" s="1">
        <f t="shared" si="17"/>
        <v>13408.706729525617</v>
      </c>
      <c r="CA49" s="22">
        <f t="shared" si="9"/>
        <v>-0.289911795728654</v>
      </c>
      <c r="CB49" s="22">
        <f t="shared" si="10"/>
        <v>-0.17889410887536081</v>
      </c>
      <c r="CC49" s="22">
        <f t="shared" si="11"/>
        <v>-0.42351609370951104</v>
      </c>
      <c r="CD49" s="22">
        <f t="shared" si="12"/>
        <v>-0.60954938469064845</v>
      </c>
      <c r="CE49" s="22">
        <f t="shared" si="13"/>
        <v>-0.62133789833215047</v>
      </c>
      <c r="CF49" s="22">
        <f t="shared" si="14"/>
        <v>-0.51300197365078049</v>
      </c>
      <c r="CG49" s="22">
        <f t="shared" si="15"/>
        <v>-0.4467236318421472</v>
      </c>
    </row>
    <row r="50" spans="1:85" x14ac:dyDescent="0.25">
      <c r="A50" s="20" t="s">
        <v>74</v>
      </c>
      <c r="B50" s="1">
        <f>SUM(B3:B15)</f>
        <v>1407160.2140055499</v>
      </c>
      <c r="C50" s="1">
        <f t="shared" ref="C50:H50" si="18">SUM(C3:C15)</f>
        <v>25615.789529784703</v>
      </c>
      <c r="D50" s="1">
        <f t="shared" si="18"/>
        <v>633560.11123881</v>
      </c>
      <c r="E50" s="1">
        <f>SUM(E3:E15)</f>
        <v>82311.054406317999</v>
      </c>
      <c r="F50" s="1">
        <f t="shared" si="18"/>
        <v>52024.358255823201</v>
      </c>
      <c r="G50" s="1">
        <f t="shared" si="18"/>
        <v>984591.75218327797</v>
      </c>
      <c r="H50" s="1">
        <f t="shared" si="18"/>
        <v>223398.65069517202</v>
      </c>
      <c r="I50" s="1"/>
      <c r="J50" s="1"/>
      <c r="K50" s="1"/>
      <c r="N50" s="1">
        <f t="shared" ref="N50:BX50" si="19">SUM(N3:N15)</f>
        <v>0</v>
      </c>
      <c r="O50" s="1">
        <f t="shared" si="19"/>
        <v>1329.8847884065649</v>
      </c>
      <c r="P50" s="1">
        <f t="shared" si="19"/>
        <v>1530.3902587391508</v>
      </c>
      <c r="Q50" s="1">
        <f t="shared" si="19"/>
        <v>1530.3902587391508</v>
      </c>
      <c r="R50" s="1">
        <f t="shared" si="19"/>
        <v>257.61815936186571</v>
      </c>
      <c r="S50" s="1">
        <f t="shared" si="19"/>
        <v>0</v>
      </c>
      <c r="T50" s="1">
        <f t="shared" si="19"/>
        <v>1550.5639710797204</v>
      </c>
      <c r="U50" s="1">
        <f t="shared" si="19"/>
        <v>19013.815185020576</v>
      </c>
      <c r="V50" s="1">
        <f t="shared" si="19"/>
        <v>1154184.5942526527</v>
      </c>
      <c r="W50" s="1">
        <f t="shared" si="19"/>
        <v>3285.7717690615405</v>
      </c>
      <c r="X50" s="1">
        <f t="shared" si="19"/>
        <v>2284.5938635640223</v>
      </c>
      <c r="Y50" s="1">
        <f t="shared" si="19"/>
        <v>1133.8124962630536</v>
      </c>
      <c r="Z50" s="1">
        <f t="shared" si="19"/>
        <v>22715.111070338648</v>
      </c>
      <c r="AA50" s="1">
        <f t="shared" si="19"/>
        <v>0</v>
      </c>
      <c r="AB50" s="1">
        <f t="shared" si="19"/>
        <v>5119.3593117081755</v>
      </c>
      <c r="AC50" s="1">
        <f t="shared" si="19"/>
        <v>5119.3593117081755</v>
      </c>
      <c r="AD50" s="1">
        <f t="shared" si="19"/>
        <v>53.72483790784365</v>
      </c>
      <c r="AE50" s="1">
        <f t="shared" si="19"/>
        <v>1199.9178891795975</v>
      </c>
      <c r="AF50" s="1">
        <f t="shared" si="19"/>
        <v>34.190643922602654</v>
      </c>
      <c r="AG50" s="1">
        <f t="shared" si="19"/>
        <v>252.69267427981859</v>
      </c>
      <c r="AH50" s="1">
        <f t="shared" si="19"/>
        <v>1188.7411010295352</v>
      </c>
      <c r="AI50" s="1">
        <f t="shared" si="19"/>
        <v>16015.615447954038</v>
      </c>
      <c r="AJ50" s="1">
        <f t="shared" si="19"/>
        <v>13.243266720161387</v>
      </c>
      <c r="AK50" s="1">
        <f t="shared" si="19"/>
        <v>23273.946414039798</v>
      </c>
      <c r="AL50" s="1">
        <f t="shared" si="19"/>
        <v>0</v>
      </c>
      <c r="AM50" s="1">
        <f t="shared" si="19"/>
        <v>154014.02031886301</v>
      </c>
      <c r="AN50" s="1">
        <f t="shared" si="19"/>
        <v>446312.83592302212</v>
      </c>
      <c r="AO50" s="1">
        <f t="shared" si="19"/>
        <v>49536.571352834762</v>
      </c>
      <c r="AP50" s="1">
        <f t="shared" si="19"/>
        <v>495903.1321137647</v>
      </c>
      <c r="AQ50" s="1">
        <f t="shared" si="19"/>
        <v>41.301405079456202</v>
      </c>
      <c r="AR50" s="1">
        <f t="shared" si="19"/>
        <v>2105.3541720080034</v>
      </c>
      <c r="AS50" s="1">
        <f t="shared" si="19"/>
        <v>1872.5758564298312</v>
      </c>
      <c r="AT50" s="1">
        <f t="shared" si="19"/>
        <v>61211.290106487977</v>
      </c>
      <c r="AU50" s="1">
        <f t="shared" si="19"/>
        <v>726.49420973476253</v>
      </c>
      <c r="AV50" s="1">
        <f t="shared" si="19"/>
        <v>527.49752031492915</v>
      </c>
      <c r="AW50" s="1">
        <f t="shared" si="19"/>
        <v>1598.9020825382033</v>
      </c>
      <c r="AX50" s="1">
        <f t="shared" si="19"/>
        <v>541.24895689650759</v>
      </c>
      <c r="AY50" s="1">
        <f t="shared" si="19"/>
        <v>339.84757591582741</v>
      </c>
      <c r="AZ50" s="1">
        <f t="shared" si="19"/>
        <v>533.5872462374424</v>
      </c>
      <c r="BA50" s="1">
        <f t="shared" si="19"/>
        <v>75828.5885963935</v>
      </c>
      <c r="BB50" s="1">
        <f t="shared" si="19"/>
        <v>44713.835192296538</v>
      </c>
      <c r="BC50" s="1">
        <f t="shared" si="19"/>
        <v>31114.753404096962</v>
      </c>
      <c r="BD50" s="1">
        <f t="shared" si="19"/>
        <v>223.53397776809501</v>
      </c>
      <c r="BE50" s="1">
        <f t="shared" si="19"/>
        <v>21.162787356658189</v>
      </c>
      <c r="BF50" s="1">
        <f t="shared" si="19"/>
        <v>20461.8307606989</v>
      </c>
      <c r="BG50" s="1">
        <f t="shared" si="19"/>
        <v>412.26870713862013</v>
      </c>
      <c r="BH50" s="1">
        <f t="shared" si="19"/>
        <v>3463.8787067675275</v>
      </c>
      <c r="BI50" s="1">
        <f t="shared" si="19"/>
        <v>257.38007075742792</v>
      </c>
      <c r="BJ50" s="1">
        <f t="shared" si="19"/>
        <v>416.61692826314265</v>
      </c>
      <c r="BK50" s="1">
        <f t="shared" si="19"/>
        <v>8680.9694770093865</v>
      </c>
      <c r="BL50" s="1">
        <f t="shared" si="19"/>
        <v>3836.5799829127982</v>
      </c>
      <c r="BM50" s="1">
        <f t="shared" si="19"/>
        <v>2051.9158749784192</v>
      </c>
      <c r="BN50" s="1">
        <f t="shared" si="19"/>
        <v>2425.573804258464</v>
      </c>
      <c r="BO50" s="1">
        <f t="shared" si="19"/>
        <v>158.55064923235193</v>
      </c>
      <c r="BP50" s="1">
        <f t="shared" si="19"/>
        <v>872534.05527009722</v>
      </c>
      <c r="BQ50" s="1">
        <f t="shared" si="19"/>
        <v>3532.126071580135</v>
      </c>
      <c r="BR50" s="1">
        <f t="shared" si="19"/>
        <v>4902.4854862657376</v>
      </c>
      <c r="BS50" s="1">
        <f t="shared" si="19"/>
        <v>4509.1145919349392</v>
      </c>
      <c r="BT50" s="1">
        <f t="shared" si="19"/>
        <v>8449.2449529704281</v>
      </c>
      <c r="BU50" s="1">
        <f t="shared" si="19"/>
        <v>0</v>
      </c>
      <c r="BV50" s="1">
        <f t="shared" si="19"/>
        <v>9396.8872952573911</v>
      </c>
      <c r="BW50" s="1">
        <f t="shared" si="19"/>
        <v>159955.70583311116</v>
      </c>
      <c r="BX50" s="1">
        <f t="shared" si="19"/>
        <v>6499.8669632096107</v>
      </c>
      <c r="CA50" s="22">
        <f t="shared" si="9"/>
        <v>-0.17977741072765965</v>
      </c>
      <c r="CB50" s="22">
        <f t="shared" si="10"/>
        <v>-9.1421859670650876E-2</v>
      </c>
      <c r="CC50" s="22">
        <f t="shared" si="11"/>
        <v>-0.21727532507670416</v>
      </c>
      <c r="CD50" s="22">
        <f t="shared" si="12"/>
        <v>-7.8755713393302382E-2</v>
      </c>
      <c r="CE50" s="22">
        <f t="shared" si="13"/>
        <v>-0.14052115794640063</v>
      </c>
      <c r="CF50" s="22">
        <f t="shared" si="14"/>
        <v>-0.11381133009158262</v>
      </c>
      <c r="CG50" s="22">
        <f t="shared" si="15"/>
        <v>-0.28398983012940804</v>
      </c>
    </row>
    <row r="51" spans="1:85" x14ac:dyDescent="0.25">
      <c r="A51" s="20" t="s">
        <v>127</v>
      </c>
      <c r="B51" s="1">
        <f>SUM(B16:B47)</f>
        <v>403259.39317734406</v>
      </c>
      <c r="C51" s="1">
        <f t="shared" ref="C51:H51" si="20">SUM(C16:C47)</f>
        <v>4488.8645028064993</v>
      </c>
      <c r="D51" s="1">
        <f t="shared" si="20"/>
        <v>575255.16628819006</v>
      </c>
      <c r="E51" s="1">
        <f>SUM(E16:E47)</f>
        <v>275598.64410701999</v>
      </c>
      <c r="F51" s="1">
        <f t="shared" si="20"/>
        <v>182723.92445371</v>
      </c>
      <c r="G51" s="1">
        <f t="shared" si="20"/>
        <v>1425760.3879411069</v>
      </c>
      <c r="H51" s="1">
        <f t="shared" si="20"/>
        <v>154251.72999599602</v>
      </c>
      <c r="I51" s="1"/>
      <c r="J51" s="1"/>
      <c r="K51" s="1"/>
      <c r="N51" s="1">
        <f t="shared" ref="N51:BX51" si="21">SUM(N16:N47)</f>
        <v>34.477121321020114</v>
      </c>
      <c r="O51" s="1">
        <f t="shared" si="21"/>
        <v>2094.8356934522171</v>
      </c>
      <c r="P51" s="1">
        <f t="shared" si="21"/>
        <v>100.87491301343596</v>
      </c>
      <c r="Q51" s="1">
        <f t="shared" si="21"/>
        <v>98.037970625150763</v>
      </c>
      <c r="R51" s="1">
        <f t="shared" si="21"/>
        <v>109.22283627716209</v>
      </c>
      <c r="S51" s="1">
        <f t="shared" si="21"/>
        <v>18.333763188460779</v>
      </c>
      <c r="T51" s="1">
        <f t="shared" si="21"/>
        <v>1118.3766920377429</v>
      </c>
      <c r="U51" s="1">
        <f t="shared" si="21"/>
        <v>25546.09005624065</v>
      </c>
      <c r="V51" s="1">
        <f t="shared" si="21"/>
        <v>131373.01358948418</v>
      </c>
      <c r="W51" s="1">
        <f t="shared" si="21"/>
        <v>810.26342394403798</v>
      </c>
      <c r="X51" s="1">
        <f t="shared" si="21"/>
        <v>2085.0936702795411</v>
      </c>
      <c r="Y51" s="1">
        <f t="shared" si="21"/>
        <v>329.38957114045689</v>
      </c>
      <c r="Z51" s="1">
        <f t="shared" si="21"/>
        <v>542.55277596063763</v>
      </c>
      <c r="AA51" s="1">
        <f t="shared" si="21"/>
        <v>20.011024559018992</v>
      </c>
      <c r="AB51" s="1">
        <f t="shared" si="21"/>
        <v>4077.4818109452035</v>
      </c>
      <c r="AC51" s="1">
        <f t="shared" si="21"/>
        <v>4077.4818109452035</v>
      </c>
      <c r="AD51" s="1">
        <f t="shared" si="21"/>
        <v>0</v>
      </c>
      <c r="AE51" s="1">
        <f t="shared" si="21"/>
        <v>220.28460494430959</v>
      </c>
      <c r="AF51" s="1">
        <f t="shared" si="21"/>
        <v>19.873842396866905</v>
      </c>
      <c r="AG51" s="1">
        <f t="shared" si="21"/>
        <v>1298.5718779896442</v>
      </c>
      <c r="AH51" s="1">
        <f t="shared" si="21"/>
        <v>766.2458674846838</v>
      </c>
      <c r="AI51" s="1">
        <f t="shared" si="21"/>
        <v>613.73779917691161</v>
      </c>
      <c r="AJ51" s="1">
        <f t="shared" si="21"/>
        <v>15.928106915592981</v>
      </c>
      <c r="AK51" s="1">
        <f t="shared" si="21"/>
        <v>1445.1623623899602</v>
      </c>
      <c r="AL51" s="1">
        <f t="shared" si="21"/>
        <v>0</v>
      </c>
      <c r="AM51" s="1">
        <f t="shared" si="21"/>
        <v>54107.478080580237</v>
      </c>
      <c r="AN51" s="1">
        <f t="shared" si="21"/>
        <v>180863.46872224734</v>
      </c>
      <c r="AO51" s="1">
        <f t="shared" si="21"/>
        <v>20095.952336374292</v>
      </c>
      <c r="AP51" s="1">
        <f t="shared" si="21"/>
        <v>200959.42105862172</v>
      </c>
      <c r="AQ51" s="1">
        <f t="shared" si="21"/>
        <v>0.23389181686995345</v>
      </c>
      <c r="AR51" s="1">
        <f t="shared" si="21"/>
        <v>1122.3861033838182</v>
      </c>
      <c r="AS51" s="1">
        <f t="shared" si="21"/>
        <v>1288.6324599998977</v>
      </c>
      <c r="AT51" s="1">
        <f t="shared" si="21"/>
        <v>18306.866643881749</v>
      </c>
      <c r="AU51" s="1">
        <f t="shared" si="21"/>
        <v>508.20226110523225</v>
      </c>
      <c r="AV51" s="1">
        <f t="shared" si="21"/>
        <v>767.68239189803103</v>
      </c>
      <c r="AW51" s="1">
        <f t="shared" si="21"/>
        <v>1349.4774322050605</v>
      </c>
      <c r="AX51" s="1">
        <f t="shared" si="21"/>
        <v>1467.9078361361039</v>
      </c>
      <c r="AY51" s="1">
        <f t="shared" si="21"/>
        <v>56.442578122528516</v>
      </c>
      <c r="AZ51" s="1">
        <f t="shared" si="21"/>
        <v>327.93373334139341</v>
      </c>
      <c r="BA51" s="1">
        <f t="shared" si="21"/>
        <v>63917.47341332378</v>
      </c>
      <c r="BB51" s="1">
        <f t="shared" si="21"/>
        <v>44176.442901413822</v>
      </c>
      <c r="BC51" s="1">
        <f t="shared" si="21"/>
        <v>19741.030511909808</v>
      </c>
      <c r="BD51" s="1">
        <f t="shared" si="21"/>
        <v>4.8276117248411055</v>
      </c>
      <c r="BE51" s="1">
        <f t="shared" si="21"/>
        <v>37.364576982744524</v>
      </c>
      <c r="BF51" s="1">
        <f t="shared" si="21"/>
        <v>16284.213330400022</v>
      </c>
      <c r="BG51" s="1">
        <f t="shared" si="21"/>
        <v>196.44222681995353</v>
      </c>
      <c r="BH51" s="1">
        <f t="shared" si="21"/>
        <v>3193.3934139394937</v>
      </c>
      <c r="BI51" s="1">
        <f t="shared" si="21"/>
        <v>714.17595122403804</v>
      </c>
      <c r="BJ51" s="1">
        <f t="shared" si="21"/>
        <v>395.01885921010762</v>
      </c>
      <c r="BK51" s="1">
        <f t="shared" si="21"/>
        <v>7985.4406410540651</v>
      </c>
      <c r="BL51" s="1">
        <f t="shared" si="21"/>
        <v>1522.7425122977313</v>
      </c>
      <c r="BM51" s="1">
        <f t="shared" si="21"/>
        <v>5368.4589026021349</v>
      </c>
      <c r="BN51" s="1">
        <f t="shared" si="21"/>
        <v>3902.9808106591945</v>
      </c>
      <c r="BO51" s="1">
        <f t="shared" si="21"/>
        <v>327.84788398911854</v>
      </c>
      <c r="BP51" s="1">
        <f t="shared" si="21"/>
        <v>301302.67977709556</v>
      </c>
      <c r="BQ51" s="1">
        <f t="shared" si="21"/>
        <v>11520.230220303274</v>
      </c>
      <c r="BR51" s="1">
        <f t="shared" si="21"/>
        <v>4418.9392657255275</v>
      </c>
      <c r="BS51" s="1">
        <f t="shared" si="21"/>
        <v>555.8865386489349</v>
      </c>
      <c r="BT51" s="1">
        <f t="shared" si="21"/>
        <v>7658.0698799797865</v>
      </c>
      <c r="BU51" s="1">
        <f t="shared" si="21"/>
        <v>3.9380902402792302</v>
      </c>
      <c r="BV51" s="1">
        <f t="shared" si="21"/>
        <v>2595.8784412216642</v>
      </c>
      <c r="BW51" s="1">
        <f t="shared" si="21"/>
        <v>48989.325229128874</v>
      </c>
      <c r="BX51" s="1">
        <f t="shared" si="21"/>
        <v>6908.8397663160049</v>
      </c>
      <c r="CA51" s="22">
        <f t="shared" si="9"/>
        <v>-0.67422206199742651</v>
      </c>
      <c r="CB51" s="22">
        <f t="shared" si="10"/>
        <v>-0.67805614059269881</v>
      </c>
      <c r="CC51" s="22">
        <f t="shared" si="11"/>
        <v>-0.65066038023560224</v>
      </c>
      <c r="CD51" s="22">
        <f t="shared" si="12"/>
        <v>-0.76807769276069637</v>
      </c>
      <c r="CE51" s="22">
        <f t="shared" si="13"/>
        <v>-0.75823394208783435</v>
      </c>
      <c r="CF51" s="22">
        <f t="shared" si="14"/>
        <v>-0.78867228860790783</v>
      </c>
      <c r="CG51" s="22">
        <f t="shared" si="15"/>
        <v>-0.68240663990996719</v>
      </c>
    </row>
    <row r="53" spans="1:85" x14ac:dyDescent="0.25">
      <c r="A53" s="37"/>
    </row>
    <row r="54" spans="1:85" x14ac:dyDescent="0.25">
      <c r="A54" s="37"/>
    </row>
    <row r="56" spans="1:85" x14ac:dyDescent="0.25">
      <c r="E56" s="88"/>
    </row>
    <row r="57" spans="1:85" x14ac:dyDescent="0.25">
      <c r="E57" s="88"/>
    </row>
    <row r="58" spans="1:85" x14ac:dyDescent="0.25">
      <c r="E58" s="88"/>
    </row>
    <row r="59" spans="1:85" x14ac:dyDescent="0.25">
      <c r="E59" s="88"/>
    </row>
    <row r="60" spans="1:85" x14ac:dyDescent="0.25">
      <c r="E60" s="88"/>
    </row>
    <row r="61" spans="1:85" x14ac:dyDescent="0.25">
      <c r="E61" s="88"/>
    </row>
    <row r="62" spans="1:85" x14ac:dyDescent="0.25">
      <c r="E62" s="88"/>
    </row>
    <row r="63" spans="1:85" x14ac:dyDescent="0.25">
      <c r="E63" s="88"/>
    </row>
    <row r="64" spans="1:85" x14ac:dyDescent="0.25">
      <c r="E64" s="88"/>
    </row>
    <row r="65" spans="5:5" x14ac:dyDescent="0.25">
      <c r="E65" s="88"/>
    </row>
    <row r="66" spans="5:5" x14ac:dyDescent="0.25">
      <c r="E66" s="88"/>
    </row>
    <row r="67" spans="5:5" x14ac:dyDescent="0.25">
      <c r="E67" s="88"/>
    </row>
    <row r="68" spans="5:5" x14ac:dyDescent="0.25">
      <c r="E68" s="88"/>
    </row>
    <row r="69" spans="5:5" x14ac:dyDescent="0.25">
      <c r="E69" s="88"/>
    </row>
    <row r="70" spans="5:5" x14ac:dyDescent="0.25">
      <c r="E70" s="88"/>
    </row>
    <row r="71" spans="5:5" x14ac:dyDescent="0.25">
      <c r="E71" s="88"/>
    </row>
    <row r="72" spans="5:5" x14ac:dyDescent="0.25">
      <c r="E72" s="88"/>
    </row>
    <row r="73" spans="5:5" x14ac:dyDescent="0.25">
      <c r="E73" s="88"/>
    </row>
    <row r="74" spans="5:5" x14ac:dyDescent="0.25">
      <c r="E74" s="88"/>
    </row>
    <row r="75" spans="5:5" x14ac:dyDescent="0.25">
      <c r="E75" s="88"/>
    </row>
    <row r="76" spans="5:5" x14ac:dyDescent="0.25">
      <c r="E76" s="88"/>
    </row>
    <row r="77" spans="5:5" x14ac:dyDescent="0.25">
      <c r="E77" s="88"/>
    </row>
    <row r="78" spans="5:5" x14ac:dyDescent="0.25">
      <c r="E78" s="88"/>
    </row>
    <row r="79" spans="5:5" x14ac:dyDescent="0.25">
      <c r="E79" s="88"/>
    </row>
    <row r="80" spans="5:5" x14ac:dyDescent="0.25">
      <c r="E80" s="88"/>
    </row>
    <row r="81" spans="5:5" x14ac:dyDescent="0.25">
      <c r="E81" s="88"/>
    </row>
    <row r="82" spans="5:5" x14ac:dyDescent="0.25">
      <c r="E82" s="88"/>
    </row>
    <row r="83" spans="5:5" x14ac:dyDescent="0.25">
      <c r="E83" s="88"/>
    </row>
    <row r="84" spans="5:5" x14ac:dyDescent="0.25">
      <c r="E84" s="88"/>
    </row>
    <row r="85" spans="5:5" x14ac:dyDescent="0.25">
      <c r="E85" s="88"/>
    </row>
    <row r="86" spans="5:5" x14ac:dyDescent="0.25">
      <c r="E86" s="88"/>
    </row>
    <row r="87" spans="5:5" x14ac:dyDescent="0.25">
      <c r="E87" s="88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A709-1449-4949-9701-F46A394FCEF8}">
  <dimension ref="A1:CG48"/>
  <sheetViews>
    <sheetView zoomScale="85" zoomScaleNormal="85" workbookViewId="0">
      <pane xSplit="1" ySplit="2" topLeftCell="L3" activePane="bottomRight" state="frozen"/>
      <selection activeCell="L2" sqref="L2"/>
      <selection pane="topRight" activeCell="L2" sqref="L2"/>
      <selection pane="bottomLeft" activeCell="L2" sqref="L2"/>
      <selection pane="bottomRight" activeCell="L2" sqref="L2"/>
    </sheetView>
  </sheetViews>
  <sheetFormatPr defaultColWidth="9.140625" defaultRowHeight="15" x14ac:dyDescent="0.25"/>
  <cols>
    <col min="1" max="1" width="19.85546875" style="87" customWidth="1"/>
    <col min="2" max="11" width="9.140625" style="87"/>
    <col min="12" max="12" width="15.5703125" style="87" bestFit="1" customWidth="1"/>
    <col min="13" max="14" width="6.7109375" style="87" bestFit="1" customWidth="1"/>
    <col min="15" max="15" width="5.7109375" style="87" bestFit="1" customWidth="1"/>
    <col min="16" max="16" width="14.5703125" style="87" bestFit="1" customWidth="1"/>
    <col min="17" max="17" width="5.5703125" style="87" bestFit="1" customWidth="1"/>
    <col min="18" max="18" width="5.5703125" style="87" customWidth="1"/>
    <col min="19" max="19" width="6.7109375" style="87" bestFit="1" customWidth="1"/>
    <col min="20" max="21" width="9.28515625" style="87" bestFit="1" customWidth="1"/>
    <col min="22" max="22" width="5.7109375" style="87" bestFit="1" customWidth="1"/>
    <col min="23" max="23" width="7.7109375" style="87" bestFit="1" customWidth="1"/>
    <col min="24" max="24" width="5.7109375" style="87" bestFit="1" customWidth="1"/>
    <col min="25" max="25" width="6.7109375" style="87" bestFit="1" customWidth="1"/>
    <col min="26" max="26" width="6.7109375" style="87" customWidth="1"/>
    <col min="27" max="27" width="6.7109375" style="87" bestFit="1" customWidth="1"/>
    <col min="28" max="28" width="15.42578125" style="87" bestFit="1" customWidth="1"/>
    <col min="29" max="29" width="6.5703125" style="87" customWidth="1"/>
    <col min="30" max="30" width="5.7109375" style="87" bestFit="1" customWidth="1"/>
    <col min="31" max="31" width="5.140625" style="87" bestFit="1" customWidth="1"/>
    <col min="32" max="32" width="5.140625" style="87" customWidth="1"/>
    <col min="33" max="33" width="5.7109375" style="87" bestFit="1" customWidth="1"/>
    <col min="34" max="34" width="6.7109375" style="87" bestFit="1" customWidth="1"/>
    <col min="35" max="35" width="6.140625" style="87" bestFit="1" customWidth="1"/>
    <col min="36" max="36" width="6.7109375" style="87" bestFit="1" customWidth="1"/>
    <col min="37" max="37" width="10" style="87" bestFit="1" customWidth="1"/>
    <col min="38" max="38" width="10" style="87" customWidth="1"/>
    <col min="39" max="39" width="9.28515625" style="87" bestFit="1" customWidth="1"/>
    <col min="40" max="40" width="7.7109375" style="87" bestFit="1" customWidth="1"/>
    <col min="41" max="41" width="9.28515625" style="87" bestFit="1" customWidth="1"/>
    <col min="42" max="42" width="6" style="87" bestFit="1" customWidth="1"/>
    <col min="43" max="43" width="6.7109375" style="87" bestFit="1" customWidth="1"/>
    <col min="44" max="44" width="5.7109375" style="87" bestFit="1" customWidth="1"/>
    <col min="45" max="45" width="7.7109375" style="87" bestFit="1" customWidth="1"/>
    <col min="46" max="46" width="5.7109375" style="87" bestFit="1" customWidth="1"/>
    <col min="47" max="47" width="4.140625" style="87" bestFit="1" customWidth="1"/>
    <col min="48" max="48" width="6.7109375" style="87" bestFit="1" customWidth="1"/>
    <col min="49" max="49" width="5.7109375" style="87" bestFit="1" customWidth="1"/>
    <col min="50" max="50" width="5.85546875" style="87" bestFit="1" customWidth="1"/>
    <col min="51" max="51" width="5.7109375" style="87" bestFit="1" customWidth="1"/>
    <col min="52" max="53" width="7.7109375" style="87" bestFit="1" customWidth="1"/>
    <col min="54" max="54" width="6.7109375" style="87" bestFit="1" customWidth="1"/>
    <col min="55" max="55" width="5.140625" style="87" bestFit="1" customWidth="1"/>
    <col min="56" max="56" width="5.28515625" style="87" bestFit="1" customWidth="1"/>
    <col min="57" max="57" width="8.7109375" style="87" bestFit="1" customWidth="1"/>
    <col min="58" max="58" width="4.85546875" style="87" bestFit="1" customWidth="1"/>
    <col min="59" max="59" width="7.85546875" style="87" bestFit="1" customWidth="1"/>
    <col min="60" max="60" width="5.85546875" style="87" bestFit="1" customWidth="1"/>
    <col min="61" max="61" width="6" style="87" bestFit="1" customWidth="1"/>
    <col min="62" max="62" width="6.7109375" style="87" bestFit="1" customWidth="1"/>
    <col min="63" max="63" width="7.7109375" style="87" bestFit="1" customWidth="1"/>
    <col min="64" max="64" width="5.7109375" style="87" bestFit="1" customWidth="1"/>
    <col min="65" max="65" width="6.7109375" style="87" bestFit="1" customWidth="1"/>
    <col min="66" max="66" width="4.140625" style="87" bestFit="1" customWidth="1"/>
    <col min="67" max="67" width="9.28515625" style="87" bestFit="1" customWidth="1"/>
    <col min="68" max="68" width="8" style="87" bestFit="1" customWidth="1"/>
    <col min="69" max="71" width="6.7109375" style="87" bestFit="1" customWidth="1"/>
    <col min="72" max="72" width="6.7109375" style="87" customWidth="1"/>
    <col min="73" max="73" width="6.7109375" style="87" bestFit="1" customWidth="1"/>
    <col min="74" max="74" width="9.140625" style="87" bestFit="1" customWidth="1"/>
    <col min="75" max="75" width="7.140625" style="87" bestFit="1" customWidth="1"/>
    <col min="76" max="16384" width="9.140625" style="87"/>
  </cols>
  <sheetData>
    <row r="1" spans="1:85" x14ac:dyDescent="0.25">
      <c r="B1" s="87" t="s">
        <v>489</v>
      </c>
      <c r="L1" s="87" t="s">
        <v>491</v>
      </c>
      <c r="BZ1" s="87" t="s">
        <v>310</v>
      </c>
    </row>
    <row r="2" spans="1:85" x14ac:dyDescent="0.25">
      <c r="A2" s="87" t="s">
        <v>52</v>
      </c>
      <c r="B2" s="88" t="s">
        <v>59</v>
      </c>
      <c r="C2" s="88" t="s">
        <v>57</v>
      </c>
      <c r="D2" s="88" t="s">
        <v>60</v>
      </c>
      <c r="E2" s="88" t="s">
        <v>54</v>
      </c>
      <c r="F2" s="88" t="s">
        <v>53</v>
      </c>
      <c r="G2" s="88" t="s">
        <v>61</v>
      </c>
      <c r="H2" s="88" t="s">
        <v>62</v>
      </c>
      <c r="I2" s="88"/>
      <c r="J2" s="88"/>
      <c r="K2" s="88"/>
      <c r="L2" s="88" t="s">
        <v>226</v>
      </c>
      <c r="M2" s="88" t="s">
        <v>458</v>
      </c>
      <c r="N2" s="88" t="s">
        <v>360</v>
      </c>
      <c r="O2" s="88" t="s">
        <v>131</v>
      </c>
      <c r="P2" s="88" t="s">
        <v>132</v>
      </c>
      <c r="Q2" s="88" t="s">
        <v>133</v>
      </c>
      <c r="R2" s="88" t="s">
        <v>335</v>
      </c>
      <c r="S2" s="88" t="s">
        <v>361</v>
      </c>
      <c r="T2" s="88" t="s">
        <v>134</v>
      </c>
      <c r="U2" s="88" t="s">
        <v>59</v>
      </c>
      <c r="V2" s="88" t="s">
        <v>136</v>
      </c>
      <c r="W2" s="88" t="s">
        <v>137</v>
      </c>
      <c r="X2" s="88" t="s">
        <v>362</v>
      </c>
      <c r="Y2" s="88" t="s">
        <v>138</v>
      </c>
      <c r="Z2" s="88" t="s">
        <v>459</v>
      </c>
      <c r="AA2" s="88" t="s">
        <v>139</v>
      </c>
      <c r="AB2" s="88" t="s">
        <v>140</v>
      </c>
      <c r="AC2" s="88" t="s">
        <v>141</v>
      </c>
      <c r="AD2" s="88" t="s">
        <v>142</v>
      </c>
      <c r="AE2" s="88" t="s">
        <v>143</v>
      </c>
      <c r="AF2" s="88" t="s">
        <v>460</v>
      </c>
      <c r="AG2" s="88" t="s">
        <v>363</v>
      </c>
      <c r="AH2" s="88" t="s">
        <v>144</v>
      </c>
      <c r="AI2" s="88" t="s">
        <v>368</v>
      </c>
      <c r="AJ2" s="88" t="s">
        <v>57</v>
      </c>
      <c r="AK2" s="88" t="s">
        <v>128</v>
      </c>
      <c r="AL2" s="88" t="s">
        <v>461</v>
      </c>
      <c r="AM2" s="88" t="s">
        <v>145</v>
      </c>
      <c r="AN2" s="88" t="s">
        <v>146</v>
      </c>
      <c r="AO2" s="88" t="s">
        <v>60</v>
      </c>
      <c r="AP2" s="88" t="s">
        <v>147</v>
      </c>
      <c r="AQ2" s="88" t="s">
        <v>148</v>
      </c>
      <c r="AR2" s="88" t="s">
        <v>149</v>
      </c>
      <c r="AS2" s="88" t="s">
        <v>150</v>
      </c>
      <c r="AT2" s="88" t="s">
        <v>151</v>
      </c>
      <c r="AU2" s="88" t="s">
        <v>152</v>
      </c>
      <c r="AV2" s="88" t="s">
        <v>153</v>
      </c>
      <c r="AW2" s="88" t="s">
        <v>154</v>
      </c>
      <c r="AX2" s="88" t="s">
        <v>155</v>
      </c>
      <c r="AY2" s="88" t="s">
        <v>156</v>
      </c>
      <c r="AZ2" s="88" t="s">
        <v>54</v>
      </c>
      <c r="BA2" s="88" t="s">
        <v>53</v>
      </c>
      <c r="BB2" s="88" t="s">
        <v>157</v>
      </c>
      <c r="BC2" s="88" t="s">
        <v>158</v>
      </c>
      <c r="BD2" s="88" t="s">
        <v>159</v>
      </c>
      <c r="BE2" s="88" t="s">
        <v>160</v>
      </c>
      <c r="BF2" s="88" t="s">
        <v>161</v>
      </c>
      <c r="BG2" s="88" t="s">
        <v>162</v>
      </c>
      <c r="BH2" s="88" t="s">
        <v>163</v>
      </c>
      <c r="BI2" s="88" t="s">
        <v>164</v>
      </c>
      <c r="BJ2" s="88" t="s">
        <v>165</v>
      </c>
      <c r="BK2" s="88" t="s">
        <v>364</v>
      </c>
      <c r="BL2" s="88" t="s">
        <v>166</v>
      </c>
      <c r="BM2" s="88" t="s">
        <v>167</v>
      </c>
      <c r="BN2" s="88" t="s">
        <v>168</v>
      </c>
      <c r="BO2" s="88" t="s">
        <v>61</v>
      </c>
      <c r="BP2" s="88" t="s">
        <v>369</v>
      </c>
      <c r="BQ2" s="88" t="s">
        <v>169</v>
      </c>
      <c r="BR2" s="88" t="s">
        <v>170</v>
      </c>
      <c r="BS2" s="88" t="s">
        <v>171</v>
      </c>
      <c r="BT2" s="88" t="s">
        <v>172</v>
      </c>
      <c r="BU2" s="88" t="s">
        <v>173</v>
      </c>
      <c r="BV2" s="88" t="s">
        <v>174</v>
      </c>
      <c r="BW2" s="88" t="s">
        <v>370</v>
      </c>
      <c r="BY2" s="88" t="s">
        <v>141</v>
      </c>
      <c r="BZ2" s="88" t="s">
        <v>59</v>
      </c>
      <c r="CA2" s="88" t="s">
        <v>57</v>
      </c>
      <c r="CB2" s="88" t="s">
        <v>60</v>
      </c>
      <c r="CC2" s="88" t="s">
        <v>54</v>
      </c>
      <c r="CD2" s="88" t="s">
        <v>53</v>
      </c>
      <c r="CE2" s="88" t="s">
        <v>61</v>
      </c>
      <c r="CF2" s="88" t="s">
        <v>62</v>
      </c>
      <c r="CG2" s="88"/>
    </row>
    <row r="3" spans="1:85" x14ac:dyDescent="0.25">
      <c r="A3" s="101" t="s">
        <v>81</v>
      </c>
      <c r="B3" s="88">
        <v>5.8460672300000002E-2</v>
      </c>
      <c r="C3" s="88"/>
      <c r="D3" s="88">
        <v>0.1838940392</v>
      </c>
      <c r="E3" s="88">
        <v>7.9475576000000003E-3</v>
      </c>
      <c r="F3" s="88">
        <v>7.9475556999999992E-3</v>
      </c>
      <c r="G3" s="88">
        <v>6.1529369999999996E-4</v>
      </c>
      <c r="H3" s="88">
        <v>1707.1736828999999</v>
      </c>
      <c r="I3" s="88"/>
      <c r="J3" s="88"/>
      <c r="K3" s="88"/>
      <c r="L3" s="88" t="s">
        <v>72</v>
      </c>
      <c r="M3" s="88">
        <v>0</v>
      </c>
      <c r="N3" s="88">
        <v>0</v>
      </c>
      <c r="O3" s="88">
        <v>0</v>
      </c>
      <c r="P3" s="88">
        <v>0</v>
      </c>
      <c r="Q3" s="88">
        <v>0</v>
      </c>
      <c r="R3" s="88">
        <v>0</v>
      </c>
      <c r="S3" s="88">
        <v>39.554361223342497</v>
      </c>
      <c r="T3" s="88">
        <v>5469.59345268981</v>
      </c>
      <c r="U3" s="88">
        <v>5.8610151151088502E-2</v>
      </c>
      <c r="V3" s="88">
        <v>0</v>
      </c>
      <c r="W3" s="88">
        <v>885.60874677359197</v>
      </c>
      <c r="X3" s="88">
        <v>0</v>
      </c>
      <c r="Y3" s="88">
        <v>0</v>
      </c>
      <c r="Z3" s="88">
        <v>0</v>
      </c>
      <c r="AA3" s="88">
        <v>0</v>
      </c>
      <c r="AB3" s="88">
        <v>0</v>
      </c>
      <c r="AC3" s="88">
        <v>0</v>
      </c>
      <c r="AD3" s="88">
        <v>2.9238116613482201E-2</v>
      </c>
      <c r="AE3" s="88">
        <v>0</v>
      </c>
      <c r="AF3" s="88">
        <v>0</v>
      </c>
      <c r="AG3" s="88">
        <v>0</v>
      </c>
      <c r="AH3" s="88">
        <v>0</v>
      </c>
      <c r="AI3" s="88">
        <v>0</v>
      </c>
      <c r="AJ3" s="88">
        <v>0</v>
      </c>
      <c r="AK3" s="88">
        <v>0</v>
      </c>
      <c r="AL3" s="88">
        <v>2597.4776539515101</v>
      </c>
      <c r="AM3" s="88">
        <v>0.16591796580124199</v>
      </c>
      <c r="AN3" s="88">
        <v>1.84305106874782E-2</v>
      </c>
      <c r="AO3" s="88">
        <v>0.18434847648871999</v>
      </c>
      <c r="AP3" s="88">
        <v>0</v>
      </c>
      <c r="AQ3" s="88">
        <v>10.679513396848501</v>
      </c>
      <c r="AR3" s="88">
        <v>2.0887197208948501E-4</v>
      </c>
      <c r="AS3" s="88">
        <v>924.66088151325698</v>
      </c>
      <c r="AT3" s="88">
        <v>2.14552489293804E-4</v>
      </c>
      <c r="AU3" s="88">
        <v>1.38664329767356E-5</v>
      </c>
      <c r="AV3" s="88">
        <v>1.41421881975562E-4</v>
      </c>
      <c r="AW3" s="88">
        <v>2.8292041865771599E-6</v>
      </c>
      <c r="AX3" s="88">
        <v>3.0537552979822098E-5</v>
      </c>
      <c r="AY3" s="88">
        <v>1.6695395095818399E-5</v>
      </c>
      <c r="AZ3" s="88">
        <v>7.9689146039173993E-3</v>
      </c>
      <c r="BA3" s="88">
        <v>7.9689126943236592E-3</v>
      </c>
      <c r="BB3" s="88">
        <v>1.9095937432827899E-9</v>
      </c>
      <c r="BC3" s="88">
        <v>0</v>
      </c>
      <c r="BD3" s="88">
        <v>0</v>
      </c>
      <c r="BE3" s="88">
        <v>3.6214180128639698E-3</v>
      </c>
      <c r="BF3" s="88">
        <v>0</v>
      </c>
      <c r="BG3" s="88">
        <v>5.5083752487089402E-4</v>
      </c>
      <c r="BH3" s="88">
        <v>0</v>
      </c>
      <c r="BI3" s="88">
        <v>3.78889752365833E-6</v>
      </c>
      <c r="BJ3" s="88">
        <v>1.37752883921141E-3</v>
      </c>
      <c r="BK3" s="88">
        <v>691.08549360653103</v>
      </c>
      <c r="BL3" s="88">
        <v>2.1567003422675701E-4</v>
      </c>
      <c r="BM3" s="88">
        <v>1.27486331894817E-4</v>
      </c>
      <c r="BN3" s="88">
        <v>1.4434081251343399E-3</v>
      </c>
      <c r="BO3" s="88">
        <v>6.1683538418294103E-4</v>
      </c>
      <c r="BP3" s="88">
        <v>486.53976982258899</v>
      </c>
      <c r="BQ3" s="88">
        <v>0</v>
      </c>
      <c r="BR3" s="88">
        <v>0</v>
      </c>
      <c r="BS3" s="88">
        <v>18.576177012891499</v>
      </c>
      <c r="BT3" s="88">
        <v>0</v>
      </c>
      <c r="BU3" s="88">
        <v>23.1133654644952</v>
      </c>
      <c r="BV3" s="88">
        <v>1711.7892923714501</v>
      </c>
      <c r="BW3" s="88">
        <v>6.8914720031972703</v>
      </c>
      <c r="BY3" s="34">
        <f t="shared" ref="BY3:BY8" si="0">AC3/AO3</f>
        <v>0</v>
      </c>
      <c r="BZ3" s="79">
        <f t="shared" ref="BZ3:BZ11" si="1">IF(B3=0,"",(U3-B3)/B3)</f>
        <v>2.5569129674292129E-3</v>
      </c>
      <c r="CA3" s="79" t="str">
        <f t="shared" ref="CA3:CA11" si="2">IF(C3=0,"",(AJ3-C3)/C3)</f>
        <v/>
      </c>
      <c r="CB3" s="79">
        <f t="shared" ref="CB3:CB11" si="3">IF(D3=0,"",(AO3-D3)/D3)</f>
        <v>2.4711909678907869E-3</v>
      </c>
      <c r="CC3" s="79">
        <f t="shared" ref="CC3:CD11" si="4">IF(E3=0,"",(AZ3-E3)/E3)</f>
        <v>2.6872411616619195E-3</v>
      </c>
      <c r="CD3" s="79">
        <f t="shared" si="4"/>
        <v>2.6872405969624123E-3</v>
      </c>
      <c r="CE3" s="79">
        <f t="shared" ref="CE3:CE11" si="5">IF(G3=0,"",(BO3-G3)/G3)</f>
        <v>2.5056069693888848E-3</v>
      </c>
      <c r="CF3" s="79">
        <f t="shared" ref="CF3:CF11" si="6">IF(H3=0,"",(BV3-H3)/H3)</f>
        <v>2.7036554731851127E-3</v>
      </c>
      <c r="CG3" s="79"/>
    </row>
    <row r="4" spans="1:85" x14ac:dyDescent="0.25">
      <c r="A4" s="102" t="s">
        <v>82</v>
      </c>
      <c r="B4" s="88">
        <v>4.4696600000000002E-5</v>
      </c>
      <c r="C4" s="88"/>
      <c r="D4" s="88">
        <v>8.2032747E-6</v>
      </c>
      <c r="E4" s="88">
        <v>2.1088099999999999E-5</v>
      </c>
      <c r="F4" s="88">
        <v>2.1088099999999999E-5</v>
      </c>
      <c r="G4" s="88"/>
      <c r="H4" s="88">
        <v>5805.2274655000001</v>
      </c>
      <c r="I4" s="88"/>
      <c r="J4" s="88"/>
      <c r="K4" s="88"/>
      <c r="L4" s="88" t="s">
        <v>124</v>
      </c>
      <c r="M4" s="88">
        <v>0</v>
      </c>
      <c r="N4" s="88">
        <v>0</v>
      </c>
      <c r="O4" s="88">
        <v>0</v>
      </c>
      <c r="P4" s="88">
        <v>0</v>
      </c>
      <c r="Q4" s="88">
        <v>0</v>
      </c>
      <c r="R4" s="88">
        <v>0</v>
      </c>
      <c r="S4" s="88">
        <v>778.78265104202205</v>
      </c>
      <c r="T4" s="88">
        <v>7314.0490783491496</v>
      </c>
      <c r="U4" s="88">
        <v>4.4824444848625103E-5</v>
      </c>
      <c r="V4" s="88">
        <v>0</v>
      </c>
      <c r="W4" s="88">
        <v>1217.0461566583399</v>
      </c>
      <c r="X4" s="88">
        <v>0</v>
      </c>
      <c r="Y4" s="88">
        <v>0</v>
      </c>
      <c r="Z4" s="88">
        <v>0</v>
      </c>
      <c r="AA4" s="88">
        <v>0</v>
      </c>
      <c r="AB4" s="88">
        <v>0</v>
      </c>
      <c r="AC4" s="88">
        <v>0</v>
      </c>
      <c r="AD4" s="88">
        <v>0.61066502395872901</v>
      </c>
      <c r="AE4" s="88">
        <v>0</v>
      </c>
      <c r="AF4" s="88">
        <v>0</v>
      </c>
      <c r="AG4" s="88">
        <v>0</v>
      </c>
      <c r="AH4" s="88">
        <v>0</v>
      </c>
      <c r="AI4" s="88">
        <v>0</v>
      </c>
      <c r="AJ4" s="88">
        <v>0</v>
      </c>
      <c r="AK4" s="88">
        <v>0</v>
      </c>
      <c r="AL4" s="88">
        <v>7039.3746391309296</v>
      </c>
      <c r="AM4" s="88">
        <v>7.4029888060318302E-6</v>
      </c>
      <c r="AN4" s="88">
        <v>8.2251307065261998E-7</v>
      </c>
      <c r="AO4" s="88">
        <v>8.2255018766844508E-6</v>
      </c>
      <c r="AP4" s="88">
        <v>0</v>
      </c>
      <c r="AQ4" s="88">
        <v>249.53071877841899</v>
      </c>
      <c r="AR4" s="88">
        <v>5.9560707022272401E-7</v>
      </c>
      <c r="AS4" s="88">
        <v>2925.8187020784198</v>
      </c>
      <c r="AT4" s="88">
        <v>6.11744903189535E-7</v>
      </c>
      <c r="AU4" s="88">
        <v>3.9549794143421399E-8</v>
      </c>
      <c r="AV4" s="88">
        <v>3.3369004117131401E-7</v>
      </c>
      <c r="AW4" s="88">
        <v>8.0689164834074807E-9</v>
      </c>
      <c r="AX4" s="88">
        <v>6.6060219249657202E-8</v>
      </c>
      <c r="AY4" s="88">
        <v>4.7618710626828903E-8</v>
      </c>
      <c r="AZ4" s="88">
        <v>2.1144452018055801E-5</v>
      </c>
      <c r="BA4" s="88">
        <v>2.1144452018055801E-5</v>
      </c>
      <c r="BB4" s="88">
        <v>0</v>
      </c>
      <c r="BC4" s="88">
        <v>0</v>
      </c>
      <c r="BD4" s="88">
        <v>0</v>
      </c>
      <c r="BE4" s="88">
        <v>9.1219100844921096E-6</v>
      </c>
      <c r="BF4" s="88">
        <v>0</v>
      </c>
      <c r="BG4" s="88">
        <v>1.51534251558392E-6</v>
      </c>
      <c r="BH4" s="88">
        <v>0</v>
      </c>
      <c r="BI4" s="88">
        <v>8.2077018469220194E-9</v>
      </c>
      <c r="BJ4" s="88">
        <v>3.7895666264323099E-6</v>
      </c>
      <c r="BK4" s="88">
        <v>1184.1429991897901</v>
      </c>
      <c r="BL4" s="88">
        <v>6.1501281436531297E-7</v>
      </c>
      <c r="BM4" s="88">
        <v>2.7571487623803302E-7</v>
      </c>
      <c r="BN4" s="88">
        <v>4.1163577440103102E-6</v>
      </c>
      <c r="BO4" s="88">
        <v>0</v>
      </c>
      <c r="BP4" s="88">
        <v>1298.57224447049</v>
      </c>
      <c r="BQ4" s="88">
        <v>0</v>
      </c>
      <c r="BR4" s="88">
        <v>0</v>
      </c>
      <c r="BS4" s="88">
        <v>272.58413417377801</v>
      </c>
      <c r="BT4" s="88">
        <v>0</v>
      </c>
      <c r="BU4" s="88">
        <v>310.11888906761101</v>
      </c>
      <c r="BV4" s="88">
        <v>5822.1749813984998</v>
      </c>
      <c r="BW4" s="88">
        <v>126.909886405297</v>
      </c>
      <c r="BY4" s="34">
        <f t="shared" si="0"/>
        <v>0</v>
      </c>
      <c r="BZ4" s="79">
        <f t="shared" si="1"/>
        <v>2.8602812881763024E-3</v>
      </c>
      <c r="CA4" s="79" t="str">
        <f t="shared" si="2"/>
        <v/>
      </c>
      <c r="CB4" s="79">
        <f t="shared" si="3"/>
        <v>2.709549234581987E-3</v>
      </c>
      <c r="CC4" s="79">
        <f t="shared" si="4"/>
        <v>2.6722188369650139E-3</v>
      </c>
      <c r="CD4" s="79">
        <f t="shared" si="4"/>
        <v>2.6722188369650139E-3</v>
      </c>
      <c r="CE4" s="79" t="str">
        <f t="shared" si="5"/>
        <v/>
      </c>
      <c r="CF4" s="79">
        <f t="shared" si="6"/>
        <v>2.9193543231884338E-3</v>
      </c>
      <c r="CG4" s="79"/>
    </row>
    <row r="5" spans="1:85" x14ac:dyDescent="0.25">
      <c r="A5" s="102" t="s">
        <v>83</v>
      </c>
      <c r="B5" s="88">
        <v>0.239833886</v>
      </c>
      <c r="C5" s="88"/>
      <c r="D5" s="88">
        <v>4.4017239100000001E-2</v>
      </c>
      <c r="E5" s="88">
        <v>8.5924048000000003E-2</v>
      </c>
      <c r="F5" s="88">
        <v>8.5924048000000003E-2</v>
      </c>
      <c r="G5" s="88"/>
      <c r="H5" s="88">
        <v>183784.83859999999</v>
      </c>
      <c r="I5" s="88"/>
      <c r="J5" s="88"/>
      <c r="K5" s="88"/>
      <c r="L5" s="88" t="s">
        <v>125</v>
      </c>
      <c r="M5" s="88">
        <v>0</v>
      </c>
      <c r="N5" s="88">
        <v>0</v>
      </c>
      <c r="O5" s="88">
        <v>0</v>
      </c>
      <c r="P5" s="88">
        <v>0</v>
      </c>
      <c r="Q5" s="88">
        <v>0</v>
      </c>
      <c r="R5" s="88">
        <v>0</v>
      </c>
      <c r="S5" s="88">
        <v>12877.239163092499</v>
      </c>
      <c r="T5" s="88">
        <v>340521.95227190299</v>
      </c>
      <c r="U5" s="88">
        <v>0.240415463012285</v>
      </c>
      <c r="V5" s="88">
        <v>0</v>
      </c>
      <c r="W5" s="88">
        <v>55882.364131185597</v>
      </c>
      <c r="X5" s="88">
        <v>0</v>
      </c>
      <c r="Y5" s="88">
        <v>0</v>
      </c>
      <c r="Z5" s="88">
        <v>0</v>
      </c>
      <c r="AA5" s="88">
        <v>0</v>
      </c>
      <c r="AB5" s="88">
        <v>0</v>
      </c>
      <c r="AC5" s="88">
        <v>0</v>
      </c>
      <c r="AD5" s="88">
        <v>10.092077713898499</v>
      </c>
      <c r="AE5" s="88">
        <v>0</v>
      </c>
      <c r="AF5" s="88">
        <v>0</v>
      </c>
      <c r="AG5" s="88">
        <v>0</v>
      </c>
      <c r="AH5" s="88">
        <v>0</v>
      </c>
      <c r="AI5" s="88">
        <v>0</v>
      </c>
      <c r="AJ5" s="88">
        <v>0</v>
      </c>
      <c r="AK5" s="88">
        <v>0</v>
      </c>
      <c r="AL5" s="88">
        <v>240319.78544255</v>
      </c>
      <c r="AM5" s="88">
        <v>3.9691883679849098E-2</v>
      </c>
      <c r="AN5" s="88">
        <v>4.4159220815264697E-3</v>
      </c>
      <c r="AO5" s="88">
        <v>4.4107805761375497E-2</v>
      </c>
      <c r="AP5" s="88">
        <v>0</v>
      </c>
      <c r="AQ5" s="88">
        <v>4040.6906737577301</v>
      </c>
      <c r="AR5" s="88">
        <v>1.01907385307296E-3</v>
      </c>
      <c r="AS5" s="88">
        <v>104998.71222100699</v>
      </c>
      <c r="AT5" s="88">
        <v>1.0483227110898001E-3</v>
      </c>
      <c r="AU5" s="88">
        <v>7.4505843185237606E-5</v>
      </c>
      <c r="AV5" s="88">
        <v>2.7806603932340099E-3</v>
      </c>
      <c r="AW5" s="88">
        <v>1.7765213799831301E-5</v>
      </c>
      <c r="AX5" s="88">
        <v>7.7151316182476803E-4</v>
      </c>
      <c r="AY5" s="88">
        <v>8.2237254240314503E-5</v>
      </c>
      <c r="AZ5" s="88">
        <v>8.6102183674705096E-2</v>
      </c>
      <c r="BA5" s="88">
        <v>8.6102183467904506E-2</v>
      </c>
      <c r="BB5" s="88">
        <v>2.0680068122819501E-10</v>
      </c>
      <c r="BC5" s="88">
        <v>0</v>
      </c>
      <c r="BD5" s="88">
        <v>0</v>
      </c>
      <c r="BE5" s="88">
        <v>5.35400010225036E-2</v>
      </c>
      <c r="BF5" s="88">
        <v>0</v>
      </c>
      <c r="BG5" s="88">
        <v>4.3747505527538299E-3</v>
      </c>
      <c r="BH5" s="88">
        <v>1.13648873162585E-5</v>
      </c>
      <c r="BI5" s="88">
        <v>1.01813591435043E-4</v>
      </c>
      <c r="BJ5" s="88">
        <v>1.0947971170158201E-2</v>
      </c>
      <c r="BK5" s="88">
        <v>50005.313286611599</v>
      </c>
      <c r="BL5" s="88">
        <v>1.0568091052431401E-3</v>
      </c>
      <c r="BM5" s="88">
        <v>3.2435837660675601E-3</v>
      </c>
      <c r="BN5" s="88">
        <v>7.0318109419798503E-3</v>
      </c>
      <c r="BO5" s="88">
        <v>0</v>
      </c>
      <c r="BP5" s="88">
        <v>59595.655634885799</v>
      </c>
      <c r="BQ5" s="88">
        <v>0</v>
      </c>
      <c r="BR5" s="88">
        <v>0</v>
      </c>
      <c r="BS5" s="88">
        <v>4684.0479535903496</v>
      </c>
      <c r="BT5" s="88">
        <v>0</v>
      </c>
      <c r="BU5" s="88">
        <v>6482.9650946170404</v>
      </c>
      <c r="BV5" s="88">
        <v>184012.43782503001</v>
      </c>
      <c r="BW5" s="88">
        <v>2112.4906136372601</v>
      </c>
      <c r="BY5" s="34">
        <f t="shared" si="0"/>
        <v>0</v>
      </c>
      <c r="BZ5" s="79">
        <f t="shared" si="1"/>
        <v>2.4249159365453726E-3</v>
      </c>
      <c r="CA5" s="79" t="str">
        <f t="shared" si="2"/>
        <v/>
      </c>
      <c r="CB5" s="79">
        <f t="shared" si="3"/>
        <v>2.0575270786462453E-3</v>
      </c>
      <c r="CC5" s="79">
        <f t="shared" si="4"/>
        <v>2.073176006617999E-3</v>
      </c>
      <c r="CD5" s="79">
        <f t="shared" si="4"/>
        <v>2.0731735998343881E-3</v>
      </c>
      <c r="CE5" s="79" t="str">
        <f t="shared" si="5"/>
        <v/>
      </c>
      <c r="CF5" s="79">
        <f t="shared" si="6"/>
        <v>1.2384004402309753E-3</v>
      </c>
      <c r="CG5" s="79"/>
    </row>
    <row r="6" spans="1:85" x14ac:dyDescent="0.25">
      <c r="A6" s="102" t="s">
        <v>84</v>
      </c>
      <c r="B6" s="88">
        <v>546.49444743000004</v>
      </c>
      <c r="C6" s="88">
        <v>7.3031580688000002</v>
      </c>
      <c r="D6" s="88">
        <v>1639.5898454000001</v>
      </c>
      <c r="E6" s="88">
        <v>145.99647308999999</v>
      </c>
      <c r="F6" s="88">
        <v>145.99629687999999</v>
      </c>
      <c r="G6" s="88">
        <v>3976.4361450000001</v>
      </c>
      <c r="H6" s="88">
        <v>317633.41551999998</v>
      </c>
      <c r="I6" s="88"/>
      <c r="J6" s="88"/>
      <c r="K6" s="88"/>
      <c r="L6" s="88" t="s">
        <v>126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88">
        <v>22326.488782511198</v>
      </c>
      <c r="T6" s="88">
        <v>423061.84651155397</v>
      </c>
      <c r="U6" s="88">
        <v>497.18538825046699</v>
      </c>
      <c r="V6" s="88">
        <v>39.809674740016803</v>
      </c>
      <c r="W6" s="88">
        <v>69846.517027642796</v>
      </c>
      <c r="X6" s="88">
        <v>15.674038492129799</v>
      </c>
      <c r="Y6" s="88">
        <v>0</v>
      </c>
      <c r="Z6" s="88">
        <v>0</v>
      </c>
      <c r="AA6" s="88">
        <v>0</v>
      </c>
      <c r="AB6" s="88">
        <v>0</v>
      </c>
      <c r="AC6" s="88">
        <v>0</v>
      </c>
      <c r="AD6" s="88">
        <v>28.255750908903799</v>
      </c>
      <c r="AE6" s="88">
        <v>0</v>
      </c>
      <c r="AF6" s="88">
        <v>0</v>
      </c>
      <c r="AG6" s="88">
        <v>0</v>
      </c>
      <c r="AH6" s="88">
        <v>0</v>
      </c>
      <c r="AI6" s="88">
        <v>0</v>
      </c>
      <c r="AJ6" s="88">
        <v>7.3229048099340703</v>
      </c>
      <c r="AK6" s="88">
        <v>0</v>
      </c>
      <c r="AL6" s="88">
        <v>325521.42127394001</v>
      </c>
      <c r="AM6" s="88">
        <v>1343.1508534201901</v>
      </c>
      <c r="AN6" s="88">
        <v>149.240561186527</v>
      </c>
      <c r="AO6" s="88">
        <v>1492.39141460672</v>
      </c>
      <c r="AP6" s="88">
        <v>0</v>
      </c>
      <c r="AQ6" s="88">
        <v>7071.0935223144998</v>
      </c>
      <c r="AR6" s="88">
        <v>4.8879813687395499</v>
      </c>
      <c r="AS6" s="88">
        <v>141049.76652910901</v>
      </c>
      <c r="AT6" s="88">
        <v>12.087023872749199</v>
      </c>
      <c r="AU6" s="88">
        <v>6.4419768183997597E-2</v>
      </c>
      <c r="AV6" s="88">
        <v>4.8736255559780898E-9</v>
      </c>
      <c r="AW6" s="88">
        <v>4.6621453066353498</v>
      </c>
      <c r="AX6" s="88">
        <v>0.35614619884588</v>
      </c>
      <c r="AY6" s="88">
        <v>1.9790792433737401</v>
      </c>
      <c r="AZ6" s="88">
        <v>132.83749218705699</v>
      </c>
      <c r="BA6" s="88">
        <v>132.83733300839501</v>
      </c>
      <c r="BB6" s="88">
        <v>1.5917866234560599E-4</v>
      </c>
      <c r="BC6" s="88">
        <v>0</v>
      </c>
      <c r="BD6" s="88">
        <v>0.13906688801071301</v>
      </c>
      <c r="BE6" s="88">
        <v>82.789467484581294</v>
      </c>
      <c r="BF6" s="88">
        <v>0</v>
      </c>
      <c r="BG6" s="88">
        <v>2.4572694985035999</v>
      </c>
      <c r="BH6" s="88">
        <v>8.9257991038211804E-2</v>
      </c>
      <c r="BI6" s="88">
        <v>4.8480551596421902E-2</v>
      </c>
      <c r="BJ6" s="88">
        <v>6.1365110401957796</v>
      </c>
      <c r="BK6" s="88">
        <v>64717.3142425021</v>
      </c>
      <c r="BL6" s="88">
        <v>15.2748248284528</v>
      </c>
      <c r="BM6" s="88">
        <v>1.39466303411101</v>
      </c>
      <c r="BN6" s="88">
        <v>0.47099592850410699</v>
      </c>
      <c r="BO6" s="88">
        <v>3548.2029996527799</v>
      </c>
      <c r="BP6" s="88">
        <v>73536.626634728702</v>
      </c>
      <c r="BQ6" s="88">
        <v>0</v>
      </c>
      <c r="BR6" s="88">
        <v>0</v>
      </c>
      <c r="BS6" s="88">
        <v>8149.3133575398397</v>
      </c>
      <c r="BT6" s="88">
        <v>0</v>
      </c>
      <c r="BU6" s="88">
        <v>10299.40694913</v>
      </c>
      <c r="BV6" s="88">
        <v>256226.40297877399</v>
      </c>
      <c r="BW6" s="88">
        <v>3693.6591683583301</v>
      </c>
      <c r="BY6" s="34">
        <f t="shared" si="0"/>
        <v>0</v>
      </c>
      <c r="BZ6" s="79">
        <f t="shared" si="1"/>
        <v>-9.0227923470071497E-2</v>
      </c>
      <c r="CA6" s="79">
        <f t="shared" si="2"/>
        <v>2.7038633079065743E-3</v>
      </c>
      <c r="CB6" s="79">
        <f t="shared" si="3"/>
        <v>-8.9777593589187563E-2</v>
      </c>
      <c r="CC6" s="79">
        <f t="shared" si="4"/>
        <v>-9.0132183500289786E-2</v>
      </c>
      <c r="CD6" s="79">
        <f t="shared" si="4"/>
        <v>-9.0132175629227387E-2</v>
      </c>
      <c r="CE6" s="79">
        <f t="shared" si="5"/>
        <v>-0.107692700129407</v>
      </c>
      <c r="CF6" s="79">
        <f t="shared" si="6"/>
        <v>-0.19332667641625842</v>
      </c>
      <c r="CG6" s="79"/>
    </row>
    <row r="7" spans="1:85" x14ac:dyDescent="0.25">
      <c r="A7" s="102" t="s">
        <v>85</v>
      </c>
      <c r="B7" s="88">
        <v>1.5609176401</v>
      </c>
      <c r="C7" s="88"/>
      <c r="D7" s="88">
        <v>0.31931997919999999</v>
      </c>
      <c r="E7" s="88">
        <v>1.9527125000000001E-3</v>
      </c>
      <c r="F7" s="88">
        <v>1.9527092E-3</v>
      </c>
      <c r="G7" s="88">
        <v>1.9962527941999999</v>
      </c>
      <c r="H7" s="88">
        <v>19663.402171000002</v>
      </c>
      <c r="I7" s="88"/>
      <c r="J7" s="88"/>
      <c r="K7" s="88"/>
      <c r="L7" s="88" t="s">
        <v>73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  <c r="R7" s="88">
        <v>0</v>
      </c>
      <c r="S7" s="88">
        <v>0.72687288019238006</v>
      </c>
      <c r="T7" s="88">
        <v>358.44127379530801</v>
      </c>
      <c r="U7" s="88">
        <v>8.3381924965690492E-3</v>
      </c>
      <c r="V7" s="88">
        <v>2.4491861386596799E-4</v>
      </c>
      <c r="W7" s="88">
        <v>58.239651171534398</v>
      </c>
      <c r="X7" s="88">
        <v>9.6441988240546098E-5</v>
      </c>
      <c r="Y7" s="88">
        <v>0</v>
      </c>
      <c r="Z7" s="88">
        <v>0</v>
      </c>
      <c r="AA7" s="88">
        <v>0</v>
      </c>
      <c r="AB7" s="88">
        <v>0</v>
      </c>
      <c r="AC7" s="88">
        <v>0</v>
      </c>
      <c r="AD7" s="88">
        <v>1.21005665001075E-3</v>
      </c>
      <c r="AE7" s="88">
        <v>0</v>
      </c>
      <c r="AF7" s="88">
        <v>0</v>
      </c>
      <c r="AG7" s="88">
        <v>0</v>
      </c>
      <c r="AH7" s="88">
        <v>0</v>
      </c>
      <c r="AI7" s="88">
        <v>0</v>
      </c>
      <c r="AJ7" s="88">
        <v>0</v>
      </c>
      <c r="AK7" s="88">
        <v>0</v>
      </c>
      <c r="AL7" s="88">
        <v>169.27257692752801</v>
      </c>
      <c r="AM7" s="88">
        <v>9.0083050645678592E-3</v>
      </c>
      <c r="AN7" s="88">
        <v>1.0009394639461499E-3</v>
      </c>
      <c r="AO7" s="88">
        <v>1.0009244528514E-2</v>
      </c>
      <c r="AP7" s="88">
        <v>0</v>
      </c>
      <c r="AQ7" s="88">
        <v>0.11520723914085799</v>
      </c>
      <c r="AR7" s="88">
        <v>2.4525471651317099E-5</v>
      </c>
      <c r="AS7" s="88">
        <v>62.337701259809499</v>
      </c>
      <c r="AT7" s="88">
        <v>6.06379073728074E-5</v>
      </c>
      <c r="AU7" s="88">
        <v>3.23240794325303E-7</v>
      </c>
      <c r="AV7" s="88">
        <v>0</v>
      </c>
      <c r="AW7" s="88">
        <v>2.3391788885398301E-5</v>
      </c>
      <c r="AX7" s="88">
        <v>1.7868615552505801E-6</v>
      </c>
      <c r="AY7" s="88">
        <v>9.9288017328328499E-6</v>
      </c>
      <c r="AZ7" s="88">
        <v>6.6654946807982696E-4</v>
      </c>
      <c r="BA7" s="88">
        <v>6.6654946807982696E-4</v>
      </c>
      <c r="BB7" s="88">
        <v>0</v>
      </c>
      <c r="BC7" s="88">
        <v>0</v>
      </c>
      <c r="BD7" s="88">
        <v>6.9796127581474803E-7</v>
      </c>
      <c r="BE7" s="88">
        <v>4.15428165148231E-4</v>
      </c>
      <c r="BF7" s="88">
        <v>0</v>
      </c>
      <c r="BG7" s="88">
        <v>1.23293043866465E-5</v>
      </c>
      <c r="BH7" s="88">
        <v>4.4782486482911398E-7</v>
      </c>
      <c r="BI7" s="88">
        <v>2.4327783197473398E-7</v>
      </c>
      <c r="BJ7" s="88">
        <v>3.0790985300682801E-5</v>
      </c>
      <c r="BK7" s="88">
        <v>45.968768166055703</v>
      </c>
      <c r="BL7" s="88">
        <v>7.6654706592370499E-5</v>
      </c>
      <c r="BM7" s="88">
        <v>6.9997850493560297E-6</v>
      </c>
      <c r="BN7" s="88">
        <v>2.3633856379900299E-6</v>
      </c>
      <c r="BO7" s="88">
        <v>2.0000584665751502</v>
      </c>
      <c r="BP7" s="88">
        <v>33.793111012070398</v>
      </c>
      <c r="BQ7" s="88">
        <v>0</v>
      </c>
      <c r="BR7" s="88">
        <v>0</v>
      </c>
      <c r="BS7" s="88">
        <v>0.689650731631411</v>
      </c>
      <c r="BT7" s="88">
        <v>0</v>
      </c>
      <c r="BU7" s="88">
        <v>1.2146846141543299</v>
      </c>
      <c r="BV7" s="88">
        <v>111.04883407463601</v>
      </c>
      <c r="BW7" s="88">
        <v>0.20621829235314701</v>
      </c>
      <c r="BY7" s="34">
        <f t="shared" si="0"/>
        <v>0</v>
      </c>
      <c r="BZ7" s="79">
        <f t="shared" si="1"/>
        <v>-0.99465814705250244</v>
      </c>
      <c r="CA7" s="79" t="str">
        <f t="shared" si="2"/>
        <v/>
      </c>
      <c r="CB7" s="79">
        <f t="shared" si="3"/>
        <v>-0.96865449962263439</v>
      </c>
      <c r="CC7" s="79">
        <f t="shared" si="4"/>
        <v>-0.65865458019046474</v>
      </c>
      <c r="CD7" s="79">
        <f t="shared" si="4"/>
        <v>-0.65865400333043611</v>
      </c>
      <c r="CE7" s="79">
        <f t="shared" si="5"/>
        <v>1.9064080392059808E-3</v>
      </c>
      <c r="CF7" s="79">
        <f t="shared" si="6"/>
        <v>-0.99435251168089256</v>
      </c>
      <c r="CG7" s="79"/>
    </row>
    <row r="8" spans="1:85" x14ac:dyDescent="0.25">
      <c r="A8" s="102" t="s">
        <v>87</v>
      </c>
      <c r="B8" s="88"/>
      <c r="C8" s="88"/>
      <c r="D8" s="88"/>
      <c r="E8" s="88"/>
      <c r="F8" s="88"/>
      <c r="G8" s="88"/>
      <c r="H8" s="88">
        <v>830.98817840000004</v>
      </c>
      <c r="I8" s="88"/>
      <c r="J8" s="88"/>
      <c r="K8" s="88"/>
      <c r="L8" s="88" t="s">
        <v>180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0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0</v>
      </c>
      <c r="AW8" s="88">
        <v>0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0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0</v>
      </c>
      <c r="BR8" s="88">
        <v>0</v>
      </c>
      <c r="BS8" s="88">
        <v>0</v>
      </c>
      <c r="BT8" s="88">
        <v>0</v>
      </c>
      <c r="BU8" s="88">
        <v>0</v>
      </c>
      <c r="BV8" s="88">
        <v>0</v>
      </c>
      <c r="BW8" s="88">
        <v>0</v>
      </c>
      <c r="BY8" s="34" t="e">
        <f t="shared" si="0"/>
        <v>#DIV/0!</v>
      </c>
      <c r="BZ8" s="79" t="str">
        <f t="shared" si="1"/>
        <v/>
      </c>
      <c r="CA8" s="79" t="str">
        <f t="shared" si="2"/>
        <v/>
      </c>
      <c r="CB8" s="79" t="str">
        <f t="shared" si="3"/>
        <v/>
      </c>
      <c r="CC8" s="79" t="str">
        <f t="shared" si="4"/>
        <v/>
      </c>
      <c r="CD8" s="79" t="str">
        <f t="shared" si="4"/>
        <v/>
      </c>
      <c r="CE8" s="79" t="str">
        <f t="shared" si="5"/>
        <v/>
      </c>
      <c r="CF8" s="79">
        <f t="shared" si="6"/>
        <v>-1</v>
      </c>
      <c r="CG8" s="79"/>
    </row>
    <row r="9" spans="1:85" x14ac:dyDescent="0.25">
      <c r="BZ9" s="79" t="str">
        <f t="shared" si="1"/>
        <v/>
      </c>
      <c r="CA9" s="79" t="str">
        <f t="shared" si="2"/>
        <v/>
      </c>
      <c r="CB9" s="79" t="str">
        <f t="shared" si="3"/>
        <v/>
      </c>
      <c r="CC9" s="79" t="str">
        <f t="shared" si="4"/>
        <v/>
      </c>
      <c r="CD9" s="79" t="str">
        <f t="shared" si="4"/>
        <v/>
      </c>
      <c r="CE9" s="79" t="str">
        <f t="shared" si="5"/>
        <v/>
      </c>
      <c r="CF9" s="79" t="str">
        <f t="shared" si="6"/>
        <v/>
      </c>
    </row>
    <row r="10" spans="1:85" x14ac:dyDescent="0.25">
      <c r="A10" s="103" t="s">
        <v>55</v>
      </c>
      <c r="B10" s="1">
        <f t="shared" ref="B10:H10" si="7">SUM(B3:B8)</f>
        <v>548.35370432500008</v>
      </c>
      <c r="C10" s="1">
        <f t="shared" si="7"/>
        <v>7.3031580688000002</v>
      </c>
      <c r="D10" s="1">
        <f t="shared" si="7"/>
        <v>1640.1370848607746</v>
      </c>
      <c r="E10" s="1">
        <f t="shared" si="7"/>
        <v>146.09231849620002</v>
      </c>
      <c r="F10" s="1">
        <f t="shared" si="7"/>
        <v>146.09214228099998</v>
      </c>
      <c r="G10" s="1">
        <f t="shared" si="7"/>
        <v>3978.4330130878998</v>
      </c>
      <c r="H10" s="1">
        <f t="shared" si="7"/>
        <v>529425.04561779997</v>
      </c>
      <c r="I10" s="1"/>
      <c r="J10" s="1"/>
      <c r="M10" s="1">
        <f>SUM(M3:M8)</f>
        <v>0</v>
      </c>
      <c r="N10" s="1">
        <f>SUM(N3:N8)</f>
        <v>0</v>
      </c>
      <c r="O10" s="1">
        <f>SUM(O3:O8)</f>
        <v>0</v>
      </c>
      <c r="P10" s="1">
        <f>SUM(P3:P8)</f>
        <v>0</v>
      </c>
      <c r="Q10" s="1">
        <f>SUM(Q3:Q8)</f>
        <v>0</v>
      </c>
      <c r="R10" s="1"/>
      <c r="S10" s="1">
        <f t="shared" ref="S10:Y10" si="8">SUM(S3:S8)</f>
        <v>36022.791830749258</v>
      </c>
      <c r="T10" s="1">
        <f t="shared" si="8"/>
        <v>776725.88258829119</v>
      </c>
      <c r="U10" s="1">
        <f t="shared" si="8"/>
        <v>497.49279688157179</v>
      </c>
      <c r="V10" s="1">
        <f t="shared" si="8"/>
        <v>39.809919658630669</v>
      </c>
      <c r="W10" s="1">
        <f t="shared" si="8"/>
        <v>127889.77571343187</v>
      </c>
      <c r="X10" s="1">
        <f t="shared" si="8"/>
        <v>15.67413493411804</v>
      </c>
      <c r="Y10" s="1">
        <f t="shared" si="8"/>
        <v>0</v>
      </c>
      <c r="Z10" s="1"/>
      <c r="AA10" s="1">
        <f>SUM(AA3:AA8)</f>
        <v>0</v>
      </c>
      <c r="AB10" s="1">
        <f>SUM(AB3:AB8)</f>
        <v>0</v>
      </c>
      <c r="AC10" s="1">
        <f>SUM(AC3:AC8)</f>
        <v>0</v>
      </c>
      <c r="AD10" s="1">
        <f>SUM(AD3:AD8)</f>
        <v>38.988941820024522</v>
      </c>
      <c r="AE10" s="1">
        <f>SUM(AE3:AE8)</f>
        <v>0</v>
      </c>
      <c r="AF10" s="1"/>
      <c r="AG10" s="1">
        <f t="shared" ref="AG10:BS10" si="9">SUM(AG3:AG8)</f>
        <v>0</v>
      </c>
      <c r="AH10" s="1">
        <f t="shared" si="9"/>
        <v>0</v>
      </c>
      <c r="AI10" s="1">
        <f t="shared" si="9"/>
        <v>0</v>
      </c>
      <c r="AJ10" s="1">
        <f t="shared" si="9"/>
        <v>7.3229048099340703</v>
      </c>
      <c r="AK10" s="1">
        <f t="shared" si="9"/>
        <v>0</v>
      </c>
      <c r="AL10" s="1">
        <f t="shared" si="9"/>
        <v>575647.33158650005</v>
      </c>
      <c r="AM10" s="1">
        <f t="shared" si="9"/>
        <v>1343.3654789777245</v>
      </c>
      <c r="AN10" s="1">
        <f t="shared" si="9"/>
        <v>149.26440938127303</v>
      </c>
      <c r="AO10" s="1">
        <f t="shared" si="9"/>
        <v>1492.6298883590005</v>
      </c>
      <c r="AP10" s="1">
        <f t="shared" si="9"/>
        <v>0</v>
      </c>
      <c r="AQ10" s="1">
        <f t="shared" si="9"/>
        <v>11372.109635486639</v>
      </c>
      <c r="AR10" s="1">
        <f t="shared" si="9"/>
        <v>4.8892344356434334</v>
      </c>
      <c r="AS10" s="1">
        <f t="shared" si="9"/>
        <v>249961.2960349675</v>
      </c>
      <c r="AT10" s="1">
        <f t="shared" si="9"/>
        <v>12.08834799760186</v>
      </c>
      <c r="AU10" s="1">
        <f t="shared" si="9"/>
        <v>6.4508503250748042E-2</v>
      </c>
      <c r="AV10" s="1">
        <f t="shared" si="9"/>
        <v>2.9224208388762994E-3</v>
      </c>
      <c r="AW10" s="1">
        <f t="shared" si="9"/>
        <v>4.6621893009111384</v>
      </c>
      <c r="AX10" s="1">
        <f t="shared" si="9"/>
        <v>0.35695010248245912</v>
      </c>
      <c r="AY10" s="1">
        <f t="shared" si="9"/>
        <v>1.9791881524435195</v>
      </c>
      <c r="AZ10" s="1">
        <f t="shared" si="9"/>
        <v>132.93225097925574</v>
      </c>
      <c r="BA10" s="1">
        <f t="shared" si="9"/>
        <v>132.93209179847736</v>
      </c>
      <c r="BB10" s="1">
        <f t="shared" si="9"/>
        <v>1.591807787400305E-4</v>
      </c>
      <c r="BC10" s="1">
        <f t="shared" si="9"/>
        <v>0</v>
      </c>
      <c r="BD10" s="1">
        <f t="shared" si="9"/>
        <v>0.13906758597198882</v>
      </c>
      <c r="BE10" s="1">
        <f t="shared" si="9"/>
        <v>82.847053453691899</v>
      </c>
      <c r="BF10" s="1">
        <f t="shared" si="9"/>
        <v>0</v>
      </c>
      <c r="BG10" s="1">
        <f t="shared" si="9"/>
        <v>2.462208931228127</v>
      </c>
      <c r="BH10" s="1">
        <f t="shared" si="9"/>
        <v>8.9269803750392895E-2</v>
      </c>
      <c r="BI10" s="1">
        <f t="shared" si="9"/>
        <v>4.8586405570914426E-2</v>
      </c>
      <c r="BJ10" s="1">
        <f t="shared" si="9"/>
        <v>6.148871120757077</v>
      </c>
      <c r="BK10" s="1">
        <f t="shared" si="9"/>
        <v>116643.82479007608</v>
      </c>
      <c r="BL10" s="1">
        <f t="shared" si="9"/>
        <v>15.276174577311677</v>
      </c>
      <c r="BM10" s="1">
        <f t="shared" si="9"/>
        <v>1.398041379708898</v>
      </c>
      <c r="BN10" s="1">
        <f t="shared" si="9"/>
        <v>0.47947762731460314</v>
      </c>
      <c r="BO10" s="1">
        <f t="shared" si="9"/>
        <v>3550.2036749547392</v>
      </c>
      <c r="BP10" s="1">
        <f t="shared" si="9"/>
        <v>134951.18739491966</v>
      </c>
      <c r="BQ10" s="1">
        <f t="shared" si="9"/>
        <v>0</v>
      </c>
      <c r="BR10" s="1">
        <f t="shared" si="9"/>
        <v>0</v>
      </c>
      <c r="BS10" s="1">
        <f t="shared" si="9"/>
        <v>13125.21127304849</v>
      </c>
      <c r="BT10" s="1"/>
      <c r="BU10" s="1">
        <f>SUM(BU3:BU8)</f>
        <v>17116.818982893303</v>
      </c>
      <c r="BV10" s="1">
        <f>SUM(BV3:BV8)</f>
        <v>447883.85391164862</v>
      </c>
      <c r="BW10" s="1">
        <f>SUM(BW3:BW8)</f>
        <v>5940.1573586964369</v>
      </c>
      <c r="BZ10" s="79">
        <f t="shared" si="1"/>
        <v>-9.2752008497938188E-2</v>
      </c>
      <c r="CA10" s="79">
        <f t="shared" si="2"/>
        <v>2.7038633079065743E-3</v>
      </c>
      <c r="CB10" s="79">
        <f t="shared" si="3"/>
        <v>-8.9935894909842565E-2</v>
      </c>
      <c r="CC10" s="79">
        <f t="shared" si="4"/>
        <v>-9.008048918935177E-2</v>
      </c>
      <c r="CD10" s="79">
        <f t="shared" si="4"/>
        <v>-9.0080481243200658E-2</v>
      </c>
      <c r="CE10" s="79">
        <f t="shared" si="5"/>
        <v>-0.10763768969451271</v>
      </c>
      <c r="CF10" s="79">
        <f t="shared" si="6"/>
        <v>-0.15401838726953085</v>
      </c>
    </row>
    <row r="11" spans="1:85" x14ac:dyDescent="0.25">
      <c r="A11" s="103" t="s">
        <v>74</v>
      </c>
      <c r="B11" s="1">
        <f t="shared" ref="B11:H11" si="10">SUM(B3:B8)</f>
        <v>548.35370432500008</v>
      </c>
      <c r="C11" s="1">
        <f t="shared" si="10"/>
        <v>7.3031580688000002</v>
      </c>
      <c r="D11" s="1">
        <f t="shared" si="10"/>
        <v>1640.1370848607746</v>
      </c>
      <c r="E11" s="1">
        <f t="shared" si="10"/>
        <v>146.09231849620002</v>
      </c>
      <c r="F11" s="1">
        <f t="shared" si="10"/>
        <v>146.09214228099998</v>
      </c>
      <c r="G11" s="1">
        <f t="shared" si="10"/>
        <v>3978.4330130878998</v>
      </c>
      <c r="H11" s="1">
        <f t="shared" si="10"/>
        <v>529425.04561779997</v>
      </c>
      <c r="I11" s="1"/>
      <c r="J11" s="1"/>
      <c r="M11" s="1">
        <f>SUM(M3:M8)</f>
        <v>0</v>
      </c>
      <c r="N11" s="1">
        <f>SUM(N3:N8)</f>
        <v>0</v>
      </c>
      <c r="O11" s="1">
        <f>SUM(O3:O8)</f>
        <v>0</v>
      </c>
      <c r="P11" s="1">
        <f>SUM(P3:P8)</f>
        <v>0</v>
      </c>
      <c r="Q11" s="1">
        <f>SUM(Q3:Q8)</f>
        <v>0</v>
      </c>
      <c r="R11" s="1"/>
      <c r="S11" s="1">
        <f t="shared" ref="S11:Y11" si="11">SUM(S3:S8)</f>
        <v>36022.791830749258</v>
      </c>
      <c r="T11" s="1">
        <f t="shared" si="11"/>
        <v>776725.88258829119</v>
      </c>
      <c r="U11" s="1">
        <f t="shared" si="11"/>
        <v>497.49279688157179</v>
      </c>
      <c r="V11" s="1">
        <f t="shared" si="11"/>
        <v>39.809919658630669</v>
      </c>
      <c r="W11" s="1">
        <f t="shared" si="11"/>
        <v>127889.77571343187</v>
      </c>
      <c r="X11" s="1">
        <f t="shared" si="11"/>
        <v>15.67413493411804</v>
      </c>
      <c r="Y11" s="1">
        <f t="shared" si="11"/>
        <v>0</v>
      </c>
      <c r="Z11" s="1"/>
      <c r="AA11" s="1">
        <f>SUM(AA3:AA8)</f>
        <v>0</v>
      </c>
      <c r="AB11" s="1">
        <f>SUM(AB3:AB8)</f>
        <v>0</v>
      </c>
      <c r="AC11" s="1">
        <f>SUM(AC3:AC8)</f>
        <v>0</v>
      </c>
      <c r="AD11" s="1">
        <f>SUM(AD3:AD8)</f>
        <v>38.988941820024522</v>
      </c>
      <c r="AE11" s="1">
        <f>SUM(AE3:AE8)</f>
        <v>0</v>
      </c>
      <c r="AF11" s="1"/>
      <c r="AG11" s="1">
        <f t="shared" ref="AG11:BS11" si="12">SUM(AG3:AG8)</f>
        <v>0</v>
      </c>
      <c r="AH11" s="1">
        <f t="shared" si="12"/>
        <v>0</v>
      </c>
      <c r="AI11" s="1">
        <f t="shared" si="12"/>
        <v>0</v>
      </c>
      <c r="AJ11" s="1">
        <f t="shared" si="12"/>
        <v>7.3229048099340703</v>
      </c>
      <c r="AK11" s="1">
        <f t="shared" si="12"/>
        <v>0</v>
      </c>
      <c r="AL11" s="1">
        <f t="shared" si="12"/>
        <v>575647.33158650005</v>
      </c>
      <c r="AM11" s="1">
        <f t="shared" si="12"/>
        <v>1343.3654789777245</v>
      </c>
      <c r="AN11" s="1">
        <f t="shared" si="12"/>
        <v>149.26440938127303</v>
      </c>
      <c r="AO11" s="1">
        <f t="shared" si="12"/>
        <v>1492.6298883590005</v>
      </c>
      <c r="AP11" s="1">
        <f t="shared" si="12"/>
        <v>0</v>
      </c>
      <c r="AQ11" s="1">
        <f t="shared" si="12"/>
        <v>11372.109635486639</v>
      </c>
      <c r="AR11" s="1">
        <f t="shared" si="12"/>
        <v>4.8892344356434334</v>
      </c>
      <c r="AS11" s="1">
        <f t="shared" si="12"/>
        <v>249961.2960349675</v>
      </c>
      <c r="AT11" s="1">
        <f t="shared" si="12"/>
        <v>12.08834799760186</v>
      </c>
      <c r="AU11" s="1">
        <f t="shared" si="12"/>
        <v>6.4508503250748042E-2</v>
      </c>
      <c r="AV11" s="1">
        <f t="shared" si="12"/>
        <v>2.9224208388762994E-3</v>
      </c>
      <c r="AW11" s="1">
        <f t="shared" si="12"/>
        <v>4.6621893009111384</v>
      </c>
      <c r="AX11" s="1">
        <f t="shared" si="12"/>
        <v>0.35695010248245912</v>
      </c>
      <c r="AY11" s="1">
        <f t="shared" si="12"/>
        <v>1.9791881524435195</v>
      </c>
      <c r="AZ11" s="1">
        <f t="shared" si="12"/>
        <v>132.93225097925574</v>
      </c>
      <c r="BA11" s="1">
        <f t="shared" si="12"/>
        <v>132.93209179847736</v>
      </c>
      <c r="BB11" s="1">
        <f t="shared" si="12"/>
        <v>1.591807787400305E-4</v>
      </c>
      <c r="BC11" s="1">
        <f t="shared" si="12"/>
        <v>0</v>
      </c>
      <c r="BD11" s="1">
        <f t="shared" si="12"/>
        <v>0.13906758597198882</v>
      </c>
      <c r="BE11" s="1">
        <f t="shared" si="12"/>
        <v>82.847053453691899</v>
      </c>
      <c r="BF11" s="1">
        <f t="shared" si="12"/>
        <v>0</v>
      </c>
      <c r="BG11" s="1">
        <f t="shared" si="12"/>
        <v>2.462208931228127</v>
      </c>
      <c r="BH11" s="1">
        <f t="shared" si="12"/>
        <v>8.9269803750392895E-2</v>
      </c>
      <c r="BI11" s="1">
        <f t="shared" si="12"/>
        <v>4.8586405570914426E-2</v>
      </c>
      <c r="BJ11" s="1">
        <f t="shared" si="12"/>
        <v>6.148871120757077</v>
      </c>
      <c r="BK11" s="1">
        <f t="shared" si="12"/>
        <v>116643.82479007608</v>
      </c>
      <c r="BL11" s="1">
        <f t="shared" si="12"/>
        <v>15.276174577311677</v>
      </c>
      <c r="BM11" s="1">
        <f t="shared" si="12"/>
        <v>1.398041379708898</v>
      </c>
      <c r="BN11" s="1">
        <f t="shared" si="12"/>
        <v>0.47947762731460314</v>
      </c>
      <c r="BO11" s="1">
        <f t="shared" si="12"/>
        <v>3550.2036749547392</v>
      </c>
      <c r="BP11" s="1">
        <f t="shared" si="12"/>
        <v>134951.18739491966</v>
      </c>
      <c r="BQ11" s="1">
        <f t="shared" si="12"/>
        <v>0</v>
      </c>
      <c r="BR11" s="1">
        <f t="shared" si="12"/>
        <v>0</v>
      </c>
      <c r="BS11" s="1">
        <f t="shared" si="12"/>
        <v>13125.21127304849</v>
      </c>
      <c r="BT11" s="1"/>
      <c r="BU11" s="1">
        <f>SUM(BU3:BU8)</f>
        <v>17116.818982893303</v>
      </c>
      <c r="BV11" s="1">
        <f>SUM(BV3:BV8)</f>
        <v>447883.85391164862</v>
      </c>
      <c r="BW11" s="1">
        <f>SUM(BW3:BW8)</f>
        <v>5940.1573586964369</v>
      </c>
      <c r="BZ11" s="79">
        <f t="shared" si="1"/>
        <v>-9.2752008497938188E-2</v>
      </c>
      <c r="CA11" s="79">
        <f t="shared" si="2"/>
        <v>2.7038633079065743E-3</v>
      </c>
      <c r="CB11" s="79">
        <f t="shared" si="3"/>
        <v>-8.9935894909842565E-2</v>
      </c>
      <c r="CC11" s="79">
        <f t="shared" si="4"/>
        <v>-9.008048918935177E-2</v>
      </c>
      <c r="CD11" s="79">
        <f t="shared" si="4"/>
        <v>-9.0080481243200658E-2</v>
      </c>
      <c r="CE11" s="79">
        <f t="shared" si="5"/>
        <v>-0.10763768969451271</v>
      </c>
      <c r="CF11" s="79">
        <f t="shared" si="6"/>
        <v>-0.15401838726953085</v>
      </c>
    </row>
    <row r="12" spans="1:85" x14ac:dyDescent="0.25">
      <c r="A12" s="103"/>
      <c r="B12" s="1"/>
      <c r="C12" s="1"/>
      <c r="D12" s="1"/>
      <c r="E12" s="1"/>
      <c r="F12" s="1"/>
      <c r="G12" s="1"/>
      <c r="H12" s="1"/>
      <c r="I12" s="1"/>
      <c r="J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Z12" s="79"/>
      <c r="CA12" s="79"/>
      <c r="CB12" s="79"/>
      <c r="CC12" s="79"/>
      <c r="CD12" s="79"/>
      <c r="CE12" s="79"/>
      <c r="CF12" s="79"/>
    </row>
    <row r="14" spans="1:85" x14ac:dyDescent="0.25">
      <c r="A14" s="104"/>
    </row>
    <row r="15" spans="1:85" x14ac:dyDescent="0.25">
      <c r="A15" s="104"/>
    </row>
    <row r="17" spans="5:66" x14ac:dyDescent="0.25">
      <c r="E17" s="88"/>
    </row>
    <row r="18" spans="5:66" x14ac:dyDescent="0.25">
      <c r="E18" s="88"/>
    </row>
    <row r="19" spans="5:66" x14ac:dyDescent="0.25">
      <c r="E19" s="88"/>
    </row>
    <row r="20" spans="5:66" x14ac:dyDescent="0.25">
      <c r="E20" s="88"/>
      <c r="AU20" s="59"/>
      <c r="AW20" s="59"/>
      <c r="AX20" s="59"/>
      <c r="AY20" s="59"/>
      <c r="BI20" s="59"/>
    </row>
    <row r="21" spans="5:66" x14ac:dyDescent="0.25">
      <c r="E21" s="88"/>
      <c r="U21" s="59"/>
      <c r="AM21" s="59"/>
      <c r="AN21" s="59"/>
      <c r="AO21" s="59"/>
      <c r="AR21" s="59"/>
      <c r="AT21" s="59"/>
      <c r="AU21" s="59"/>
      <c r="AV21" s="59"/>
      <c r="AW21" s="59"/>
      <c r="AX21" s="59"/>
      <c r="AY21" s="59"/>
      <c r="AZ21" s="59"/>
      <c r="BA21" s="59"/>
      <c r="BE21" s="59"/>
      <c r="BG21" s="59"/>
      <c r="BI21" s="59"/>
      <c r="BJ21" s="59"/>
      <c r="BL21" s="59"/>
      <c r="BM21" s="59"/>
      <c r="BN21" s="59"/>
    </row>
    <row r="22" spans="5:66" x14ac:dyDescent="0.25">
      <c r="E22" s="88"/>
      <c r="AU22" s="59"/>
      <c r="AW22" s="59"/>
      <c r="AY22" s="59"/>
      <c r="BB22" s="59"/>
      <c r="BH22" s="59"/>
      <c r="BI22" s="59"/>
    </row>
    <row r="23" spans="5:66" x14ac:dyDescent="0.25">
      <c r="E23" s="88"/>
      <c r="AV23" s="59"/>
    </row>
    <row r="24" spans="5:66" x14ac:dyDescent="0.25">
      <c r="E24" s="88"/>
      <c r="AR24" s="59"/>
      <c r="AT24" s="59"/>
      <c r="AU24" s="59"/>
      <c r="AW24" s="59"/>
      <c r="AX24" s="59"/>
      <c r="AY24" s="59"/>
      <c r="BD24" s="59"/>
      <c r="BG24" s="59"/>
      <c r="BH24" s="59"/>
      <c r="BI24" s="59"/>
      <c r="BJ24" s="59"/>
      <c r="BL24" s="59"/>
      <c r="BM24" s="59"/>
      <c r="BN24" s="59"/>
    </row>
    <row r="25" spans="5:66" x14ac:dyDescent="0.25">
      <c r="E25" s="88"/>
    </row>
    <row r="26" spans="5:66" x14ac:dyDescent="0.25">
      <c r="E26" s="88"/>
    </row>
    <row r="27" spans="5:66" x14ac:dyDescent="0.25">
      <c r="E27" s="88"/>
    </row>
    <row r="28" spans="5:66" x14ac:dyDescent="0.25">
      <c r="E28" s="88"/>
    </row>
    <row r="29" spans="5:66" x14ac:dyDescent="0.25">
      <c r="E29" s="88"/>
    </row>
    <row r="30" spans="5:66" x14ac:dyDescent="0.25">
      <c r="E30" s="88"/>
    </row>
    <row r="31" spans="5:66" x14ac:dyDescent="0.25">
      <c r="E31" s="88"/>
    </row>
    <row r="32" spans="5:66" x14ac:dyDescent="0.25">
      <c r="E32" s="88"/>
    </row>
    <row r="33" spans="5:5" x14ac:dyDescent="0.25">
      <c r="E33" s="88"/>
    </row>
    <row r="34" spans="5:5" x14ac:dyDescent="0.25">
      <c r="E34" s="88"/>
    </row>
    <row r="35" spans="5:5" x14ac:dyDescent="0.25">
      <c r="E35" s="88"/>
    </row>
    <row r="36" spans="5:5" x14ac:dyDescent="0.25">
      <c r="E36" s="88"/>
    </row>
    <row r="37" spans="5:5" x14ac:dyDescent="0.25">
      <c r="E37" s="88"/>
    </row>
    <row r="38" spans="5:5" x14ac:dyDescent="0.25">
      <c r="E38" s="88"/>
    </row>
    <row r="39" spans="5:5" x14ac:dyDescent="0.25">
      <c r="E39" s="88"/>
    </row>
    <row r="40" spans="5:5" x14ac:dyDescent="0.25">
      <c r="E40" s="88"/>
    </row>
    <row r="41" spans="5:5" x14ac:dyDescent="0.25">
      <c r="E41" s="88"/>
    </row>
    <row r="42" spans="5:5" x14ac:dyDescent="0.25">
      <c r="E42" s="88"/>
    </row>
    <row r="43" spans="5:5" x14ac:dyDescent="0.25">
      <c r="E43" s="88"/>
    </row>
    <row r="44" spans="5:5" x14ac:dyDescent="0.25">
      <c r="E44" s="88"/>
    </row>
    <row r="45" spans="5:5" x14ac:dyDescent="0.25">
      <c r="E45" s="88"/>
    </row>
    <row r="46" spans="5:5" x14ac:dyDescent="0.25">
      <c r="E46" s="88"/>
    </row>
    <row r="47" spans="5:5" x14ac:dyDescent="0.25">
      <c r="E47" s="88"/>
    </row>
    <row r="48" spans="5:5" x14ac:dyDescent="0.25">
      <c r="E48" s="88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9DF99-261D-4F2E-B74C-8902D16D5A9F}">
  <dimension ref="A1:AX22"/>
  <sheetViews>
    <sheetView zoomScale="85" zoomScaleNormal="85" workbookViewId="0">
      <pane xSplit="1" ySplit="2" topLeftCell="E3" activePane="bottomRight" state="frozen"/>
      <selection activeCell="L2" sqref="L2"/>
      <selection pane="topRight" activeCell="L2" sqref="L2"/>
      <selection pane="bottomLeft" activeCell="L2" sqref="L2"/>
      <selection pane="bottomRight" activeCell="E2" sqref="E2"/>
    </sheetView>
  </sheetViews>
  <sheetFormatPr defaultColWidth="9.140625" defaultRowHeight="15" x14ac:dyDescent="0.25"/>
  <cols>
    <col min="1" max="1" width="19.85546875" style="87" customWidth="1"/>
    <col min="2" max="4" width="9.140625" style="87"/>
    <col min="5" max="5" width="15.5703125" style="87" bestFit="1" customWidth="1"/>
    <col min="6" max="7" width="6.7109375" style="87" bestFit="1" customWidth="1"/>
    <col min="8" max="8" width="5.7109375" style="87" bestFit="1" customWidth="1"/>
    <col min="9" max="9" width="14.5703125" style="87" bestFit="1" customWidth="1"/>
    <col min="10" max="10" width="5.5703125" style="87" bestFit="1" customWidth="1"/>
    <col min="11" max="11" width="5.5703125" style="87" customWidth="1"/>
    <col min="12" max="12" width="6.7109375" style="87" bestFit="1" customWidth="1"/>
    <col min="13" max="13" width="9.28515625" style="87" bestFit="1" customWidth="1"/>
    <col min="14" max="14" width="5.7109375" style="87" bestFit="1" customWidth="1"/>
    <col min="15" max="15" width="7.7109375" style="87" bestFit="1" customWidth="1"/>
    <col min="16" max="16" width="5.7109375" style="87" bestFit="1" customWidth="1"/>
    <col min="17" max="17" width="6.7109375" style="87" bestFit="1" customWidth="1"/>
    <col min="18" max="18" width="6.7109375" style="87" customWidth="1"/>
    <col min="19" max="19" width="6.7109375" style="87" bestFit="1" customWidth="1"/>
    <col min="20" max="20" width="15.42578125" style="87" bestFit="1" customWidth="1"/>
    <col min="21" max="21" width="5.7109375" style="87" bestFit="1" customWidth="1"/>
    <col min="22" max="22" width="5.140625" style="87" bestFit="1" customWidth="1"/>
    <col min="23" max="24" width="5.7109375" style="87" bestFit="1" customWidth="1"/>
    <col min="25" max="25" width="6.7109375" style="87" bestFit="1" customWidth="1"/>
    <col min="26" max="26" width="6.140625" style="87" bestFit="1" customWidth="1"/>
    <col min="27" max="27" width="7.7109375" style="87" bestFit="1" customWidth="1"/>
    <col min="28" max="28" width="10" style="87" bestFit="1" customWidth="1"/>
    <col min="29" max="29" width="10" style="87" customWidth="1"/>
    <col min="30" max="30" width="6" style="87" bestFit="1" customWidth="1"/>
    <col min="31" max="31" width="6.7109375" style="87" bestFit="1" customWidth="1"/>
    <col min="32" max="33" width="7.7109375" style="87" bestFit="1" customWidth="1"/>
    <col min="34" max="34" width="8" style="87" bestFit="1" customWidth="1"/>
    <col min="35" max="36" width="6.7109375" style="87" bestFit="1" customWidth="1"/>
    <col min="37" max="37" width="6.7109375" style="87" customWidth="1"/>
    <col min="38" max="38" width="6.7109375" style="87" bestFit="1" customWidth="1"/>
    <col min="39" max="39" width="9.140625" style="87" bestFit="1" customWidth="1"/>
    <col min="40" max="40" width="7.140625" style="87" bestFit="1" customWidth="1"/>
    <col min="41" max="16384" width="9.140625" style="87"/>
  </cols>
  <sheetData>
    <row r="1" spans="1:50" x14ac:dyDescent="0.25">
      <c r="B1" s="87" t="s">
        <v>489</v>
      </c>
      <c r="E1" s="87" t="s">
        <v>491</v>
      </c>
      <c r="AQ1" s="87" t="s">
        <v>310</v>
      </c>
    </row>
    <row r="2" spans="1:50" x14ac:dyDescent="0.25">
      <c r="A2" s="87" t="s">
        <v>52</v>
      </c>
      <c r="B2" s="88" t="s">
        <v>57</v>
      </c>
      <c r="C2" s="88" t="s">
        <v>62</v>
      </c>
      <c r="D2" s="88"/>
      <c r="E2" s="88" t="s">
        <v>226</v>
      </c>
      <c r="F2" s="88" t="s">
        <v>458</v>
      </c>
      <c r="G2" s="88" t="s">
        <v>360</v>
      </c>
      <c r="H2" s="88" t="s">
        <v>131</v>
      </c>
      <c r="I2" s="88" t="s">
        <v>132</v>
      </c>
      <c r="J2" s="88" t="s">
        <v>133</v>
      </c>
      <c r="K2" s="88" t="s">
        <v>335</v>
      </c>
      <c r="L2" s="88" t="s">
        <v>361</v>
      </c>
      <c r="M2" s="88" t="s">
        <v>134</v>
      </c>
      <c r="N2" s="88" t="s">
        <v>136</v>
      </c>
      <c r="O2" s="88" t="s">
        <v>137</v>
      </c>
      <c r="P2" s="88" t="s">
        <v>362</v>
      </c>
      <c r="Q2" s="88" t="s">
        <v>138</v>
      </c>
      <c r="R2" s="88" t="s">
        <v>459</v>
      </c>
      <c r="S2" s="88" t="s">
        <v>139</v>
      </c>
      <c r="T2" s="88" t="s">
        <v>140</v>
      </c>
      <c r="U2" s="88" t="s">
        <v>142</v>
      </c>
      <c r="V2" s="88" t="s">
        <v>143</v>
      </c>
      <c r="W2" s="88" t="s">
        <v>460</v>
      </c>
      <c r="X2" s="88" t="s">
        <v>363</v>
      </c>
      <c r="Y2" s="88" t="s">
        <v>144</v>
      </c>
      <c r="Z2" s="88" t="s">
        <v>368</v>
      </c>
      <c r="AA2" s="88" t="s">
        <v>57</v>
      </c>
      <c r="AB2" s="88" t="s">
        <v>128</v>
      </c>
      <c r="AC2" s="88" t="s">
        <v>461</v>
      </c>
      <c r="AD2" s="88" t="s">
        <v>147</v>
      </c>
      <c r="AE2" s="88" t="s">
        <v>148</v>
      </c>
      <c r="AF2" s="88" t="s">
        <v>150</v>
      </c>
      <c r="AG2" s="88" t="s">
        <v>364</v>
      </c>
      <c r="AH2" s="88" t="s">
        <v>369</v>
      </c>
      <c r="AI2" s="88" t="s">
        <v>170</v>
      </c>
      <c r="AJ2" s="88" t="s">
        <v>171</v>
      </c>
      <c r="AK2" s="88" t="s">
        <v>172</v>
      </c>
      <c r="AL2" s="88" t="s">
        <v>173</v>
      </c>
      <c r="AM2" s="88" t="s">
        <v>174</v>
      </c>
      <c r="AN2" s="88" t="s">
        <v>370</v>
      </c>
      <c r="AP2" s="88"/>
      <c r="AQ2" s="88" t="s">
        <v>57</v>
      </c>
      <c r="AR2" s="88" t="s">
        <v>62</v>
      </c>
      <c r="AS2" s="88"/>
      <c r="AT2" s="88"/>
      <c r="AU2" s="88"/>
      <c r="AV2" s="88"/>
      <c r="AX2" s="88"/>
    </row>
    <row r="3" spans="1:50" x14ac:dyDescent="0.25">
      <c r="A3" s="102" t="s">
        <v>76</v>
      </c>
      <c r="B3" s="88">
        <v>800.72360598</v>
      </c>
      <c r="C3" s="88">
        <v>564.21754886999997</v>
      </c>
      <c r="D3" s="88"/>
      <c r="E3" s="88" t="s">
        <v>121</v>
      </c>
      <c r="F3" s="88">
        <v>20.4754843287425</v>
      </c>
      <c r="G3" s="88">
        <v>17.878602972837701</v>
      </c>
      <c r="H3" s="88">
        <v>1.4600855317655601</v>
      </c>
      <c r="I3" s="88">
        <v>1.4600855317655601</v>
      </c>
      <c r="J3" s="88">
        <v>1.6589706277385499E-2</v>
      </c>
      <c r="K3" s="88">
        <v>3.5560515497134499E-3</v>
      </c>
      <c r="L3" s="88">
        <v>0.27616001904669801</v>
      </c>
      <c r="M3" s="88">
        <v>10486.8718432613</v>
      </c>
      <c r="N3" s="88">
        <v>0</v>
      </c>
      <c r="O3" s="88">
        <v>154.83532478215801</v>
      </c>
      <c r="P3" s="88">
        <v>0</v>
      </c>
      <c r="Q3" s="88">
        <v>45.129042241176499</v>
      </c>
      <c r="R3" s="88">
        <v>0</v>
      </c>
      <c r="S3" s="88">
        <v>0</v>
      </c>
      <c r="T3" s="88">
        <v>0</v>
      </c>
      <c r="U3" s="88">
        <v>4.8585023596950898E-4</v>
      </c>
      <c r="V3" s="88">
        <v>0.73327388142519201</v>
      </c>
      <c r="W3" s="88">
        <v>6.4780686600828696</v>
      </c>
      <c r="X3" s="88">
        <v>10.5163872194007</v>
      </c>
      <c r="Y3" s="88">
        <v>39.827318388016899</v>
      </c>
      <c r="Z3" s="88">
        <v>0</v>
      </c>
      <c r="AA3" s="88">
        <v>391.69747475983303</v>
      </c>
      <c r="AB3" s="88">
        <v>0.11186821648395801</v>
      </c>
      <c r="AC3" s="88">
        <v>341.958053429014</v>
      </c>
      <c r="AD3" s="88">
        <v>0</v>
      </c>
      <c r="AE3" s="88">
        <v>0.38716127081631602</v>
      </c>
      <c r="AF3" s="88">
        <v>27.5895647844706</v>
      </c>
      <c r="AG3" s="88">
        <v>0</v>
      </c>
      <c r="AH3" s="88">
        <v>38.3286126504902</v>
      </c>
      <c r="AI3" s="88">
        <v>0.16976052491518001</v>
      </c>
      <c r="AJ3" s="88">
        <v>0.38268998009277</v>
      </c>
      <c r="AK3" s="88">
        <v>0</v>
      </c>
      <c r="AL3" s="88">
        <v>3.8212310134691401</v>
      </c>
      <c r="AM3" s="88">
        <v>169.23498741711899</v>
      </c>
      <c r="AN3" s="88">
        <v>0.48287749081712</v>
      </c>
      <c r="AP3" s="34"/>
      <c r="AQ3" s="79">
        <f t="shared" ref="AQ3:AQ18" si="0">IF(B3=0,"",(AA3-B3)/B3)</f>
        <v>-0.51082062295336328</v>
      </c>
      <c r="AR3" s="79">
        <f t="shared" ref="AR3:AR18" si="1">IF(C3=0,"",(AM3-C3)/C3)</f>
        <v>-0.70005366235761657</v>
      </c>
      <c r="AS3" s="79"/>
      <c r="AT3" s="79"/>
      <c r="AU3" s="79"/>
      <c r="AV3" s="79"/>
      <c r="AX3" s="79"/>
    </row>
    <row r="4" spans="1:50" x14ac:dyDescent="0.25">
      <c r="A4" s="102" t="s">
        <v>77</v>
      </c>
      <c r="B4" s="88">
        <v>3494.1682298999999</v>
      </c>
      <c r="C4" s="88">
        <v>683.82437964999997</v>
      </c>
      <c r="D4" s="88"/>
      <c r="E4" s="88" t="s">
        <v>77</v>
      </c>
      <c r="F4" s="88">
        <v>54.122760548862502</v>
      </c>
      <c r="G4" s="88">
        <v>79.948852845759205</v>
      </c>
      <c r="H4" s="88">
        <v>7.5940130244355801</v>
      </c>
      <c r="I4" s="88">
        <v>7.5940130244355801</v>
      </c>
      <c r="J4" s="88">
        <v>1.1723855143934201</v>
      </c>
      <c r="K4" s="88">
        <v>0.37235635431846797</v>
      </c>
      <c r="L4" s="88">
        <v>0.53341736565395004</v>
      </c>
      <c r="M4" s="88">
        <v>50541.576089751303</v>
      </c>
      <c r="N4" s="88">
        <v>0</v>
      </c>
      <c r="O4" s="88">
        <v>444.76143626944901</v>
      </c>
      <c r="P4" s="88">
        <v>0</v>
      </c>
      <c r="Q4" s="88">
        <v>226.27169764666201</v>
      </c>
      <c r="R4" s="88">
        <v>0</v>
      </c>
      <c r="S4" s="88">
        <v>0</v>
      </c>
      <c r="T4" s="88">
        <v>0</v>
      </c>
      <c r="U4" s="88">
        <v>8.7940983399196204E-3</v>
      </c>
      <c r="V4" s="88">
        <v>3.4432923985733899</v>
      </c>
      <c r="W4" s="88">
        <v>27.221811390242198</v>
      </c>
      <c r="X4" s="88">
        <v>16.795038662235399</v>
      </c>
      <c r="Y4" s="88">
        <v>185.336195308719</v>
      </c>
      <c r="Z4" s="88">
        <v>0</v>
      </c>
      <c r="AA4" s="88">
        <v>3487.3019920964198</v>
      </c>
      <c r="AB4" s="88">
        <v>1378.48258132359</v>
      </c>
      <c r="AC4" s="88">
        <v>1207.5430763295201</v>
      </c>
      <c r="AD4" s="88">
        <v>0</v>
      </c>
      <c r="AE4" s="88">
        <v>0.70039366970353301</v>
      </c>
      <c r="AF4" s="88">
        <v>93.568374311744506</v>
      </c>
      <c r="AG4" s="88">
        <v>0</v>
      </c>
      <c r="AH4" s="88">
        <v>164.72334417524701</v>
      </c>
      <c r="AI4" s="88">
        <v>1.0156957454975499</v>
      </c>
      <c r="AJ4" s="88">
        <v>1.71335535112044</v>
      </c>
      <c r="AK4" s="88">
        <v>0</v>
      </c>
      <c r="AL4" s="88">
        <v>11.180644333471101</v>
      </c>
      <c r="AM4" s="88">
        <v>682.78159901232902</v>
      </c>
      <c r="AN4" s="88">
        <v>2.5674342503304199</v>
      </c>
      <c r="AP4" s="34"/>
      <c r="AQ4" s="79">
        <f t="shared" si="0"/>
        <v>-1.9650564460019257E-3</v>
      </c>
      <c r="AR4" s="79">
        <f t="shared" si="1"/>
        <v>-1.5249246278769232E-3</v>
      </c>
      <c r="AS4" s="79"/>
      <c r="AT4" s="79"/>
      <c r="AU4" s="79"/>
      <c r="AV4" s="79"/>
      <c r="AX4" s="79"/>
    </row>
    <row r="5" spans="1:50" x14ac:dyDescent="0.25">
      <c r="A5" s="102" t="s">
        <v>78</v>
      </c>
      <c r="B5" s="88">
        <v>3665.0973583999998</v>
      </c>
      <c r="C5" s="88">
        <v>2544.7747433</v>
      </c>
      <c r="D5" s="88"/>
      <c r="E5" s="88" t="s">
        <v>71</v>
      </c>
      <c r="F5" s="88">
        <v>259.75623327792698</v>
      </c>
      <c r="G5" s="88">
        <v>365.26413346605898</v>
      </c>
      <c r="H5" s="88">
        <v>10.323125095143901</v>
      </c>
      <c r="I5" s="88">
        <v>10.323125095143901</v>
      </c>
      <c r="J5" s="88">
        <v>0.88894940812100098</v>
      </c>
      <c r="K5" s="88">
        <v>0.21906839849277199</v>
      </c>
      <c r="L5" s="88">
        <v>4.2706666515082601</v>
      </c>
      <c r="M5" s="88">
        <v>84066.151137282301</v>
      </c>
      <c r="N5" s="88">
        <v>0</v>
      </c>
      <c r="O5" s="88">
        <v>4288.4736173758301</v>
      </c>
      <c r="P5" s="88">
        <v>0</v>
      </c>
      <c r="Q5" s="88">
        <v>586.14157322568303</v>
      </c>
      <c r="R5" s="88">
        <v>0</v>
      </c>
      <c r="S5" s="88">
        <v>0</v>
      </c>
      <c r="T5" s="88">
        <v>0</v>
      </c>
      <c r="U5" s="88">
        <v>2.0016450194773699E-2</v>
      </c>
      <c r="V5" s="88">
        <v>5.6318115584369899</v>
      </c>
      <c r="W5" s="88">
        <v>73.931729248275602</v>
      </c>
      <c r="X5" s="88">
        <v>161.25481263513601</v>
      </c>
      <c r="Y5" s="88">
        <v>303.82421895290901</v>
      </c>
      <c r="Z5" s="88">
        <v>0</v>
      </c>
      <c r="AA5" s="88">
        <v>3659.2469643292102</v>
      </c>
      <c r="AB5" s="88">
        <v>266.788344887324</v>
      </c>
      <c r="AC5" s="88">
        <v>7194.3542500702797</v>
      </c>
      <c r="AD5" s="88">
        <v>0</v>
      </c>
      <c r="AE5" s="88">
        <v>6.0346884089171402</v>
      </c>
      <c r="AF5" s="88">
        <v>744.64114167277205</v>
      </c>
      <c r="AG5" s="88">
        <v>0</v>
      </c>
      <c r="AH5" s="88">
        <v>1063.95139345763</v>
      </c>
      <c r="AI5" s="88">
        <v>2.9037864582874202</v>
      </c>
      <c r="AJ5" s="88">
        <v>4.5002509901213896</v>
      </c>
      <c r="AK5" s="88">
        <v>0</v>
      </c>
      <c r="AL5" s="88">
        <v>108.21721265620801</v>
      </c>
      <c r="AM5" s="88">
        <v>2540.6186477840802</v>
      </c>
      <c r="AN5" s="88">
        <v>3.4762841666902</v>
      </c>
      <c r="AP5" s="34"/>
      <c r="AQ5" s="79">
        <f t="shared" si="0"/>
        <v>-1.5962452013399324E-3</v>
      </c>
      <c r="AR5" s="79">
        <f t="shared" si="1"/>
        <v>-1.6331879773886261E-3</v>
      </c>
      <c r="AS5" s="79"/>
      <c r="AT5" s="79"/>
      <c r="AU5" s="79"/>
      <c r="AV5" s="79"/>
      <c r="AX5" s="79"/>
    </row>
    <row r="6" spans="1:50" x14ac:dyDescent="0.25">
      <c r="A6" s="102" t="s">
        <v>79</v>
      </c>
      <c r="B6" s="88">
        <v>3626.5745953999999</v>
      </c>
      <c r="C6" s="88">
        <v>1214.7941205</v>
      </c>
      <c r="D6" s="88"/>
      <c r="E6" s="88" t="s">
        <v>122</v>
      </c>
      <c r="F6" s="88">
        <v>172.342161928656</v>
      </c>
      <c r="G6" s="88">
        <v>108.18777196333799</v>
      </c>
      <c r="H6" s="88">
        <v>9.0980638682603097</v>
      </c>
      <c r="I6" s="88">
        <v>9.0980638682603097</v>
      </c>
      <c r="J6" s="88">
        <v>1.40184239020321</v>
      </c>
      <c r="K6" s="88">
        <v>0.42581244137030499</v>
      </c>
      <c r="L6" s="88">
        <v>2.7404884226256998</v>
      </c>
      <c r="M6" s="88">
        <v>63625.248734714602</v>
      </c>
      <c r="N6" s="88">
        <v>0</v>
      </c>
      <c r="O6" s="88">
        <v>1342.5157070462101</v>
      </c>
      <c r="P6" s="88">
        <v>0</v>
      </c>
      <c r="Q6" s="88">
        <v>298.81670982597097</v>
      </c>
      <c r="R6" s="88">
        <v>0</v>
      </c>
      <c r="S6" s="88">
        <v>0</v>
      </c>
      <c r="T6" s="88">
        <v>0</v>
      </c>
      <c r="U6" s="88">
        <v>1.46130931745454E-2</v>
      </c>
      <c r="V6" s="88">
        <v>4.6121085915373303</v>
      </c>
      <c r="W6" s="88">
        <v>56.104107125865703</v>
      </c>
      <c r="X6" s="88">
        <v>100.633001806709</v>
      </c>
      <c r="Y6" s="88">
        <v>247.819454325935</v>
      </c>
      <c r="Z6" s="88">
        <v>0</v>
      </c>
      <c r="AA6" s="88">
        <v>3619.9805168295202</v>
      </c>
      <c r="AB6" s="88">
        <v>1049.22620547827</v>
      </c>
      <c r="AC6" s="88">
        <v>2663.7441000457402</v>
      </c>
      <c r="AD6" s="88">
        <v>0</v>
      </c>
      <c r="AE6" s="88">
        <v>3.8020519604876601</v>
      </c>
      <c r="AF6" s="88">
        <v>204.72888315286201</v>
      </c>
      <c r="AG6" s="88">
        <v>0</v>
      </c>
      <c r="AH6" s="88">
        <v>232.55122655543801</v>
      </c>
      <c r="AI6" s="88">
        <v>2.4148285890809502</v>
      </c>
      <c r="AJ6" s="88">
        <v>3.4482565121259698</v>
      </c>
      <c r="AK6" s="88">
        <v>0</v>
      </c>
      <c r="AL6" s="88">
        <v>29.169530583891799</v>
      </c>
      <c r="AM6" s="88">
        <v>1213.0159975087699</v>
      </c>
      <c r="AN6" s="88">
        <v>3.0833872036279701</v>
      </c>
      <c r="AP6" s="34"/>
      <c r="AQ6" s="79">
        <f t="shared" si="0"/>
        <v>-1.818266354935522E-3</v>
      </c>
      <c r="AR6" s="79">
        <f t="shared" si="1"/>
        <v>-1.4637237382233615E-3</v>
      </c>
      <c r="AS6" s="79"/>
      <c r="AT6" s="79"/>
      <c r="AU6" s="79"/>
      <c r="AV6" s="79"/>
      <c r="AX6" s="79"/>
    </row>
    <row r="7" spans="1:50" x14ac:dyDescent="0.25">
      <c r="A7" s="102" t="s">
        <v>80</v>
      </c>
      <c r="B7" s="88">
        <v>96941.740967999998</v>
      </c>
      <c r="C7" s="88">
        <v>19613.552089000001</v>
      </c>
      <c r="D7" s="88"/>
      <c r="E7" s="88" t="s">
        <v>123</v>
      </c>
      <c r="F7" s="88">
        <v>2018.42299395091</v>
      </c>
      <c r="G7" s="88">
        <v>1634.3927316312399</v>
      </c>
      <c r="H7" s="88">
        <v>205.21545392599799</v>
      </c>
      <c r="I7" s="88">
        <v>205.21545392599799</v>
      </c>
      <c r="J7" s="88">
        <v>115.611691643231</v>
      </c>
      <c r="K7" s="88">
        <v>40.120015019584898</v>
      </c>
      <c r="L7" s="88">
        <v>36.523602824410801</v>
      </c>
      <c r="M7" s="88">
        <v>1144638.9694874301</v>
      </c>
      <c r="N7" s="88">
        <v>0</v>
      </c>
      <c r="O7" s="88">
        <v>18622.8211323342</v>
      </c>
      <c r="P7" s="88">
        <v>0</v>
      </c>
      <c r="Q7" s="88">
        <v>6221.8900889291899</v>
      </c>
      <c r="R7" s="88">
        <v>0</v>
      </c>
      <c r="S7" s="88">
        <v>0</v>
      </c>
      <c r="T7" s="88">
        <v>0</v>
      </c>
      <c r="U7" s="88">
        <v>0.149553273975185</v>
      </c>
      <c r="V7" s="88">
        <v>82.663689242291198</v>
      </c>
      <c r="W7" s="88">
        <v>1306.70964121928</v>
      </c>
      <c r="X7" s="88">
        <v>991.85603108464295</v>
      </c>
      <c r="Y7" s="88">
        <v>4275.6674233926396</v>
      </c>
      <c r="Z7" s="88">
        <v>0</v>
      </c>
      <c r="AA7" s="88">
        <v>96779.240690906401</v>
      </c>
      <c r="AB7" s="88">
        <v>14716.0794013958</v>
      </c>
      <c r="AC7" s="88">
        <v>39841.330550549203</v>
      </c>
      <c r="AD7" s="88">
        <v>0</v>
      </c>
      <c r="AE7" s="88">
        <v>40.187652440571597</v>
      </c>
      <c r="AF7" s="88">
        <v>2626.5789523335302</v>
      </c>
      <c r="AG7" s="88">
        <v>0</v>
      </c>
      <c r="AH7" s="88">
        <v>3209.3936463515001</v>
      </c>
      <c r="AI7" s="88">
        <v>99.649296415299702</v>
      </c>
      <c r="AJ7" s="88">
        <v>83.024786672259495</v>
      </c>
      <c r="AK7" s="88">
        <v>0</v>
      </c>
      <c r="AL7" s="88">
        <v>305.07868720292902</v>
      </c>
      <c r="AM7" s="88">
        <v>19583.714710229899</v>
      </c>
      <c r="AN7" s="88">
        <v>72.642662748572505</v>
      </c>
      <c r="AP7" s="34"/>
      <c r="AQ7" s="79">
        <f t="shared" si="0"/>
        <v>-1.6762673691535792E-3</v>
      </c>
      <c r="AR7" s="79">
        <f t="shared" si="1"/>
        <v>-1.5212633914912319E-3</v>
      </c>
      <c r="AS7" s="79"/>
      <c r="AT7" s="79"/>
      <c r="AU7" s="79"/>
      <c r="AV7" s="79"/>
      <c r="AX7" s="79"/>
    </row>
    <row r="8" spans="1:50" x14ac:dyDescent="0.25">
      <c r="A8" s="101" t="s">
        <v>81</v>
      </c>
      <c r="B8" s="88">
        <v>124873.35567</v>
      </c>
      <c r="C8" s="88">
        <v>25043.499798000001</v>
      </c>
      <c r="D8" s="88"/>
      <c r="E8" s="88" t="s">
        <v>72</v>
      </c>
      <c r="F8" s="88">
        <v>2971.05976921109</v>
      </c>
      <c r="G8" s="88">
        <v>2202.0245036040001</v>
      </c>
      <c r="H8" s="88">
        <v>213.9729613005</v>
      </c>
      <c r="I8" s="88">
        <v>213.9729613005</v>
      </c>
      <c r="J8" s="88">
        <v>101.95020583243701</v>
      </c>
      <c r="K8" s="88">
        <v>33.553572836081301</v>
      </c>
      <c r="L8" s="88">
        <v>51.7647328618079</v>
      </c>
      <c r="M8" s="88">
        <v>1296958.1486609001</v>
      </c>
      <c r="N8" s="88">
        <v>0</v>
      </c>
      <c r="O8" s="88">
        <v>27967.419956796999</v>
      </c>
      <c r="P8" s="88">
        <v>0</v>
      </c>
      <c r="Q8" s="88">
        <v>7140.3002252053402</v>
      </c>
      <c r="R8" s="88">
        <v>0</v>
      </c>
      <c r="S8" s="88">
        <v>0</v>
      </c>
      <c r="T8" s="88">
        <v>0</v>
      </c>
      <c r="U8" s="88">
        <v>0.51705434650039395</v>
      </c>
      <c r="V8" s="88">
        <v>94.020542919151694</v>
      </c>
      <c r="W8" s="88">
        <v>1425.98876550257</v>
      </c>
      <c r="X8" s="88">
        <v>1648.3449809748499</v>
      </c>
      <c r="Y8" s="88">
        <v>4918.5315507067398</v>
      </c>
      <c r="Z8" s="88">
        <v>0</v>
      </c>
      <c r="AA8" s="88">
        <v>124667.240499236</v>
      </c>
      <c r="AB8" s="88">
        <v>20029.978702992499</v>
      </c>
      <c r="AC8" s="88">
        <v>55177.121235029197</v>
      </c>
      <c r="AD8" s="88">
        <v>0</v>
      </c>
      <c r="AE8" s="88">
        <v>66.153563710466997</v>
      </c>
      <c r="AF8" s="88">
        <v>4061.3334425807302</v>
      </c>
      <c r="AG8" s="88">
        <v>0</v>
      </c>
      <c r="AH8" s="88">
        <v>4799.0114900092403</v>
      </c>
      <c r="AI8" s="88">
        <v>94.655176767237407</v>
      </c>
      <c r="AJ8" s="88">
        <v>91.965745130401601</v>
      </c>
      <c r="AK8" s="88">
        <v>0</v>
      </c>
      <c r="AL8" s="88">
        <v>532.79369492322905</v>
      </c>
      <c r="AM8" s="88">
        <v>25007.431094760101</v>
      </c>
      <c r="AN8" s="88">
        <v>75.653407192989107</v>
      </c>
      <c r="AP8" s="34"/>
      <c r="AQ8" s="79">
        <f t="shared" si="0"/>
        <v>-1.6505936727503755E-3</v>
      </c>
      <c r="AR8" s="79">
        <f t="shared" si="1"/>
        <v>-1.4402421199444554E-3</v>
      </c>
      <c r="AS8" s="79"/>
      <c r="AT8" s="79"/>
      <c r="AU8" s="79"/>
      <c r="AV8" s="79"/>
      <c r="AX8" s="79"/>
    </row>
    <row r="9" spans="1:50" x14ac:dyDescent="0.25">
      <c r="A9" s="102" t="s">
        <v>82</v>
      </c>
      <c r="B9" s="88">
        <v>83485.707725</v>
      </c>
      <c r="C9" s="88">
        <v>10032.121476</v>
      </c>
      <c r="D9" s="88"/>
      <c r="E9" s="88" t="s">
        <v>124</v>
      </c>
      <c r="F9" s="88">
        <v>785.07200982024494</v>
      </c>
      <c r="G9" s="88">
        <v>807.00666965044297</v>
      </c>
      <c r="H9" s="88">
        <v>117.331355090101</v>
      </c>
      <c r="I9" s="88">
        <v>117.331355090101</v>
      </c>
      <c r="J9" s="88">
        <v>91.654482273913203</v>
      </c>
      <c r="K9" s="88">
        <v>31.4175948433512</v>
      </c>
      <c r="L9" s="88">
        <v>16.6811310269748</v>
      </c>
      <c r="M9" s="88">
        <v>584083.96699631703</v>
      </c>
      <c r="N9" s="88">
        <v>0</v>
      </c>
      <c r="O9" s="88">
        <v>9490.3830222747692</v>
      </c>
      <c r="P9" s="88">
        <v>0</v>
      </c>
      <c r="Q9" s="88">
        <v>3628.11563923534</v>
      </c>
      <c r="R9" s="88">
        <v>0</v>
      </c>
      <c r="S9" s="88">
        <v>0</v>
      </c>
      <c r="T9" s="88">
        <v>0</v>
      </c>
      <c r="U9" s="88">
        <v>0.20056258963330501</v>
      </c>
      <c r="V9" s="88">
        <v>42.225650796108901</v>
      </c>
      <c r="W9" s="88">
        <v>789.24235243564999</v>
      </c>
      <c r="X9" s="88">
        <v>323.59241226991099</v>
      </c>
      <c r="Y9" s="88">
        <v>2125.16411789326</v>
      </c>
      <c r="Z9" s="88">
        <v>0</v>
      </c>
      <c r="AA9" s="88">
        <v>83306.900363872905</v>
      </c>
      <c r="AB9" s="88">
        <v>35467.899387264202</v>
      </c>
      <c r="AC9" s="88">
        <v>20312.007571222999</v>
      </c>
      <c r="AD9" s="88">
        <v>0</v>
      </c>
      <c r="AE9" s="88">
        <v>15.5133487719153</v>
      </c>
      <c r="AF9" s="88">
        <v>1235.8533733335501</v>
      </c>
      <c r="AG9" s="88">
        <v>0</v>
      </c>
      <c r="AH9" s="88">
        <v>1576.74207095469</v>
      </c>
      <c r="AI9" s="88">
        <v>70.655081791096293</v>
      </c>
      <c r="AJ9" s="88">
        <v>52.020210599674101</v>
      </c>
      <c r="AK9" s="88">
        <v>0</v>
      </c>
      <c r="AL9" s="88">
        <v>120.256739675384</v>
      </c>
      <c r="AM9" s="88">
        <v>10014.511609098399</v>
      </c>
      <c r="AN9" s="88">
        <v>42.789591507474697</v>
      </c>
      <c r="AP9" s="34"/>
      <c r="AQ9" s="79">
        <f t="shared" si="0"/>
        <v>-2.1417721188407837E-3</v>
      </c>
      <c r="AR9" s="79">
        <f t="shared" si="1"/>
        <v>-1.7553482524837183E-3</v>
      </c>
      <c r="AS9" s="79"/>
      <c r="AT9" s="79"/>
      <c r="AU9" s="79"/>
      <c r="AV9" s="79"/>
      <c r="AX9" s="79"/>
    </row>
    <row r="10" spans="1:50" x14ac:dyDescent="0.25">
      <c r="A10" s="102" t="s">
        <v>83</v>
      </c>
      <c r="B10" s="88">
        <v>138753.13180999999</v>
      </c>
      <c r="C10" s="88">
        <v>13249.827686000001</v>
      </c>
      <c r="D10" s="88"/>
      <c r="E10" s="88" t="s">
        <v>125</v>
      </c>
      <c r="F10" s="88">
        <v>957.10771937314905</v>
      </c>
      <c r="G10" s="88">
        <v>1386.3928180013099</v>
      </c>
      <c r="H10" s="88">
        <v>174.912187998039</v>
      </c>
      <c r="I10" s="88">
        <v>174.912187998039</v>
      </c>
      <c r="J10" s="88">
        <v>37.630318498338198</v>
      </c>
      <c r="K10" s="88">
        <v>11.765770292508201</v>
      </c>
      <c r="L10" s="88">
        <v>7.6862894208571904</v>
      </c>
      <c r="M10" s="88">
        <v>1121659.88287707</v>
      </c>
      <c r="N10" s="88">
        <v>0</v>
      </c>
      <c r="O10" s="88">
        <v>4845.49000250469</v>
      </c>
      <c r="P10" s="88">
        <v>0</v>
      </c>
      <c r="Q10" s="88">
        <v>4858.2098337212001</v>
      </c>
      <c r="R10" s="88">
        <v>0</v>
      </c>
      <c r="S10" s="88">
        <v>0</v>
      </c>
      <c r="T10" s="88">
        <v>0</v>
      </c>
      <c r="U10" s="88">
        <v>0.32146121729993499</v>
      </c>
      <c r="V10" s="88">
        <v>76.861014149346303</v>
      </c>
      <c r="W10" s="88">
        <v>608.16272336100997</v>
      </c>
      <c r="X10" s="88">
        <v>181.698949484069</v>
      </c>
      <c r="Y10" s="88">
        <v>4118.7173127584401</v>
      </c>
      <c r="Z10" s="88">
        <v>0</v>
      </c>
      <c r="AA10" s="88">
        <v>138409.986286292</v>
      </c>
      <c r="AB10" s="88">
        <v>77081.868903066905</v>
      </c>
      <c r="AC10" s="88">
        <v>19455.674093817601</v>
      </c>
      <c r="AD10" s="88">
        <v>0</v>
      </c>
      <c r="AE10" s="88">
        <v>9.6994289640519806</v>
      </c>
      <c r="AF10" s="88">
        <v>1156.63964720127</v>
      </c>
      <c r="AG10" s="88">
        <v>0</v>
      </c>
      <c r="AH10" s="88">
        <v>2345.0077150267398</v>
      </c>
      <c r="AI10" s="88">
        <v>26.4874137218988</v>
      </c>
      <c r="AJ10" s="88">
        <v>39.7583424041865</v>
      </c>
      <c r="AK10" s="88">
        <v>0</v>
      </c>
      <c r="AL10" s="88">
        <v>104.497292186815</v>
      </c>
      <c r="AM10" s="88">
        <v>13222.6541286507</v>
      </c>
      <c r="AN10" s="88">
        <v>59.789245640466298</v>
      </c>
      <c r="AP10" s="34"/>
      <c r="AQ10" s="79">
        <f t="shared" si="0"/>
        <v>-2.4730650705446847E-3</v>
      </c>
      <c r="AR10" s="79">
        <f t="shared" si="1"/>
        <v>-2.0508611880298384E-3</v>
      </c>
      <c r="AS10" s="79"/>
      <c r="AT10" s="79"/>
      <c r="AU10" s="79"/>
      <c r="AV10" s="79"/>
      <c r="AX10" s="79"/>
    </row>
    <row r="11" spans="1:50" x14ac:dyDescent="0.25">
      <c r="A11" s="102" t="s">
        <v>84</v>
      </c>
      <c r="B11" s="88">
        <v>176223.42903999999</v>
      </c>
      <c r="C11" s="88">
        <v>26755.318302</v>
      </c>
      <c r="D11" s="88"/>
      <c r="E11" s="88" t="s">
        <v>126</v>
      </c>
      <c r="F11" s="88">
        <v>1876.913652899</v>
      </c>
      <c r="G11" s="88">
        <v>2698.4529667264901</v>
      </c>
      <c r="H11" s="88">
        <v>331.542152929537</v>
      </c>
      <c r="I11" s="88">
        <v>331.542152929537</v>
      </c>
      <c r="J11" s="88">
        <v>50.902810338444702</v>
      </c>
      <c r="K11" s="88">
        <v>14.3856541428231</v>
      </c>
      <c r="L11" s="88">
        <v>12.7585410492691</v>
      </c>
      <c r="M11" s="88">
        <v>2189359.7009898098</v>
      </c>
      <c r="N11" s="88">
        <v>0</v>
      </c>
      <c r="O11" s="88">
        <v>8221.2247741011306</v>
      </c>
      <c r="P11" s="88">
        <v>0</v>
      </c>
      <c r="Q11" s="88">
        <v>9213.7619600246708</v>
      </c>
      <c r="R11" s="88">
        <v>0</v>
      </c>
      <c r="S11" s="88">
        <v>0</v>
      </c>
      <c r="T11" s="88">
        <v>0</v>
      </c>
      <c r="U11" s="88">
        <v>0.75762785816230405</v>
      </c>
      <c r="V11" s="88">
        <v>149.524460896259</v>
      </c>
      <c r="W11" s="88">
        <v>1046.73485553314</v>
      </c>
      <c r="X11" s="88">
        <v>358.691968457141</v>
      </c>
      <c r="Y11" s="88">
        <v>8056.6546958032704</v>
      </c>
      <c r="Z11" s="88">
        <v>0</v>
      </c>
      <c r="AA11" s="88">
        <v>162283.33954850401</v>
      </c>
      <c r="AB11" s="88">
        <v>44313.294828291699</v>
      </c>
      <c r="AC11" s="88">
        <v>36168.387646103001</v>
      </c>
      <c r="AD11" s="88">
        <v>0</v>
      </c>
      <c r="AE11" s="88">
        <v>19.329296533666199</v>
      </c>
      <c r="AF11" s="88">
        <v>2166.9849837203301</v>
      </c>
      <c r="AG11" s="88">
        <v>0</v>
      </c>
      <c r="AH11" s="88">
        <v>4529.8006762245896</v>
      </c>
      <c r="AI11" s="88">
        <v>33.158772632881103</v>
      </c>
      <c r="AJ11" s="88">
        <v>69.262612840361896</v>
      </c>
      <c r="AK11" s="88">
        <v>0</v>
      </c>
      <c r="AL11" s="88">
        <v>201.61241274767701</v>
      </c>
      <c r="AM11" s="88">
        <v>25246.279138477799</v>
      </c>
      <c r="AN11" s="88">
        <v>112.770977684586</v>
      </c>
      <c r="AP11" s="34"/>
      <c r="AQ11" s="79">
        <f t="shared" si="0"/>
        <v>-7.9104631929116501E-2</v>
      </c>
      <c r="AR11" s="79">
        <f t="shared" si="1"/>
        <v>-5.6401465551220803E-2</v>
      </c>
      <c r="AS11" s="79"/>
      <c r="AT11" s="79"/>
      <c r="AU11" s="79"/>
      <c r="AV11" s="79"/>
      <c r="AX11" s="79"/>
    </row>
    <row r="12" spans="1:50" x14ac:dyDescent="0.25">
      <c r="A12" s="102" t="s">
        <v>85</v>
      </c>
      <c r="B12" s="88">
        <v>20534.4195</v>
      </c>
      <c r="C12" s="88">
        <v>7732.2320005000001</v>
      </c>
      <c r="D12" s="88"/>
      <c r="E12" s="88" t="s">
        <v>73</v>
      </c>
      <c r="F12" s="88">
        <v>957.55369577115198</v>
      </c>
      <c r="G12" s="88">
        <v>642.867303994091</v>
      </c>
      <c r="H12" s="88">
        <v>47.926798262523803</v>
      </c>
      <c r="I12" s="88">
        <v>47.926798262523803</v>
      </c>
      <c r="J12" s="88">
        <v>6.5369609085593998</v>
      </c>
      <c r="K12" s="88">
        <v>1.2541836709280301</v>
      </c>
      <c r="L12" s="88">
        <v>14.934303943264901</v>
      </c>
      <c r="M12" s="88">
        <v>349030.988138869</v>
      </c>
      <c r="N12" s="88">
        <v>0</v>
      </c>
      <c r="O12" s="88">
        <v>7980.97088876405</v>
      </c>
      <c r="P12" s="88">
        <v>0</v>
      </c>
      <c r="Q12" s="88">
        <v>1720.7422045160899</v>
      </c>
      <c r="R12" s="88">
        <v>0</v>
      </c>
      <c r="S12" s="88">
        <v>0</v>
      </c>
      <c r="T12" s="88">
        <v>0</v>
      </c>
      <c r="U12" s="88">
        <v>0.22246218574679399</v>
      </c>
      <c r="V12" s="88">
        <v>25.1427217883891</v>
      </c>
      <c r="W12" s="88">
        <v>289.52246574483598</v>
      </c>
      <c r="X12" s="88">
        <v>562.41577696287504</v>
      </c>
      <c r="Y12" s="88">
        <v>1354.71199868082</v>
      </c>
      <c r="Z12" s="88">
        <v>0</v>
      </c>
      <c r="AA12" s="88">
        <v>15576.9870391924</v>
      </c>
      <c r="AB12" s="88">
        <v>634.25871464714805</v>
      </c>
      <c r="AC12" s="88">
        <v>15513.187214743</v>
      </c>
      <c r="AD12" s="88">
        <v>0</v>
      </c>
      <c r="AE12" s="88">
        <v>22.126409616367301</v>
      </c>
      <c r="AF12" s="88">
        <v>1229.38803398393</v>
      </c>
      <c r="AG12" s="88">
        <v>0</v>
      </c>
      <c r="AH12" s="88">
        <v>1442.4852528873</v>
      </c>
      <c r="AI12" s="88">
        <v>10.594937545761001</v>
      </c>
      <c r="AJ12" s="88">
        <v>18.829765675327899</v>
      </c>
      <c r="AK12" s="88">
        <v>0</v>
      </c>
      <c r="AL12" s="88">
        <v>176.53324214169601</v>
      </c>
      <c r="AM12" s="88">
        <v>6889.3050750572302</v>
      </c>
      <c r="AN12" s="88">
        <v>16.477796680623499</v>
      </c>
      <c r="AP12" s="34"/>
      <c r="AQ12" s="79">
        <f t="shared" si="0"/>
        <v>-0.24142062846274279</v>
      </c>
      <c r="AR12" s="79">
        <f t="shared" si="1"/>
        <v>-0.10901469658285766</v>
      </c>
      <c r="AS12" s="79"/>
      <c r="AT12" s="79"/>
      <c r="AU12" s="79"/>
      <c r="AV12" s="79"/>
      <c r="AX12" s="79"/>
    </row>
    <row r="13" spans="1:50" x14ac:dyDescent="0.25">
      <c r="A13" s="102" t="s">
        <v>86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P13" s="34"/>
      <c r="AQ13" s="79" t="str">
        <f t="shared" si="0"/>
        <v/>
      </c>
      <c r="AR13" s="79" t="str">
        <f t="shared" si="1"/>
        <v/>
      </c>
      <c r="AS13" s="79"/>
      <c r="AT13" s="79"/>
      <c r="AU13" s="79"/>
      <c r="AV13" s="79"/>
      <c r="AX13" s="79"/>
    </row>
    <row r="14" spans="1:50" x14ac:dyDescent="0.25">
      <c r="A14" s="102" t="s">
        <v>87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P14" s="34"/>
      <c r="AQ14" s="79" t="str">
        <f t="shared" si="0"/>
        <v/>
      </c>
      <c r="AR14" s="79" t="str">
        <f t="shared" si="1"/>
        <v/>
      </c>
      <c r="AS14" s="79"/>
      <c r="AT14" s="79"/>
      <c r="AU14" s="79"/>
      <c r="AV14" s="79"/>
      <c r="AX14" s="79"/>
    </row>
    <row r="15" spans="1:50" x14ac:dyDescent="0.25">
      <c r="A15" s="105" t="s">
        <v>88</v>
      </c>
      <c r="B15" s="80"/>
      <c r="C15" s="80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P15" s="34"/>
      <c r="AQ15" s="79" t="str">
        <f t="shared" si="0"/>
        <v/>
      </c>
      <c r="AR15" s="79" t="str">
        <f t="shared" si="1"/>
        <v/>
      </c>
      <c r="AS15" s="79"/>
      <c r="AT15" s="79"/>
      <c r="AU15" s="79"/>
      <c r="AV15" s="79"/>
      <c r="AX15" s="79"/>
    </row>
    <row r="16" spans="1:50" x14ac:dyDescent="0.25">
      <c r="AQ16" s="79" t="str">
        <f t="shared" si="0"/>
        <v/>
      </c>
      <c r="AR16" s="79" t="str">
        <f t="shared" si="1"/>
        <v/>
      </c>
      <c r="AS16" s="79"/>
      <c r="AT16" s="79"/>
      <c r="AU16" s="79"/>
      <c r="AV16" s="79"/>
    </row>
    <row r="17" spans="1:48" x14ac:dyDescent="0.25">
      <c r="A17" s="103" t="s">
        <v>55</v>
      </c>
      <c r="B17" s="1">
        <f>SUM(B3:B15)</f>
        <v>652398.34850267996</v>
      </c>
      <c r="C17" s="1">
        <f>SUM(C3:C15)</f>
        <v>107434.16214381999</v>
      </c>
      <c r="F17" s="1">
        <f>SUM(F3:F15)</f>
        <v>10072.826481109732</v>
      </c>
      <c r="G17" s="1">
        <f t="shared" ref="G17:AN17" si="2">SUM(G3:G15)</f>
        <v>9942.416354855568</v>
      </c>
      <c r="H17" s="1">
        <f t="shared" si="2"/>
        <v>1119.376197026304</v>
      </c>
      <c r="I17" s="1">
        <f t="shared" si="2"/>
        <v>1119.376197026304</v>
      </c>
      <c r="J17" s="1">
        <f t="shared" si="2"/>
        <v>407.7662365139185</v>
      </c>
      <c r="K17" s="1">
        <f t="shared" si="2"/>
        <v>133.51758405100796</v>
      </c>
      <c r="L17" s="1">
        <f t="shared" si="2"/>
        <v>148.16933358541928</v>
      </c>
      <c r="M17" s="1">
        <f t="shared" si="2"/>
        <v>6894451.5049554063</v>
      </c>
      <c r="N17" s="1">
        <f t="shared" si="2"/>
        <v>0</v>
      </c>
      <c r="O17" s="1">
        <f t="shared" si="2"/>
        <v>83358.895862249483</v>
      </c>
      <c r="P17" s="1">
        <f t="shared" si="2"/>
        <v>0</v>
      </c>
      <c r="Q17" s="1">
        <f t="shared" si="2"/>
        <v>33939.378974571329</v>
      </c>
      <c r="R17" s="1">
        <f t="shared" si="2"/>
        <v>0</v>
      </c>
      <c r="S17" s="1">
        <f t="shared" si="2"/>
        <v>0</v>
      </c>
      <c r="T17" s="1">
        <f t="shared" si="2"/>
        <v>0</v>
      </c>
      <c r="U17" s="1">
        <f t="shared" si="2"/>
        <v>2.2126309632631251</v>
      </c>
      <c r="V17" s="1">
        <f t="shared" si="2"/>
        <v>484.85856622151908</v>
      </c>
      <c r="W17" s="1">
        <f t="shared" si="2"/>
        <v>5630.0965202209527</v>
      </c>
      <c r="X17" s="1">
        <f t="shared" si="2"/>
        <v>4355.7993595569696</v>
      </c>
      <c r="Y17" s="1">
        <f t="shared" si="2"/>
        <v>25626.254286210751</v>
      </c>
      <c r="Z17" s="1">
        <f t="shared" si="2"/>
        <v>0</v>
      </c>
      <c r="AA17" s="1">
        <f t="shared" si="2"/>
        <v>632181.92137601855</v>
      </c>
      <c r="AB17" s="1">
        <f t="shared" si="2"/>
        <v>194937.9889375639</v>
      </c>
      <c r="AC17" s="1">
        <f t="shared" si="2"/>
        <v>197875.30779133958</v>
      </c>
      <c r="AD17" s="1">
        <f t="shared" si="2"/>
        <v>0</v>
      </c>
      <c r="AE17" s="1">
        <f t="shared" si="2"/>
        <v>183.93399534696402</v>
      </c>
      <c r="AF17" s="1">
        <f t="shared" si="2"/>
        <v>13547.30639707519</v>
      </c>
      <c r="AG17" s="1">
        <f t="shared" si="2"/>
        <v>0</v>
      </c>
      <c r="AH17" s="1">
        <f t="shared" si="2"/>
        <v>19401.995428292867</v>
      </c>
      <c r="AI17" s="1">
        <f t="shared" si="2"/>
        <v>341.70475019195538</v>
      </c>
      <c r="AJ17" s="1">
        <f t="shared" si="2"/>
        <v>364.90601615567209</v>
      </c>
      <c r="AK17" s="1">
        <f t="shared" si="2"/>
        <v>0</v>
      </c>
      <c r="AL17" s="1">
        <f t="shared" si="2"/>
        <v>1593.16068746477</v>
      </c>
      <c r="AM17" s="1">
        <f t="shared" si="2"/>
        <v>104569.54698799642</v>
      </c>
      <c r="AN17" s="1">
        <f t="shared" si="2"/>
        <v>389.73366456617782</v>
      </c>
      <c r="AQ17" s="79">
        <f t="shared" si="0"/>
        <v>-3.0987857607334766E-2</v>
      </c>
      <c r="AR17" s="79">
        <f t="shared" si="1"/>
        <v>-2.6663913029719249E-2</v>
      </c>
      <c r="AS17" s="79"/>
      <c r="AT17" s="79"/>
      <c r="AU17" s="79"/>
      <c r="AV17" s="79"/>
    </row>
    <row r="18" spans="1:48" x14ac:dyDescent="0.25">
      <c r="A18" s="103" t="s">
        <v>74</v>
      </c>
      <c r="B18" s="1">
        <f>SUM(B3:B15)</f>
        <v>652398.34850267996</v>
      </c>
      <c r="C18" s="1">
        <f>SUM(C3:C15)</f>
        <v>107434.16214381999</v>
      </c>
      <c r="F18" s="1">
        <f>SUM(F3:F15)</f>
        <v>10072.826481109732</v>
      </c>
      <c r="G18" s="1">
        <f t="shared" ref="G18:AN18" si="3">SUM(G3:G15)</f>
        <v>9942.416354855568</v>
      </c>
      <c r="H18" s="1">
        <f t="shared" si="3"/>
        <v>1119.376197026304</v>
      </c>
      <c r="I18" s="1">
        <f t="shared" si="3"/>
        <v>1119.376197026304</v>
      </c>
      <c r="J18" s="1">
        <f t="shared" si="3"/>
        <v>407.7662365139185</v>
      </c>
      <c r="K18" s="1">
        <f t="shared" si="3"/>
        <v>133.51758405100796</v>
      </c>
      <c r="L18" s="1">
        <f t="shared" si="3"/>
        <v>148.16933358541928</v>
      </c>
      <c r="M18" s="1">
        <f t="shared" si="3"/>
        <v>6894451.5049554063</v>
      </c>
      <c r="N18" s="1">
        <f t="shared" si="3"/>
        <v>0</v>
      </c>
      <c r="O18" s="1">
        <f t="shared" si="3"/>
        <v>83358.895862249483</v>
      </c>
      <c r="P18" s="1">
        <f t="shared" si="3"/>
        <v>0</v>
      </c>
      <c r="Q18" s="1">
        <f t="shared" si="3"/>
        <v>33939.378974571329</v>
      </c>
      <c r="R18" s="1">
        <f t="shared" si="3"/>
        <v>0</v>
      </c>
      <c r="S18" s="1">
        <f t="shared" si="3"/>
        <v>0</v>
      </c>
      <c r="T18" s="1">
        <f t="shared" si="3"/>
        <v>0</v>
      </c>
      <c r="U18" s="1">
        <f t="shared" si="3"/>
        <v>2.2126309632631251</v>
      </c>
      <c r="V18" s="1">
        <f t="shared" si="3"/>
        <v>484.85856622151908</v>
      </c>
      <c r="W18" s="1">
        <f t="shared" si="3"/>
        <v>5630.0965202209527</v>
      </c>
      <c r="X18" s="1">
        <f t="shared" si="3"/>
        <v>4355.7993595569696</v>
      </c>
      <c r="Y18" s="1">
        <f t="shared" si="3"/>
        <v>25626.254286210751</v>
      </c>
      <c r="Z18" s="1">
        <f t="shared" si="3"/>
        <v>0</v>
      </c>
      <c r="AA18" s="1">
        <f t="shared" si="3"/>
        <v>632181.92137601855</v>
      </c>
      <c r="AB18" s="1">
        <f t="shared" si="3"/>
        <v>194937.9889375639</v>
      </c>
      <c r="AC18" s="1">
        <f t="shared" si="3"/>
        <v>197875.30779133958</v>
      </c>
      <c r="AD18" s="1">
        <f t="shared" si="3"/>
        <v>0</v>
      </c>
      <c r="AE18" s="1">
        <f t="shared" si="3"/>
        <v>183.93399534696402</v>
      </c>
      <c r="AF18" s="1">
        <f t="shared" si="3"/>
        <v>13547.30639707519</v>
      </c>
      <c r="AG18" s="1">
        <f t="shared" si="3"/>
        <v>0</v>
      </c>
      <c r="AH18" s="1">
        <f t="shared" si="3"/>
        <v>19401.995428292867</v>
      </c>
      <c r="AI18" s="1">
        <f t="shared" si="3"/>
        <v>341.70475019195538</v>
      </c>
      <c r="AJ18" s="1">
        <f t="shared" si="3"/>
        <v>364.90601615567209</v>
      </c>
      <c r="AK18" s="1">
        <f t="shared" si="3"/>
        <v>0</v>
      </c>
      <c r="AL18" s="1">
        <f t="shared" si="3"/>
        <v>1593.16068746477</v>
      </c>
      <c r="AM18" s="1">
        <f t="shared" si="3"/>
        <v>104569.54698799642</v>
      </c>
      <c r="AN18" s="1">
        <f t="shared" si="3"/>
        <v>389.73366456617782</v>
      </c>
      <c r="AQ18" s="79">
        <f t="shared" si="0"/>
        <v>-3.0987857607334766E-2</v>
      </c>
      <c r="AR18" s="79">
        <f t="shared" si="1"/>
        <v>-2.6663913029719249E-2</v>
      </c>
      <c r="AS18" s="79"/>
      <c r="AT18" s="79"/>
      <c r="AU18" s="79"/>
      <c r="AV18" s="79"/>
    </row>
    <row r="19" spans="1:48" x14ac:dyDescent="0.25">
      <c r="A19" s="103"/>
      <c r="B19" s="1"/>
      <c r="C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Q19" s="79"/>
      <c r="AR19" s="79"/>
      <c r="AS19" s="79"/>
      <c r="AT19" s="79"/>
      <c r="AU19" s="79"/>
      <c r="AV19" s="79"/>
    </row>
    <row r="21" spans="1:48" x14ac:dyDescent="0.25">
      <c r="A21" s="104"/>
    </row>
    <row r="22" spans="1:48" x14ac:dyDescent="0.25">
      <c r="A22" s="104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Z73"/>
  <sheetViews>
    <sheetView zoomScale="85" zoomScaleNormal="85" workbookViewId="0">
      <pane xSplit="1" ySplit="2" topLeftCell="AC3" activePane="bottomRight" state="frozen"/>
      <selection activeCell="E24" sqref="E24"/>
      <selection pane="topRight" activeCell="E24" sqref="E24"/>
      <selection pane="bottomLeft" activeCell="E24" sqref="E24"/>
      <selection pane="bottomRight" activeCell="AV37" sqref="AV37"/>
    </sheetView>
  </sheetViews>
  <sheetFormatPr defaultColWidth="9.140625" defaultRowHeight="15" x14ac:dyDescent="0.25"/>
  <cols>
    <col min="1" max="1" width="19.7109375" style="27" customWidth="1"/>
    <col min="2" max="2" width="12.140625" style="27" customWidth="1"/>
    <col min="3" max="3" width="12.5703125" style="27" customWidth="1"/>
    <col min="4" max="4" width="9.140625" style="27"/>
    <col min="5" max="5" width="15.42578125" style="27" bestFit="1" customWidth="1"/>
    <col min="6" max="7" width="6.7109375" style="25" bestFit="1" customWidth="1"/>
    <col min="8" max="8" width="4.140625" style="25" bestFit="1" customWidth="1"/>
    <col min="9" max="9" width="5.7109375" style="25" bestFit="1" customWidth="1"/>
    <col min="10" max="10" width="6.7109375" style="25" bestFit="1" customWidth="1"/>
    <col min="11" max="11" width="5.85546875" style="25" bestFit="1" customWidth="1"/>
    <col min="12" max="12" width="5.7109375" style="25" bestFit="1" customWidth="1"/>
    <col min="13" max="13" width="9.28515625" style="25" bestFit="1" customWidth="1"/>
    <col min="14" max="14" width="7.7109375" style="25" bestFit="1" customWidth="1"/>
    <col min="15" max="15" width="9.28515625" style="25" bestFit="1" customWidth="1"/>
    <col min="16" max="16" width="5.7109375" style="25" bestFit="1" customWidth="1"/>
    <col min="17" max="17" width="5.28515625" style="25" bestFit="1" customWidth="1"/>
    <col min="18" max="18" width="8.7109375" style="25" bestFit="1" customWidth="1"/>
    <col min="19" max="19" width="4.85546875" style="25" bestFit="1" customWidth="1"/>
    <col min="20" max="20" width="7.85546875" style="25" bestFit="1" customWidth="1"/>
    <col min="21" max="21" width="5.85546875" style="25" bestFit="1" customWidth="1"/>
    <col min="22" max="22" width="6" style="25" bestFit="1" customWidth="1"/>
    <col min="23" max="24" width="6.7109375" style="25" bestFit="1" customWidth="1"/>
    <col min="25" max="26" width="5.7109375" style="25" bestFit="1" customWidth="1"/>
    <col min="27" max="27" width="12" style="25" customWidth="1"/>
    <col min="28" max="29" width="9.140625" style="25"/>
    <col min="30" max="30" width="12" style="25" customWidth="1"/>
    <col min="31" max="31" width="5.85546875" style="25" bestFit="1" customWidth="1"/>
    <col min="32" max="32" width="18.7109375" style="25" bestFit="1" customWidth="1"/>
    <col min="33" max="33" width="6.28515625" style="25" customWidth="1"/>
    <col min="34" max="34" width="6.7109375" style="25" bestFit="1" customWidth="1"/>
    <col min="35" max="35" width="4" style="25" bestFit="1" customWidth="1"/>
    <col min="36" max="36" width="4.140625" style="25" bestFit="1" customWidth="1"/>
    <col min="37" max="37" width="5.5703125" style="25" bestFit="1" customWidth="1"/>
    <col min="38" max="38" width="5.7109375" style="25" bestFit="1" customWidth="1"/>
    <col min="39" max="39" width="5.5703125" style="25" bestFit="1" customWidth="1"/>
    <col min="40" max="40" width="7.7109375" style="25" bestFit="1" customWidth="1"/>
    <col min="41" max="42" width="5" style="25" bestFit="1" customWidth="1"/>
    <col min="43" max="43" width="8.5703125" style="25" bestFit="1" customWidth="1"/>
    <col min="44" max="44" width="4.42578125" style="25" bestFit="1" customWidth="1"/>
    <col min="45" max="45" width="7.5703125" style="25" bestFit="1" customWidth="1"/>
    <col min="46" max="46" width="5.5703125" style="25" bestFit="1" customWidth="1"/>
    <col min="47" max="47" width="5.7109375" style="25" bestFit="1" customWidth="1"/>
    <col min="48" max="49" width="6.7109375" style="25" bestFit="1" customWidth="1"/>
    <col min="50" max="50" width="5.5703125" style="25" bestFit="1" customWidth="1"/>
    <col min="51" max="51" width="4" style="25" bestFit="1" customWidth="1"/>
    <col min="52" max="54" width="9.140625" style="25"/>
    <col min="55" max="16384" width="9.140625" style="27"/>
  </cols>
  <sheetData>
    <row r="1" spans="1:59" x14ac:dyDescent="0.25">
      <c r="B1" s="27" t="s">
        <v>489</v>
      </c>
      <c r="E1" s="27" t="s">
        <v>494</v>
      </c>
      <c r="AG1" s="27" t="s">
        <v>495</v>
      </c>
      <c r="BC1" s="27" t="s">
        <v>334</v>
      </c>
      <c r="BF1" s="87" t="s">
        <v>478</v>
      </c>
      <c r="BG1" s="87"/>
    </row>
    <row r="2" spans="1:59" x14ac:dyDescent="0.25">
      <c r="A2" s="27" t="s">
        <v>52</v>
      </c>
      <c r="B2" s="27" t="s">
        <v>305</v>
      </c>
      <c r="C2" s="27" t="s">
        <v>306</v>
      </c>
      <c r="E2" s="88" t="s">
        <v>226</v>
      </c>
      <c r="F2" s="88" t="s">
        <v>149</v>
      </c>
      <c r="G2" s="88" t="s">
        <v>151</v>
      </c>
      <c r="H2" s="88" t="s">
        <v>152</v>
      </c>
      <c r="I2" s="88" t="s">
        <v>153</v>
      </c>
      <c r="J2" s="88" t="s">
        <v>154</v>
      </c>
      <c r="K2" s="88" t="s">
        <v>155</v>
      </c>
      <c r="L2" s="88" t="s">
        <v>156</v>
      </c>
      <c r="M2" s="88" t="s">
        <v>54</v>
      </c>
      <c r="N2" s="88" t="s">
        <v>53</v>
      </c>
      <c r="O2" s="88" t="s">
        <v>157</v>
      </c>
      <c r="P2" s="88" t="s">
        <v>158</v>
      </c>
      <c r="Q2" s="88" t="s">
        <v>159</v>
      </c>
      <c r="R2" s="88" t="s">
        <v>160</v>
      </c>
      <c r="S2" s="88" t="s">
        <v>161</v>
      </c>
      <c r="T2" s="88" t="s">
        <v>162</v>
      </c>
      <c r="U2" s="88" t="s">
        <v>163</v>
      </c>
      <c r="V2" s="88" t="s">
        <v>164</v>
      </c>
      <c r="W2" s="88" t="s">
        <v>165</v>
      </c>
      <c r="X2" s="88" t="s">
        <v>166</v>
      </c>
      <c r="Y2" s="88" t="s">
        <v>167</v>
      </c>
      <c r="Z2" s="88" t="s">
        <v>168</v>
      </c>
      <c r="AA2" s="27"/>
      <c r="AB2" s="25" t="s">
        <v>54</v>
      </c>
      <c r="AC2" s="25" t="s">
        <v>53</v>
      </c>
      <c r="AD2" s="27"/>
      <c r="AE2" s="25" t="s">
        <v>307</v>
      </c>
      <c r="AF2" s="25" t="s">
        <v>177</v>
      </c>
      <c r="AG2" s="25" t="s">
        <v>149</v>
      </c>
      <c r="AH2" s="25" t="s">
        <v>151</v>
      </c>
      <c r="AI2" s="25" t="s">
        <v>152</v>
      </c>
      <c r="AJ2" s="25" t="s">
        <v>153</v>
      </c>
      <c r="AK2" s="25" t="s">
        <v>154</v>
      </c>
      <c r="AL2" s="25" t="s">
        <v>155</v>
      </c>
      <c r="AM2" s="25" t="s">
        <v>156</v>
      </c>
      <c r="AN2" s="25" t="s">
        <v>157</v>
      </c>
      <c r="AO2" s="25" t="s">
        <v>158</v>
      </c>
      <c r="AP2" s="25" t="s">
        <v>159</v>
      </c>
      <c r="AQ2" s="25" t="s">
        <v>160</v>
      </c>
      <c r="AR2" s="25" t="s">
        <v>161</v>
      </c>
      <c r="AS2" s="25" t="s">
        <v>162</v>
      </c>
      <c r="AT2" s="25" t="s">
        <v>163</v>
      </c>
      <c r="AU2" s="25" t="s">
        <v>164</v>
      </c>
      <c r="AV2" s="25" t="s">
        <v>165</v>
      </c>
      <c r="AW2" s="25" t="s">
        <v>166</v>
      </c>
      <c r="AX2" s="25" t="s">
        <v>167</v>
      </c>
      <c r="AY2" s="25" t="s">
        <v>168</v>
      </c>
      <c r="AZ2" s="25" t="s">
        <v>54</v>
      </c>
      <c r="BA2" s="25" t="s">
        <v>53</v>
      </c>
      <c r="BC2" s="25" t="s">
        <v>54</v>
      </c>
      <c r="BD2" s="25" t="s">
        <v>53</v>
      </c>
      <c r="BF2" s="88" t="s">
        <v>54</v>
      </c>
      <c r="BG2" s="88" t="s">
        <v>53</v>
      </c>
    </row>
    <row r="3" spans="1:59" x14ac:dyDescent="0.25">
      <c r="A3" s="24" t="s">
        <v>121</v>
      </c>
      <c r="B3" s="88">
        <v>35220.270836000003</v>
      </c>
      <c r="C3" s="88">
        <v>5518.9015487999995</v>
      </c>
      <c r="E3" s="88" t="s">
        <v>121</v>
      </c>
      <c r="F3" s="88">
        <v>118.73625952810001</v>
      </c>
      <c r="G3" s="88">
        <v>178.56013194662501</v>
      </c>
      <c r="H3" s="88">
        <v>3.55744539426908</v>
      </c>
      <c r="I3" s="88">
        <v>4.53682633641428</v>
      </c>
      <c r="J3" s="88">
        <v>107.78858391618</v>
      </c>
      <c r="K3" s="88">
        <v>5.0128090742240898</v>
      </c>
      <c r="L3" s="88">
        <v>41.665845555206403</v>
      </c>
      <c r="M3" s="88">
        <v>17032.566425481</v>
      </c>
      <c r="N3" s="88">
        <v>2615.9120650143</v>
      </c>
      <c r="O3" s="88">
        <v>14416.6543604667</v>
      </c>
      <c r="P3" s="88">
        <v>17.084404944967101</v>
      </c>
      <c r="Q3" s="88">
        <v>2.9616169799985501</v>
      </c>
      <c r="R3" s="88">
        <v>1509.1500222115601</v>
      </c>
      <c r="S3" s="88">
        <v>1.5171756587686001</v>
      </c>
      <c r="T3" s="88">
        <v>60.270781373148701</v>
      </c>
      <c r="U3" s="88">
        <v>1.41301432453138</v>
      </c>
      <c r="V3" s="88">
        <v>3.0718686927142702</v>
      </c>
      <c r="W3" s="88">
        <v>150.881224447053</v>
      </c>
      <c r="X3" s="88">
        <v>381.13653587746597</v>
      </c>
      <c r="Y3" s="88">
        <v>19.473573306436901</v>
      </c>
      <c r="Z3" s="88">
        <v>9.0939454466288705</v>
      </c>
      <c r="AA3" s="27"/>
      <c r="AB3" s="49">
        <f>(M3-B3)/(B3+1E-50)</f>
        <v>-0.51639876635839621</v>
      </c>
      <c r="AC3" s="49">
        <f>(N3-C3)/(C3+1E-50)</f>
        <v>-0.52600856495019555</v>
      </c>
      <c r="AD3" s="27"/>
      <c r="AE3" s="25">
        <v>110</v>
      </c>
      <c r="AF3" s="25" t="s">
        <v>121</v>
      </c>
      <c r="AG3" s="25">
        <v>15.0736030569199</v>
      </c>
      <c r="AH3" s="25">
        <v>22.1684037283345</v>
      </c>
      <c r="AI3" s="25">
        <v>0.45884660810174899</v>
      </c>
      <c r="AJ3" s="25">
        <v>0.70754482491523696</v>
      </c>
      <c r="AK3" s="25">
        <v>13.5768669886799</v>
      </c>
      <c r="AL3" s="25">
        <v>0.62910084194888805</v>
      </c>
      <c r="AM3" s="25">
        <v>5.2534604819061101</v>
      </c>
      <c r="AN3" s="25">
        <v>1773.04758214856</v>
      </c>
      <c r="AO3" s="25">
        <v>2.1406286838818298</v>
      </c>
      <c r="AP3" s="25">
        <v>0.36925762958008601</v>
      </c>
      <c r="AQ3" s="25">
        <v>188.798667535942</v>
      </c>
      <c r="AR3" s="25">
        <v>0.22090430137486999</v>
      </c>
      <c r="AS3" s="25">
        <v>7.8375161411598304</v>
      </c>
      <c r="AT3" s="25">
        <v>0.18071978325881299</v>
      </c>
      <c r="AU3" s="25">
        <v>0.372310701485984</v>
      </c>
      <c r="AV3" s="25">
        <v>19.6166521660857</v>
      </c>
      <c r="AW3" s="25">
        <v>48.329442034630603</v>
      </c>
      <c r="AX3" s="25">
        <v>2.4405363691065198</v>
      </c>
      <c r="AY3" s="25">
        <v>1.14908605879675</v>
      </c>
      <c r="AZ3" s="25">
        <f t="shared" ref="AZ3:AZ12" si="0">BA3+AN3</f>
        <v>2102.3711300846694</v>
      </c>
      <c r="BA3" s="25">
        <f t="shared" ref="BA3:BA12" si="1">SUM(AG3:AY3)-AN3</f>
        <v>329.32354793610943</v>
      </c>
      <c r="BC3" s="22">
        <f t="shared" ref="BC3:BD6" si="2">AZ3/M3</f>
        <v>0.12343243393664313</v>
      </c>
      <c r="BD3" s="22">
        <f t="shared" si="2"/>
        <v>0.12589243818266849</v>
      </c>
      <c r="BF3" s="79">
        <v>0.14074880009144136</v>
      </c>
      <c r="BG3" s="79">
        <v>0.1488081415219433</v>
      </c>
    </row>
    <row r="4" spans="1:59" x14ac:dyDescent="0.25">
      <c r="A4" s="6" t="s">
        <v>77</v>
      </c>
      <c r="B4" s="88">
        <v>11973.538033000001</v>
      </c>
      <c r="C4" s="88">
        <v>1857.4536226</v>
      </c>
      <c r="E4" s="88" t="s">
        <v>77</v>
      </c>
      <c r="F4" s="88">
        <v>85.148304039418605</v>
      </c>
      <c r="G4" s="88">
        <v>124.900937846194</v>
      </c>
      <c r="H4" s="88">
        <v>2.6344213142853898</v>
      </c>
      <c r="I4" s="88">
        <v>4.0972523796138498</v>
      </c>
      <c r="J4" s="88">
        <v>77.0544842562431</v>
      </c>
      <c r="K4" s="88">
        <v>3.5386032617382401</v>
      </c>
      <c r="L4" s="88">
        <v>29.745566670524699</v>
      </c>
      <c r="M4" s="88">
        <v>12012.3855336011</v>
      </c>
      <c r="N4" s="88">
        <v>1863.26102426737</v>
      </c>
      <c r="O4" s="88">
        <v>10149.1245093338</v>
      </c>
      <c r="P4" s="88">
        <v>12.526692460743901</v>
      </c>
      <c r="Q4" s="88">
        <v>2.0919639323842398</v>
      </c>
      <c r="R4" s="88">
        <v>1066.1670880801501</v>
      </c>
      <c r="S4" s="88">
        <v>1.24608178045271</v>
      </c>
      <c r="T4" s="88">
        <v>44.761581154891203</v>
      </c>
      <c r="U4" s="88">
        <v>1.0176618881485</v>
      </c>
      <c r="V4" s="88">
        <v>2.1609209808363201</v>
      </c>
      <c r="W4" s="88">
        <v>112.041347795653</v>
      </c>
      <c r="X4" s="88">
        <v>273.91451159355501</v>
      </c>
      <c r="Y4" s="88">
        <v>13.7265320744941</v>
      </c>
      <c r="Z4" s="88">
        <v>6.4870727580372201</v>
      </c>
      <c r="AA4" s="27"/>
      <c r="AB4" s="49">
        <f t="shared" ref="AB4:AB15" si="3">(M4-B4)/(B4+1E-50)</f>
        <v>3.2444462525640064E-3</v>
      </c>
      <c r="AC4" s="49">
        <f t="shared" ref="AC4:AC15" si="4">(N4-C4)/(C4+1E-50)</f>
        <v>3.1265392560601091E-3</v>
      </c>
      <c r="AD4" s="27"/>
      <c r="AE4" s="25">
        <v>111</v>
      </c>
      <c r="AF4" s="25" t="s">
        <v>77</v>
      </c>
      <c r="AG4" s="25">
        <v>26.390963831208399</v>
      </c>
      <c r="AH4" s="25">
        <v>38.703315893002497</v>
      </c>
      <c r="AI4" s="25">
        <v>0.81674307715653804</v>
      </c>
      <c r="AJ4" s="25">
        <v>1.27487977494064</v>
      </c>
      <c r="AK4" s="25">
        <v>23.8813488062106</v>
      </c>
      <c r="AL4" s="25">
        <v>1.0967697829887599</v>
      </c>
      <c r="AM4" s="25">
        <v>9.2191394684822097</v>
      </c>
      <c r="AN4" s="25">
        <v>3144.0357940430299</v>
      </c>
      <c r="AO4" s="25">
        <v>3.88173638650865</v>
      </c>
      <c r="AP4" s="25">
        <v>0.64820188974139803</v>
      </c>
      <c r="AQ4" s="25">
        <v>330.38749273651302</v>
      </c>
      <c r="AR4" s="25">
        <v>0.38699253967992397</v>
      </c>
      <c r="AS4" s="25">
        <v>13.883103776788801</v>
      </c>
      <c r="AT4" s="25">
        <v>0.315541702487386</v>
      </c>
      <c r="AU4" s="25">
        <v>0.66918291574407696</v>
      </c>
      <c r="AV4" s="25">
        <v>34.750229974088498</v>
      </c>
      <c r="AW4" s="25">
        <v>84.899581670605301</v>
      </c>
      <c r="AX4" s="25">
        <v>4.2543385403207097</v>
      </c>
      <c r="AY4" s="25">
        <v>2.0106973415914799</v>
      </c>
      <c r="AZ4" s="25">
        <f t="shared" si="0"/>
        <v>3721.5060541510879</v>
      </c>
      <c r="BA4" s="25">
        <f t="shared" si="1"/>
        <v>577.47026010805803</v>
      </c>
      <c r="BC4" s="22">
        <f t="shared" si="2"/>
        <v>0.30980574539014538</v>
      </c>
      <c r="BD4" s="22">
        <f t="shared" si="2"/>
        <v>0.30992451008581473</v>
      </c>
      <c r="BF4" s="79">
        <v>0.31266769441619202</v>
      </c>
      <c r="BG4" s="79">
        <v>0.31306803548262807</v>
      </c>
    </row>
    <row r="5" spans="1:59" x14ac:dyDescent="0.25">
      <c r="A5" s="6" t="s">
        <v>71</v>
      </c>
      <c r="B5" s="88">
        <v>64909.948033000001</v>
      </c>
      <c r="C5" s="88">
        <v>10284.271471</v>
      </c>
      <c r="E5" s="88" t="s">
        <v>71</v>
      </c>
      <c r="F5" s="88">
        <v>471.99723992349902</v>
      </c>
      <c r="G5" s="88">
        <v>691.024070503811</v>
      </c>
      <c r="H5" s="88">
        <v>14.589572248218399</v>
      </c>
      <c r="I5" s="88">
        <v>22.400873140539101</v>
      </c>
      <c r="J5" s="88">
        <v>426.341756753033</v>
      </c>
      <c r="K5" s="88">
        <v>19.569700336756</v>
      </c>
      <c r="L5" s="88">
        <v>164.632847875571</v>
      </c>
      <c r="M5" s="88">
        <v>65115.875264361697</v>
      </c>
      <c r="N5" s="88">
        <v>10315.719362313001</v>
      </c>
      <c r="O5" s="88">
        <v>54800.155902048602</v>
      </c>
      <c r="P5" s="88">
        <v>69.268773623902504</v>
      </c>
      <c r="Q5" s="88">
        <v>11.5914441927501</v>
      </c>
      <c r="R5" s="88">
        <v>5906.3373325176199</v>
      </c>
      <c r="S5" s="88">
        <v>6.9403186781086497</v>
      </c>
      <c r="T5" s="88">
        <v>246.848543681828</v>
      </c>
      <c r="U5" s="88">
        <v>5.6186211191763498</v>
      </c>
      <c r="V5" s="88">
        <v>11.967992636562499</v>
      </c>
      <c r="W5" s="88">
        <v>617.88340470797004</v>
      </c>
      <c r="X5" s="88">
        <v>1516.8963273202201</v>
      </c>
      <c r="Y5" s="88">
        <v>75.921859929341807</v>
      </c>
      <c r="Z5" s="88">
        <v>35.888683124169802</v>
      </c>
      <c r="AA5" s="27"/>
      <c r="AB5" s="49">
        <f t="shared" si="3"/>
        <v>3.1725064894059674E-3</v>
      </c>
      <c r="AC5" s="49">
        <f t="shared" si="4"/>
        <v>3.0578628152396212E-3</v>
      </c>
      <c r="AD5" s="27"/>
      <c r="AE5" s="25">
        <v>112</v>
      </c>
      <c r="AF5" s="25" t="s">
        <v>71</v>
      </c>
      <c r="AG5" s="25">
        <v>50.525230547191903</v>
      </c>
      <c r="AH5" s="25">
        <v>72.118214546234299</v>
      </c>
      <c r="AI5" s="25">
        <v>1.5920942490121499</v>
      </c>
      <c r="AJ5" s="25">
        <v>2.8648502436669299</v>
      </c>
      <c r="AK5" s="25">
        <v>45.256967283643597</v>
      </c>
      <c r="AL5" s="25">
        <v>2.0661523456019499</v>
      </c>
      <c r="AM5" s="25">
        <v>17.4916577064214</v>
      </c>
      <c r="AN5" s="25">
        <v>5685.5162243291297</v>
      </c>
      <c r="AO5" s="25">
        <v>7.3561565175679604</v>
      </c>
      <c r="AP5" s="25">
        <v>1.21749618083783</v>
      </c>
      <c r="AQ5" s="25">
        <v>622.29989838132099</v>
      </c>
      <c r="AR5" s="25">
        <v>0.84627919207501401</v>
      </c>
      <c r="AS5" s="25">
        <v>27.086400572317899</v>
      </c>
      <c r="AT5" s="25">
        <v>0.604842837737257</v>
      </c>
      <c r="AU5" s="25">
        <v>1.22405236405261</v>
      </c>
      <c r="AV5" s="25">
        <v>67.786606615908596</v>
      </c>
      <c r="AW5" s="25">
        <v>162.204081137999</v>
      </c>
      <c r="AX5" s="25">
        <v>8.00414077989271</v>
      </c>
      <c r="AY5" s="25">
        <v>3.8185465994103902</v>
      </c>
      <c r="AZ5" s="25">
        <f t="shared" si="0"/>
        <v>6779.8798924300227</v>
      </c>
      <c r="BA5" s="25">
        <f t="shared" si="1"/>
        <v>1094.3636681008929</v>
      </c>
      <c r="BC5" s="22">
        <f t="shared" si="2"/>
        <v>0.10412022974281805</v>
      </c>
      <c r="BD5" s="22">
        <f t="shared" si="2"/>
        <v>0.10608699496992846</v>
      </c>
      <c r="BF5" s="79">
        <v>0.12043489368840181</v>
      </c>
      <c r="BG5" s="79">
        <v>0.12541258822839121</v>
      </c>
    </row>
    <row r="6" spans="1:59" x14ac:dyDescent="0.25">
      <c r="A6" s="6" t="s">
        <v>122</v>
      </c>
      <c r="B6" s="88">
        <v>68204.432012999998</v>
      </c>
      <c r="C6" s="88">
        <v>10592.470136</v>
      </c>
      <c r="E6" s="88" t="s">
        <v>122</v>
      </c>
      <c r="F6" s="88">
        <v>486.58985366821503</v>
      </c>
      <c r="G6" s="88">
        <v>710.99289119639195</v>
      </c>
      <c r="H6" s="88">
        <v>15.042332930989801</v>
      </c>
      <c r="I6" s="88">
        <v>23.208690068728998</v>
      </c>
      <c r="J6" s="88">
        <v>439.19621675843399</v>
      </c>
      <c r="K6" s="88">
        <v>20.140854401252199</v>
      </c>
      <c r="L6" s="88">
        <v>169.59481704393301</v>
      </c>
      <c r="M6" s="88">
        <v>68418.938101379506</v>
      </c>
      <c r="N6" s="88">
        <v>10624.4905565017</v>
      </c>
      <c r="O6" s="88">
        <v>57794.447544877803</v>
      </c>
      <c r="P6" s="88">
        <v>71.308813968484898</v>
      </c>
      <c r="Q6" s="88">
        <v>11.936063206512401</v>
      </c>
      <c r="R6" s="88">
        <v>6081.48562751809</v>
      </c>
      <c r="S6" s="88">
        <v>7.19366634148491</v>
      </c>
      <c r="T6" s="88">
        <v>254.41260150906299</v>
      </c>
      <c r="U6" s="88">
        <v>5.7886401340410201</v>
      </c>
      <c r="V6" s="88">
        <v>12.3081530228123</v>
      </c>
      <c r="W6" s="88">
        <v>636.81435418354704</v>
      </c>
      <c r="X6" s="88">
        <v>1563.3702072895801</v>
      </c>
      <c r="Y6" s="88">
        <v>78.131617035114104</v>
      </c>
      <c r="Z6" s="88">
        <v>36.975156225025799</v>
      </c>
      <c r="AA6" s="27"/>
      <c r="AB6" s="49">
        <f t="shared" si="3"/>
        <v>3.1450461802632265E-3</v>
      </c>
      <c r="AC6" s="49">
        <f t="shared" si="4"/>
        <v>3.0229417775627181E-3</v>
      </c>
      <c r="AD6" s="27"/>
      <c r="AE6" s="25">
        <v>113</v>
      </c>
      <c r="AF6" s="25" t="s">
        <v>122</v>
      </c>
      <c r="AG6" s="25">
        <v>32.1017540902088</v>
      </c>
      <c r="AH6" s="25">
        <v>44.828216528156403</v>
      </c>
      <c r="AI6" s="25">
        <v>1.02070959936776</v>
      </c>
      <c r="AJ6" s="25">
        <v>1.9752488889392601</v>
      </c>
      <c r="AK6" s="25">
        <v>28.489345685409599</v>
      </c>
      <c r="AL6" s="25">
        <v>1.29343411066143</v>
      </c>
      <c r="AM6" s="25">
        <v>11.0223505538931</v>
      </c>
      <c r="AN6" s="25">
        <v>3604.3857772841202</v>
      </c>
      <c r="AO6" s="25">
        <v>4.6140103149604403</v>
      </c>
      <c r="AP6" s="25">
        <v>0.76253396470361401</v>
      </c>
      <c r="AQ6" s="25">
        <v>390.35441246008401</v>
      </c>
      <c r="AR6" s="25">
        <v>0.58377307982054105</v>
      </c>
      <c r="AS6" s="25">
        <v>17.312106913319099</v>
      </c>
      <c r="AT6" s="25">
        <v>0.38295175619823502</v>
      </c>
      <c r="AU6" s="25">
        <v>0.75067357503200605</v>
      </c>
      <c r="AV6" s="25">
        <v>43.320519348988803</v>
      </c>
      <c r="AW6" s="25">
        <v>102.781112287445</v>
      </c>
      <c r="AX6" s="25">
        <v>5.0063679320578398</v>
      </c>
      <c r="AY6" s="25">
        <v>2.40792703391483</v>
      </c>
      <c r="AZ6" s="25">
        <f t="shared" si="0"/>
        <v>4293.3932254072806</v>
      </c>
      <c r="BA6" s="25">
        <f t="shared" si="1"/>
        <v>689.00744812316043</v>
      </c>
      <c r="BC6" s="22">
        <f t="shared" si="2"/>
        <v>6.2751532609956057E-2</v>
      </c>
      <c r="BD6" s="22">
        <f t="shared" si="2"/>
        <v>6.4850869268411132E-2</v>
      </c>
      <c r="BF6" s="79">
        <v>7.9157795647244386E-2</v>
      </c>
      <c r="BG6" s="79">
        <v>8.4231149025528251E-2</v>
      </c>
    </row>
    <row r="7" spans="1:59" x14ac:dyDescent="0.25">
      <c r="A7" s="6" t="s">
        <v>123</v>
      </c>
      <c r="B7" s="88">
        <v>475056.30358000001</v>
      </c>
      <c r="C7" s="88">
        <v>72722.037404999995</v>
      </c>
      <c r="E7" s="88" t="s">
        <v>123</v>
      </c>
      <c r="F7" s="88">
        <v>3277.71780342488</v>
      </c>
      <c r="G7" s="88">
        <v>4950.3935702199597</v>
      </c>
      <c r="H7" s="88">
        <v>98.582328631977106</v>
      </c>
      <c r="I7" s="88">
        <v>125.86702833490401</v>
      </c>
      <c r="J7" s="88">
        <v>2985.81778248097</v>
      </c>
      <c r="K7" s="88">
        <v>138.89649906027901</v>
      </c>
      <c r="L7" s="88">
        <v>1153.4630000495999</v>
      </c>
      <c r="M7" s="88">
        <v>473160.15906975901</v>
      </c>
      <c r="N7" s="88">
        <v>72422.709557256705</v>
      </c>
      <c r="O7" s="88">
        <v>400737.449512502</v>
      </c>
      <c r="P7" s="88">
        <v>477.10074571338799</v>
      </c>
      <c r="Q7" s="88">
        <v>82.003386519838699</v>
      </c>
      <c r="R7" s="88">
        <v>41771.213703930203</v>
      </c>
      <c r="S7" s="88">
        <v>41.250914422085899</v>
      </c>
      <c r="T7" s="88">
        <v>1673.8721461443899</v>
      </c>
      <c r="U7" s="88">
        <v>39.1236350909682</v>
      </c>
      <c r="V7" s="88">
        <v>85.682239785710706</v>
      </c>
      <c r="W7" s="88">
        <v>4190.4881523614204</v>
      </c>
      <c r="X7" s="88">
        <v>10540.0233667884</v>
      </c>
      <c r="Y7" s="88">
        <v>539.61304276415399</v>
      </c>
      <c r="Z7" s="88">
        <v>251.60021153347901</v>
      </c>
      <c r="AA7" s="27"/>
      <c r="AB7" s="49">
        <f t="shared" si="3"/>
        <v>-3.9914100622426112E-3</v>
      </c>
      <c r="AC7" s="49">
        <f t="shared" si="4"/>
        <v>-4.1160542034361404E-3</v>
      </c>
      <c r="AD7" s="27"/>
      <c r="AE7" s="25">
        <v>124</v>
      </c>
      <c r="AF7" s="25" t="s">
        <v>123</v>
      </c>
      <c r="AG7" s="25">
        <v>304.78791850141602</v>
      </c>
      <c r="AH7" s="25">
        <v>447.42563882217797</v>
      </c>
      <c r="AI7" s="25">
        <v>9.3195879553009693</v>
      </c>
      <c r="AJ7" s="25">
        <v>15.6762390071315</v>
      </c>
      <c r="AK7" s="25">
        <v>273.64146438903703</v>
      </c>
      <c r="AL7" s="25">
        <v>12.7913101098772</v>
      </c>
      <c r="AM7" s="25">
        <v>106.11833465298101</v>
      </c>
      <c r="AN7" s="25">
        <v>35233.351062355403</v>
      </c>
      <c r="AO7" s="25">
        <v>42.594699558521</v>
      </c>
      <c r="AP7" s="25">
        <v>7.41505668310276</v>
      </c>
      <c r="AQ7" s="25">
        <v>3809.85394057032</v>
      </c>
      <c r="AR7" s="25">
        <v>4.7529171754439199</v>
      </c>
      <c r="AS7" s="25">
        <v>160.855193526063</v>
      </c>
      <c r="AT7" s="25">
        <v>3.6956887170416102</v>
      </c>
      <c r="AU7" s="25">
        <v>7.2912427531138704</v>
      </c>
      <c r="AV7" s="25">
        <v>402.55176293896699</v>
      </c>
      <c r="AW7" s="25">
        <v>976.59579209395702</v>
      </c>
      <c r="AX7" s="25">
        <v>49.601490334197699</v>
      </c>
      <c r="AY7" s="25">
        <v>23.253108491402401</v>
      </c>
      <c r="AZ7" s="25">
        <f t="shared" si="0"/>
        <v>41891.572448635437</v>
      </c>
      <c r="BA7" s="25">
        <f t="shared" si="1"/>
        <v>6658.2213862800345</v>
      </c>
      <c r="BC7" s="22">
        <f t="shared" ref="BC7:BC15" si="5">AZ7/M7</f>
        <v>8.8535713850031214E-2</v>
      </c>
      <c r="BD7" s="22">
        <f t="shared" ref="BD7:BD15" si="6">BA7/N7</f>
        <v>9.1935546556927816E-2</v>
      </c>
      <c r="BF7" s="79">
        <v>0.12027842820696036</v>
      </c>
      <c r="BG7" s="79">
        <v>0.13037167053115159</v>
      </c>
    </row>
    <row r="8" spans="1:59" x14ac:dyDescent="0.25">
      <c r="A8" s="6" t="s">
        <v>72</v>
      </c>
      <c r="B8" s="88">
        <v>829465.64766000002</v>
      </c>
      <c r="C8" s="88">
        <v>126639.92263</v>
      </c>
      <c r="E8" s="88" t="s">
        <v>72</v>
      </c>
      <c r="F8" s="88">
        <v>5735.8375380986199</v>
      </c>
      <c r="G8" s="88">
        <v>8717.2902616335105</v>
      </c>
      <c r="H8" s="88">
        <v>171.228541036282</v>
      </c>
      <c r="I8" s="88">
        <v>203.199451710511</v>
      </c>
      <c r="J8" s="88">
        <v>5223.4414612234496</v>
      </c>
      <c r="K8" s="88">
        <v>244.00210530376901</v>
      </c>
      <c r="L8" s="88">
        <v>2019.44846718144</v>
      </c>
      <c r="M8" s="88">
        <v>831665.205423921</v>
      </c>
      <c r="N8" s="88">
        <v>126957.100876337</v>
      </c>
      <c r="O8" s="88">
        <v>704708.10454758396</v>
      </c>
      <c r="P8" s="88">
        <v>830.600243500499</v>
      </c>
      <c r="Q8" s="88">
        <v>144.12967145620701</v>
      </c>
      <c r="R8" s="88">
        <v>73425.612901447807</v>
      </c>
      <c r="S8" s="88">
        <v>69.991890738934103</v>
      </c>
      <c r="T8" s="88">
        <v>2894.1975330279902</v>
      </c>
      <c r="U8" s="88">
        <v>68.207104173900504</v>
      </c>
      <c r="V8" s="88">
        <v>150.82065995359201</v>
      </c>
      <c r="W8" s="88">
        <v>7245.9861152906997</v>
      </c>
      <c r="X8" s="88">
        <v>18424.374388906301</v>
      </c>
      <c r="Y8" s="88">
        <v>948.46653185403102</v>
      </c>
      <c r="Z8" s="88">
        <v>440.26600979954401</v>
      </c>
      <c r="AA8" s="27"/>
      <c r="AB8" s="49">
        <f t="shared" si="3"/>
        <v>2.6517768036881796E-3</v>
      </c>
      <c r="AC8" s="49">
        <f t="shared" si="4"/>
        <v>2.5045675940887431E-3</v>
      </c>
      <c r="AD8" s="27"/>
      <c r="AE8" s="25">
        <v>135</v>
      </c>
      <c r="AF8" s="25" t="s">
        <v>72</v>
      </c>
      <c r="AG8" s="25">
        <v>1224.7708147267899</v>
      </c>
      <c r="AH8" s="25">
        <v>1857.95101068802</v>
      </c>
      <c r="AI8" s="25">
        <v>36.596279163057503</v>
      </c>
      <c r="AJ8" s="25">
        <v>47.350697142521298</v>
      </c>
      <c r="AK8" s="25">
        <v>1112.61304422801</v>
      </c>
      <c r="AL8" s="25">
        <v>52.279159822317503</v>
      </c>
      <c r="AM8" s="25">
        <v>430.80420383408801</v>
      </c>
      <c r="AN8" s="25">
        <v>148453.206033806</v>
      </c>
      <c r="AO8" s="25">
        <v>174.600332745081</v>
      </c>
      <c r="AP8" s="25">
        <v>30.601953930175799</v>
      </c>
      <c r="AQ8" s="25">
        <v>15643.6686021315</v>
      </c>
      <c r="AR8" s="25">
        <v>15.711705944641499</v>
      </c>
      <c r="AS8" s="25">
        <v>624.50127625715902</v>
      </c>
      <c r="AT8" s="25">
        <v>14.696052812853599</v>
      </c>
      <c r="AU8" s="25">
        <v>31.418171240255699</v>
      </c>
      <c r="AV8" s="25">
        <v>1563.3218499515101</v>
      </c>
      <c r="AW8" s="25">
        <v>3931.5791098703398</v>
      </c>
      <c r="AX8" s="25">
        <v>203.13388519146099</v>
      </c>
      <c r="AY8" s="25">
        <v>94.102784704747705</v>
      </c>
      <c r="AZ8" s="25">
        <f t="shared" si="0"/>
        <v>175542.90696819054</v>
      </c>
      <c r="BA8" s="25">
        <f t="shared" si="1"/>
        <v>27089.700934384542</v>
      </c>
      <c r="BC8" s="22">
        <f t="shared" si="5"/>
        <v>0.21107400649124408</v>
      </c>
      <c r="BD8" s="22">
        <f t="shared" si="6"/>
        <v>0.21337680797209885</v>
      </c>
      <c r="BF8" s="79">
        <v>0.24171363491203798</v>
      </c>
      <c r="BG8" s="79">
        <v>0.24942546100637214</v>
      </c>
    </row>
    <row r="9" spans="1:59" x14ac:dyDescent="0.25">
      <c r="A9" s="6" t="s">
        <v>124</v>
      </c>
      <c r="B9" s="88">
        <v>183259.68281</v>
      </c>
      <c r="C9" s="88">
        <v>27927.774174999999</v>
      </c>
      <c r="E9" s="88" t="s">
        <v>124</v>
      </c>
      <c r="F9" s="88">
        <v>1241.2911960625399</v>
      </c>
      <c r="G9" s="88">
        <v>1899.2218329227201</v>
      </c>
      <c r="H9" s="88">
        <v>36.728572672608003</v>
      </c>
      <c r="I9" s="88">
        <v>41.139479378517102</v>
      </c>
      <c r="J9" s="88">
        <v>1132.37614180128</v>
      </c>
      <c r="K9" s="88">
        <v>53.045343121854998</v>
      </c>
      <c r="L9" s="88">
        <v>437.822029134079</v>
      </c>
      <c r="M9" s="88">
        <v>180672.29803259499</v>
      </c>
      <c r="N9" s="88">
        <v>27529.391269366199</v>
      </c>
      <c r="O9" s="88">
        <v>153142.906763229</v>
      </c>
      <c r="P9" s="88">
        <v>178.76512453358399</v>
      </c>
      <c r="Q9" s="88">
        <v>31.308352430871299</v>
      </c>
      <c r="R9" s="88">
        <v>15947.9538043508</v>
      </c>
      <c r="S9" s="88">
        <v>14.4570879148134</v>
      </c>
      <c r="T9" s="88">
        <v>621.96719059508303</v>
      </c>
      <c r="U9" s="88">
        <v>14.7739983575566</v>
      </c>
      <c r="V9" s="88">
        <v>32.797528949442501</v>
      </c>
      <c r="W9" s="88">
        <v>1557.2053069660501</v>
      </c>
      <c r="X9" s="88">
        <v>3986.7764342443902</v>
      </c>
      <c r="Y9" s="88">
        <v>206.249404366253</v>
      </c>
      <c r="Z9" s="88">
        <v>95.512441563738406</v>
      </c>
      <c r="AA9" s="27"/>
      <c r="AB9" s="49">
        <f t="shared" si="3"/>
        <v>-1.4118679775777836E-2</v>
      </c>
      <c r="AC9" s="49">
        <f t="shared" si="4"/>
        <v>-1.42647567664171E-2</v>
      </c>
      <c r="AD9" s="27"/>
      <c r="AE9" s="25">
        <v>146</v>
      </c>
      <c r="AF9" s="25" t="s">
        <v>124</v>
      </c>
      <c r="AG9" s="25">
        <v>382.58133822724199</v>
      </c>
      <c r="AH9" s="25">
        <v>590.35070145335897</v>
      </c>
      <c r="AI9" s="25">
        <v>11.289291622320899</v>
      </c>
      <c r="AJ9" s="25">
        <v>12.5807619433351</v>
      </c>
      <c r="AK9" s="25">
        <v>350.324506960637</v>
      </c>
      <c r="AL9" s="25">
        <v>16.485846108545498</v>
      </c>
      <c r="AM9" s="25">
        <v>135.45130660731601</v>
      </c>
      <c r="AN9" s="25">
        <v>47451.627435656301</v>
      </c>
      <c r="AO9" s="25">
        <v>55.132353212347901</v>
      </c>
      <c r="AP9" s="25">
        <v>9.6836551121435601</v>
      </c>
      <c r="AQ9" s="25">
        <v>4937.2212142476701</v>
      </c>
      <c r="AR9" s="25">
        <v>4.3171422158778601</v>
      </c>
      <c r="AS9" s="25">
        <v>192.633821623735</v>
      </c>
      <c r="AT9" s="25">
        <v>4.5867375630775697</v>
      </c>
      <c r="AU9" s="25">
        <v>10.146839827589099</v>
      </c>
      <c r="AV9" s="25">
        <v>482.29273427893798</v>
      </c>
      <c r="AW9" s="25">
        <v>1230.5213312145499</v>
      </c>
      <c r="AX9" s="25">
        <v>64.104302635034799</v>
      </c>
      <c r="AY9" s="25">
        <v>29.569161726466799</v>
      </c>
      <c r="AZ9" s="25">
        <f t="shared" si="0"/>
        <v>55970.900482236495</v>
      </c>
      <c r="BA9" s="25">
        <f t="shared" si="1"/>
        <v>8519.2730465801942</v>
      </c>
      <c r="BC9" s="22">
        <f t="shared" si="5"/>
        <v>0.30979237598527037</v>
      </c>
      <c r="BD9" s="22">
        <f t="shared" si="6"/>
        <v>0.30946100344979882</v>
      </c>
      <c r="BF9" s="79">
        <v>0.31329082531928565</v>
      </c>
      <c r="BG9" s="79">
        <v>0.31334551099453373</v>
      </c>
    </row>
    <row r="10" spans="1:59" x14ac:dyDescent="0.25">
      <c r="A10" s="6" t="s">
        <v>125</v>
      </c>
      <c r="B10" s="88">
        <v>234609.73048999999</v>
      </c>
      <c r="C10" s="88">
        <v>36683.101381</v>
      </c>
      <c r="E10" s="88" t="s">
        <v>125</v>
      </c>
      <c r="F10" s="88">
        <v>1583.4687731829699</v>
      </c>
      <c r="G10" s="88">
        <v>2629.4728591191401</v>
      </c>
      <c r="H10" s="88">
        <v>42.831146568781399</v>
      </c>
      <c r="I10" s="88">
        <v>35.847065152091297</v>
      </c>
      <c r="J10" s="88">
        <v>1459.12073446981</v>
      </c>
      <c r="K10" s="88">
        <v>73.613503750613106</v>
      </c>
      <c r="L10" s="88">
        <v>570.22508474015797</v>
      </c>
      <c r="M10" s="88">
        <v>231753.22839707401</v>
      </c>
      <c r="N10" s="88">
        <v>36163.422128231803</v>
      </c>
      <c r="O10" s="88">
        <v>195589.80626884199</v>
      </c>
      <c r="P10" s="88">
        <v>200.16275169893601</v>
      </c>
      <c r="Q10" s="88">
        <v>40.933787705925397</v>
      </c>
      <c r="R10" s="88">
        <v>21251.7319488307</v>
      </c>
      <c r="S10" s="88">
        <v>13.833157184036301</v>
      </c>
      <c r="T10" s="88">
        <v>776.38553327050101</v>
      </c>
      <c r="U10" s="88">
        <v>19.9561743194607</v>
      </c>
      <c r="V10" s="88">
        <v>39.691949822803501</v>
      </c>
      <c r="W10" s="88">
        <v>1943.5479777553601</v>
      </c>
      <c r="X10" s="88">
        <v>5069.8517435804097</v>
      </c>
      <c r="Y10" s="88">
        <v>286.77093051582602</v>
      </c>
      <c r="Z10" s="88">
        <v>125.977006564261</v>
      </c>
      <c r="AA10" s="27"/>
      <c r="AB10" s="49">
        <f t="shared" si="3"/>
        <v>-1.2175548247551194E-2</v>
      </c>
      <c r="AC10" s="49">
        <f t="shared" si="4"/>
        <v>-1.4166720729817164E-2</v>
      </c>
      <c r="AD10" s="27"/>
      <c r="AE10" s="25">
        <v>147</v>
      </c>
      <c r="AF10" s="25" t="s">
        <v>125</v>
      </c>
      <c r="AG10" s="25">
        <v>591.84769684036496</v>
      </c>
      <c r="AH10" s="25">
        <v>995.30719187851298</v>
      </c>
      <c r="AI10" s="25">
        <v>15.691543929674699</v>
      </c>
      <c r="AJ10" s="25">
        <v>12.753656862520099</v>
      </c>
      <c r="AK10" s="25">
        <v>545.39973492323895</v>
      </c>
      <c r="AL10" s="25">
        <v>27.917265060943301</v>
      </c>
      <c r="AM10" s="25">
        <v>213.70021062470201</v>
      </c>
      <c r="AN10" s="25">
        <v>72627.094130021796</v>
      </c>
      <c r="AO10" s="25">
        <v>72.011318504978206</v>
      </c>
      <c r="AP10" s="25">
        <v>15.3258031626525</v>
      </c>
      <c r="AQ10" s="25">
        <v>7992.5335047055796</v>
      </c>
      <c r="AR10" s="25">
        <v>4.9761564202838402</v>
      </c>
      <c r="AS10" s="25">
        <v>289.25381462282201</v>
      </c>
      <c r="AT10" s="25">
        <v>7.5514581845795403</v>
      </c>
      <c r="AU10" s="25">
        <v>14.505673362003799</v>
      </c>
      <c r="AV10" s="25">
        <v>724.02575396065095</v>
      </c>
      <c r="AW10" s="25">
        <v>1892.1965478812799</v>
      </c>
      <c r="AX10" s="25">
        <v>108.770268281225</v>
      </c>
      <c r="AY10" s="25">
        <v>47.368049414451797</v>
      </c>
      <c r="AZ10" s="25">
        <f t="shared" si="0"/>
        <v>86198.229778642257</v>
      </c>
      <c r="BA10" s="25">
        <f t="shared" si="1"/>
        <v>13571.13564862046</v>
      </c>
      <c r="BC10" s="22">
        <f t="shared" si="5"/>
        <v>0.3719397152515807</v>
      </c>
      <c r="BD10" s="22">
        <f t="shared" si="6"/>
        <v>0.37527243966288915</v>
      </c>
      <c r="BF10" s="79">
        <v>0.40355708851555211</v>
      </c>
      <c r="BG10" s="79">
        <v>0.40857535217516239</v>
      </c>
    </row>
    <row r="11" spans="1:59" x14ac:dyDescent="0.25">
      <c r="A11" s="6" t="s">
        <v>126</v>
      </c>
      <c r="B11" s="88">
        <v>1624218.2234</v>
      </c>
      <c r="C11" s="88">
        <v>250952.42801</v>
      </c>
      <c r="E11" s="88" t="s">
        <v>126</v>
      </c>
      <c r="F11" s="88">
        <v>8995.9270953554096</v>
      </c>
      <c r="G11" s="88">
        <v>14334.254276690999</v>
      </c>
      <c r="H11" s="88">
        <v>257.40668650826399</v>
      </c>
      <c r="I11" s="88">
        <v>202.23407022823301</v>
      </c>
      <c r="J11" s="88">
        <v>8279.6706471116704</v>
      </c>
      <c r="K11" s="88">
        <v>397.04936787975998</v>
      </c>
      <c r="L11" s="88">
        <v>3208.51318915105</v>
      </c>
      <c r="M11" s="88">
        <v>1312563.22317509</v>
      </c>
      <c r="N11" s="88">
        <v>202618.85836306799</v>
      </c>
      <c r="O11" s="88">
        <v>1109944.36481202</v>
      </c>
      <c r="P11" s="88">
        <v>1275.82787446882</v>
      </c>
      <c r="Q11" s="88">
        <v>232.156552522363</v>
      </c>
      <c r="R11" s="88">
        <v>118513.483463681</v>
      </c>
      <c r="S11" s="88">
        <v>84.161407651140294</v>
      </c>
      <c r="T11" s="88">
        <v>4379.2692047377304</v>
      </c>
      <c r="U11" s="88">
        <v>107.683203095289</v>
      </c>
      <c r="V11" s="88">
        <v>244.804458737743</v>
      </c>
      <c r="W11" s="88">
        <v>10965.882420895399</v>
      </c>
      <c r="X11" s="88">
        <v>28893.7870445388</v>
      </c>
      <c r="Y11" s="88">
        <v>1546.69588606513</v>
      </c>
      <c r="Z11" s="88">
        <v>700.05151374857405</v>
      </c>
      <c r="AA11" s="27"/>
      <c r="AB11" s="49">
        <f t="shared" si="3"/>
        <v>-0.19188000462925356</v>
      </c>
      <c r="AC11" s="49">
        <f t="shared" si="4"/>
        <v>-0.19260052604474504</v>
      </c>
      <c r="AD11" s="27"/>
      <c r="AE11" s="25">
        <v>148</v>
      </c>
      <c r="AF11" s="25" t="s">
        <v>126</v>
      </c>
      <c r="AG11" s="25">
        <v>2993.4041484808799</v>
      </c>
      <c r="AH11" s="25">
        <v>4800.7798026640803</v>
      </c>
      <c r="AI11" s="25">
        <v>85.330300261279106</v>
      </c>
      <c r="AJ11" s="25">
        <v>67.201701603128996</v>
      </c>
      <c r="AK11" s="25">
        <v>2761.94156666037</v>
      </c>
      <c r="AL11" s="25">
        <v>133.03443257429501</v>
      </c>
      <c r="AM11" s="25">
        <v>1070.5467766387201</v>
      </c>
      <c r="AN11" s="25">
        <v>370123.472740995</v>
      </c>
      <c r="AO11" s="25">
        <v>422.97761293289</v>
      </c>
      <c r="AP11" s="25">
        <v>77.406140902798299</v>
      </c>
      <c r="AQ11" s="25">
        <v>39560.122583190801</v>
      </c>
      <c r="AR11" s="25">
        <v>27.252583812414699</v>
      </c>
      <c r="AS11" s="25">
        <v>1463.11403629097</v>
      </c>
      <c r="AT11" s="25">
        <v>36.080243468666097</v>
      </c>
      <c r="AU11" s="25">
        <v>81.386143209173099</v>
      </c>
      <c r="AV11" s="25">
        <v>3663.7242939057601</v>
      </c>
      <c r="AW11" s="25">
        <v>9623.0823026657399</v>
      </c>
      <c r="AX11" s="25">
        <v>518.22955664421795</v>
      </c>
      <c r="AY11" s="25">
        <v>233.829814356155</v>
      </c>
      <c r="AZ11" s="25">
        <f t="shared" si="0"/>
        <v>437742.91678125737</v>
      </c>
      <c r="BA11" s="25">
        <f t="shared" si="1"/>
        <v>67619.444040262373</v>
      </c>
      <c r="BC11" s="22">
        <f t="shared" si="5"/>
        <v>0.3335023479648907</v>
      </c>
      <c r="BD11" s="22">
        <f t="shared" si="6"/>
        <v>0.33372729758005382</v>
      </c>
      <c r="BF11" s="79">
        <v>0.34619822370964415</v>
      </c>
      <c r="BG11" s="79">
        <v>0.34867759589704317</v>
      </c>
    </row>
    <row r="12" spans="1:59" x14ac:dyDescent="0.25">
      <c r="A12" s="6" t="s">
        <v>73</v>
      </c>
      <c r="B12" s="88">
        <v>154591.21064999999</v>
      </c>
      <c r="C12" s="88">
        <v>25123.621754</v>
      </c>
      <c r="E12" s="88" t="s">
        <v>73</v>
      </c>
      <c r="F12" s="88">
        <v>885.92807795543297</v>
      </c>
      <c r="G12" s="88">
        <v>1258.7505426125799</v>
      </c>
      <c r="H12" s="88">
        <v>27.188842077415298</v>
      </c>
      <c r="I12" s="88">
        <v>46.584902307688097</v>
      </c>
      <c r="J12" s="88">
        <v>785.82982423651197</v>
      </c>
      <c r="K12" s="88">
        <v>36.017282693166202</v>
      </c>
      <c r="L12" s="88">
        <v>304.46262857079802</v>
      </c>
      <c r="M12" s="88">
        <v>117559.67788223999</v>
      </c>
      <c r="N12" s="88">
        <v>19051.676449235802</v>
      </c>
      <c r="O12" s="88">
        <v>98508.001433004203</v>
      </c>
      <c r="P12" s="88">
        <v>122.59360119490501</v>
      </c>
      <c r="Q12" s="88">
        <v>21.239817126605899</v>
      </c>
      <c r="R12" s="88">
        <v>10871.837775095401</v>
      </c>
      <c r="S12" s="88">
        <v>14.7092687820014</v>
      </c>
      <c r="T12" s="88">
        <v>460.594947006398</v>
      </c>
      <c r="U12" s="88">
        <v>10.5145065229253</v>
      </c>
      <c r="V12" s="88">
        <v>20.767797307054199</v>
      </c>
      <c r="W12" s="88">
        <v>1152.6558909153</v>
      </c>
      <c r="X12" s="88">
        <v>2825.75494469154</v>
      </c>
      <c r="Y12" s="88">
        <v>139.55777917403799</v>
      </c>
      <c r="Z12" s="88">
        <v>66.688020965955104</v>
      </c>
      <c r="AA12" s="27"/>
      <c r="AB12" s="49">
        <f t="shared" si="3"/>
        <v>-0.23954487847048891</v>
      </c>
      <c r="AC12" s="49">
        <f t="shared" si="4"/>
        <v>-0.24168272250785131</v>
      </c>
      <c r="AD12" s="27"/>
      <c r="AE12" s="25">
        <v>159</v>
      </c>
      <c r="AF12" s="25" t="s">
        <v>73</v>
      </c>
      <c r="AG12" s="25">
        <v>92.142564014175207</v>
      </c>
      <c r="AH12" s="25">
        <v>127.301809051538</v>
      </c>
      <c r="AI12" s="25">
        <v>2.8543390916182299</v>
      </c>
      <c r="AJ12" s="25">
        <v>5.7793669371374596</v>
      </c>
      <c r="AK12" s="25">
        <v>80.503628085844497</v>
      </c>
      <c r="AL12" s="25">
        <v>3.70374733420722</v>
      </c>
      <c r="AM12" s="25">
        <v>31.309747388797899</v>
      </c>
      <c r="AN12" s="25">
        <v>9703.7493300158294</v>
      </c>
      <c r="AO12" s="25">
        <v>12.180764780058301</v>
      </c>
      <c r="AP12" s="25">
        <v>2.1523914081843301</v>
      </c>
      <c r="AQ12" s="25">
        <v>1110.1920792692699</v>
      </c>
      <c r="AR12" s="25">
        <v>1.7660976499843499</v>
      </c>
      <c r="AS12" s="25">
        <v>48.887680415065603</v>
      </c>
      <c r="AT12" s="25">
        <v>1.1044810147847599</v>
      </c>
      <c r="AU12" s="25">
        <v>1.9744964253205399</v>
      </c>
      <c r="AV12" s="25">
        <v>122.307490759459</v>
      </c>
      <c r="AW12" s="25">
        <v>292.566683016924</v>
      </c>
      <c r="AX12" s="25">
        <v>14.3278224408776</v>
      </c>
      <c r="AY12" s="25">
        <v>6.8876813204454397</v>
      </c>
      <c r="AZ12" s="25">
        <f t="shared" si="0"/>
        <v>11661.692200419524</v>
      </c>
      <c r="BA12" s="25">
        <f t="shared" si="1"/>
        <v>1957.9428704036945</v>
      </c>
      <c r="BC12" s="22">
        <f t="shared" si="5"/>
        <v>9.9198061873741167E-2</v>
      </c>
      <c r="BD12" s="22">
        <f t="shared" si="6"/>
        <v>0.10277010926680058</v>
      </c>
      <c r="BF12" s="79">
        <v>0.11613658666303275</v>
      </c>
      <c r="BG12" s="79">
        <v>0.12225460072349616</v>
      </c>
    </row>
    <row r="13" spans="1:59" x14ac:dyDescent="0.25">
      <c r="A13" s="6" t="s">
        <v>86</v>
      </c>
      <c r="B13" s="88">
        <v>3640.8883578999998</v>
      </c>
      <c r="C13" s="88">
        <v>564.95531215000005</v>
      </c>
      <c r="E13" s="88" t="s">
        <v>86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27"/>
      <c r="AB13" s="49">
        <f t="shared" si="3"/>
        <v>-1</v>
      </c>
      <c r="AC13" s="49">
        <f t="shared" si="4"/>
        <v>-1</v>
      </c>
      <c r="AD13" s="27"/>
      <c r="AZ13" s="25">
        <f>BA13+AN13</f>
        <v>0</v>
      </c>
      <c r="BA13" s="25">
        <f>SUM(AG13:AY13)-AN13</f>
        <v>0</v>
      </c>
      <c r="BC13" s="22" t="e">
        <f t="shared" si="5"/>
        <v>#DIV/0!</v>
      </c>
      <c r="BD13" s="22" t="e">
        <f t="shared" si="6"/>
        <v>#DIV/0!</v>
      </c>
      <c r="BF13" s="79" t="e">
        <v>#DIV/0!</v>
      </c>
      <c r="BG13" s="79" t="e">
        <v>#DIV/0!</v>
      </c>
    </row>
    <row r="14" spans="1:59" x14ac:dyDescent="0.25">
      <c r="A14" s="6" t="s">
        <v>87</v>
      </c>
      <c r="B14" s="88">
        <v>2704.6322620999999</v>
      </c>
      <c r="C14" s="88">
        <v>436.26295198999998</v>
      </c>
      <c r="E14" s="88" t="s">
        <v>180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27"/>
      <c r="AB14" s="49">
        <f t="shared" si="3"/>
        <v>-1</v>
      </c>
      <c r="AC14" s="49">
        <f t="shared" si="4"/>
        <v>-1</v>
      </c>
      <c r="AD14" s="27"/>
      <c r="AZ14" s="25">
        <f>BA14+AN14</f>
        <v>0</v>
      </c>
      <c r="BA14" s="25">
        <f>SUM(AG14:AY14)-AN14</f>
        <v>0</v>
      </c>
      <c r="BC14" s="22" t="e">
        <f t="shared" si="5"/>
        <v>#DIV/0!</v>
      </c>
      <c r="BD14" s="22" t="e">
        <f t="shared" si="6"/>
        <v>#DIV/0!</v>
      </c>
      <c r="BF14" s="79" t="e">
        <v>#DIV/0!</v>
      </c>
      <c r="BG14" s="79" t="e">
        <v>#DIV/0!</v>
      </c>
    </row>
    <row r="15" spans="1:59" x14ac:dyDescent="0.25">
      <c r="A15" s="12" t="s">
        <v>88</v>
      </c>
      <c r="B15" s="88">
        <v>1618.3363128999999</v>
      </c>
      <c r="C15" s="88">
        <v>253.24368398999999</v>
      </c>
      <c r="E15" s="88" t="s">
        <v>88</v>
      </c>
      <c r="F15" s="88">
        <v>4.3726328146960002E-2</v>
      </c>
      <c r="G15" s="88">
        <v>6.8880834669885399E-2</v>
      </c>
      <c r="H15" s="88">
        <v>1.2773878536351401E-3</v>
      </c>
      <c r="I15" s="88">
        <v>9.57552759359999E-4</v>
      </c>
      <c r="J15" s="88">
        <v>4.0581687307440002E-2</v>
      </c>
      <c r="K15" s="88">
        <v>1.89250263176749E-3</v>
      </c>
      <c r="L15" s="88">
        <v>1.56234307225097E-2</v>
      </c>
      <c r="M15" s="88">
        <v>6.6490928375138303</v>
      </c>
      <c r="N15" s="88">
        <v>0.98250895440290498</v>
      </c>
      <c r="O15" s="88">
        <v>5.6665838831109303</v>
      </c>
      <c r="P15" s="88">
        <v>6.5879010345188602E-3</v>
      </c>
      <c r="Q15" s="88">
        <v>1.13294432778319E-3</v>
      </c>
      <c r="R15" s="88">
        <v>0.57266457227577505</v>
      </c>
      <c r="S15" s="88">
        <v>3.7830398430309099E-4</v>
      </c>
      <c r="T15" s="88">
        <v>2.1420793994609701E-2</v>
      </c>
      <c r="U15" s="88">
        <v>5.1586931000843295E-4</v>
      </c>
      <c r="V15" s="88">
        <v>1.25282130987615E-3</v>
      </c>
      <c r="W15" s="88">
        <v>5.3650739375099801E-2</v>
      </c>
      <c r="X15" s="88">
        <v>0.14120083555173399</v>
      </c>
      <c r="Y15" s="88">
        <v>7.3695519656960997E-3</v>
      </c>
      <c r="Z15" s="88">
        <v>3.3948971819419299E-3</v>
      </c>
      <c r="AA15" s="27"/>
      <c r="AB15" s="49">
        <f t="shared" si="3"/>
        <v>-0.99589140230957385</v>
      </c>
      <c r="AC15" s="49">
        <f t="shared" si="4"/>
        <v>-0.99612030223647474</v>
      </c>
      <c r="AD15" s="27"/>
      <c r="AE15" s="25">
        <v>162</v>
      </c>
      <c r="AF15" s="25" t="s">
        <v>88</v>
      </c>
      <c r="AG15" s="25">
        <v>1.81317732203751E-2</v>
      </c>
      <c r="AH15" s="25">
        <v>2.8562634717673001E-2</v>
      </c>
      <c r="AI15" s="25">
        <v>5.2969222087995095E-4</v>
      </c>
      <c r="AJ15" s="25">
        <v>3.97065490687964E-4</v>
      </c>
      <c r="AK15" s="25">
        <v>1.6827915562316699E-2</v>
      </c>
      <c r="AL15" s="25">
        <v>7.84759486123221E-4</v>
      </c>
      <c r="AM15" s="25">
        <v>6.4785431604832402E-3</v>
      </c>
      <c r="AN15" s="25">
        <v>2.3497513830661698</v>
      </c>
      <c r="AO15" s="25">
        <v>2.7317860512994199E-3</v>
      </c>
      <c r="AP15" s="25">
        <v>4.6979627222754002E-4</v>
      </c>
      <c r="AQ15" s="25">
        <v>0.23746507242321899</v>
      </c>
      <c r="AR15" s="25">
        <v>1.5687041650380701E-4</v>
      </c>
      <c r="AS15" s="25">
        <v>8.8825317798182299E-3</v>
      </c>
      <c r="AT15" s="25">
        <v>2.13914172491058E-4</v>
      </c>
      <c r="AU15" s="25">
        <v>5.1950590932392504E-4</v>
      </c>
      <c r="AV15" s="25">
        <v>2.22470780136063E-2</v>
      </c>
      <c r="AW15" s="25">
        <v>5.8551362250000197E-2</v>
      </c>
      <c r="AX15" s="25">
        <v>3.05591686628758E-3</v>
      </c>
      <c r="AY15" s="25">
        <v>1.4077589294174599E-3</v>
      </c>
      <c r="AZ15" s="25">
        <f>BA15+AN15</f>
        <v>2.7571653600089032</v>
      </c>
      <c r="BA15" s="25">
        <f>SUM(AG15:AY15)-AN15</f>
        <v>0.4074139769427334</v>
      </c>
      <c r="BC15" s="22">
        <f t="shared" si="5"/>
        <v>0.41466789942428267</v>
      </c>
      <c r="BD15" s="22">
        <f t="shared" si="6"/>
        <v>0.41466693521417214</v>
      </c>
      <c r="BF15" s="79">
        <v>0.41466812369124156</v>
      </c>
      <c r="BG15" s="79">
        <v>0.41466804648009881</v>
      </c>
    </row>
    <row r="16" spans="1:59" x14ac:dyDescent="0.25">
      <c r="A16" s="25"/>
    </row>
    <row r="17" spans="1:78" x14ac:dyDescent="0.25">
      <c r="A17" s="2"/>
    </row>
    <row r="18" spans="1:78" x14ac:dyDescent="0.25">
      <c r="A18" s="2" t="s">
        <v>333</v>
      </c>
      <c r="B18" s="1">
        <f>SUM(B3:B15)</f>
        <v>3689472.8444379</v>
      </c>
      <c r="C18" s="1">
        <f>SUM(C3:C15)</f>
        <v>569556.44408152986</v>
      </c>
      <c r="F18" s="1">
        <f>SUM(F3:F15)</f>
        <v>22882.68586756723</v>
      </c>
      <c r="G18" s="1">
        <f t="shared" ref="G18:Z18" si="7">SUM(G3:G15)</f>
        <v>35494.930255526604</v>
      </c>
      <c r="H18" s="1">
        <f t="shared" si="7"/>
        <v>669.79116677094407</v>
      </c>
      <c r="I18" s="1">
        <f t="shared" si="7"/>
        <v>709.1165965900002</v>
      </c>
      <c r="J18" s="1">
        <f t="shared" si="7"/>
        <v>20916.67821469489</v>
      </c>
      <c r="K18" s="1">
        <f t="shared" si="7"/>
        <v>990.88796138604459</v>
      </c>
      <c r="L18" s="1">
        <f t="shared" si="7"/>
        <v>8099.5890994030824</v>
      </c>
      <c r="M18" s="1">
        <f t="shared" si="7"/>
        <v>3309960.2063983404</v>
      </c>
      <c r="N18" s="1">
        <f t="shared" si="7"/>
        <v>510163.52416054625</v>
      </c>
      <c r="O18" s="1">
        <f t="shared" si="7"/>
        <v>2799796.6822377909</v>
      </c>
      <c r="P18" s="1">
        <f t="shared" si="7"/>
        <v>3255.2456140092654</v>
      </c>
      <c r="Q18" s="1">
        <f t="shared" si="7"/>
        <v>580.35378901778438</v>
      </c>
      <c r="R18" s="1">
        <f t="shared" si="7"/>
        <v>296345.54633223562</v>
      </c>
      <c r="S18" s="1">
        <f t="shared" si="7"/>
        <v>255.30134745581057</v>
      </c>
      <c r="T18" s="1">
        <f t="shared" si="7"/>
        <v>11412.601483295019</v>
      </c>
      <c r="U18" s="1">
        <f t="shared" si="7"/>
        <v>274.09707489530751</v>
      </c>
      <c r="V18" s="1">
        <f t="shared" si="7"/>
        <v>604.0748227105812</v>
      </c>
      <c r="W18" s="1">
        <f t="shared" si="7"/>
        <v>28573.439846057827</v>
      </c>
      <c r="X18" s="1">
        <f t="shared" si="7"/>
        <v>73476.026705666212</v>
      </c>
      <c r="Y18" s="1">
        <f t="shared" si="7"/>
        <v>3854.6145266367848</v>
      </c>
      <c r="Z18" s="1">
        <f t="shared" si="7"/>
        <v>1768.5434566265953</v>
      </c>
      <c r="AA18" s="1"/>
      <c r="AD18" s="1"/>
      <c r="AG18" s="1">
        <f t="shared" ref="AG18:BA18" si="8">SUM(AG3:AG15)</f>
        <v>5713.6441640896173</v>
      </c>
      <c r="AH18" s="1">
        <f t="shared" si="8"/>
        <v>8996.9628678881327</v>
      </c>
      <c r="AI18" s="1">
        <f t="shared" si="8"/>
        <v>164.9702652491105</v>
      </c>
      <c r="AJ18" s="1">
        <f t="shared" si="8"/>
        <v>168.16534429372723</v>
      </c>
      <c r="AK18" s="1">
        <f t="shared" si="8"/>
        <v>5235.6453019266437</v>
      </c>
      <c r="AL18" s="1">
        <f t="shared" si="8"/>
        <v>251.29800285087288</v>
      </c>
      <c r="AM18" s="1">
        <f t="shared" si="8"/>
        <v>2030.9236665004682</v>
      </c>
      <c r="AN18" s="1">
        <f t="shared" si="8"/>
        <v>697801.83586203819</v>
      </c>
      <c r="AO18" s="1">
        <f t="shared" si="8"/>
        <v>797.4923454228466</v>
      </c>
      <c r="AP18" s="1">
        <f t="shared" si="8"/>
        <v>145.58296066019241</v>
      </c>
      <c r="AQ18" s="1">
        <f t="shared" si="8"/>
        <v>74585.669860301423</v>
      </c>
      <c r="AR18" s="1">
        <f t="shared" si="8"/>
        <v>60.814709202013027</v>
      </c>
      <c r="AS18" s="1">
        <f t="shared" si="8"/>
        <v>2845.37383267118</v>
      </c>
      <c r="AT18" s="1">
        <f t="shared" si="8"/>
        <v>69.198931754857369</v>
      </c>
      <c r="AU18" s="1">
        <f t="shared" si="8"/>
        <v>149.73930587968013</v>
      </c>
      <c r="AV18" s="1">
        <f t="shared" si="8"/>
        <v>7123.7201409783711</v>
      </c>
      <c r="AW18" s="1">
        <f t="shared" si="8"/>
        <v>18344.814535235721</v>
      </c>
      <c r="AX18" s="1">
        <f t="shared" si="8"/>
        <v>977.87576506525818</v>
      </c>
      <c r="AY18" s="1">
        <f t="shared" si="8"/>
        <v>444.398264806312</v>
      </c>
      <c r="AZ18" s="1">
        <f t="shared" si="8"/>
        <v>825908.12612681463</v>
      </c>
      <c r="BA18" s="1">
        <f t="shared" si="8"/>
        <v>128106.29026477647</v>
      </c>
      <c r="BC18" s="23"/>
      <c r="BD18" s="23"/>
    </row>
    <row r="19" spans="1:78" x14ac:dyDescent="0.25">
      <c r="B19" s="25"/>
      <c r="C19" s="25"/>
    </row>
    <row r="21" spans="1:78" s="25" customFormat="1" x14ac:dyDescent="0.25">
      <c r="A21" s="27"/>
      <c r="D21" s="27"/>
      <c r="E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</row>
    <row r="22" spans="1:78" s="25" customFormat="1" x14ac:dyDescent="0.25">
      <c r="A22" s="27"/>
      <c r="B22" s="27"/>
      <c r="C22" s="27"/>
      <c r="D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</row>
    <row r="23" spans="1:78" s="25" customFormat="1" x14ac:dyDescent="0.25">
      <c r="A23" s="27"/>
      <c r="B23" s="27"/>
      <c r="C23" s="27"/>
      <c r="D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25" customFormat="1" x14ac:dyDescent="0.25">
      <c r="A24" s="27"/>
      <c r="B24" s="27"/>
      <c r="C24" s="27"/>
      <c r="D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25" customFormat="1" x14ac:dyDescent="0.25">
      <c r="A25" s="27"/>
      <c r="B25" s="27"/>
      <c r="C25" s="27"/>
      <c r="D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25" customFormat="1" x14ac:dyDescent="0.25">
      <c r="A26" s="27"/>
      <c r="B26" s="27"/>
      <c r="C26" s="27"/>
      <c r="D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25" customFormat="1" x14ac:dyDescent="0.25">
      <c r="A27" s="27"/>
      <c r="B27" s="27"/>
      <c r="C27" s="27"/>
      <c r="D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25" customFormat="1" x14ac:dyDescent="0.25">
      <c r="A28" s="27"/>
      <c r="B28" s="27"/>
      <c r="C28" s="27"/>
      <c r="D28" s="27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</row>
    <row r="29" spans="1:78" s="25" customFormat="1" x14ac:dyDescent="0.25">
      <c r="A29" s="27"/>
      <c r="B29" s="27"/>
      <c r="C29" s="27"/>
      <c r="D29" s="27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</row>
    <row r="30" spans="1:78" s="25" customFormat="1" x14ac:dyDescent="0.25">
      <c r="A30" s="27"/>
      <c r="B30" s="27"/>
      <c r="C30" s="27"/>
      <c r="D30" s="27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</row>
    <row r="31" spans="1:78" s="25" customFormat="1" x14ac:dyDescent="0.25">
      <c r="A31" s="27"/>
      <c r="B31" s="27"/>
      <c r="C31" s="27"/>
      <c r="D31" s="27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</row>
    <row r="32" spans="1:78" s="25" customFormat="1" x14ac:dyDescent="0.25">
      <c r="A32" s="27"/>
      <c r="B32" s="27"/>
      <c r="C32" s="27"/>
      <c r="D32" s="27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</row>
    <row r="33" spans="1:78" s="25" customFormat="1" x14ac:dyDescent="0.25">
      <c r="A33" s="27"/>
      <c r="B33" s="27"/>
      <c r="C33" s="27"/>
      <c r="D33" s="27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</row>
    <row r="34" spans="1:78" s="25" customFormat="1" x14ac:dyDescent="0.25">
      <c r="A34" s="27"/>
      <c r="B34" s="27"/>
      <c r="C34" s="27"/>
      <c r="D34" s="27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</row>
    <row r="35" spans="1:78" s="25" customFormat="1" x14ac:dyDescent="0.25">
      <c r="A35" s="27"/>
      <c r="B35" s="27"/>
      <c r="C35" s="27"/>
      <c r="D35" s="27"/>
      <c r="AG35" s="34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</row>
    <row r="36" spans="1:78" s="25" customFormat="1" x14ac:dyDescent="0.25">
      <c r="A36" s="27"/>
      <c r="B36" s="27"/>
      <c r="C36" s="27"/>
      <c r="D36" s="27"/>
      <c r="E36" s="27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</row>
    <row r="37" spans="1:78" s="25" customFormat="1" x14ac:dyDescent="0.25">
      <c r="A37" s="27"/>
      <c r="B37" s="27"/>
      <c r="C37" s="27"/>
      <c r="D37" s="27"/>
      <c r="E37" s="27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</row>
    <row r="38" spans="1:78" s="25" customFormat="1" x14ac:dyDescent="0.25">
      <c r="A38" s="27"/>
      <c r="B38" s="27"/>
      <c r="C38" s="27"/>
      <c r="D38" s="27"/>
      <c r="E38" s="27"/>
      <c r="F38" s="1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</row>
    <row r="39" spans="1:78" s="25" customFormat="1" x14ac:dyDescent="0.25">
      <c r="A39" s="27"/>
      <c r="B39" s="27"/>
      <c r="C39" s="27"/>
      <c r="D39" s="27"/>
      <c r="E39" s="27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</row>
    <row r="40" spans="1:78" s="25" customFormat="1" x14ac:dyDescent="0.25">
      <c r="A40" s="27"/>
      <c r="B40" s="27"/>
      <c r="C40" s="27"/>
      <c r="D40" s="27"/>
      <c r="E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</row>
    <row r="41" spans="1:78" s="25" customFormat="1" x14ac:dyDescent="0.25">
      <c r="A41" s="27"/>
      <c r="B41" s="27"/>
      <c r="C41" s="27"/>
      <c r="D41" s="27"/>
      <c r="E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</row>
    <row r="42" spans="1:78" s="25" customFormat="1" x14ac:dyDescent="0.25">
      <c r="A42" s="27"/>
      <c r="B42" s="27"/>
      <c r="C42" s="27"/>
      <c r="D42" s="27"/>
      <c r="E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</row>
    <row r="43" spans="1:78" s="25" customFormat="1" x14ac:dyDescent="0.25">
      <c r="A43" s="27"/>
      <c r="B43" s="27"/>
      <c r="C43" s="27"/>
      <c r="D43" s="27"/>
      <c r="E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</row>
    <row r="44" spans="1:78" s="25" customFormat="1" x14ac:dyDescent="0.25">
      <c r="A44" s="27"/>
      <c r="B44" s="27"/>
      <c r="C44" s="27"/>
      <c r="D44" s="27"/>
      <c r="E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</row>
    <row r="45" spans="1:78" s="25" customFormat="1" x14ac:dyDescent="0.25">
      <c r="A45" s="27"/>
      <c r="B45" s="27"/>
      <c r="C45" s="27"/>
      <c r="D45" s="27"/>
      <c r="E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</row>
    <row r="46" spans="1:78" s="25" customFormat="1" x14ac:dyDescent="0.25">
      <c r="A46" s="27"/>
      <c r="B46" s="27"/>
      <c r="C46" s="27"/>
      <c r="D46" s="27"/>
      <c r="E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</row>
    <row r="47" spans="1:78" s="25" customFormat="1" x14ac:dyDescent="0.25">
      <c r="A47" s="27"/>
      <c r="B47" s="27"/>
      <c r="C47" s="27"/>
      <c r="D47" s="27"/>
      <c r="E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</row>
    <row r="48" spans="1:78" s="25" customFormat="1" x14ac:dyDescent="0.25">
      <c r="A48" s="27"/>
      <c r="B48" s="27"/>
      <c r="C48" s="27"/>
      <c r="D48" s="27"/>
      <c r="E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</row>
    <row r="49" spans="1:78" s="25" customFormat="1" x14ac:dyDescent="0.25">
      <c r="A49" s="27"/>
      <c r="B49" s="27"/>
      <c r="C49" s="27"/>
      <c r="D49" s="27"/>
      <c r="E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</row>
    <row r="50" spans="1:78" s="25" customFormat="1" x14ac:dyDescent="0.25">
      <c r="A50" s="27"/>
      <c r="B50" s="27"/>
      <c r="C50" s="27"/>
      <c r="D50" s="27"/>
      <c r="E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</row>
    <row r="51" spans="1:78" s="25" customFormat="1" x14ac:dyDescent="0.25">
      <c r="A51" s="27"/>
      <c r="B51" s="27"/>
      <c r="C51" s="27"/>
      <c r="D51" s="27"/>
      <c r="E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</row>
    <row r="52" spans="1:78" s="25" customFormat="1" x14ac:dyDescent="0.25">
      <c r="A52" s="27"/>
      <c r="B52" s="27"/>
      <c r="C52" s="27"/>
      <c r="D52" s="27"/>
      <c r="E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</row>
    <row r="53" spans="1:78" s="25" customFormat="1" x14ac:dyDescent="0.25">
      <c r="A53" s="27"/>
      <c r="B53" s="27"/>
      <c r="C53" s="27"/>
      <c r="D53" s="27"/>
      <c r="E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</row>
    <row r="54" spans="1:78" s="25" customFormat="1" x14ac:dyDescent="0.25">
      <c r="A54" s="27"/>
      <c r="B54" s="27"/>
      <c r="C54" s="27"/>
      <c r="D54" s="27"/>
      <c r="E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</row>
    <row r="55" spans="1:78" s="25" customFormat="1" x14ac:dyDescent="0.25">
      <c r="A55" s="27"/>
      <c r="B55" s="27"/>
      <c r="C55" s="27"/>
      <c r="D55" s="27"/>
      <c r="E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</row>
    <row r="56" spans="1:78" s="25" customFormat="1" x14ac:dyDescent="0.25">
      <c r="A56" s="27"/>
      <c r="B56" s="27"/>
      <c r="C56" s="27"/>
      <c r="D56" s="27"/>
      <c r="E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</row>
    <row r="57" spans="1:78" s="25" customFormat="1" x14ac:dyDescent="0.25">
      <c r="A57" s="27"/>
      <c r="B57" s="27"/>
      <c r="C57" s="27"/>
      <c r="D57" s="27"/>
      <c r="E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</row>
    <row r="58" spans="1:78" s="25" customFormat="1" x14ac:dyDescent="0.25">
      <c r="A58" s="27"/>
      <c r="B58" s="27"/>
      <c r="C58" s="27"/>
      <c r="D58" s="27"/>
      <c r="E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</row>
    <row r="59" spans="1:78" s="25" customFormat="1" x14ac:dyDescent="0.25">
      <c r="A59" s="27"/>
      <c r="B59" s="27"/>
      <c r="C59" s="27"/>
      <c r="D59" s="27"/>
      <c r="E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</row>
    <row r="60" spans="1:78" s="25" customFormat="1" x14ac:dyDescent="0.25">
      <c r="A60" s="27"/>
      <c r="B60" s="27"/>
      <c r="C60" s="27"/>
      <c r="D60" s="27"/>
      <c r="E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</row>
    <row r="61" spans="1:78" s="25" customFormat="1" x14ac:dyDescent="0.25">
      <c r="A61" s="27"/>
      <c r="B61" s="27"/>
      <c r="C61" s="27"/>
      <c r="D61" s="27"/>
      <c r="E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</row>
    <row r="62" spans="1:78" s="25" customFormat="1" x14ac:dyDescent="0.25">
      <c r="A62" s="27"/>
      <c r="B62" s="27"/>
      <c r="C62" s="27"/>
      <c r="D62" s="27"/>
      <c r="E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</row>
    <row r="63" spans="1:78" s="25" customFormat="1" x14ac:dyDescent="0.25">
      <c r="A63" s="27"/>
      <c r="B63" s="27"/>
      <c r="C63" s="27"/>
      <c r="D63" s="27"/>
      <c r="E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</row>
    <row r="64" spans="1:78" s="25" customFormat="1" x14ac:dyDescent="0.25">
      <c r="A64" s="27"/>
      <c r="B64" s="27"/>
      <c r="C64" s="27"/>
      <c r="D64" s="27"/>
      <c r="E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</row>
    <row r="65" spans="1:78" s="25" customFormat="1" x14ac:dyDescent="0.25">
      <c r="A65" s="27"/>
      <c r="B65" s="27"/>
      <c r="C65" s="27"/>
      <c r="D65" s="27"/>
      <c r="E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</row>
    <row r="66" spans="1:78" s="25" customFormat="1" x14ac:dyDescent="0.25">
      <c r="A66" s="27"/>
      <c r="B66" s="27"/>
      <c r="C66" s="27"/>
      <c r="D66" s="27"/>
      <c r="E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</row>
    <row r="67" spans="1:78" s="25" customFormat="1" x14ac:dyDescent="0.25">
      <c r="A67" s="27"/>
      <c r="B67" s="27"/>
      <c r="C67" s="27"/>
      <c r="D67" s="27"/>
      <c r="E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</row>
    <row r="68" spans="1:78" s="25" customFormat="1" x14ac:dyDescent="0.25">
      <c r="A68" s="27"/>
      <c r="B68" s="27"/>
      <c r="C68" s="27"/>
      <c r="D68" s="27"/>
      <c r="E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</row>
    <row r="69" spans="1:78" s="25" customFormat="1" x14ac:dyDescent="0.25">
      <c r="A69" s="27"/>
      <c r="B69" s="27"/>
      <c r="C69" s="27"/>
      <c r="D69" s="27"/>
      <c r="E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</row>
    <row r="70" spans="1:78" s="25" customFormat="1" x14ac:dyDescent="0.25">
      <c r="A70" s="27"/>
      <c r="B70" s="27"/>
      <c r="C70" s="27"/>
      <c r="D70" s="27"/>
      <c r="E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</row>
    <row r="71" spans="1:78" s="25" customFormat="1" x14ac:dyDescent="0.25">
      <c r="A71" s="27"/>
      <c r="B71" s="27"/>
      <c r="C71" s="27"/>
      <c r="D71" s="27"/>
      <c r="E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</row>
    <row r="72" spans="1:78" s="25" customFormat="1" x14ac:dyDescent="0.25">
      <c r="A72" s="27"/>
      <c r="B72" s="27"/>
      <c r="C72" s="27"/>
      <c r="D72" s="27"/>
      <c r="E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</row>
    <row r="73" spans="1:78" s="25" customFormat="1" x14ac:dyDescent="0.25">
      <c r="A73" s="27"/>
      <c r="B73" s="27"/>
      <c r="C73" s="27"/>
      <c r="D73" s="27"/>
      <c r="E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0CBF-A81B-4C4B-A3DC-F450DCBC0B6A}">
  <dimension ref="A1:BZ73"/>
  <sheetViews>
    <sheetView zoomScale="85" zoomScaleNormal="85" workbookViewId="0">
      <pane xSplit="1" ySplit="2" topLeftCell="B3" activePane="bottomRight" state="frozen"/>
      <selection activeCell="E24" sqref="E24"/>
      <selection pane="topRight" activeCell="E24" sqref="E24"/>
      <selection pane="bottomLeft" activeCell="E24" sqref="E24"/>
      <selection pane="bottomRight" activeCell="N39" sqref="N39"/>
    </sheetView>
  </sheetViews>
  <sheetFormatPr defaultColWidth="9.140625" defaultRowHeight="15" x14ac:dyDescent="0.25"/>
  <cols>
    <col min="1" max="1" width="19.7109375" style="87" customWidth="1"/>
    <col min="2" max="2" width="12.140625" style="87" customWidth="1"/>
    <col min="3" max="3" width="12.5703125" style="87" customWidth="1"/>
    <col min="4" max="4" width="9.140625" style="87"/>
    <col min="5" max="5" width="15.42578125" style="87" bestFit="1" customWidth="1"/>
    <col min="6" max="7" width="6.7109375" style="88" bestFit="1" customWidth="1"/>
    <col min="8" max="8" width="4.140625" style="88" bestFit="1" customWidth="1"/>
    <col min="9" max="9" width="5.7109375" style="88" bestFit="1" customWidth="1"/>
    <col min="10" max="10" width="6.7109375" style="88" bestFit="1" customWidth="1"/>
    <col min="11" max="11" width="5.85546875" style="88" bestFit="1" customWidth="1"/>
    <col min="12" max="12" width="5.7109375" style="88" bestFit="1" customWidth="1"/>
    <col min="13" max="13" width="9.28515625" style="88" bestFit="1" customWidth="1"/>
    <col min="14" max="14" width="7.7109375" style="88" bestFit="1" customWidth="1"/>
    <col min="15" max="15" width="9.28515625" style="88" bestFit="1" customWidth="1"/>
    <col min="16" max="16" width="5.7109375" style="88" bestFit="1" customWidth="1"/>
    <col min="17" max="17" width="5.28515625" style="88" bestFit="1" customWidth="1"/>
    <col min="18" max="18" width="8.7109375" style="88" bestFit="1" customWidth="1"/>
    <col min="19" max="19" width="4.85546875" style="88" bestFit="1" customWidth="1"/>
    <col min="20" max="20" width="7.85546875" style="88" bestFit="1" customWidth="1"/>
    <col min="21" max="21" width="5.85546875" style="88" bestFit="1" customWidth="1"/>
    <col min="22" max="22" width="6" style="88" bestFit="1" customWidth="1"/>
    <col min="23" max="24" width="6.7109375" style="88" bestFit="1" customWidth="1"/>
    <col min="25" max="26" width="5.7109375" style="88" bestFit="1" customWidth="1"/>
    <col min="27" max="27" width="12" style="88" customWidth="1"/>
    <col min="28" max="29" width="9.140625" style="88"/>
    <col min="30" max="30" width="12" style="88" customWidth="1"/>
    <col min="31" max="31" width="5.85546875" style="88" bestFit="1" customWidth="1"/>
    <col min="32" max="32" width="18.7109375" style="88" bestFit="1" customWidth="1"/>
    <col min="33" max="33" width="6.85546875" style="88" customWidth="1"/>
    <col min="34" max="34" width="5.5703125" style="88" bestFit="1" customWidth="1"/>
    <col min="35" max="35" width="4" style="88" bestFit="1" customWidth="1"/>
    <col min="36" max="36" width="4.140625" style="88" bestFit="1" customWidth="1"/>
    <col min="37" max="37" width="5.5703125" style="88" bestFit="1" customWidth="1"/>
    <col min="38" max="38" width="5.7109375" style="88" bestFit="1" customWidth="1"/>
    <col min="39" max="39" width="5.5703125" style="88" bestFit="1" customWidth="1"/>
    <col min="40" max="40" width="6.7109375" style="88" bestFit="1" customWidth="1"/>
    <col min="41" max="42" width="5" style="88" bestFit="1" customWidth="1"/>
    <col min="43" max="43" width="8.5703125" style="88" bestFit="1" customWidth="1"/>
    <col min="44" max="44" width="4.42578125" style="88" bestFit="1" customWidth="1"/>
    <col min="45" max="45" width="7.5703125" style="88" bestFit="1" customWidth="1"/>
    <col min="46" max="46" width="5.5703125" style="88" bestFit="1" customWidth="1"/>
    <col min="47" max="47" width="5.7109375" style="88" bestFit="1" customWidth="1"/>
    <col min="48" max="48" width="5.5703125" style="88" bestFit="1" customWidth="1"/>
    <col min="49" max="49" width="6.7109375" style="88" bestFit="1" customWidth="1"/>
    <col min="50" max="50" width="5.28515625" style="88" bestFit="1" customWidth="1"/>
    <col min="51" max="51" width="4" style="88" bestFit="1" customWidth="1"/>
    <col min="52" max="54" width="9.140625" style="88"/>
    <col min="55" max="16384" width="9.140625" style="87"/>
  </cols>
  <sheetData>
    <row r="1" spans="1:59" x14ac:dyDescent="0.25">
      <c r="B1" s="87" t="s">
        <v>464</v>
      </c>
      <c r="E1" s="87" t="s">
        <v>479</v>
      </c>
      <c r="AG1" s="87" t="s">
        <v>480</v>
      </c>
      <c r="BC1" s="87" t="s">
        <v>334</v>
      </c>
      <c r="BF1" s="87" t="s">
        <v>478</v>
      </c>
    </row>
    <row r="2" spans="1:59" x14ac:dyDescent="0.25">
      <c r="A2" s="87" t="s">
        <v>52</v>
      </c>
      <c r="B2" s="87" t="s">
        <v>305</v>
      </c>
      <c r="C2" s="87" t="s">
        <v>306</v>
      </c>
      <c r="E2" s="87" t="s">
        <v>226</v>
      </c>
      <c r="F2" s="88" t="s">
        <v>149</v>
      </c>
      <c r="G2" s="88" t="s">
        <v>151</v>
      </c>
      <c r="H2" s="88" t="s">
        <v>152</v>
      </c>
      <c r="I2" s="88" t="s">
        <v>153</v>
      </c>
      <c r="J2" s="88" t="s">
        <v>154</v>
      </c>
      <c r="K2" s="88" t="s">
        <v>155</v>
      </c>
      <c r="L2" s="88" t="s">
        <v>156</v>
      </c>
      <c r="M2" s="88" t="s">
        <v>54</v>
      </c>
      <c r="N2" s="88" t="s">
        <v>53</v>
      </c>
      <c r="O2" s="88" t="s">
        <v>157</v>
      </c>
      <c r="P2" s="88" t="s">
        <v>158</v>
      </c>
      <c r="Q2" s="88" t="s">
        <v>159</v>
      </c>
      <c r="R2" s="88" t="s">
        <v>160</v>
      </c>
      <c r="S2" s="88" t="s">
        <v>161</v>
      </c>
      <c r="T2" s="88" t="s">
        <v>162</v>
      </c>
      <c r="U2" s="88" t="s">
        <v>163</v>
      </c>
      <c r="V2" s="88" t="s">
        <v>164</v>
      </c>
      <c r="W2" s="88" t="s">
        <v>165</v>
      </c>
      <c r="X2" s="88" t="s">
        <v>166</v>
      </c>
      <c r="Y2" s="88" t="s">
        <v>167</v>
      </c>
      <c r="Z2" s="88" t="s">
        <v>168</v>
      </c>
      <c r="AA2" s="87"/>
      <c r="AB2" s="88" t="s">
        <v>54</v>
      </c>
      <c r="AC2" s="88" t="s">
        <v>53</v>
      </c>
      <c r="AD2" s="87"/>
      <c r="AE2" s="88" t="s">
        <v>307</v>
      </c>
      <c r="AF2" s="88" t="s">
        <v>177</v>
      </c>
      <c r="AG2" s="88" t="s">
        <v>149</v>
      </c>
      <c r="AH2" s="88" t="s">
        <v>151</v>
      </c>
      <c r="AI2" s="88" t="s">
        <v>152</v>
      </c>
      <c r="AJ2" s="88" t="s">
        <v>153</v>
      </c>
      <c r="AK2" s="88" t="s">
        <v>154</v>
      </c>
      <c r="AL2" s="88" t="s">
        <v>155</v>
      </c>
      <c r="AM2" s="88" t="s">
        <v>156</v>
      </c>
      <c r="AN2" s="88" t="s">
        <v>157</v>
      </c>
      <c r="AO2" s="88" t="s">
        <v>158</v>
      </c>
      <c r="AP2" s="88" t="s">
        <v>159</v>
      </c>
      <c r="AQ2" s="88" t="s">
        <v>160</v>
      </c>
      <c r="AR2" s="88" t="s">
        <v>161</v>
      </c>
      <c r="AS2" s="88" t="s">
        <v>162</v>
      </c>
      <c r="AT2" s="88" t="s">
        <v>163</v>
      </c>
      <c r="AU2" s="88" t="s">
        <v>164</v>
      </c>
      <c r="AV2" s="88" t="s">
        <v>165</v>
      </c>
      <c r="AW2" s="88" t="s">
        <v>166</v>
      </c>
      <c r="AX2" s="88" t="s">
        <v>167</v>
      </c>
      <c r="AY2" s="88" t="s">
        <v>168</v>
      </c>
      <c r="AZ2" s="88" t="s">
        <v>54</v>
      </c>
      <c r="BA2" s="88" t="s">
        <v>53</v>
      </c>
      <c r="BC2" s="88" t="s">
        <v>54</v>
      </c>
      <c r="BD2" s="88" t="s">
        <v>53</v>
      </c>
      <c r="BF2" s="88" t="s">
        <v>54</v>
      </c>
      <c r="BG2" s="88" t="s">
        <v>53</v>
      </c>
    </row>
    <row r="3" spans="1:59" x14ac:dyDescent="0.25">
      <c r="A3" s="24" t="s">
        <v>121</v>
      </c>
      <c r="B3" s="88">
        <v>1176.5296275999999</v>
      </c>
      <c r="C3" s="88">
        <v>137.22738662</v>
      </c>
      <c r="E3" s="87" t="s">
        <v>121</v>
      </c>
      <c r="F3" s="88">
        <v>2.5324548008840599</v>
      </c>
      <c r="G3" s="88">
        <v>2.1559486899585001</v>
      </c>
      <c r="H3" s="88">
        <v>0.104555509813324</v>
      </c>
      <c r="I3" s="88">
        <v>0.53262553668766599</v>
      </c>
      <c r="J3" s="88">
        <v>1.9649701862795299</v>
      </c>
      <c r="K3" s="88">
        <v>0.100389828315062</v>
      </c>
      <c r="L3" s="88">
        <v>0.78768288496833705</v>
      </c>
      <c r="M3" s="88">
        <v>462.78733153474502</v>
      </c>
      <c r="N3" s="88">
        <v>47.480954544385803</v>
      </c>
      <c r="O3" s="88">
        <v>415.30637699035901</v>
      </c>
      <c r="P3" s="88">
        <v>0.31398889712422601</v>
      </c>
      <c r="Q3" s="88">
        <v>4.3444723103887202E-2</v>
      </c>
      <c r="R3" s="88">
        <v>23.401434056008402</v>
      </c>
      <c r="S3" s="88">
        <v>0.122842186279535</v>
      </c>
      <c r="T3" s="88">
        <v>1.9301452321191399</v>
      </c>
      <c r="U3" s="88">
        <v>7.1356567734254805E-2</v>
      </c>
      <c r="V3" s="88">
        <v>0.12889741243517</v>
      </c>
      <c r="W3" s="88">
        <v>4.8209208383075097</v>
      </c>
      <c r="X3" s="88">
        <v>7.9507940133489896</v>
      </c>
      <c r="Y3" s="88">
        <v>0.34691476413300398</v>
      </c>
      <c r="Z3" s="88">
        <v>0.17158841688519899</v>
      </c>
      <c r="AA3" s="87"/>
      <c r="AB3" s="49">
        <f t="shared" ref="AB3:AC15" si="0">(M3-B3)/(B3+1E-50)</f>
        <v>-0.60665050783397279</v>
      </c>
      <c r="AC3" s="49">
        <f t="shared" si="0"/>
        <v>-0.65399796852601599</v>
      </c>
      <c r="AD3" s="87"/>
      <c r="AE3" s="88">
        <v>110</v>
      </c>
      <c r="AF3" s="88" t="s">
        <v>121</v>
      </c>
      <c r="AG3" s="88">
        <v>0.24369327954549799</v>
      </c>
      <c r="AH3" s="88">
        <v>0.20663398633274799</v>
      </c>
      <c r="AI3" s="88">
        <v>1.01938472455021E-2</v>
      </c>
      <c r="AJ3" s="88">
        <v>5.3613294547171897E-2</v>
      </c>
      <c r="AK3" s="88">
        <v>0.18886828343623299</v>
      </c>
      <c r="AL3" s="88">
        <v>1.06438855994165E-2</v>
      </c>
      <c r="AM3" s="88">
        <v>7.6564726536709204E-2</v>
      </c>
      <c r="AN3" s="88">
        <v>42.253618807856498</v>
      </c>
      <c r="AO3" s="88">
        <v>2.98312723407009E-2</v>
      </c>
      <c r="AP3" s="88">
        <v>4.1846217712706796E-3</v>
      </c>
      <c r="AQ3" s="88">
        <v>2.24755948346104</v>
      </c>
      <c r="AR3" s="88">
        <v>1.19963650345358E-2</v>
      </c>
      <c r="AS3" s="88">
        <v>0.191090672729192</v>
      </c>
      <c r="AT3" s="88">
        <v>8.7522089028800008E-3</v>
      </c>
      <c r="AU3" s="88">
        <v>1.7710081140748599E-2</v>
      </c>
      <c r="AV3" s="88">
        <v>0.477311445267317</v>
      </c>
      <c r="AW3" s="88">
        <v>0.76404275765371199</v>
      </c>
      <c r="AX3" s="88">
        <v>3.55948061634144E-2</v>
      </c>
      <c r="AY3" s="88">
        <v>1.6465523079166999E-2</v>
      </c>
      <c r="AZ3" s="88">
        <f t="shared" ref="AZ3:AZ14" si="1">BA3+AN3</f>
        <v>46.848369348643757</v>
      </c>
      <c r="BA3" s="88">
        <f t="shared" ref="BA3:BA13" si="2">SUM(AG3:AY3)-AN3</f>
        <v>4.5947505407872598</v>
      </c>
      <c r="BC3" s="79">
        <f t="shared" ref="BC3:BD15" si="3">AZ3/M3</f>
        <v>0.10123088113341427</v>
      </c>
      <c r="BD3" s="79">
        <f t="shared" si="3"/>
        <v>9.6770391094223432E-2</v>
      </c>
      <c r="BF3" s="79">
        <v>8.7685316062568783E-2</v>
      </c>
      <c r="BG3" s="79">
        <v>8.1702554370272629E-2</v>
      </c>
    </row>
    <row r="4" spans="1:59" x14ac:dyDescent="0.25">
      <c r="A4" s="78" t="s">
        <v>77</v>
      </c>
      <c r="B4" s="88">
        <v>2254.8026300000001</v>
      </c>
      <c r="C4" s="88">
        <v>950.04795999999999</v>
      </c>
      <c r="E4" s="87" t="s">
        <v>77</v>
      </c>
      <c r="F4" s="88">
        <v>83.880743258541401</v>
      </c>
      <c r="G4" s="88">
        <v>23.1540721980633</v>
      </c>
      <c r="H4" s="88">
        <v>1.3012411717565799</v>
      </c>
      <c r="I4" s="88">
        <v>0.66887881413382999</v>
      </c>
      <c r="J4" s="88">
        <v>54.077263159113002</v>
      </c>
      <c r="K4" s="88">
        <v>0.54563466437385799</v>
      </c>
      <c r="L4" s="88">
        <v>19.3980890105105</v>
      </c>
      <c r="M4" s="88">
        <v>2246.07994708156</v>
      </c>
      <c r="N4" s="88">
        <v>946.08584257146003</v>
      </c>
      <c r="O4" s="88">
        <v>1299.9941045101</v>
      </c>
      <c r="P4" s="88">
        <v>0.71770929434503306</v>
      </c>
      <c r="Q4" s="88">
        <v>1.22171706046727</v>
      </c>
      <c r="R4" s="88">
        <v>477.32278752404301</v>
      </c>
      <c r="S4" s="88">
        <v>1.35835467594812</v>
      </c>
      <c r="T4" s="88">
        <v>12.7121473238645</v>
      </c>
      <c r="U4" s="88">
        <v>0.82603239912476401</v>
      </c>
      <c r="V4" s="88">
        <v>1.39435941952303</v>
      </c>
      <c r="W4" s="88">
        <v>31.828316473486598</v>
      </c>
      <c r="X4" s="88">
        <v>229.35459729162099</v>
      </c>
      <c r="Y4" s="88">
        <v>1.4472546415560199</v>
      </c>
      <c r="Z4" s="88">
        <v>4.8766441909863998</v>
      </c>
      <c r="AA4" s="87"/>
      <c r="AB4" s="49">
        <f t="shared" si="0"/>
        <v>-3.868490661836825E-3</v>
      </c>
      <c r="AC4" s="49">
        <f t="shared" si="0"/>
        <v>-4.1704393834390788E-3</v>
      </c>
      <c r="AD4" s="87"/>
      <c r="AE4" s="88">
        <v>111</v>
      </c>
      <c r="AF4" s="88" t="s">
        <v>77</v>
      </c>
      <c r="AG4" s="88">
        <v>31.0415746156607</v>
      </c>
      <c r="AH4" s="88">
        <v>8.5720595271642299</v>
      </c>
      <c r="AI4" s="88">
        <v>0.48226210730938401</v>
      </c>
      <c r="AJ4" s="88">
        <v>0.25794992783468101</v>
      </c>
      <c r="AK4" s="88">
        <v>20.013022998568601</v>
      </c>
      <c r="AL4" s="88">
        <v>0.20563662254270201</v>
      </c>
      <c r="AM4" s="88">
        <v>7.1819992592098201</v>
      </c>
      <c r="AN4" s="88">
        <v>519.15818190446305</v>
      </c>
      <c r="AO4" s="88">
        <v>0.26556843692094301</v>
      </c>
      <c r="AP4" s="88">
        <v>0.45216203554960199</v>
      </c>
      <c r="AQ4" s="88">
        <v>176.666750121516</v>
      </c>
      <c r="AR4" s="88">
        <v>0.50360986082201298</v>
      </c>
      <c r="AS4" s="88">
        <v>4.7288839462632204</v>
      </c>
      <c r="AT4" s="88">
        <v>0.31233152379441698</v>
      </c>
      <c r="AU4" s="88">
        <v>0.53466038544393402</v>
      </c>
      <c r="AV4" s="88">
        <v>11.8397267000315</v>
      </c>
      <c r="AW4" s="88">
        <v>84.877752337582606</v>
      </c>
      <c r="AX4" s="88">
        <v>0.54442914711094104</v>
      </c>
      <c r="AY4" s="88">
        <v>1.80463745573226</v>
      </c>
      <c r="AZ4" s="88">
        <f t="shared" si="1"/>
        <v>869.44319891352052</v>
      </c>
      <c r="BA4" s="88">
        <f t="shared" si="2"/>
        <v>350.28501700905747</v>
      </c>
      <c r="BC4" s="79">
        <f t="shared" si="3"/>
        <v>0.38709361171370144</v>
      </c>
      <c r="BD4" s="79">
        <f t="shared" si="3"/>
        <v>0.37024654766736947</v>
      </c>
      <c r="BF4" s="79">
        <v>0.4417513182728684</v>
      </c>
      <c r="BG4" s="79">
        <v>0.42673823811610223</v>
      </c>
    </row>
    <row r="5" spans="1:59" x14ac:dyDescent="0.25">
      <c r="A5" s="78" t="s">
        <v>71</v>
      </c>
      <c r="B5" s="88">
        <v>1059.0251227000001</v>
      </c>
      <c r="C5" s="88">
        <v>229.09831392000001</v>
      </c>
      <c r="E5" s="87" t="s">
        <v>71</v>
      </c>
      <c r="F5" s="88">
        <v>17.026097626404699</v>
      </c>
      <c r="G5" s="88">
        <v>6.8646324698820997</v>
      </c>
      <c r="H5" s="88">
        <v>0.40059471981789702</v>
      </c>
      <c r="I5" s="88">
        <v>1.5127948041468899</v>
      </c>
      <c r="J5" s="88">
        <v>11.4639230426759</v>
      </c>
      <c r="K5" s="88">
        <v>0.47489862692835499</v>
      </c>
      <c r="L5" s="88">
        <v>4.4425328068696004</v>
      </c>
      <c r="M5" s="88">
        <v>1058.24418278755</v>
      </c>
      <c r="N5" s="88">
        <v>228.62927955238101</v>
      </c>
      <c r="O5" s="88">
        <v>829.61490323517205</v>
      </c>
      <c r="P5" s="88">
        <v>0.52977349641056604</v>
      </c>
      <c r="Q5" s="88">
        <v>0.25953087636612099</v>
      </c>
      <c r="R5" s="88">
        <v>110.43535979794601</v>
      </c>
      <c r="S5" s="88">
        <v>0.44889628865887299</v>
      </c>
      <c r="T5" s="88">
        <v>6.3266025278195599</v>
      </c>
      <c r="U5" s="88">
        <v>0.680540326724978</v>
      </c>
      <c r="V5" s="88">
        <v>1.6552734625241801</v>
      </c>
      <c r="W5" s="88">
        <v>15.819057216223801</v>
      </c>
      <c r="X5" s="88">
        <v>47.972253341556602</v>
      </c>
      <c r="Y5" s="88">
        <v>1.2979175155343099</v>
      </c>
      <c r="Z5" s="88">
        <v>1.0186006058906301</v>
      </c>
      <c r="AA5" s="87"/>
      <c r="AB5" s="49">
        <f t="shared" si="0"/>
        <v>-7.3741396281428752E-4</v>
      </c>
      <c r="AC5" s="49">
        <f t="shared" si="0"/>
        <v>-2.0473060652152464E-3</v>
      </c>
      <c r="AD5" s="87"/>
      <c r="AE5" s="88">
        <v>112</v>
      </c>
      <c r="AF5" s="88" t="s">
        <v>71</v>
      </c>
      <c r="AG5" s="88">
        <v>2.4612855219718202</v>
      </c>
      <c r="AH5" s="88">
        <v>0.96689254442317396</v>
      </c>
      <c r="AI5" s="88">
        <v>5.95588810876699E-2</v>
      </c>
      <c r="AJ5" s="88">
        <v>0.25326265366405398</v>
      </c>
      <c r="AK5" s="88">
        <v>1.65092240592175</v>
      </c>
      <c r="AL5" s="88">
        <v>8.4115522582228097E-2</v>
      </c>
      <c r="AM5" s="88">
        <v>0.65307639739520595</v>
      </c>
      <c r="AN5" s="88">
        <v>116.318498030024</v>
      </c>
      <c r="AO5" s="88">
        <v>6.7945661641296104E-2</v>
      </c>
      <c r="AP5" s="88">
        <v>3.7528218061075203E-2</v>
      </c>
      <c r="AQ5" s="88">
        <v>15.8199597245851</v>
      </c>
      <c r="AR5" s="88">
        <v>6.71081399528769E-2</v>
      </c>
      <c r="AS5" s="88">
        <v>0.99009183838194204</v>
      </c>
      <c r="AT5" s="88">
        <v>0.12894116520950999</v>
      </c>
      <c r="AU5" s="88">
        <v>0.32561617956736799</v>
      </c>
      <c r="AV5" s="88">
        <v>2.4757984317484598</v>
      </c>
      <c r="AW5" s="88">
        <v>6.9091682543316502</v>
      </c>
      <c r="AX5" s="88">
        <v>0.22148436310198399</v>
      </c>
      <c r="AY5" s="88">
        <v>0.14629658742757401</v>
      </c>
      <c r="AZ5" s="88">
        <f t="shared" si="1"/>
        <v>149.63755052107874</v>
      </c>
      <c r="BA5" s="88">
        <f t="shared" si="2"/>
        <v>33.319052491054734</v>
      </c>
      <c r="BC5" s="79">
        <f t="shared" si="3"/>
        <v>0.14140172273559243</v>
      </c>
      <c r="BD5" s="79">
        <f t="shared" si="3"/>
        <v>0.14573396966603763</v>
      </c>
      <c r="BF5" s="79">
        <v>0.13923823161643079</v>
      </c>
      <c r="BG5" s="79">
        <v>0.1348004247365468</v>
      </c>
    </row>
    <row r="6" spans="1:59" x14ac:dyDescent="0.25">
      <c r="A6" s="78" t="s">
        <v>122</v>
      </c>
      <c r="B6" s="88">
        <v>1378.7193142000001</v>
      </c>
      <c r="C6" s="88">
        <v>571.81114883999999</v>
      </c>
      <c r="E6" s="87" t="s">
        <v>122</v>
      </c>
      <c r="F6" s="88">
        <v>49.912689809465498</v>
      </c>
      <c r="G6" s="88">
        <v>14.0089172926139</v>
      </c>
      <c r="H6" s="88">
        <v>0.80397591869354001</v>
      </c>
      <c r="I6" s="88">
        <v>0.780413521608049</v>
      </c>
      <c r="J6" s="88">
        <v>32.227999332771098</v>
      </c>
      <c r="K6" s="88">
        <v>0.45512485402646602</v>
      </c>
      <c r="L6" s="88">
        <v>11.6752052636452</v>
      </c>
      <c r="M6" s="88">
        <v>1375.4012535075999</v>
      </c>
      <c r="N6" s="88">
        <v>570.11424265534902</v>
      </c>
      <c r="O6" s="88">
        <v>805.28701085225202</v>
      </c>
      <c r="P6" s="88">
        <v>0.44885127256637802</v>
      </c>
      <c r="Q6" s="88">
        <v>0.72889174318358296</v>
      </c>
      <c r="R6" s="88">
        <v>285.547261701857</v>
      </c>
      <c r="S6" s="88">
        <v>0.84650800586429398</v>
      </c>
      <c r="T6" s="88">
        <v>8.5181690393910792</v>
      </c>
      <c r="U6" s="88">
        <v>0.71604340040895698</v>
      </c>
      <c r="V6" s="88">
        <v>1.4516322593517299</v>
      </c>
      <c r="W6" s="88">
        <v>21.323619504290701</v>
      </c>
      <c r="X6" s="88">
        <v>136.58679769517801</v>
      </c>
      <c r="Y6" s="88">
        <v>1.1800956779488101</v>
      </c>
      <c r="Z6" s="88">
        <v>2.9020463624839401</v>
      </c>
      <c r="AA6" s="87"/>
      <c r="AB6" s="49">
        <f t="shared" si="0"/>
        <v>-2.4066252341764681E-3</v>
      </c>
      <c r="AC6" s="49">
        <f t="shared" si="0"/>
        <v>-2.9675989845482816E-3</v>
      </c>
      <c r="AD6" s="87"/>
      <c r="AE6" s="88">
        <v>113</v>
      </c>
      <c r="AF6" s="88" t="s">
        <v>122</v>
      </c>
      <c r="AG6" s="88">
        <v>6.7341564258917597</v>
      </c>
      <c r="AH6" s="88">
        <v>1.89332891619529</v>
      </c>
      <c r="AI6" s="88">
        <v>0.108396358668041</v>
      </c>
      <c r="AJ6" s="88">
        <v>0.10272420122923</v>
      </c>
      <c r="AK6" s="88">
        <v>4.3489399221039697</v>
      </c>
      <c r="AL6" s="88">
        <v>6.0179532357620399E-2</v>
      </c>
      <c r="AM6" s="88">
        <v>1.57454684569342</v>
      </c>
      <c r="AN6" s="88">
        <v>110.30956729885899</v>
      </c>
      <c r="AO6" s="88">
        <v>6.1477027927112703E-2</v>
      </c>
      <c r="AP6" s="88">
        <v>9.8347769101616606E-2</v>
      </c>
      <c r="AQ6" s="88">
        <v>38.545065189311501</v>
      </c>
      <c r="AR6" s="88">
        <v>0.114101156659647</v>
      </c>
      <c r="AS6" s="88">
        <v>1.1443166233136299</v>
      </c>
      <c r="AT6" s="88">
        <v>9.40943933640285E-2</v>
      </c>
      <c r="AU6" s="88">
        <v>0.18866115686423601</v>
      </c>
      <c r="AV6" s="88">
        <v>2.8645468609748699</v>
      </c>
      <c r="AW6" s="88">
        <v>18.430891579037102</v>
      </c>
      <c r="AX6" s="88">
        <v>0.15662636864981</v>
      </c>
      <c r="AY6" s="88">
        <v>0.39162975941543898</v>
      </c>
      <c r="AZ6" s="88">
        <f t="shared" si="1"/>
        <v>187.22159738561737</v>
      </c>
      <c r="BA6" s="88">
        <f t="shared" si="2"/>
        <v>76.912030086758378</v>
      </c>
      <c r="BC6" s="79">
        <f t="shared" si="3"/>
        <v>0.13612143867700996</v>
      </c>
      <c r="BD6" s="79">
        <f t="shared" si="3"/>
        <v>0.1349063474165019</v>
      </c>
      <c r="BF6" s="79">
        <v>0.11255755453214067</v>
      </c>
      <c r="BG6" s="79">
        <v>0.10995176764322251</v>
      </c>
    </row>
    <row r="7" spans="1:59" x14ac:dyDescent="0.25">
      <c r="A7" s="78" t="s">
        <v>123</v>
      </c>
      <c r="B7" s="88">
        <v>24639.228052999999</v>
      </c>
      <c r="C7" s="88">
        <v>9361.7063844000004</v>
      </c>
      <c r="E7" s="87" t="s">
        <v>123</v>
      </c>
      <c r="F7" s="88">
        <v>785.671984304082</v>
      </c>
      <c r="G7" s="88">
        <v>230.62881054095899</v>
      </c>
      <c r="H7" s="88">
        <v>13.899737611622699</v>
      </c>
      <c r="I7" s="88">
        <v>28.181072713944701</v>
      </c>
      <c r="J7" s="88">
        <v>509.47196045944298</v>
      </c>
      <c r="K7" s="88">
        <v>12.5452891189779</v>
      </c>
      <c r="L7" s="88">
        <v>189.28224786090999</v>
      </c>
      <c r="M7" s="88">
        <v>24167.007549952799</v>
      </c>
      <c r="N7" s="88">
        <v>9275.3903743381507</v>
      </c>
      <c r="O7" s="88">
        <v>14891.6171756146</v>
      </c>
      <c r="P7" s="88">
        <v>8.0885652707408902</v>
      </c>
      <c r="Q7" s="88">
        <v>11.5550082997404</v>
      </c>
      <c r="R7" s="88">
        <v>4560.9390214514096</v>
      </c>
      <c r="S7" s="88">
        <v>14.926563093084599</v>
      </c>
      <c r="T7" s="88">
        <v>173.85308112347499</v>
      </c>
      <c r="U7" s="88">
        <v>20.488366381057801</v>
      </c>
      <c r="V7" s="88">
        <v>48.367680530872903</v>
      </c>
      <c r="W7" s="88">
        <v>435.06391209400499</v>
      </c>
      <c r="X7" s="88">
        <v>2154.9516339246102</v>
      </c>
      <c r="Y7" s="88">
        <v>31.775369051957401</v>
      </c>
      <c r="Z7" s="88">
        <v>45.700070507250402</v>
      </c>
      <c r="AA7" s="87"/>
      <c r="AB7" s="49">
        <f t="shared" si="0"/>
        <v>-1.9165393576106922E-2</v>
      </c>
      <c r="AC7" s="49">
        <f t="shared" si="0"/>
        <v>-9.2201150642455022E-3</v>
      </c>
      <c r="AD7" s="87"/>
      <c r="AE7" s="88">
        <v>124</v>
      </c>
      <c r="AF7" s="88" t="s">
        <v>123</v>
      </c>
      <c r="AG7" s="88">
        <v>237.53096166018901</v>
      </c>
      <c r="AH7" s="88">
        <v>68.077180860323097</v>
      </c>
      <c r="AI7" s="88">
        <v>4.0584652364775202</v>
      </c>
      <c r="AJ7" s="88">
        <v>6.8682180263053203</v>
      </c>
      <c r="AK7" s="88">
        <v>153.662893136706</v>
      </c>
      <c r="AL7" s="88">
        <v>3.2803100259375602</v>
      </c>
      <c r="AM7" s="88">
        <v>56.629463790053798</v>
      </c>
      <c r="AN7" s="88">
        <v>4082.9286706747398</v>
      </c>
      <c r="AO7" s="88">
        <v>2.2046925374475799</v>
      </c>
      <c r="AP7" s="88">
        <v>3.4827364593166199</v>
      </c>
      <c r="AQ7" s="88">
        <v>1368.37663523485</v>
      </c>
      <c r="AR7" s="88">
        <v>4.32895804262429</v>
      </c>
      <c r="AS7" s="88">
        <v>48.274049693889197</v>
      </c>
      <c r="AT7" s="88">
        <v>5.3679902237813204</v>
      </c>
      <c r="AU7" s="88">
        <v>12.359099512014099</v>
      </c>
      <c r="AV7" s="88">
        <v>120.81929015645299</v>
      </c>
      <c r="AW7" s="88">
        <v>650.53357932848803</v>
      </c>
      <c r="AX7" s="88">
        <v>8.2981226624102007</v>
      </c>
      <c r="AY7" s="88">
        <v>13.8022857803943</v>
      </c>
      <c r="AZ7" s="88">
        <f t="shared" si="1"/>
        <v>6850.8836030424018</v>
      </c>
      <c r="BA7" s="88">
        <f t="shared" si="2"/>
        <v>2767.954932367662</v>
      </c>
      <c r="BC7" s="79">
        <f t="shared" si="3"/>
        <v>0.28348084010325814</v>
      </c>
      <c r="BD7" s="79">
        <f t="shared" si="3"/>
        <v>0.29841923850727098</v>
      </c>
      <c r="BF7" s="79">
        <v>0.29817110597268076</v>
      </c>
      <c r="BG7" s="79">
        <v>0.29942264709805277</v>
      </c>
    </row>
    <row r="8" spans="1:59" x14ac:dyDescent="0.25">
      <c r="A8" s="78" t="s">
        <v>72</v>
      </c>
      <c r="B8" s="88">
        <v>55174.558599000004</v>
      </c>
      <c r="C8" s="88">
        <v>22116.877992999998</v>
      </c>
      <c r="E8" s="87" t="s">
        <v>72</v>
      </c>
      <c r="F8" s="88">
        <v>1919.65613428749</v>
      </c>
      <c r="G8" s="88">
        <v>546.63204848283397</v>
      </c>
      <c r="H8" s="88">
        <v>31.328318630819499</v>
      </c>
      <c r="I8" s="88">
        <v>33.649238506368597</v>
      </c>
      <c r="J8" s="88">
        <v>1241.2774557882899</v>
      </c>
      <c r="K8" s="88">
        <v>18.295401348897901</v>
      </c>
      <c r="L8" s="88">
        <v>450.40431205619501</v>
      </c>
      <c r="M8" s="88">
        <v>55012.504308609903</v>
      </c>
      <c r="N8" s="88">
        <v>22040.642865916299</v>
      </c>
      <c r="O8" s="88">
        <v>32971.861442693596</v>
      </c>
      <c r="P8" s="88">
        <v>18.767003182507199</v>
      </c>
      <c r="Q8" s="88">
        <v>28.071439462303701</v>
      </c>
      <c r="R8" s="88">
        <v>11030.9199848178</v>
      </c>
      <c r="S8" s="88">
        <v>33.070390857983703</v>
      </c>
      <c r="T8" s="88">
        <v>337.99734102856598</v>
      </c>
      <c r="U8" s="88">
        <v>28.4174673334545</v>
      </c>
      <c r="V8" s="88">
        <v>58.059684063779699</v>
      </c>
      <c r="W8" s="88">
        <v>846.03828334242701</v>
      </c>
      <c r="X8" s="88">
        <v>5258.5206119233699</v>
      </c>
      <c r="Y8" s="88">
        <v>47.8045233481593</v>
      </c>
      <c r="Z8" s="88">
        <v>111.733227455006</v>
      </c>
      <c r="AA8" s="87"/>
      <c r="AB8" s="49">
        <f t="shared" si="0"/>
        <v>-2.9371198339416824E-3</v>
      </c>
      <c r="AC8" s="49">
        <f t="shared" si="0"/>
        <v>-3.4469208134994167E-3</v>
      </c>
      <c r="AD8" s="87"/>
      <c r="AE8" s="88">
        <v>135</v>
      </c>
      <c r="AF8" s="88" t="s">
        <v>72</v>
      </c>
      <c r="AG8" s="88">
        <v>895.62965627410904</v>
      </c>
      <c r="AH8" s="88">
        <v>252.300905209246</v>
      </c>
      <c r="AI8" s="88">
        <v>14.417329058068001</v>
      </c>
      <c r="AJ8" s="88">
        <v>13.5263056600225</v>
      </c>
      <c r="AK8" s="88">
        <v>578.51613196396102</v>
      </c>
      <c r="AL8" s="88">
        <v>7.9077187829317399</v>
      </c>
      <c r="AM8" s="88">
        <v>209.365680258597</v>
      </c>
      <c r="AN8" s="88">
        <v>14817.5845899048</v>
      </c>
      <c r="AO8" s="88">
        <v>8.3032002758474608</v>
      </c>
      <c r="AP8" s="88">
        <v>13.081243906282801</v>
      </c>
      <c r="AQ8" s="88">
        <v>5129.3384056028399</v>
      </c>
      <c r="AR8" s="88">
        <v>15.1753123149164</v>
      </c>
      <c r="AS8" s="88">
        <v>151.95428028173899</v>
      </c>
      <c r="AT8" s="88">
        <v>12.2987482870302</v>
      </c>
      <c r="AU8" s="88">
        <v>24.480157187913299</v>
      </c>
      <c r="AV8" s="88">
        <v>380.38224040186998</v>
      </c>
      <c r="AW8" s="88">
        <v>2451.6802596101502</v>
      </c>
      <c r="AX8" s="88">
        <v>20.646591031684402</v>
      </c>
      <c r="AY8" s="88">
        <v>52.098502527251597</v>
      </c>
      <c r="AZ8" s="88">
        <f t="shared" si="1"/>
        <v>25048.687258539263</v>
      </c>
      <c r="BA8" s="88">
        <f t="shared" si="2"/>
        <v>10231.102668634463</v>
      </c>
      <c r="BC8" s="79">
        <f t="shared" si="3"/>
        <v>0.4553271583133317</v>
      </c>
      <c r="BD8" s="79">
        <f t="shared" si="3"/>
        <v>0.46419257055590984</v>
      </c>
      <c r="BF8" s="79">
        <v>0.47003407680069992</v>
      </c>
      <c r="BG8" s="79">
        <v>0.46870163452118241</v>
      </c>
    </row>
    <row r="9" spans="1:59" x14ac:dyDescent="0.25">
      <c r="A9" s="78" t="s">
        <v>124</v>
      </c>
      <c r="B9" s="88">
        <v>54779.928637999998</v>
      </c>
      <c r="C9" s="88">
        <v>21842.315073999998</v>
      </c>
      <c r="E9" s="87" t="s">
        <v>124</v>
      </c>
      <c r="F9" s="88">
        <v>1920.8739206810001</v>
      </c>
      <c r="G9" s="88">
        <v>532.35781409855701</v>
      </c>
      <c r="H9" s="88">
        <v>30.146281742643399</v>
      </c>
      <c r="I9" s="88">
        <v>20.004965444754902</v>
      </c>
      <c r="J9" s="88">
        <v>1238.81223686458</v>
      </c>
      <c r="K9" s="88">
        <v>14.1489279100734</v>
      </c>
      <c r="L9" s="88">
        <v>445.81791194519298</v>
      </c>
      <c r="M9" s="88">
        <v>54597.564641588397</v>
      </c>
      <c r="N9" s="88">
        <v>21747.250979105</v>
      </c>
      <c r="O9" s="88">
        <v>32850.313662483401</v>
      </c>
      <c r="P9" s="88">
        <v>16.542984279644799</v>
      </c>
      <c r="Q9" s="88">
        <v>27.998339363415401</v>
      </c>
      <c r="R9" s="88">
        <v>10944.995895996901</v>
      </c>
      <c r="S9" s="88">
        <v>31.555705966699101</v>
      </c>
      <c r="T9" s="88">
        <v>302.645443586478</v>
      </c>
      <c r="U9" s="88">
        <v>21.822441821899599</v>
      </c>
      <c r="V9" s="88">
        <v>40.008529531352401</v>
      </c>
      <c r="W9" s="88">
        <v>757.67596707397001</v>
      </c>
      <c r="X9" s="88">
        <v>5253.0531599508304</v>
      </c>
      <c r="Y9" s="88">
        <v>37.126470969978499</v>
      </c>
      <c r="Z9" s="88">
        <v>111.663981877015</v>
      </c>
      <c r="AA9" s="87"/>
      <c r="AB9" s="49">
        <f t="shared" si="0"/>
        <v>-3.3290294629025464E-3</v>
      </c>
      <c r="AC9" s="49">
        <f t="shared" si="0"/>
        <v>-4.3522902482144906E-3</v>
      </c>
      <c r="AD9" s="87"/>
      <c r="AE9" s="88">
        <v>146</v>
      </c>
      <c r="AF9" s="88" t="s">
        <v>124</v>
      </c>
      <c r="AG9" s="88">
        <v>926.62549454725104</v>
      </c>
      <c r="AH9" s="88">
        <v>256.38317675558602</v>
      </c>
      <c r="AI9" s="88">
        <v>14.470606258214399</v>
      </c>
      <c r="AJ9" s="88">
        <v>8.6767649178622808</v>
      </c>
      <c r="AK9" s="88">
        <v>597.51577293750404</v>
      </c>
      <c r="AL9" s="88">
        <v>6.48080910961726</v>
      </c>
      <c r="AM9" s="88">
        <v>214.731122617561</v>
      </c>
      <c r="AN9" s="88">
        <v>15919.6213906584</v>
      </c>
      <c r="AO9" s="88">
        <v>7.9607729325873997</v>
      </c>
      <c r="AP9" s="88">
        <v>13.5021601656531</v>
      </c>
      <c r="AQ9" s="88">
        <v>5277.0183355804302</v>
      </c>
      <c r="AR9" s="88">
        <v>15.129484765460999</v>
      </c>
      <c r="AS9" s="88">
        <v>143.59955596475601</v>
      </c>
      <c r="AT9" s="88">
        <v>9.9204843738475095</v>
      </c>
      <c r="AU9" s="88">
        <v>17.613294785010499</v>
      </c>
      <c r="AV9" s="88">
        <v>359.52187872494602</v>
      </c>
      <c r="AW9" s="88">
        <v>2533.9025699929298</v>
      </c>
      <c r="AX9" s="88">
        <v>17.0807711543175</v>
      </c>
      <c r="AY9" s="88">
        <v>53.868856161872998</v>
      </c>
      <c r="AZ9" s="88">
        <f t="shared" si="1"/>
        <v>26393.623302403805</v>
      </c>
      <c r="BA9" s="88">
        <f t="shared" si="2"/>
        <v>10474.001911745405</v>
      </c>
      <c r="BC9" s="79">
        <f t="shared" si="3"/>
        <v>0.48342125652797141</v>
      </c>
      <c r="BD9" s="79">
        <f t="shared" si="3"/>
        <v>0.481624179617412</v>
      </c>
      <c r="BF9" s="79">
        <v>0.48624095263444134</v>
      </c>
      <c r="BG9" s="79">
        <v>0.48275618713022039</v>
      </c>
    </row>
    <row r="10" spans="1:59" x14ac:dyDescent="0.25">
      <c r="A10" s="78" t="s">
        <v>125</v>
      </c>
      <c r="B10" s="88">
        <v>106931.64148000001</v>
      </c>
      <c r="C10" s="88">
        <v>36041.800356</v>
      </c>
      <c r="E10" s="87" t="s">
        <v>125</v>
      </c>
      <c r="F10" s="88">
        <v>3190.1692338387402</v>
      </c>
      <c r="G10" s="88">
        <v>885.40159594790498</v>
      </c>
      <c r="H10" s="88">
        <v>49.454310041832599</v>
      </c>
      <c r="I10" s="88">
        <v>23.294198514084702</v>
      </c>
      <c r="J10" s="88">
        <v>2057.7768340614002</v>
      </c>
      <c r="K10" s="88">
        <v>19.528342821916102</v>
      </c>
      <c r="L10" s="88">
        <v>737.07107975660995</v>
      </c>
      <c r="M10" s="88">
        <v>106762.28997577001</v>
      </c>
      <c r="N10" s="88">
        <v>35990.369600544298</v>
      </c>
      <c r="O10" s="88">
        <v>70771.920375226604</v>
      </c>
      <c r="P10" s="88">
        <v>28.596494812238301</v>
      </c>
      <c r="Q10" s="88">
        <v>46.473244376505299</v>
      </c>
      <c r="R10" s="88">
        <v>18181.521880432301</v>
      </c>
      <c r="S10" s="88">
        <v>51.605628838549997</v>
      </c>
      <c r="T10" s="88">
        <v>479.53753608359898</v>
      </c>
      <c r="U10" s="88">
        <v>28.783713824853798</v>
      </c>
      <c r="V10" s="88">
        <v>45.516827160060998</v>
      </c>
      <c r="W10" s="88">
        <v>1200.59924346191</v>
      </c>
      <c r="X10" s="88">
        <v>8726.8563993562493</v>
      </c>
      <c r="Y10" s="88">
        <v>52.5807397631133</v>
      </c>
      <c r="Z10" s="88">
        <v>185.60229745244899</v>
      </c>
      <c r="AA10" s="87"/>
      <c r="AB10" s="49">
        <f t="shared" si="0"/>
        <v>-1.5837361316638292E-3</v>
      </c>
      <c r="AC10" s="49">
        <f t="shared" si="0"/>
        <v>-1.4269752051145768E-3</v>
      </c>
      <c r="AD10" s="87"/>
      <c r="AE10" s="88">
        <v>147</v>
      </c>
      <c r="AF10" s="88" t="s">
        <v>125</v>
      </c>
      <c r="AG10" s="88">
        <v>1680.41076156641</v>
      </c>
      <c r="AH10" s="88">
        <v>465.51588732661202</v>
      </c>
      <c r="AI10" s="88">
        <v>25.9577774639002</v>
      </c>
      <c r="AJ10" s="88">
        <v>11.115925875159499</v>
      </c>
      <c r="AK10" s="88">
        <v>1083.76129447012</v>
      </c>
      <c r="AL10" s="88">
        <v>9.9094058089225392</v>
      </c>
      <c r="AM10" s="88">
        <v>387.88098756276099</v>
      </c>
      <c r="AN10" s="88">
        <v>37934.733066008201</v>
      </c>
      <c r="AO10" s="88">
        <v>14.9456731980319</v>
      </c>
      <c r="AP10" s="88">
        <v>24.474298907039</v>
      </c>
      <c r="AQ10" s="88">
        <v>9571.7955049228403</v>
      </c>
      <c r="AR10" s="88">
        <v>27.064255261762799</v>
      </c>
      <c r="AS10" s="88">
        <v>249.65909485545399</v>
      </c>
      <c r="AT10" s="88">
        <v>14.5308141833634</v>
      </c>
      <c r="AU10" s="88">
        <v>22.237478030594001</v>
      </c>
      <c r="AV10" s="88">
        <v>625.08162930231595</v>
      </c>
      <c r="AW10" s="88">
        <v>4596.4163071398098</v>
      </c>
      <c r="AX10" s="88">
        <v>26.756351798416901</v>
      </c>
      <c r="AY10" s="88">
        <v>97.757887880971694</v>
      </c>
      <c r="AZ10" s="88">
        <f t="shared" si="1"/>
        <v>56870.004401562677</v>
      </c>
      <c r="BA10" s="88">
        <f t="shared" si="2"/>
        <v>18935.271335554477</v>
      </c>
      <c r="BC10" s="79">
        <f t="shared" si="3"/>
        <v>0.5326787615221581</v>
      </c>
      <c r="BD10" s="79">
        <f t="shared" si="3"/>
        <v>0.52612050239317665</v>
      </c>
      <c r="BF10" s="79">
        <v>0.53355975970566505</v>
      </c>
      <c r="BG10" s="79">
        <v>0.52595149804753016</v>
      </c>
    </row>
    <row r="11" spans="1:59" x14ac:dyDescent="0.25">
      <c r="A11" s="78" t="s">
        <v>126</v>
      </c>
      <c r="B11" s="88">
        <v>101326.82527</v>
      </c>
      <c r="C11" s="88">
        <v>25991.263647</v>
      </c>
      <c r="E11" s="87" t="s">
        <v>126</v>
      </c>
      <c r="F11" s="88">
        <v>1755.30499874986</v>
      </c>
      <c r="G11" s="88">
        <v>516.10588452608795</v>
      </c>
      <c r="H11" s="88">
        <v>29.749669400574302</v>
      </c>
      <c r="I11" s="88">
        <v>42.333484360852502</v>
      </c>
      <c r="J11" s="88">
        <v>1138.63243959633</v>
      </c>
      <c r="K11" s="88">
        <v>19.935656161312199</v>
      </c>
      <c r="L11" s="88">
        <v>416.02766379106703</v>
      </c>
      <c r="M11" s="88">
        <v>69985.801483930001</v>
      </c>
      <c r="N11" s="88">
        <v>20445.072381287198</v>
      </c>
      <c r="O11" s="88">
        <v>49540.729102642697</v>
      </c>
      <c r="P11" s="88">
        <v>19.957759691802298</v>
      </c>
      <c r="Q11" s="88">
        <v>25.757949316926499</v>
      </c>
      <c r="R11" s="88">
        <v>10188.440802581599</v>
      </c>
      <c r="S11" s="88">
        <v>31.6422981200637</v>
      </c>
      <c r="T11" s="88">
        <v>340.09139674178903</v>
      </c>
      <c r="U11" s="88">
        <v>30.710163614918599</v>
      </c>
      <c r="V11" s="88">
        <v>65.840203968981001</v>
      </c>
      <c r="W11" s="88">
        <v>851.11900959583795</v>
      </c>
      <c r="X11" s="88">
        <v>4818.7044333859003</v>
      </c>
      <c r="Y11" s="88">
        <v>52.348230978796998</v>
      </c>
      <c r="Z11" s="88">
        <v>102.37033670452399</v>
      </c>
      <c r="AA11" s="87"/>
      <c r="AB11" s="49">
        <f t="shared" si="0"/>
        <v>-0.30930628392389975</v>
      </c>
      <c r="AC11" s="49">
        <f t="shared" si="0"/>
        <v>-0.2133867495262379</v>
      </c>
      <c r="AD11" s="87"/>
      <c r="AE11" s="88">
        <v>148</v>
      </c>
      <c r="AF11" s="88" t="s">
        <v>126</v>
      </c>
      <c r="AG11" s="88">
        <v>920.17861164484304</v>
      </c>
      <c r="AH11" s="88">
        <v>263.10947485860498</v>
      </c>
      <c r="AI11" s="88">
        <v>15.1856806537529</v>
      </c>
      <c r="AJ11" s="88">
        <v>18.375234484426802</v>
      </c>
      <c r="AK11" s="88">
        <v>595.22702186120796</v>
      </c>
      <c r="AL11" s="88">
        <v>9.5586506678425902</v>
      </c>
      <c r="AM11" s="88">
        <v>216.67088987196701</v>
      </c>
      <c r="AN11" s="88">
        <v>24357.059749628101</v>
      </c>
      <c r="AO11" s="88">
        <v>9.0601080495085906</v>
      </c>
      <c r="AP11" s="88">
        <v>13.466281921191801</v>
      </c>
      <c r="AQ11" s="88">
        <v>5294.8730191266905</v>
      </c>
      <c r="AR11" s="88">
        <v>16.069788991349402</v>
      </c>
      <c r="AS11" s="88">
        <v>167.568544788091</v>
      </c>
      <c r="AT11" s="88">
        <v>15.0028131038622</v>
      </c>
      <c r="AU11" s="88">
        <v>31.663418438869599</v>
      </c>
      <c r="AV11" s="88">
        <v>419.42370047172199</v>
      </c>
      <c r="AW11" s="88">
        <v>2521.0789179457101</v>
      </c>
      <c r="AX11" s="88">
        <v>24.820200110724802</v>
      </c>
      <c r="AY11" s="88">
        <v>53.554210805485297</v>
      </c>
      <c r="AZ11" s="88">
        <f t="shared" si="1"/>
        <v>34961.946317423957</v>
      </c>
      <c r="BA11" s="88">
        <f t="shared" si="2"/>
        <v>10604.886567795857</v>
      </c>
      <c r="BC11" s="79">
        <f t="shared" si="3"/>
        <v>0.4995577042216463</v>
      </c>
      <c r="BD11" s="79">
        <f t="shared" si="3"/>
        <v>0.51870134622278041</v>
      </c>
      <c r="BF11" s="79">
        <v>0.53507978562261982</v>
      </c>
      <c r="BG11" s="79">
        <v>0.53039510115668675</v>
      </c>
    </row>
    <row r="12" spans="1:59" x14ac:dyDescent="0.25">
      <c r="A12" s="78" t="s">
        <v>73</v>
      </c>
      <c r="B12" s="88">
        <v>12278.041474</v>
      </c>
      <c r="C12" s="88">
        <v>2468.2489780999999</v>
      </c>
      <c r="E12" s="87" t="s">
        <v>73</v>
      </c>
      <c r="F12" s="88">
        <v>89.221420520856299</v>
      </c>
      <c r="G12" s="88">
        <v>51.071526512471003</v>
      </c>
      <c r="H12" s="88">
        <v>2.7313880925198202</v>
      </c>
      <c r="I12" s="88">
        <v>12.5433246205393</v>
      </c>
      <c r="J12" s="88">
        <v>63.5260460341661</v>
      </c>
      <c r="K12" s="88">
        <v>3.0878271699366699</v>
      </c>
      <c r="L12" s="88">
        <v>25.143463199117001</v>
      </c>
      <c r="M12" s="88">
        <v>9366.1330752697995</v>
      </c>
      <c r="N12" s="88">
        <v>1384.5453151296999</v>
      </c>
      <c r="O12" s="88">
        <v>7981.5877601400998</v>
      </c>
      <c r="P12" s="88">
        <v>5.8643797127838901</v>
      </c>
      <c r="Q12" s="88">
        <v>1.4259376767682299</v>
      </c>
      <c r="R12" s="88">
        <v>671.64668007804198</v>
      </c>
      <c r="S12" s="88">
        <v>3.1423679575597001</v>
      </c>
      <c r="T12" s="88">
        <v>47.5422313436179</v>
      </c>
      <c r="U12" s="88">
        <v>3.5460521894949699</v>
      </c>
      <c r="V12" s="88">
        <v>8.1698955923124892</v>
      </c>
      <c r="W12" s="88">
        <v>118.816950596195</v>
      </c>
      <c r="X12" s="88">
        <v>262.14864890372797</v>
      </c>
      <c r="Y12" s="88">
        <v>9.3183930598797193</v>
      </c>
      <c r="Z12" s="88">
        <v>5.5987818697095797</v>
      </c>
      <c r="AA12" s="87"/>
      <c r="AB12" s="49">
        <f t="shared" si="0"/>
        <v>-0.23716391615849011</v>
      </c>
      <c r="AC12" s="49">
        <f t="shared" si="0"/>
        <v>-0.43905767715723298</v>
      </c>
      <c r="AD12" s="87"/>
      <c r="AE12" s="88">
        <v>159</v>
      </c>
      <c r="AF12" s="88" t="s">
        <v>73</v>
      </c>
      <c r="AG12" s="88">
        <v>13.972028982961</v>
      </c>
      <c r="AH12" s="88">
        <v>6.93706501880538</v>
      </c>
      <c r="AI12" s="88">
        <v>0.39074199751760202</v>
      </c>
      <c r="AJ12" s="88">
        <v>1.75613446105138</v>
      </c>
      <c r="AK12" s="88">
        <v>9.7042666548986798</v>
      </c>
      <c r="AL12" s="88">
        <v>0.48661915994112098</v>
      </c>
      <c r="AM12" s="88">
        <v>3.8450171575334</v>
      </c>
      <c r="AN12" s="88">
        <v>981.88749644416703</v>
      </c>
      <c r="AO12" s="88">
        <v>0.69177926116562405</v>
      </c>
      <c r="AP12" s="88">
        <v>0.219007643767197</v>
      </c>
      <c r="AQ12" s="88">
        <v>98.686413042564197</v>
      </c>
      <c r="AR12" s="88">
        <v>0.446302693757754</v>
      </c>
      <c r="AS12" s="88">
        <v>6.70756020750364</v>
      </c>
      <c r="AT12" s="88">
        <v>0.64043188134251605</v>
      </c>
      <c r="AU12" s="88">
        <v>1.5493136274914401</v>
      </c>
      <c r="AV12" s="88">
        <v>16.7658369030476</v>
      </c>
      <c r="AW12" s="88">
        <v>40.275075698634303</v>
      </c>
      <c r="AX12" s="88">
        <v>1.3868931217011899</v>
      </c>
      <c r="AY12" s="88">
        <v>0.85699285654513901</v>
      </c>
      <c r="AZ12" s="88">
        <f t="shared" si="1"/>
        <v>1187.2049768143961</v>
      </c>
      <c r="BA12" s="88">
        <f t="shared" si="2"/>
        <v>205.31748037022908</v>
      </c>
      <c r="BC12" s="79">
        <f t="shared" si="3"/>
        <v>0.12675508315689799</v>
      </c>
      <c r="BD12" s="79">
        <f t="shared" si="3"/>
        <v>0.14829235137818192</v>
      </c>
      <c r="BF12" s="79">
        <v>0.1801103238337744</v>
      </c>
      <c r="BG12" s="79">
        <v>0.18102642451779019</v>
      </c>
    </row>
    <row r="13" spans="1:59" x14ac:dyDescent="0.25">
      <c r="A13" s="78" t="s">
        <v>86</v>
      </c>
      <c r="B13" s="88">
        <v>24.1185428</v>
      </c>
      <c r="C13" s="88">
        <v>2.4140589000000001</v>
      </c>
      <c r="E13" s="87" t="s">
        <v>86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7"/>
      <c r="AB13" s="49">
        <f t="shared" si="0"/>
        <v>-1</v>
      </c>
      <c r="AC13" s="49">
        <f t="shared" si="0"/>
        <v>-1</v>
      </c>
      <c r="AD13" s="87"/>
      <c r="AZ13" s="88">
        <f t="shared" si="1"/>
        <v>0</v>
      </c>
      <c r="BA13" s="88">
        <f t="shared" si="2"/>
        <v>0</v>
      </c>
      <c r="BC13" s="79" t="e">
        <f t="shared" si="3"/>
        <v>#DIV/0!</v>
      </c>
      <c r="BD13" s="79" t="e">
        <f t="shared" si="3"/>
        <v>#DIV/0!</v>
      </c>
      <c r="BF13" s="79" t="e">
        <v>#DIV/0!</v>
      </c>
      <c r="BG13" s="79" t="e">
        <v>#DIV/0!</v>
      </c>
    </row>
    <row r="14" spans="1:59" x14ac:dyDescent="0.25">
      <c r="A14" s="78" t="s">
        <v>87</v>
      </c>
      <c r="B14" s="88">
        <v>1044.1912563999999</v>
      </c>
      <c r="C14" s="88">
        <v>104.36439595</v>
      </c>
      <c r="E14" s="87" t="s">
        <v>180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7"/>
      <c r="AB14" s="49">
        <f t="shared" si="0"/>
        <v>-1</v>
      </c>
      <c r="AC14" s="49">
        <f t="shared" si="0"/>
        <v>-1</v>
      </c>
      <c r="AD14" s="87"/>
      <c r="AZ14" s="88">
        <f t="shared" si="1"/>
        <v>0</v>
      </c>
      <c r="BA14" s="88">
        <f>SUM(AG14:AY14)-AN14</f>
        <v>0</v>
      </c>
      <c r="BC14" s="79" t="e">
        <f t="shared" si="3"/>
        <v>#DIV/0!</v>
      </c>
      <c r="BD14" s="79" t="e">
        <f t="shared" si="3"/>
        <v>#DIV/0!</v>
      </c>
      <c r="BF14" s="79" t="e">
        <v>#DIV/0!</v>
      </c>
      <c r="BG14" s="79" t="e">
        <v>#DIV/0!</v>
      </c>
    </row>
    <row r="15" spans="1:59" x14ac:dyDescent="0.25">
      <c r="A15" s="12" t="s">
        <v>88</v>
      </c>
      <c r="B15" s="88">
        <v>1281.1267281999999</v>
      </c>
      <c r="C15" s="88">
        <v>152.67324192999999</v>
      </c>
      <c r="E15" s="87" t="s">
        <v>88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7"/>
      <c r="AB15" s="49">
        <f t="shared" si="0"/>
        <v>-1</v>
      </c>
      <c r="AC15" s="49">
        <f t="shared" si="0"/>
        <v>-1</v>
      </c>
      <c r="AD15" s="87"/>
      <c r="BC15" s="79" t="e">
        <f t="shared" si="3"/>
        <v>#DIV/0!</v>
      </c>
      <c r="BD15" s="79" t="e">
        <f t="shared" si="3"/>
        <v>#DIV/0!</v>
      </c>
      <c r="BF15" s="79" t="e">
        <v>#DIV/0!</v>
      </c>
      <c r="BG15" s="79" t="e">
        <v>#DIV/0!</v>
      </c>
    </row>
    <row r="16" spans="1:59" x14ac:dyDescent="0.25">
      <c r="A16" s="88"/>
    </row>
    <row r="17" spans="1:78" x14ac:dyDescent="0.25">
      <c r="A17" s="2"/>
    </row>
    <row r="18" spans="1:78" x14ac:dyDescent="0.25">
      <c r="A18" s="2" t="s">
        <v>333</v>
      </c>
      <c r="B18" s="1">
        <f>SUM(B3:B15)</f>
        <v>363348.73673590011</v>
      </c>
      <c r="C18" s="1">
        <f>SUM(C3:C15)</f>
        <v>119969.84893866001</v>
      </c>
      <c r="F18" s="1">
        <f>SUM(F3:F15)</f>
        <v>9814.2496778773238</v>
      </c>
      <c r="G18" s="1">
        <f t="shared" ref="G18:Z18" si="4">SUM(G3:G15)</f>
        <v>2808.3812507593311</v>
      </c>
      <c r="H18" s="1">
        <f t="shared" si="4"/>
        <v>159.92007284009364</v>
      </c>
      <c r="I18" s="1">
        <f t="shared" si="4"/>
        <v>163.50099683712114</v>
      </c>
      <c r="J18" s="1">
        <f t="shared" si="4"/>
        <v>6349.2311285250489</v>
      </c>
      <c r="K18" s="1">
        <f t="shared" si="4"/>
        <v>89.117492504757905</v>
      </c>
      <c r="L18" s="1">
        <f t="shared" si="4"/>
        <v>2300.0501885750855</v>
      </c>
      <c r="M18" s="1">
        <f t="shared" si="4"/>
        <v>325033.81375003239</v>
      </c>
      <c r="N18" s="1">
        <f t="shared" si="4"/>
        <v>112675.58183564422</v>
      </c>
      <c r="O18" s="1">
        <f t="shared" si="4"/>
        <v>212358.23191438886</v>
      </c>
      <c r="P18" s="1">
        <f t="shared" si="4"/>
        <v>99.82750991016357</v>
      </c>
      <c r="Q18" s="1">
        <f t="shared" si="4"/>
        <v>143.53550289878038</v>
      </c>
      <c r="R18" s="1">
        <f t="shared" si="4"/>
        <v>56475.171108437906</v>
      </c>
      <c r="S18" s="1">
        <f t="shared" si="4"/>
        <v>168.71955599069162</v>
      </c>
      <c r="T18" s="1">
        <f t="shared" si="4"/>
        <v>1711.1540940307191</v>
      </c>
      <c r="U18" s="1">
        <f t="shared" si="4"/>
        <v>136.0621778596722</v>
      </c>
      <c r="V18" s="1">
        <f t="shared" si="4"/>
        <v>270.59298340119358</v>
      </c>
      <c r="W18" s="1">
        <f t="shared" si="4"/>
        <v>4283.1052801966543</v>
      </c>
      <c r="X18" s="1">
        <f t="shared" si="4"/>
        <v>26896.099329786393</v>
      </c>
      <c r="Y18" s="1">
        <f t="shared" si="4"/>
        <v>235.22590977105739</v>
      </c>
      <c r="Z18" s="1">
        <f t="shared" si="4"/>
        <v>571.63757544220016</v>
      </c>
      <c r="AA18" s="1"/>
      <c r="AD18" s="1"/>
      <c r="AG18" s="1">
        <f t="shared" ref="AG18:BA18" si="5">SUM(AG3:AG15)</f>
        <v>4714.8282245188329</v>
      </c>
      <c r="AH18" s="1">
        <f t="shared" si="5"/>
        <v>1323.962605003293</v>
      </c>
      <c r="AI18" s="1">
        <f t="shared" si="5"/>
        <v>75.141011862241228</v>
      </c>
      <c r="AJ18" s="1">
        <f t="shared" si="5"/>
        <v>60.986133502102923</v>
      </c>
      <c r="AK18" s="1">
        <f t="shared" si="5"/>
        <v>3044.5891346344283</v>
      </c>
      <c r="AL18" s="1">
        <f t="shared" si="5"/>
        <v>37.984089118274774</v>
      </c>
      <c r="AM18" s="1">
        <f t="shared" si="5"/>
        <v>1098.6093484873084</v>
      </c>
      <c r="AN18" s="1">
        <f t="shared" si="5"/>
        <v>98881.854829359596</v>
      </c>
      <c r="AO18" s="1">
        <f t="shared" si="5"/>
        <v>43.591048653418603</v>
      </c>
      <c r="AP18" s="1">
        <f t="shared" si="5"/>
        <v>68.817951647734091</v>
      </c>
      <c r="AQ18" s="1">
        <f t="shared" si="5"/>
        <v>26973.367648029089</v>
      </c>
      <c r="AR18" s="1">
        <f t="shared" si="5"/>
        <v>78.910917592340724</v>
      </c>
      <c r="AS18" s="1">
        <f t="shared" si="5"/>
        <v>774.8174688721208</v>
      </c>
      <c r="AT18" s="1">
        <f t="shared" si="5"/>
        <v>58.30540134449798</v>
      </c>
      <c r="AU18" s="1">
        <f t="shared" si="5"/>
        <v>110.96940938490923</v>
      </c>
      <c r="AV18" s="1">
        <f t="shared" si="5"/>
        <v>1939.6519593983764</v>
      </c>
      <c r="AW18" s="1">
        <f t="shared" si="5"/>
        <v>12904.868564644326</v>
      </c>
      <c r="AX18" s="1">
        <f t="shared" si="5"/>
        <v>99.947064564281135</v>
      </c>
      <c r="AY18" s="1">
        <f t="shared" si="5"/>
        <v>274.29776533817551</v>
      </c>
      <c r="AZ18" s="1">
        <f t="shared" si="5"/>
        <v>152565.50057595535</v>
      </c>
      <c r="BA18" s="1">
        <f t="shared" si="5"/>
        <v>53683.64574659575</v>
      </c>
      <c r="BC18" s="23"/>
      <c r="BD18" s="23"/>
    </row>
    <row r="19" spans="1:78" x14ac:dyDescent="0.25">
      <c r="B19" s="88"/>
      <c r="C19" s="88"/>
    </row>
    <row r="21" spans="1:78" s="88" customFormat="1" x14ac:dyDescent="0.25">
      <c r="A21" s="87"/>
      <c r="D21" s="87"/>
      <c r="E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</row>
    <row r="22" spans="1:78" s="88" customFormat="1" x14ac:dyDescent="0.25">
      <c r="A22" s="87"/>
      <c r="B22" s="87"/>
      <c r="C22" s="87"/>
      <c r="D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</row>
    <row r="23" spans="1:78" s="88" customFormat="1" x14ac:dyDescent="0.25">
      <c r="A23" s="87"/>
      <c r="B23" s="87"/>
      <c r="C23" s="87"/>
      <c r="D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</row>
    <row r="24" spans="1:78" s="88" customFormat="1" x14ac:dyDescent="0.25">
      <c r="A24" s="87"/>
      <c r="B24" s="87"/>
      <c r="C24" s="87"/>
      <c r="D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</row>
    <row r="25" spans="1:78" s="88" customFormat="1" x14ac:dyDescent="0.25">
      <c r="A25" s="87"/>
      <c r="B25" s="87"/>
      <c r="C25" s="87"/>
      <c r="D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</row>
    <row r="26" spans="1:78" s="88" customFormat="1" x14ac:dyDescent="0.25">
      <c r="A26" s="87"/>
      <c r="B26" s="87"/>
      <c r="C26" s="87"/>
      <c r="D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</row>
    <row r="27" spans="1:78" s="88" customFormat="1" x14ac:dyDescent="0.25">
      <c r="A27" s="87"/>
      <c r="B27" s="87"/>
      <c r="C27" s="87"/>
      <c r="D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</row>
    <row r="28" spans="1:78" s="88" customFormat="1" x14ac:dyDescent="0.25">
      <c r="A28" s="87"/>
      <c r="B28" s="87"/>
      <c r="C28" s="87"/>
      <c r="D28" s="87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</row>
    <row r="29" spans="1:78" s="88" customFormat="1" x14ac:dyDescent="0.25">
      <c r="A29" s="87"/>
      <c r="B29" s="87"/>
      <c r="C29" s="87"/>
      <c r="D29" s="87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</row>
    <row r="30" spans="1:78" s="88" customFormat="1" x14ac:dyDescent="0.25">
      <c r="A30" s="87"/>
      <c r="B30" s="87"/>
      <c r="C30" s="87"/>
      <c r="D30" s="87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</row>
    <row r="31" spans="1:78" s="88" customFormat="1" x14ac:dyDescent="0.25">
      <c r="A31" s="87"/>
      <c r="B31" s="87"/>
      <c r="C31" s="87"/>
      <c r="D31" s="87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</row>
    <row r="32" spans="1:78" s="88" customFormat="1" x14ac:dyDescent="0.25">
      <c r="A32" s="87"/>
      <c r="B32" s="87"/>
      <c r="C32" s="87"/>
      <c r="D32" s="87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</row>
    <row r="33" spans="1:78" s="88" customFormat="1" x14ac:dyDescent="0.25">
      <c r="A33" s="87"/>
      <c r="B33" s="87"/>
      <c r="C33" s="87"/>
      <c r="D33" s="87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</row>
    <row r="34" spans="1:78" s="88" customFormat="1" x14ac:dyDescent="0.25">
      <c r="A34" s="87"/>
      <c r="B34" s="87"/>
      <c r="C34" s="87"/>
      <c r="D34" s="87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</row>
    <row r="35" spans="1:78" s="88" customFormat="1" x14ac:dyDescent="0.25">
      <c r="A35" s="87"/>
      <c r="B35" s="87"/>
      <c r="C35" s="87"/>
      <c r="D35" s="87"/>
      <c r="AG35" s="34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</row>
    <row r="36" spans="1:78" s="88" customFormat="1" x14ac:dyDescent="0.25">
      <c r="A36" s="87"/>
      <c r="B36" s="87"/>
      <c r="C36" s="87"/>
      <c r="D36" s="87"/>
      <c r="E36" s="87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</row>
    <row r="37" spans="1:78" s="88" customFormat="1" x14ac:dyDescent="0.25">
      <c r="A37" s="87"/>
      <c r="B37" s="87"/>
      <c r="C37" s="87"/>
      <c r="D37" s="87"/>
      <c r="E37" s="87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</row>
    <row r="38" spans="1:78" s="88" customFormat="1" x14ac:dyDescent="0.25">
      <c r="A38" s="87"/>
      <c r="B38" s="87"/>
      <c r="C38" s="87"/>
      <c r="D38" s="87"/>
      <c r="E38" s="87"/>
      <c r="F38" s="1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</row>
    <row r="39" spans="1:78" s="88" customFormat="1" x14ac:dyDescent="0.25">
      <c r="A39" s="87"/>
      <c r="B39" s="87"/>
      <c r="C39" s="87"/>
      <c r="D39" s="87"/>
      <c r="E39" s="87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</row>
    <row r="40" spans="1:78" s="88" customFormat="1" x14ac:dyDescent="0.25">
      <c r="A40" s="87"/>
      <c r="B40" s="87"/>
      <c r="C40" s="87"/>
      <c r="D40" s="87"/>
      <c r="E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</row>
    <row r="41" spans="1:78" s="88" customFormat="1" x14ac:dyDescent="0.25">
      <c r="A41" s="87"/>
      <c r="B41" s="87"/>
      <c r="C41" s="87"/>
      <c r="D41" s="87"/>
      <c r="E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</row>
    <row r="42" spans="1:78" s="88" customFormat="1" x14ac:dyDescent="0.25">
      <c r="A42" s="87"/>
      <c r="B42" s="87"/>
      <c r="C42" s="87"/>
      <c r="D42" s="87"/>
      <c r="E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</row>
    <row r="43" spans="1:78" s="88" customFormat="1" x14ac:dyDescent="0.25">
      <c r="A43" s="87"/>
      <c r="B43" s="87"/>
      <c r="C43" s="87"/>
      <c r="D43" s="87"/>
      <c r="E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</row>
    <row r="44" spans="1:78" s="88" customFormat="1" x14ac:dyDescent="0.25">
      <c r="A44" s="87"/>
      <c r="B44" s="87"/>
      <c r="C44" s="87"/>
      <c r="D44" s="87"/>
      <c r="E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</row>
    <row r="45" spans="1:78" s="88" customFormat="1" x14ac:dyDescent="0.25">
      <c r="A45" s="87"/>
      <c r="B45" s="87"/>
      <c r="C45" s="87"/>
      <c r="D45" s="87"/>
      <c r="E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</row>
    <row r="46" spans="1:78" s="88" customFormat="1" x14ac:dyDescent="0.25">
      <c r="A46" s="87"/>
      <c r="B46" s="87"/>
      <c r="C46" s="87"/>
      <c r="D46" s="87"/>
      <c r="E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</row>
    <row r="47" spans="1:78" s="88" customFormat="1" x14ac:dyDescent="0.25">
      <c r="A47" s="87"/>
      <c r="B47" s="87"/>
      <c r="C47" s="87"/>
      <c r="D47" s="87"/>
      <c r="E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</row>
    <row r="48" spans="1:78" s="88" customFormat="1" x14ac:dyDescent="0.25">
      <c r="A48" s="87"/>
      <c r="B48" s="87"/>
      <c r="C48" s="87"/>
      <c r="D48" s="87"/>
      <c r="E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</row>
    <row r="49" spans="1:78" s="88" customFormat="1" x14ac:dyDescent="0.25">
      <c r="A49" s="87"/>
      <c r="B49" s="87"/>
      <c r="C49" s="87"/>
      <c r="D49" s="87"/>
      <c r="E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</row>
    <row r="50" spans="1:78" s="88" customFormat="1" x14ac:dyDescent="0.25">
      <c r="A50" s="87"/>
      <c r="B50" s="87"/>
      <c r="C50" s="87"/>
      <c r="D50" s="87"/>
      <c r="E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</row>
    <row r="51" spans="1:78" s="88" customFormat="1" x14ac:dyDescent="0.25">
      <c r="A51" s="87"/>
      <c r="B51" s="87"/>
      <c r="C51" s="87"/>
      <c r="D51" s="87"/>
      <c r="E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</row>
    <row r="52" spans="1:78" s="88" customFormat="1" x14ac:dyDescent="0.25">
      <c r="A52" s="87"/>
      <c r="B52" s="87"/>
      <c r="C52" s="87"/>
      <c r="D52" s="87"/>
      <c r="E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</row>
    <row r="53" spans="1:78" s="88" customFormat="1" x14ac:dyDescent="0.25">
      <c r="A53" s="87"/>
      <c r="B53" s="87"/>
      <c r="C53" s="87"/>
      <c r="D53" s="87"/>
      <c r="E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</row>
    <row r="54" spans="1:78" s="88" customFormat="1" x14ac:dyDescent="0.25">
      <c r="A54" s="87"/>
      <c r="B54" s="87"/>
      <c r="C54" s="87"/>
      <c r="D54" s="87"/>
      <c r="E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</row>
    <row r="55" spans="1:78" s="88" customFormat="1" x14ac:dyDescent="0.25">
      <c r="A55" s="87"/>
      <c r="B55" s="87"/>
      <c r="C55" s="87"/>
      <c r="D55" s="87"/>
      <c r="E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</row>
    <row r="56" spans="1:78" s="88" customFormat="1" x14ac:dyDescent="0.25">
      <c r="A56" s="87"/>
      <c r="B56" s="87"/>
      <c r="C56" s="87"/>
      <c r="D56" s="87"/>
      <c r="E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</row>
    <row r="57" spans="1:78" s="88" customFormat="1" x14ac:dyDescent="0.25">
      <c r="A57" s="87"/>
      <c r="B57" s="87"/>
      <c r="C57" s="87"/>
      <c r="D57" s="87"/>
      <c r="E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</row>
    <row r="58" spans="1:78" s="88" customFormat="1" x14ac:dyDescent="0.25">
      <c r="A58" s="87"/>
      <c r="B58" s="87"/>
      <c r="C58" s="87"/>
      <c r="D58" s="87"/>
      <c r="E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</row>
    <row r="59" spans="1:78" s="88" customFormat="1" x14ac:dyDescent="0.25">
      <c r="A59" s="87"/>
      <c r="B59" s="87"/>
      <c r="C59" s="87"/>
      <c r="D59" s="87"/>
      <c r="E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</row>
    <row r="60" spans="1:78" s="88" customFormat="1" x14ac:dyDescent="0.25">
      <c r="A60" s="87"/>
      <c r="B60" s="87"/>
      <c r="C60" s="87"/>
      <c r="D60" s="87"/>
      <c r="E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</row>
    <row r="61" spans="1:78" s="88" customFormat="1" x14ac:dyDescent="0.25">
      <c r="A61" s="87"/>
      <c r="B61" s="87"/>
      <c r="C61" s="87"/>
      <c r="D61" s="87"/>
      <c r="E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</row>
    <row r="62" spans="1:78" s="88" customFormat="1" x14ac:dyDescent="0.25">
      <c r="A62" s="87"/>
      <c r="B62" s="87"/>
      <c r="C62" s="87"/>
      <c r="D62" s="87"/>
      <c r="E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</row>
    <row r="63" spans="1:78" s="88" customFormat="1" x14ac:dyDescent="0.25">
      <c r="A63" s="87"/>
      <c r="B63" s="87"/>
      <c r="C63" s="87"/>
      <c r="D63" s="87"/>
      <c r="E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</row>
    <row r="64" spans="1:78" s="88" customFormat="1" x14ac:dyDescent="0.25">
      <c r="A64" s="87"/>
      <c r="B64" s="87"/>
      <c r="C64" s="87"/>
      <c r="D64" s="87"/>
      <c r="E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</row>
    <row r="65" spans="1:78" s="88" customFormat="1" x14ac:dyDescent="0.25">
      <c r="A65" s="87"/>
      <c r="B65" s="87"/>
      <c r="C65" s="87"/>
      <c r="D65" s="87"/>
      <c r="E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</row>
    <row r="66" spans="1:78" s="88" customFormat="1" x14ac:dyDescent="0.25">
      <c r="A66" s="87"/>
      <c r="B66" s="87"/>
      <c r="C66" s="87"/>
      <c r="D66" s="87"/>
      <c r="E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</row>
    <row r="67" spans="1:78" s="88" customFormat="1" x14ac:dyDescent="0.25">
      <c r="A67" s="87"/>
      <c r="B67" s="87"/>
      <c r="C67" s="87"/>
      <c r="D67" s="87"/>
      <c r="E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</row>
    <row r="68" spans="1:78" s="88" customFormat="1" x14ac:dyDescent="0.25">
      <c r="A68" s="87"/>
      <c r="B68" s="87"/>
      <c r="C68" s="87"/>
      <c r="D68" s="87"/>
      <c r="E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</row>
    <row r="69" spans="1:78" s="88" customFormat="1" x14ac:dyDescent="0.25">
      <c r="A69" s="87"/>
      <c r="B69" s="87"/>
      <c r="C69" s="87"/>
      <c r="D69" s="87"/>
      <c r="E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</row>
    <row r="70" spans="1:78" s="88" customFormat="1" x14ac:dyDescent="0.25">
      <c r="A70" s="87"/>
      <c r="B70" s="87"/>
      <c r="C70" s="87"/>
      <c r="D70" s="87"/>
      <c r="E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</row>
    <row r="71" spans="1:78" s="88" customFormat="1" x14ac:dyDescent="0.25">
      <c r="A71" s="87"/>
      <c r="B71" s="87"/>
      <c r="C71" s="87"/>
      <c r="D71" s="87"/>
      <c r="E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</row>
    <row r="72" spans="1:78" s="88" customFormat="1" x14ac:dyDescent="0.25">
      <c r="A72" s="87"/>
      <c r="B72" s="87"/>
      <c r="C72" s="87"/>
      <c r="D72" s="87"/>
      <c r="E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</row>
    <row r="73" spans="1:78" s="88" customFormat="1" x14ac:dyDescent="0.25">
      <c r="A73" s="87"/>
      <c r="B73" s="87"/>
      <c r="C73" s="87"/>
      <c r="D73" s="87"/>
      <c r="E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321E-104E-45F8-81EC-88EBA6A0D5FE}">
  <dimension ref="A1:CT114"/>
  <sheetViews>
    <sheetView zoomScale="85" zoomScaleNormal="85" workbookViewId="0">
      <pane xSplit="1" ySplit="2" topLeftCell="B36" activePane="bottomRight" state="frozen"/>
      <selection activeCell="J2" sqref="J2"/>
      <selection pane="topRight" activeCell="J2" sqref="J2"/>
      <selection pane="bottomLeft" activeCell="J2" sqref="J2"/>
      <selection pane="bottomRight" activeCell="B62" sqref="B62"/>
    </sheetView>
  </sheetViews>
  <sheetFormatPr defaultColWidth="9.140625" defaultRowHeight="15" x14ac:dyDescent="0.25"/>
  <cols>
    <col min="1" max="1" width="15.28515625" style="87" customWidth="1"/>
    <col min="2" max="2" width="11.7109375" style="87" customWidth="1"/>
    <col min="3" max="3" width="10.140625" style="87" customWidth="1"/>
    <col min="4" max="4" width="9.7109375" style="87" customWidth="1"/>
    <col min="5" max="5" width="10.42578125" style="87" customWidth="1"/>
    <col min="6" max="6" width="10.5703125" style="87" customWidth="1"/>
    <col min="7" max="8" width="9.85546875" style="87" customWidth="1"/>
    <col min="9" max="12" width="9.85546875" style="67" customWidth="1"/>
    <col min="13" max="14" width="9.85546875" style="87" customWidth="1"/>
    <col min="15" max="15" width="9.85546875" style="67" customWidth="1"/>
    <col min="16" max="16" width="9.140625" style="87"/>
    <col min="17" max="17" width="17.42578125" style="87" customWidth="1"/>
    <col min="18" max="18" width="7.7109375" style="88" bestFit="1" customWidth="1"/>
    <col min="19" max="19" width="6.7109375" style="87" bestFit="1" customWidth="1"/>
    <col min="20" max="20" width="9.7109375" style="87" bestFit="1" customWidth="1"/>
    <col min="21" max="21" width="7.7109375" style="87" bestFit="1" customWidth="1"/>
    <col min="22" max="22" width="14.5703125" style="87" bestFit="1" customWidth="1"/>
    <col min="23" max="23" width="7.7109375" style="87" bestFit="1" customWidth="1"/>
    <col min="24" max="24" width="7.7109375" style="87" customWidth="1"/>
    <col min="25" max="25" width="6.7109375" style="87" bestFit="1" customWidth="1"/>
    <col min="26" max="26" width="12.85546875" style="87" bestFit="1" customWidth="1"/>
    <col min="27" max="27" width="9.28515625" style="87" bestFit="1" customWidth="1"/>
    <col min="28" max="28" width="10.28515625" style="87" bestFit="1" customWidth="1"/>
    <col min="29" max="29" width="7.7109375" style="87" bestFit="1" customWidth="1"/>
    <col min="30" max="32" width="6.7109375" style="87" bestFit="1" customWidth="1"/>
    <col min="33" max="33" width="6.7109375" style="87" customWidth="1"/>
    <col min="34" max="34" width="7.7109375" style="87" bestFit="1" customWidth="1"/>
    <col min="35" max="35" width="15.42578125" style="87" bestFit="1" customWidth="1"/>
    <col min="36" max="36" width="12.7109375" style="87" bestFit="1" customWidth="1"/>
    <col min="37" max="37" width="6.5703125" style="87" bestFit="1" customWidth="1"/>
    <col min="38" max="39" width="6.7109375" style="87" bestFit="1" customWidth="1"/>
    <col min="40" max="40" width="6.7109375" style="87" customWidth="1"/>
    <col min="41" max="41" width="6.7109375" style="87" bestFit="1" customWidth="1"/>
    <col min="42" max="42" width="7.7109375" style="87" bestFit="1" customWidth="1"/>
    <col min="43" max="43" width="6.7109375" style="87" bestFit="1" customWidth="1"/>
    <col min="44" max="44" width="7.7109375" style="87" bestFit="1" customWidth="1"/>
    <col min="45" max="45" width="10" style="87" bestFit="1" customWidth="1"/>
    <col min="46" max="46" width="9.28515625" style="87" bestFit="1" customWidth="1"/>
    <col min="47" max="47" width="7.7109375" style="87" bestFit="1" customWidth="1"/>
    <col min="48" max="48" width="6.7109375" style="87" bestFit="1" customWidth="1"/>
    <col min="49" max="49" width="7.7109375" style="87" bestFit="1" customWidth="1"/>
    <col min="50" max="50" width="6.7109375" style="87" bestFit="1" customWidth="1"/>
    <col min="51" max="51" width="7.7109375" style="87" bestFit="1" customWidth="1"/>
    <col min="52" max="52" width="4.28515625" style="87" bestFit="1" customWidth="1"/>
    <col min="53" max="53" width="9.28515625" style="87" bestFit="1" customWidth="1"/>
    <col min="54" max="54" width="5.7109375" style="87" bestFit="1" customWidth="1"/>
    <col min="55" max="55" width="6.7109375" style="87" bestFit="1" customWidth="1"/>
    <col min="56" max="56" width="7.7109375" style="87" bestFit="1" customWidth="1"/>
    <col min="57" max="57" width="4.140625" style="87" bestFit="1" customWidth="1"/>
    <col min="58" max="58" width="5.85546875" style="87" bestFit="1" customWidth="1"/>
    <col min="59" max="59" width="6.7109375" style="87" bestFit="1" customWidth="1"/>
    <col min="60" max="61" width="9.28515625" style="87" bestFit="1" customWidth="1"/>
    <col min="62" max="62" width="7.7109375" style="87" bestFit="1" customWidth="1"/>
    <col min="63" max="63" width="5.140625" style="87" bestFit="1" customWidth="1"/>
    <col min="64" max="64" width="5.28515625" style="87" bestFit="1" customWidth="1"/>
    <col min="65" max="65" width="8.7109375" style="87" bestFit="1" customWidth="1"/>
    <col min="66" max="66" width="5.7109375" style="87" bestFit="1" customWidth="1"/>
    <col min="67" max="67" width="7.85546875" style="87" bestFit="1" customWidth="1"/>
    <col min="68" max="68" width="5.85546875" style="87" bestFit="1" customWidth="1"/>
    <col min="69" max="69" width="6" style="87" bestFit="1" customWidth="1"/>
    <col min="70" max="70" width="7.7109375" style="87" bestFit="1" customWidth="1"/>
    <col min="71" max="71" width="6.7109375" style="87" bestFit="1" customWidth="1"/>
    <col min="72" max="72" width="5.7109375" style="87" bestFit="1" customWidth="1"/>
    <col min="73" max="73" width="6.7109375" style="87" bestFit="1" customWidth="1"/>
    <col min="74" max="74" width="4.140625" style="87" bestFit="1" customWidth="1"/>
    <col min="75" max="75" width="7.7109375" style="87" bestFit="1" customWidth="1"/>
    <col min="76" max="76" width="8" style="87" bestFit="1" customWidth="1"/>
    <col min="77" max="77" width="5.28515625" style="87" bestFit="1" customWidth="1"/>
    <col min="78" max="78" width="6.7109375" style="87" bestFit="1" customWidth="1"/>
    <col min="79" max="79" width="7.7109375" style="87" bestFit="1" customWidth="1"/>
    <col min="80" max="80" width="7.7109375" style="87" customWidth="1"/>
    <col min="81" max="82" width="9.28515625" style="87" bestFit="1" customWidth="1"/>
    <col min="83" max="83" width="7.7109375" style="87" bestFit="1" customWidth="1"/>
    <col min="84" max="84" width="6.7109375" style="87" customWidth="1"/>
    <col min="85" max="91" width="9.140625" style="87"/>
    <col min="92" max="95" width="9.140625" style="67"/>
    <col min="96" max="97" width="9.140625" style="87"/>
    <col min="98" max="98" width="9.140625" style="67"/>
    <col min="99" max="16384" width="9.140625" style="87"/>
  </cols>
  <sheetData>
    <row r="1" spans="1:98" x14ac:dyDescent="0.25">
      <c r="B1" s="87" t="s">
        <v>466</v>
      </c>
      <c r="Q1" s="87" t="s">
        <v>462</v>
      </c>
      <c r="CG1" s="87" t="s">
        <v>331</v>
      </c>
    </row>
    <row r="2" spans="1:98" x14ac:dyDescent="0.25">
      <c r="A2" s="87" t="s">
        <v>227</v>
      </c>
      <c r="B2" s="87" t="s">
        <v>59</v>
      </c>
      <c r="C2" s="87" t="s">
        <v>57</v>
      </c>
      <c r="D2" s="87" t="s">
        <v>60</v>
      </c>
      <c r="E2" s="87" t="s">
        <v>54</v>
      </c>
      <c r="F2" s="87" t="s">
        <v>53</v>
      </c>
      <c r="G2" s="87" t="s">
        <v>61</v>
      </c>
      <c r="H2" s="87" t="s">
        <v>62</v>
      </c>
      <c r="I2" s="85" t="s">
        <v>63</v>
      </c>
      <c r="J2" s="85" t="s">
        <v>64</v>
      </c>
      <c r="K2" s="85" t="s">
        <v>65</v>
      </c>
      <c r="L2" s="85" t="s">
        <v>68</v>
      </c>
      <c r="M2" s="85" t="s">
        <v>311</v>
      </c>
      <c r="N2" s="85" t="s">
        <v>314</v>
      </c>
      <c r="O2" s="85" t="s">
        <v>321</v>
      </c>
      <c r="Q2" s="87" t="s">
        <v>226</v>
      </c>
      <c r="R2" s="86" t="s">
        <v>458</v>
      </c>
      <c r="S2" s="87" t="s">
        <v>360</v>
      </c>
      <c r="T2" s="87" t="s">
        <v>178</v>
      </c>
      <c r="U2" s="87" t="s">
        <v>131</v>
      </c>
      <c r="V2" s="87" t="s">
        <v>132</v>
      </c>
      <c r="W2" s="87" t="s">
        <v>133</v>
      </c>
      <c r="X2" s="87" t="s">
        <v>335</v>
      </c>
      <c r="Y2" s="87" t="s">
        <v>361</v>
      </c>
      <c r="Z2" s="87" t="s">
        <v>179</v>
      </c>
      <c r="AA2" s="87" t="s">
        <v>134</v>
      </c>
      <c r="AB2" s="87" t="s">
        <v>59</v>
      </c>
      <c r="AC2" s="87" t="s">
        <v>136</v>
      </c>
      <c r="AD2" s="87" t="s">
        <v>137</v>
      </c>
      <c r="AE2" s="87" t="s">
        <v>362</v>
      </c>
      <c r="AF2" s="87" t="s">
        <v>138</v>
      </c>
      <c r="AG2" s="87" t="s">
        <v>459</v>
      </c>
      <c r="AH2" s="87" t="s">
        <v>139</v>
      </c>
      <c r="AI2" s="87" t="s">
        <v>140</v>
      </c>
      <c r="AJ2" s="87" t="s">
        <v>212</v>
      </c>
      <c r="AK2" s="87" t="s">
        <v>141</v>
      </c>
      <c r="AL2" s="87" t="s">
        <v>142</v>
      </c>
      <c r="AM2" s="87" t="s">
        <v>143</v>
      </c>
      <c r="AN2" s="87" t="s">
        <v>460</v>
      </c>
      <c r="AO2" s="87" t="s">
        <v>363</v>
      </c>
      <c r="AP2" s="87" t="s">
        <v>144</v>
      </c>
      <c r="AQ2" s="87" t="s">
        <v>368</v>
      </c>
      <c r="AR2" s="87" t="s">
        <v>57</v>
      </c>
      <c r="AS2" s="87" t="s">
        <v>128</v>
      </c>
      <c r="AT2" s="87" t="s">
        <v>461</v>
      </c>
      <c r="AU2" s="87" t="s">
        <v>145</v>
      </c>
      <c r="AV2" s="87" t="s">
        <v>146</v>
      </c>
      <c r="AW2" s="87" t="s">
        <v>60</v>
      </c>
      <c r="AX2" s="87" t="s">
        <v>147</v>
      </c>
      <c r="AY2" s="87" t="s">
        <v>148</v>
      </c>
      <c r="AZ2" s="87" t="s">
        <v>149</v>
      </c>
      <c r="BA2" s="87" t="s">
        <v>150</v>
      </c>
      <c r="BB2" s="87" t="s">
        <v>151</v>
      </c>
      <c r="BC2" s="87" t="s">
        <v>152</v>
      </c>
      <c r="BD2" s="87" t="s">
        <v>153</v>
      </c>
      <c r="BE2" s="87" t="s">
        <v>154</v>
      </c>
      <c r="BF2" s="87" t="s">
        <v>155</v>
      </c>
      <c r="BG2" s="87" t="s">
        <v>156</v>
      </c>
      <c r="BH2" s="87" t="s">
        <v>54</v>
      </c>
      <c r="BI2" s="87" t="s">
        <v>53</v>
      </c>
      <c r="BJ2" s="87" t="s">
        <v>157</v>
      </c>
      <c r="BK2" s="87" t="s">
        <v>158</v>
      </c>
      <c r="BL2" s="87" t="s">
        <v>159</v>
      </c>
      <c r="BM2" s="87" t="s">
        <v>160</v>
      </c>
      <c r="BN2" s="87" t="s">
        <v>161</v>
      </c>
      <c r="BO2" s="87" t="s">
        <v>162</v>
      </c>
      <c r="BP2" s="87" t="s">
        <v>163</v>
      </c>
      <c r="BQ2" s="87" t="s">
        <v>164</v>
      </c>
      <c r="BR2" s="87" t="s">
        <v>165</v>
      </c>
      <c r="BS2" s="87" t="s">
        <v>364</v>
      </c>
      <c r="BT2" s="87" t="s">
        <v>166</v>
      </c>
      <c r="BU2" s="87" t="s">
        <v>167</v>
      </c>
      <c r="BV2" s="87" t="s">
        <v>168</v>
      </c>
      <c r="BW2" s="87" t="s">
        <v>61</v>
      </c>
      <c r="BX2" s="87" t="s">
        <v>369</v>
      </c>
      <c r="BY2" s="87" t="s">
        <v>169</v>
      </c>
      <c r="BZ2" s="87" t="s">
        <v>170</v>
      </c>
      <c r="CA2" s="87" t="s">
        <v>171</v>
      </c>
      <c r="CB2" s="87" t="s">
        <v>172</v>
      </c>
      <c r="CC2" s="87" t="s">
        <v>173</v>
      </c>
      <c r="CD2" s="87" t="s">
        <v>174</v>
      </c>
      <c r="CE2" s="87" t="s">
        <v>370</v>
      </c>
      <c r="CG2" s="87" t="s">
        <v>59</v>
      </c>
      <c r="CH2" s="87" t="s">
        <v>57</v>
      </c>
      <c r="CI2" s="87" t="s">
        <v>60</v>
      </c>
      <c r="CJ2" s="87" t="s">
        <v>54</v>
      </c>
      <c r="CK2" s="87" t="s">
        <v>53</v>
      </c>
      <c r="CL2" s="87" t="s">
        <v>61</v>
      </c>
      <c r="CM2" s="87" t="s">
        <v>62</v>
      </c>
      <c r="CN2" s="67" t="s">
        <v>63</v>
      </c>
      <c r="CO2" s="67" t="s">
        <v>64</v>
      </c>
      <c r="CP2" s="67" t="s">
        <v>65</v>
      </c>
      <c r="CQ2" s="67" t="s">
        <v>68</v>
      </c>
      <c r="CR2" s="87" t="s">
        <v>311</v>
      </c>
      <c r="CS2" s="87" t="s">
        <v>314</v>
      </c>
      <c r="CT2" s="67" t="s">
        <v>321</v>
      </c>
    </row>
    <row r="3" spans="1:98" x14ac:dyDescent="0.25">
      <c r="A3" s="87" t="s">
        <v>0</v>
      </c>
      <c r="B3" s="88">
        <v>339746.09000999999</v>
      </c>
      <c r="C3" s="88">
        <v>5621.3748619999997</v>
      </c>
      <c r="D3" s="88">
        <v>6966.0066230000002</v>
      </c>
      <c r="E3" s="88">
        <v>36643.028840999999</v>
      </c>
      <c r="F3" s="88">
        <v>31053.413247</v>
      </c>
      <c r="G3" s="88">
        <v>3265.746036</v>
      </c>
      <c r="H3" s="88">
        <v>80807.256210000007</v>
      </c>
      <c r="I3" s="86">
        <v>2139.3114495999998</v>
      </c>
      <c r="J3" s="86">
        <v>944.50099893000004</v>
      </c>
      <c r="K3" s="86">
        <v>5610.2691914999996</v>
      </c>
      <c r="L3" s="86">
        <v>3290.7349324000002</v>
      </c>
      <c r="M3" s="86">
        <v>1077.999378</v>
      </c>
      <c r="N3" s="86">
        <v>861.06451505999996</v>
      </c>
      <c r="O3" s="86">
        <v>664.15441728999997</v>
      </c>
      <c r="Q3" s="87" t="s">
        <v>0</v>
      </c>
      <c r="R3" s="88">
        <v>4758.06125220782</v>
      </c>
      <c r="S3" s="88">
        <v>2084.1091314708601</v>
      </c>
      <c r="T3" s="88">
        <v>1077.9985097559099</v>
      </c>
      <c r="U3" s="88">
        <v>2139.3109127924299</v>
      </c>
      <c r="V3" s="88">
        <v>2139.3109127924299</v>
      </c>
      <c r="W3" s="88">
        <v>1754.3412796556299</v>
      </c>
      <c r="X3" s="88">
        <v>300.53640087099001</v>
      </c>
      <c r="Y3" s="88">
        <v>944.50036502926901</v>
      </c>
      <c r="Z3" s="88">
        <v>861.06390721988998</v>
      </c>
      <c r="AA3" s="88">
        <v>7416.2827312252602</v>
      </c>
      <c r="AB3" s="88">
        <v>339746.00388357398</v>
      </c>
      <c r="AC3" s="88">
        <v>3484.0012449875999</v>
      </c>
      <c r="AD3" s="88">
        <v>920.15402237536603</v>
      </c>
      <c r="AE3" s="88">
        <v>1156.09072558753</v>
      </c>
      <c r="AF3" s="88">
        <v>38.368394162572798</v>
      </c>
      <c r="AG3" s="88">
        <v>370.908190281808</v>
      </c>
      <c r="AH3" s="88">
        <v>5610.2679545363599</v>
      </c>
      <c r="AI3" s="88">
        <v>5610.2679545363599</v>
      </c>
      <c r="AJ3" s="88">
        <v>13204773.582497099</v>
      </c>
      <c r="AK3" s="88">
        <v>0</v>
      </c>
      <c r="AL3" s="88">
        <v>1665.9326884529</v>
      </c>
      <c r="AM3" s="88">
        <v>447.64318118515001</v>
      </c>
      <c r="AN3" s="88">
        <v>7793.0622478219302</v>
      </c>
      <c r="AO3" s="88">
        <v>1111.6801372186001</v>
      </c>
      <c r="AP3" s="88">
        <v>3290.7441798097102</v>
      </c>
      <c r="AQ3" s="88">
        <v>664.15487163072896</v>
      </c>
      <c r="AR3" s="88">
        <v>5621.3732222516901</v>
      </c>
      <c r="AS3" s="88">
        <v>0</v>
      </c>
      <c r="AT3" s="88">
        <v>83872.369097372604</v>
      </c>
      <c r="AU3" s="88">
        <v>6269.4035969591596</v>
      </c>
      <c r="AV3" s="88">
        <v>696.60022505299298</v>
      </c>
      <c r="AW3" s="88">
        <v>6966.0038220121496</v>
      </c>
      <c r="AX3" s="88">
        <v>0</v>
      </c>
      <c r="AY3" s="88">
        <v>4056.6692577261501</v>
      </c>
      <c r="AZ3" s="88">
        <v>0.86994168169006303</v>
      </c>
      <c r="BA3" s="88">
        <v>22685.7069454103</v>
      </c>
      <c r="BB3" s="88">
        <v>0.36246671899336902</v>
      </c>
      <c r="BC3" s="88">
        <v>104.819857454543</v>
      </c>
      <c r="BD3" s="88">
        <v>1122.1686959782101</v>
      </c>
      <c r="BE3" s="88">
        <v>0.33922059792655301</v>
      </c>
      <c r="BF3" s="88">
        <v>0</v>
      </c>
      <c r="BG3" s="88">
        <v>25.3922306957346</v>
      </c>
      <c r="BH3" s="88">
        <v>36644.698226838402</v>
      </c>
      <c r="BI3" s="88">
        <v>31055.083789515302</v>
      </c>
      <c r="BJ3" s="88">
        <v>5589.61443732314</v>
      </c>
      <c r="BK3" s="88">
        <v>0.333493306501981</v>
      </c>
      <c r="BL3" s="88">
        <v>5.9731355085236103E-2</v>
      </c>
      <c r="BM3" s="88">
        <v>157.87761254385799</v>
      </c>
      <c r="BN3" s="88">
        <v>15.567503604667101</v>
      </c>
      <c r="BO3" s="88">
        <v>12103.942401836401</v>
      </c>
      <c r="BP3" s="88">
        <v>80.233342107618597</v>
      </c>
      <c r="BQ3" s="88">
        <v>36.044673357032998</v>
      </c>
      <c r="BR3" s="88">
        <v>17291.095799423401</v>
      </c>
      <c r="BS3" s="88">
        <v>300.56773582151499</v>
      </c>
      <c r="BT3" s="88">
        <v>0.63192329624718202</v>
      </c>
      <c r="BU3" s="88">
        <v>115.29018756416799</v>
      </c>
      <c r="BV3" s="88">
        <v>5.4707993086305397E-2</v>
      </c>
      <c r="BW3" s="88">
        <v>3265.7448508112402</v>
      </c>
      <c r="BX3" s="88">
        <v>1121.72464133066</v>
      </c>
      <c r="BY3" s="88">
        <v>0</v>
      </c>
      <c r="BZ3" s="88">
        <v>1250.46503603013</v>
      </c>
      <c r="CA3" s="88">
        <v>3761.1980436980298</v>
      </c>
      <c r="CB3" s="88">
        <v>0</v>
      </c>
      <c r="CC3" s="88">
        <v>12971.4527809349</v>
      </c>
      <c r="CD3" s="88">
        <v>80807.232085406999</v>
      </c>
      <c r="CE3" s="88">
        <v>2770.8349011495102</v>
      </c>
      <c r="CF3" s="88"/>
      <c r="CG3" s="49">
        <f t="shared" ref="CG3:CG51" si="0">(AB3-B3)/(B3+1E-50)</f>
        <v>-2.5350233169563684E-7</v>
      </c>
      <c r="CH3" s="49">
        <f t="shared" ref="CH3:CH51" si="1">(AR3-C3)/(C3+1E-50)</f>
        <v>-2.9169880141887382E-7</v>
      </c>
      <c r="CI3" s="49">
        <f t="shared" ref="CI3:CI51" si="2">(AW3-D3)/(D3+1E-50)</f>
        <v>-4.0209376794981719E-7</v>
      </c>
      <c r="CJ3" s="49">
        <f t="shared" ref="CJ3:CK34" si="3">(BH3-E3)/(E3+1E-50)</f>
        <v>4.5558074515240291E-5</v>
      </c>
      <c r="CK3" s="49">
        <f t="shared" si="3"/>
        <v>5.3795777681950523E-5</v>
      </c>
      <c r="CL3" s="49">
        <f t="shared" ref="CL3:CL51" si="4">(BW3-G3)/(G3+1E-50)</f>
        <v>-3.6291516447586512E-7</v>
      </c>
      <c r="CM3" s="49">
        <f t="shared" ref="CM3:CM51" si="5">(CD3-H3)/(H3+1E-50)</f>
        <v>-2.9854488494962844E-7</v>
      </c>
      <c r="CN3" s="93">
        <f t="shared" ref="CN3:CN51" si="6">(V3-I3)/(I3+1E-50)</f>
        <v>-2.5092539471783052E-7</v>
      </c>
      <c r="CO3" s="93">
        <f t="shared" ref="CO3:CO51" si="7">(Y3-J3)/(J3+1E-50)</f>
        <v>-6.711488201174736E-7</v>
      </c>
      <c r="CP3" s="93">
        <f t="shared" ref="CP3:CP51" si="8">(AI3-K3)/(K3+1E-50)</f>
        <v>-2.2048204773963119E-7</v>
      </c>
      <c r="CQ3" s="93">
        <f t="shared" ref="CQ3:CQ51" si="9">(AP3-L3)/(L3+1E-50)</f>
        <v>2.8101350914027573E-6</v>
      </c>
      <c r="CR3" s="92">
        <f>(T3-M3)/(M3+1E-50)</f>
        <v>-8.0542169852989988E-7</v>
      </c>
      <c r="CS3" s="92">
        <f>(Z3-N3)/(N3+1E-50)</f>
        <v>-7.0591703565457219E-7</v>
      </c>
      <c r="CT3" s="93">
        <f t="shared" ref="CT3:CT51" si="10">(AQ3-O3)/(O3+1E-50)</f>
        <v>6.8408899672286431E-7</v>
      </c>
    </row>
    <row r="4" spans="1:98" x14ac:dyDescent="0.25">
      <c r="A4" s="87" t="s">
        <v>2</v>
      </c>
      <c r="B4" s="88">
        <v>67273.643763999993</v>
      </c>
      <c r="C4" s="88">
        <v>1100.9649199999999</v>
      </c>
      <c r="D4" s="88">
        <v>754.77765699999998</v>
      </c>
      <c r="E4" s="88">
        <v>6697.9686019999999</v>
      </c>
      <c r="F4" s="88">
        <v>5676.2444310000001</v>
      </c>
      <c r="G4" s="88">
        <v>455.669015</v>
      </c>
      <c r="H4" s="88">
        <v>15826.375190999999</v>
      </c>
      <c r="I4" s="86">
        <v>390.62446986999998</v>
      </c>
      <c r="J4" s="86">
        <v>104.88127162000001</v>
      </c>
      <c r="K4" s="86">
        <v>585.47056615999998</v>
      </c>
      <c r="L4" s="86">
        <v>536.99211213000001</v>
      </c>
      <c r="M4" s="86">
        <v>119.33158055</v>
      </c>
      <c r="N4" s="86">
        <v>63.394902590000001</v>
      </c>
      <c r="O4" s="86">
        <v>113.27177379</v>
      </c>
      <c r="Q4" s="87" t="s">
        <v>2</v>
      </c>
      <c r="R4" s="88">
        <v>1306.1590735561899</v>
      </c>
      <c r="S4" s="88">
        <v>226.09724860918001</v>
      </c>
      <c r="T4" s="88">
        <v>119.331505532573</v>
      </c>
      <c r="U4" s="88">
        <v>390.62438842167899</v>
      </c>
      <c r="V4" s="88">
        <v>390.62438842167899</v>
      </c>
      <c r="W4" s="88">
        <v>366.12508638285999</v>
      </c>
      <c r="X4" s="88">
        <v>20.431645410849899</v>
      </c>
      <c r="Y4" s="88">
        <v>104.88122610691801</v>
      </c>
      <c r="Z4" s="88">
        <v>63.394939907297797</v>
      </c>
      <c r="AA4" s="88">
        <v>1649.37151523079</v>
      </c>
      <c r="AB4" s="88">
        <v>67273.625260867397</v>
      </c>
      <c r="AC4" s="88">
        <v>543.28410893596003</v>
      </c>
      <c r="AD4" s="88">
        <v>217.96423932436699</v>
      </c>
      <c r="AE4" s="88">
        <v>155.024654372979</v>
      </c>
      <c r="AF4" s="88">
        <v>93.751441151332997</v>
      </c>
      <c r="AG4" s="88">
        <v>147.691957820326</v>
      </c>
      <c r="AH4" s="88">
        <v>585.47045874673495</v>
      </c>
      <c r="AI4" s="88">
        <v>585.47045874673495</v>
      </c>
      <c r="AJ4" s="88">
        <v>1684886.1153776699</v>
      </c>
      <c r="AK4" s="88">
        <v>0</v>
      </c>
      <c r="AL4" s="88">
        <v>215.04008083625601</v>
      </c>
      <c r="AM4" s="88">
        <v>37.704574781989798</v>
      </c>
      <c r="AN4" s="88">
        <v>1642.1538858813101</v>
      </c>
      <c r="AO4" s="88">
        <v>260.242895077566</v>
      </c>
      <c r="AP4" s="88">
        <v>536.99363524595901</v>
      </c>
      <c r="AQ4" s="88">
        <v>113.27174987492</v>
      </c>
      <c r="AR4" s="88">
        <v>1100.9646077668799</v>
      </c>
      <c r="AS4" s="88">
        <v>0</v>
      </c>
      <c r="AT4" s="88">
        <v>16347.444216559999</v>
      </c>
      <c r="AU4" s="88">
        <v>679.29971231093896</v>
      </c>
      <c r="AV4" s="88">
        <v>75.477797398105096</v>
      </c>
      <c r="AW4" s="88">
        <v>754.77750970904503</v>
      </c>
      <c r="AX4" s="88">
        <v>0</v>
      </c>
      <c r="AY4" s="88">
        <v>866.15208392823899</v>
      </c>
      <c r="AZ4" s="88">
        <v>3.6577251530173001E-2</v>
      </c>
      <c r="BA4" s="88">
        <v>4834.8507657364398</v>
      </c>
      <c r="BB4" s="88">
        <v>0</v>
      </c>
      <c r="BC4" s="88">
        <v>33.078613760148102</v>
      </c>
      <c r="BD4" s="88">
        <v>410.88937640062301</v>
      </c>
      <c r="BE4" s="88">
        <v>5.8839824479020197E-2</v>
      </c>
      <c r="BF4" s="88">
        <v>0</v>
      </c>
      <c r="BG4" s="88">
        <v>39.700123933927401</v>
      </c>
      <c r="BH4" s="88">
        <v>6697.7418018196904</v>
      </c>
      <c r="BI4" s="88">
        <v>5676.0179199323102</v>
      </c>
      <c r="BJ4" s="88">
        <v>1021.72388188737</v>
      </c>
      <c r="BK4" s="88">
        <v>1.65852439304</v>
      </c>
      <c r="BL4" s="88">
        <v>1.7338896136951099E-2</v>
      </c>
      <c r="BM4" s="88">
        <v>23.9434804735528</v>
      </c>
      <c r="BN4" s="88">
        <v>21.1647187683879</v>
      </c>
      <c r="BO4" s="88">
        <v>2099.3548028130899</v>
      </c>
      <c r="BP4" s="88">
        <v>8.1212548217838698</v>
      </c>
      <c r="BQ4" s="88">
        <v>10.730689215870999</v>
      </c>
      <c r="BR4" s="88">
        <v>2999.1050077547502</v>
      </c>
      <c r="BS4" s="88">
        <v>80.1327414915405</v>
      </c>
      <c r="BT4" s="88">
        <v>0.30918182465539001</v>
      </c>
      <c r="BU4" s="88">
        <v>27.826172060605</v>
      </c>
      <c r="BV4" s="88">
        <v>2.32177397190209E-2</v>
      </c>
      <c r="BW4" s="88">
        <v>455.66890662433701</v>
      </c>
      <c r="BX4" s="88">
        <v>212.02526235951501</v>
      </c>
      <c r="BY4" s="88">
        <v>0</v>
      </c>
      <c r="BZ4" s="88">
        <v>232.60356856477799</v>
      </c>
      <c r="CA4" s="88">
        <v>741.736127064166</v>
      </c>
      <c r="CB4" s="88">
        <v>0</v>
      </c>
      <c r="CC4" s="88">
        <v>2567.4599718781701</v>
      </c>
      <c r="CD4" s="88">
        <v>15826.3707602087</v>
      </c>
      <c r="CE4" s="88">
        <v>561.18871557927105</v>
      </c>
      <c r="CF4" s="88"/>
      <c r="CG4" s="49">
        <f t="shared" si="0"/>
        <v>-2.750428185708099E-7</v>
      </c>
      <c r="CH4" s="49">
        <f t="shared" si="1"/>
        <v>-2.835995173985557E-7</v>
      </c>
      <c r="CI4" s="49">
        <f t="shared" si="2"/>
        <v>-1.9514482652741864E-7</v>
      </c>
      <c r="CJ4" s="49">
        <f t="shared" si="3"/>
        <v>-3.3861039635478174E-5</v>
      </c>
      <c r="CK4" s="49">
        <f t="shared" si="3"/>
        <v>-3.9905094018298536E-5</v>
      </c>
      <c r="CL4" s="49">
        <f t="shared" si="4"/>
        <v>-2.3783856137245046E-7</v>
      </c>
      <c r="CM4" s="49">
        <f t="shared" si="5"/>
        <v>-2.7996248325864991E-7</v>
      </c>
      <c r="CN4" s="93">
        <f t="shared" si="6"/>
        <v>-2.0850798472759516E-7</v>
      </c>
      <c r="CO4" s="93">
        <f t="shared" si="7"/>
        <v>-4.3394860967142822E-7</v>
      </c>
      <c r="CP4" s="93">
        <f t="shared" si="8"/>
        <v>-1.8346484218992352E-7</v>
      </c>
      <c r="CQ4" s="93">
        <f t="shared" si="9"/>
        <v>2.8363842309740996E-6</v>
      </c>
      <c r="CR4" s="92">
        <f t="shared" ref="CR4:CR51" si="11">(T4-M4)/(M4+1E-50)</f>
        <v>-6.2864689001972025E-7</v>
      </c>
      <c r="CS4" s="92">
        <f t="shared" ref="CS4:CS51" si="12">(Z4-N4)/(N4+1E-50)</f>
        <v>5.8864823938962408E-7</v>
      </c>
      <c r="CT4" s="93">
        <f t="shared" si="10"/>
        <v>-2.1113009174830231E-7</v>
      </c>
    </row>
    <row r="5" spans="1:98" x14ac:dyDescent="0.25">
      <c r="A5" s="87" t="s">
        <v>3</v>
      </c>
      <c r="B5" s="88">
        <v>641467.37662999996</v>
      </c>
      <c r="C5" s="88">
        <v>10570.701483000001</v>
      </c>
      <c r="D5" s="88">
        <v>10943.91581</v>
      </c>
      <c r="E5" s="88">
        <v>67212.666509999995</v>
      </c>
      <c r="F5" s="88">
        <v>56959.886084999998</v>
      </c>
      <c r="G5" s="88">
        <v>5490.6635900000001</v>
      </c>
      <c r="H5" s="88">
        <v>151953.81635000001</v>
      </c>
      <c r="I5" s="86">
        <v>3596.6561975999998</v>
      </c>
      <c r="J5" s="86">
        <v>1587.9152988999999</v>
      </c>
      <c r="K5" s="86">
        <v>9432.1046387999995</v>
      </c>
      <c r="L5" s="86">
        <v>5532.4539974999998</v>
      </c>
      <c r="M5" s="86">
        <v>1812.3556217</v>
      </c>
      <c r="N5" s="86">
        <v>1447.6400920000001</v>
      </c>
      <c r="O5" s="86">
        <v>1116.5906182000001</v>
      </c>
      <c r="Q5" s="87" t="s">
        <v>3</v>
      </c>
      <c r="R5" s="88">
        <v>9124.7713319229406</v>
      </c>
      <c r="S5" s="88">
        <v>3996.8000843782002</v>
      </c>
      <c r="T5" s="88">
        <v>1812.58178628665</v>
      </c>
      <c r="U5" s="88">
        <v>3597.1051201301598</v>
      </c>
      <c r="V5" s="88">
        <v>3597.1051201301598</v>
      </c>
      <c r="W5" s="88">
        <v>3364.38738892227</v>
      </c>
      <c r="X5" s="88">
        <v>576.353198884216</v>
      </c>
      <c r="Y5" s="88">
        <v>1588.1126340682699</v>
      </c>
      <c r="Z5" s="88">
        <v>1447.82176923712</v>
      </c>
      <c r="AA5" s="88">
        <v>14222.5747070732</v>
      </c>
      <c r="AB5" s="88">
        <v>641574.02704542002</v>
      </c>
      <c r="AC5" s="88">
        <v>6681.4428149753703</v>
      </c>
      <c r="AD5" s="88">
        <v>1764.62486673071</v>
      </c>
      <c r="AE5" s="88">
        <v>2217.09253895866</v>
      </c>
      <c r="AF5" s="88">
        <v>73.580973558755105</v>
      </c>
      <c r="AG5" s="88">
        <v>711.30984240118801</v>
      </c>
      <c r="AH5" s="88">
        <v>9433.2837307329701</v>
      </c>
      <c r="AI5" s="88">
        <v>9433.2837307329701</v>
      </c>
      <c r="AJ5" s="88">
        <v>22078185.257494502</v>
      </c>
      <c r="AK5" s="88">
        <v>0</v>
      </c>
      <c r="AL5" s="88">
        <v>3194.8414483093702</v>
      </c>
      <c r="AM5" s="88">
        <v>858.46743501831702</v>
      </c>
      <c r="AN5" s="88">
        <v>14945.145436058499</v>
      </c>
      <c r="AO5" s="88">
        <v>2131.9243230930301</v>
      </c>
      <c r="AP5" s="88">
        <v>5533.1623311145604</v>
      </c>
      <c r="AQ5" s="88">
        <v>1116.73037693116</v>
      </c>
      <c r="AR5" s="88">
        <v>10572.444707471999</v>
      </c>
      <c r="AS5" s="88">
        <v>0</v>
      </c>
      <c r="AT5" s="88">
        <v>157857.053402889</v>
      </c>
      <c r="AU5" s="88">
        <v>9850.4915310742508</v>
      </c>
      <c r="AV5" s="88">
        <v>1094.49847882163</v>
      </c>
      <c r="AW5" s="88">
        <v>10944.990009895801</v>
      </c>
      <c r="AX5" s="88">
        <v>0</v>
      </c>
      <c r="AY5" s="88">
        <v>7779.6768376590699</v>
      </c>
      <c r="AZ5" s="88">
        <v>1.55145220444562</v>
      </c>
      <c r="BA5" s="88">
        <v>43505.509690500097</v>
      </c>
      <c r="BB5" s="88">
        <v>0.67624602072344597</v>
      </c>
      <c r="BC5" s="88">
        <v>184.45495949966099</v>
      </c>
      <c r="BD5" s="88">
        <v>1983.16632839057</v>
      </c>
      <c r="BE5" s="88">
        <v>0.74354582737809705</v>
      </c>
      <c r="BF5" s="88">
        <v>0</v>
      </c>
      <c r="BG5" s="88">
        <v>44.636322712456597</v>
      </c>
      <c r="BH5" s="88">
        <v>67226.124048056401</v>
      </c>
      <c r="BI5" s="88">
        <v>56971.739965063301</v>
      </c>
      <c r="BJ5" s="88">
        <v>10254.384082992899</v>
      </c>
      <c r="BK5" s="88">
        <v>0.61065257433709696</v>
      </c>
      <c r="BL5" s="88">
        <v>0.11707593659837801</v>
      </c>
      <c r="BM5" s="88">
        <v>360.68892448916102</v>
      </c>
      <c r="BN5" s="88">
        <v>26.991134908535699</v>
      </c>
      <c r="BO5" s="88">
        <v>22216.2141815506</v>
      </c>
      <c r="BP5" s="88">
        <v>143.143769987268</v>
      </c>
      <c r="BQ5" s="88">
        <v>64.594479029856004</v>
      </c>
      <c r="BR5" s="88">
        <v>31736.8354665917</v>
      </c>
      <c r="BS5" s="88">
        <v>576.41390361472702</v>
      </c>
      <c r="BT5" s="88">
        <v>1.1303274195120001</v>
      </c>
      <c r="BU5" s="88">
        <v>206.07250882036101</v>
      </c>
      <c r="BV5" s="88">
        <v>0.11258910019125</v>
      </c>
      <c r="BW5" s="88">
        <v>5491.3488053246001</v>
      </c>
      <c r="BX5" s="88">
        <v>2151.1883389466998</v>
      </c>
      <c r="BY5" s="88">
        <v>0</v>
      </c>
      <c r="BZ5" s="88">
        <v>2398.0803639099699</v>
      </c>
      <c r="CA5" s="88">
        <v>7213.0366239599098</v>
      </c>
      <c r="CB5" s="88">
        <v>0</v>
      </c>
      <c r="CC5" s="88">
        <v>24876.000572151999</v>
      </c>
      <c r="CD5" s="88">
        <v>151978.87715978501</v>
      </c>
      <c r="CE5" s="88">
        <v>5313.7673892747198</v>
      </c>
      <c r="CF5" s="88"/>
      <c r="CG5" s="49">
        <f t="shared" si="0"/>
        <v>1.6626007698218893E-4</v>
      </c>
      <c r="CH5" s="49">
        <f t="shared" si="1"/>
        <v>1.6491095456644574E-4</v>
      </c>
      <c r="CI5" s="49">
        <f t="shared" si="2"/>
        <v>9.8154985331536505E-5</v>
      </c>
      <c r="CJ5" s="49">
        <f t="shared" si="3"/>
        <v>2.0022324295679265E-4</v>
      </c>
      <c r="CK5" s="49">
        <f t="shared" si="3"/>
        <v>2.0810926562623273E-4</v>
      </c>
      <c r="CL5" s="49">
        <f t="shared" si="4"/>
        <v>1.2479645007717444E-4</v>
      </c>
      <c r="CM5" s="49">
        <f t="shared" si="5"/>
        <v>1.6492385901833523E-4</v>
      </c>
      <c r="CN5" s="93">
        <f t="shared" si="6"/>
        <v>1.2481663675819826E-4</v>
      </c>
      <c r="CO5" s="93">
        <f t="shared" si="7"/>
        <v>1.2427310726630176E-4</v>
      </c>
      <c r="CP5" s="93">
        <f t="shared" si="8"/>
        <v>1.2500836007694677E-4</v>
      </c>
      <c r="CQ5" s="93">
        <f t="shared" si="9"/>
        <v>1.2803244543573188E-4</v>
      </c>
      <c r="CR5" s="92">
        <f t="shared" si="11"/>
        <v>1.2479040202815475E-4</v>
      </c>
      <c r="CS5" s="92">
        <f t="shared" si="12"/>
        <v>1.2549889860321491E-4</v>
      </c>
      <c r="CT5" s="93">
        <f t="shared" si="10"/>
        <v>1.2516559684620202E-4</v>
      </c>
    </row>
    <row r="6" spans="1:98" x14ac:dyDescent="0.25">
      <c r="A6" s="87" t="s">
        <v>4</v>
      </c>
      <c r="B6" s="88">
        <v>190286.93713000001</v>
      </c>
      <c r="C6" s="88">
        <v>3117.7162831999999</v>
      </c>
      <c r="D6" s="88">
        <v>2319.2555358</v>
      </c>
      <c r="E6" s="88">
        <v>19110.160656</v>
      </c>
      <c r="F6" s="88">
        <v>16195.052164000001</v>
      </c>
      <c r="G6" s="88">
        <v>1345.2468882000001</v>
      </c>
      <c r="H6" s="88">
        <v>44817.178368000001</v>
      </c>
      <c r="I6" s="86">
        <v>1231.8106639</v>
      </c>
      <c r="J6" s="86">
        <v>330.73675291000001</v>
      </c>
      <c r="K6" s="86">
        <v>1846.2460532</v>
      </c>
      <c r="L6" s="86">
        <v>1693.3721760000001</v>
      </c>
      <c r="M6" s="86">
        <v>376.30492842000001</v>
      </c>
      <c r="N6" s="86">
        <v>199.91199266999999</v>
      </c>
      <c r="O6" s="86">
        <v>357.19569292</v>
      </c>
      <c r="Q6" s="87" t="s">
        <v>4</v>
      </c>
      <c r="R6" s="88">
        <v>3653.3327555228002</v>
      </c>
      <c r="S6" s="88">
        <v>632.39505336286004</v>
      </c>
      <c r="T6" s="88">
        <v>376.940412135202</v>
      </c>
      <c r="U6" s="88">
        <v>1233.8911164455301</v>
      </c>
      <c r="V6" s="88">
        <v>1233.8911164455301</v>
      </c>
      <c r="W6" s="88">
        <v>1024.0536229439001</v>
      </c>
      <c r="X6" s="88">
        <v>57.147578903138097</v>
      </c>
      <c r="Y6" s="88">
        <v>331.29520130192401</v>
      </c>
      <c r="Z6" s="88">
        <v>200.249651631148</v>
      </c>
      <c r="AA6" s="88">
        <v>4613.3004161407398</v>
      </c>
      <c r="AB6" s="88">
        <v>190609.13024623599</v>
      </c>
      <c r="AC6" s="88">
        <v>1519.5683943347201</v>
      </c>
      <c r="AD6" s="88">
        <v>609.64715546131504</v>
      </c>
      <c r="AE6" s="88">
        <v>433.60461497295802</v>
      </c>
      <c r="AF6" s="88">
        <v>262.22330826413901</v>
      </c>
      <c r="AG6" s="88">
        <v>413.09497962923399</v>
      </c>
      <c r="AH6" s="88">
        <v>1849.3640760748699</v>
      </c>
      <c r="AI6" s="88">
        <v>1849.3640760748699</v>
      </c>
      <c r="AJ6" s="88">
        <v>3371578.3128453102</v>
      </c>
      <c r="AK6" s="88">
        <v>0</v>
      </c>
      <c r="AL6" s="88">
        <v>601.46816343402702</v>
      </c>
      <c r="AM6" s="88">
        <v>105.459858770332</v>
      </c>
      <c r="AN6" s="88">
        <v>4593.1131568004403</v>
      </c>
      <c r="AO6" s="88">
        <v>727.900666258981</v>
      </c>
      <c r="AP6" s="88">
        <v>1696.2370656017599</v>
      </c>
      <c r="AQ6" s="88">
        <v>357.798904130273</v>
      </c>
      <c r="AR6" s="88">
        <v>3122.9722278023701</v>
      </c>
      <c r="AS6" s="88">
        <v>0</v>
      </c>
      <c r="AT6" s="88">
        <v>46350.175237740899</v>
      </c>
      <c r="AU6" s="88">
        <v>2089.7992340021001</v>
      </c>
      <c r="AV6" s="88">
        <v>232.19984446927501</v>
      </c>
      <c r="AW6" s="88">
        <v>2321.99907847138</v>
      </c>
      <c r="AX6" s="88">
        <v>0</v>
      </c>
      <c r="AY6" s="88">
        <v>2422.6316251378598</v>
      </c>
      <c r="AZ6" s="88">
        <v>8.6154824028505703E-2</v>
      </c>
      <c r="BA6" s="88">
        <v>13523.101813482999</v>
      </c>
      <c r="BB6" s="88">
        <v>0</v>
      </c>
      <c r="BC6" s="88">
        <v>105.720287452614</v>
      </c>
      <c r="BD6" s="88">
        <v>1290.3367480864399</v>
      </c>
      <c r="BE6" s="88">
        <v>0.177574554811532</v>
      </c>
      <c r="BF6" s="88">
        <v>0</v>
      </c>
      <c r="BG6" s="88">
        <v>127.44488871057101</v>
      </c>
      <c r="BH6" s="88">
        <v>19140.8444872277</v>
      </c>
      <c r="BI6" s="88">
        <v>16220.9612051441</v>
      </c>
      <c r="BJ6" s="88">
        <v>2919.8832820835801</v>
      </c>
      <c r="BK6" s="88">
        <v>5.1219177388845702</v>
      </c>
      <c r="BL6" s="88">
        <v>5.5697315539608799E-2</v>
      </c>
      <c r="BM6" s="88">
        <v>75.677694332798694</v>
      </c>
      <c r="BN6" s="88">
        <v>62.4942512515087</v>
      </c>
      <c r="BO6" s="88">
        <v>5932.3866062302604</v>
      </c>
      <c r="BP6" s="88">
        <v>24.729865353296098</v>
      </c>
      <c r="BQ6" s="88">
        <v>31.874820632065099</v>
      </c>
      <c r="BR6" s="88">
        <v>8474.8601151209496</v>
      </c>
      <c r="BS6" s="88">
        <v>224.1316822455</v>
      </c>
      <c r="BT6" s="88">
        <v>0.98752574819689398</v>
      </c>
      <c r="BU6" s="88">
        <v>88.931410704542003</v>
      </c>
      <c r="BV6" s="88">
        <v>7.5647087684761097E-2</v>
      </c>
      <c r="BW6" s="88">
        <v>1347.1628540038</v>
      </c>
      <c r="BX6" s="88">
        <v>593.03565750590803</v>
      </c>
      <c r="BY6" s="88">
        <v>0</v>
      </c>
      <c r="BZ6" s="88">
        <v>650.59360246675897</v>
      </c>
      <c r="CA6" s="88">
        <v>2074.6396156435599</v>
      </c>
      <c r="CB6" s="88">
        <v>0</v>
      </c>
      <c r="CC6" s="88">
        <v>7181.1981587485998</v>
      </c>
      <c r="CD6" s="88">
        <v>44892.732330241299</v>
      </c>
      <c r="CE6" s="88">
        <v>1569.6474327425401</v>
      </c>
      <c r="CF6" s="88"/>
      <c r="CG6" s="49">
        <f t="shared" si="0"/>
        <v>1.6931961862199074E-3</v>
      </c>
      <c r="CH6" s="49">
        <f t="shared" si="1"/>
        <v>1.685831591120762E-3</v>
      </c>
      <c r="CI6" s="49">
        <f t="shared" si="2"/>
        <v>1.1829410899449259E-3</v>
      </c>
      <c r="CJ6" s="49">
        <f t="shared" si="3"/>
        <v>1.6056291613679231E-3</v>
      </c>
      <c r="CK6" s="49">
        <f t="shared" si="3"/>
        <v>1.5998121451990476E-3</v>
      </c>
      <c r="CL6" s="49">
        <f t="shared" si="4"/>
        <v>1.424248456254458E-3</v>
      </c>
      <c r="CM6" s="49">
        <f t="shared" si="5"/>
        <v>1.6858259487224753E-3</v>
      </c>
      <c r="CN6" s="93">
        <f t="shared" si="6"/>
        <v>1.6889385735168248E-3</v>
      </c>
      <c r="CO6" s="93">
        <f t="shared" si="7"/>
        <v>1.6884981394129114E-3</v>
      </c>
      <c r="CP6" s="93">
        <f t="shared" si="8"/>
        <v>1.6888447070560236E-3</v>
      </c>
      <c r="CQ6" s="93">
        <f t="shared" si="9"/>
        <v>1.6918251299765314E-3</v>
      </c>
      <c r="CR6" s="92">
        <f t="shared" si="11"/>
        <v>1.6887467242860869E-3</v>
      </c>
      <c r="CS6" s="92">
        <f t="shared" si="12"/>
        <v>1.6890380443828155E-3</v>
      </c>
      <c r="CT6" s="93">
        <f t="shared" si="10"/>
        <v>1.6887415560413877E-3</v>
      </c>
    </row>
    <row r="7" spans="1:98" x14ac:dyDescent="0.25">
      <c r="A7" s="87" t="s">
        <v>5</v>
      </c>
      <c r="B7" s="88">
        <v>87069.774416</v>
      </c>
      <c r="C7" s="88">
        <v>1426.498378</v>
      </c>
      <c r="D7" s="88">
        <v>1057.188662</v>
      </c>
      <c r="E7" s="88">
        <v>8740.6502120000005</v>
      </c>
      <c r="F7" s="88">
        <v>7407.3315549999998</v>
      </c>
      <c r="G7" s="88">
        <v>614.31250699999998</v>
      </c>
      <c r="H7" s="88">
        <v>20505.913</v>
      </c>
      <c r="I7" s="86">
        <v>702.92931372999999</v>
      </c>
      <c r="J7" s="86">
        <v>188.45289849</v>
      </c>
      <c r="K7" s="86">
        <v>1403.9740985000001</v>
      </c>
      <c r="L7" s="86">
        <v>1579.8634704999999</v>
      </c>
      <c r="M7" s="86">
        <v>214.83630475000001</v>
      </c>
      <c r="N7" s="86">
        <v>113.69991589999999</v>
      </c>
      <c r="O7" s="86">
        <v>204.15730776000001</v>
      </c>
      <c r="Q7" s="87" t="s">
        <v>5</v>
      </c>
      <c r="R7" s="88">
        <v>1327.21580064251</v>
      </c>
      <c r="S7" s="88">
        <v>253.534704737656</v>
      </c>
      <c r="T7" s="88">
        <v>214.974029730745</v>
      </c>
      <c r="U7" s="88">
        <v>703.37998652233898</v>
      </c>
      <c r="V7" s="88">
        <v>703.37998652233898</v>
      </c>
      <c r="W7" s="88">
        <v>411.98351900479003</v>
      </c>
      <c r="X7" s="88">
        <v>22.843098714846398</v>
      </c>
      <c r="Y7" s="88">
        <v>188.57386404923801</v>
      </c>
      <c r="Z7" s="88">
        <v>113.772867612081</v>
      </c>
      <c r="AA7" s="88">
        <v>2135.8380495807701</v>
      </c>
      <c r="AB7" s="88">
        <v>87138.679661362097</v>
      </c>
      <c r="AC7" s="88">
        <v>606.94673946585397</v>
      </c>
      <c r="AD7" s="88">
        <v>291.94906132469299</v>
      </c>
      <c r="AE7" s="88">
        <v>137.12581266610999</v>
      </c>
      <c r="AF7" s="88">
        <v>105.039239510716</v>
      </c>
      <c r="AG7" s="88">
        <v>80.869923523450495</v>
      </c>
      <c r="AH7" s="88">
        <v>1404.87422640764</v>
      </c>
      <c r="AI7" s="88">
        <v>1404.87422640764</v>
      </c>
      <c r="AJ7" s="88">
        <v>2292112.5046373098</v>
      </c>
      <c r="AK7" s="88">
        <v>0</v>
      </c>
      <c r="AL7" s="88">
        <v>240.20035823702199</v>
      </c>
      <c r="AM7" s="88">
        <v>42.194259382728703</v>
      </c>
      <c r="AN7" s="88">
        <v>2157.1370841327398</v>
      </c>
      <c r="AO7" s="88">
        <v>291.96005665281899</v>
      </c>
      <c r="AP7" s="88">
        <v>1580.88131335501</v>
      </c>
      <c r="AQ7" s="88">
        <v>204.28830849168301</v>
      </c>
      <c r="AR7" s="88">
        <v>1427.62139869365</v>
      </c>
      <c r="AS7" s="88">
        <v>0</v>
      </c>
      <c r="AT7" s="88">
        <v>21151.9600817705</v>
      </c>
      <c r="AU7" s="88">
        <v>951.94955234246595</v>
      </c>
      <c r="AV7" s="88">
        <v>105.77211457673999</v>
      </c>
      <c r="AW7" s="88">
        <v>1057.7216669192001</v>
      </c>
      <c r="AX7" s="88">
        <v>0</v>
      </c>
      <c r="AY7" s="88">
        <v>1032.36839526161</v>
      </c>
      <c r="AZ7" s="88">
        <v>3.4337122993656197E-2</v>
      </c>
      <c r="BA7" s="88">
        <v>5680.6019647335097</v>
      </c>
      <c r="BB7" s="88">
        <v>0</v>
      </c>
      <c r="BC7" s="88">
        <v>51.377299638441897</v>
      </c>
      <c r="BD7" s="88">
        <v>621.46555224954</v>
      </c>
      <c r="BE7" s="88">
        <v>8.3729382043243594E-2</v>
      </c>
      <c r="BF7" s="88">
        <v>0</v>
      </c>
      <c r="BG7" s="88">
        <v>62.072571914989702</v>
      </c>
      <c r="BH7" s="88">
        <v>8747.0215864458605</v>
      </c>
      <c r="BI7" s="88">
        <v>7412.6892037060597</v>
      </c>
      <c r="BJ7" s="88">
        <v>1334.3323827397901</v>
      </c>
      <c r="BK7" s="88">
        <v>2.4453242917045501</v>
      </c>
      <c r="BL7" s="88">
        <v>2.7136410877384401E-2</v>
      </c>
      <c r="BM7" s="88">
        <v>36.570042610162197</v>
      </c>
      <c r="BN7" s="88">
        <v>29.109293259919401</v>
      </c>
      <c r="BO7" s="88">
        <v>2692.5947821567802</v>
      </c>
      <c r="BP7" s="88">
        <v>11.7177608844171</v>
      </c>
      <c r="BQ7" s="88">
        <v>14.8973250425326</v>
      </c>
      <c r="BR7" s="88">
        <v>3846.55930097499</v>
      </c>
      <c r="BS7" s="88">
        <v>106.36169635365</v>
      </c>
      <c r="BT7" s="88">
        <v>0.47975589374273098</v>
      </c>
      <c r="BU7" s="88">
        <v>43.217876112259297</v>
      </c>
      <c r="BV7" s="88">
        <v>3.71157606650242E-2</v>
      </c>
      <c r="BW7" s="88">
        <v>614.70594900435901</v>
      </c>
      <c r="BX7" s="88">
        <v>237.24003290933001</v>
      </c>
      <c r="BY7" s="88">
        <v>0</v>
      </c>
      <c r="BZ7" s="88">
        <v>261.217553856959</v>
      </c>
      <c r="CA7" s="88">
        <v>860.65860257513896</v>
      </c>
      <c r="CB7" s="88">
        <v>0</v>
      </c>
      <c r="CC7" s="88">
        <v>3198.7911815668999</v>
      </c>
      <c r="CD7" s="88">
        <v>20522.056854422099</v>
      </c>
      <c r="CE7" s="88">
        <v>654.23368912356</v>
      </c>
      <c r="CF7" s="88"/>
      <c r="CG7" s="49">
        <f t="shared" si="0"/>
        <v>7.9137962426413468E-4</v>
      </c>
      <c r="CH7" s="49">
        <f t="shared" si="1"/>
        <v>7.8725690191426589E-4</v>
      </c>
      <c r="CI7" s="49">
        <f t="shared" si="2"/>
        <v>5.0417199725893275E-4</v>
      </c>
      <c r="CJ7" s="49">
        <f t="shared" si="3"/>
        <v>7.289359820294403E-4</v>
      </c>
      <c r="CK7" s="49">
        <f t="shared" si="3"/>
        <v>7.2328998186175976E-4</v>
      </c>
      <c r="CL7" s="49">
        <f t="shared" si="4"/>
        <v>6.4045904954858877E-4</v>
      </c>
      <c r="CM7" s="49">
        <f t="shared" si="5"/>
        <v>7.8727801205916701E-4</v>
      </c>
      <c r="CN7" s="93">
        <f t="shared" si="6"/>
        <v>6.4113529416998853E-4</v>
      </c>
      <c r="CO7" s="93">
        <f t="shared" si="7"/>
        <v>6.4188749659605134E-4</v>
      </c>
      <c r="CP7" s="93">
        <f t="shared" si="8"/>
        <v>6.4112857110511614E-4</v>
      </c>
      <c r="CQ7" s="93">
        <f t="shared" si="9"/>
        <v>6.4426000981458276E-4</v>
      </c>
      <c r="CR7" s="92">
        <f t="shared" si="11"/>
        <v>6.4106939888609025E-4</v>
      </c>
      <c r="CS7" s="92">
        <f t="shared" si="12"/>
        <v>6.4161623606800978E-4</v>
      </c>
      <c r="CT7" s="93">
        <f t="shared" si="10"/>
        <v>6.416656504747906E-4</v>
      </c>
    </row>
    <row r="8" spans="1:98" x14ac:dyDescent="0.25">
      <c r="A8" s="87" t="s">
        <v>6</v>
      </c>
      <c r="B8" s="88">
        <v>966.95218399999999</v>
      </c>
      <c r="C8" s="88">
        <v>15.956910000000001</v>
      </c>
      <c r="D8" s="88">
        <v>17.658196</v>
      </c>
      <c r="E8" s="88">
        <v>102.353888</v>
      </c>
      <c r="F8" s="88">
        <v>86.740561999999997</v>
      </c>
      <c r="G8" s="88">
        <v>8.6317640000000004</v>
      </c>
      <c r="H8" s="88">
        <v>229.380436</v>
      </c>
      <c r="I8" s="86">
        <v>5.65469416</v>
      </c>
      <c r="J8" s="86">
        <v>2.4965342599999998</v>
      </c>
      <c r="K8" s="86">
        <v>14.82923692</v>
      </c>
      <c r="L8" s="86">
        <v>8.6981722999999995</v>
      </c>
      <c r="M8" s="86">
        <v>2.8494012400000002</v>
      </c>
      <c r="N8" s="86">
        <v>2.2759923400000002</v>
      </c>
      <c r="O8" s="86">
        <v>1.75551352</v>
      </c>
      <c r="Q8" s="87" t="s">
        <v>6</v>
      </c>
      <c r="R8" s="88">
        <v>13.678800828849599</v>
      </c>
      <c r="S8" s="88">
        <v>5.9915484247865596</v>
      </c>
      <c r="T8" s="88">
        <v>2.8494026610653802</v>
      </c>
      <c r="U8" s="88">
        <v>5.6546925167294404</v>
      </c>
      <c r="V8" s="88">
        <v>5.6546925167294404</v>
      </c>
      <c r="W8" s="88">
        <v>5.0435007176044504</v>
      </c>
      <c r="X8" s="88">
        <v>0.86399914107045395</v>
      </c>
      <c r="Y8" s="88">
        <v>2.4965223035486699</v>
      </c>
      <c r="Z8" s="88">
        <v>2.2760022311885599</v>
      </c>
      <c r="AA8" s="88">
        <v>21.320853090383899</v>
      </c>
      <c r="AB8" s="88">
        <v>966.95202500041296</v>
      </c>
      <c r="AC8" s="88">
        <v>10.0160581981183</v>
      </c>
      <c r="AD8" s="88">
        <v>2.6453197322442499</v>
      </c>
      <c r="AE8" s="88">
        <v>3.32361113196316</v>
      </c>
      <c r="AF8" s="88">
        <v>0.110303883455127</v>
      </c>
      <c r="AG8" s="88">
        <v>1.06631866179445</v>
      </c>
      <c r="AH8" s="88">
        <v>14.8292340022376</v>
      </c>
      <c r="AI8" s="88">
        <v>14.8292340022376</v>
      </c>
      <c r="AJ8" s="88">
        <v>25530.607097780401</v>
      </c>
      <c r="AK8" s="88">
        <v>0</v>
      </c>
      <c r="AL8" s="88">
        <v>4.7893533107139099</v>
      </c>
      <c r="AM8" s="88">
        <v>1.28690983736062</v>
      </c>
      <c r="AN8" s="88">
        <v>22.404035284322301</v>
      </c>
      <c r="AO8" s="88">
        <v>3.19593510981773</v>
      </c>
      <c r="AP8" s="88">
        <v>8.6981961953956493</v>
      </c>
      <c r="AQ8" s="88">
        <v>1.75553459001769</v>
      </c>
      <c r="AR8" s="88">
        <v>15.956906827163101</v>
      </c>
      <c r="AS8" s="88">
        <v>0</v>
      </c>
      <c r="AT8" s="88">
        <v>238.19219299260899</v>
      </c>
      <c r="AU8" s="88">
        <v>15.892374208127301</v>
      </c>
      <c r="AV8" s="88">
        <v>1.76582218136322</v>
      </c>
      <c r="AW8" s="88">
        <v>17.658196389490499</v>
      </c>
      <c r="AX8" s="88">
        <v>0</v>
      </c>
      <c r="AY8" s="88">
        <v>11.6623995899403</v>
      </c>
      <c r="AZ8" s="88">
        <v>2.4164746992068799E-3</v>
      </c>
      <c r="BA8" s="88">
        <v>65.218478156054104</v>
      </c>
      <c r="BB8" s="88">
        <v>1.01587878988298E-3</v>
      </c>
      <c r="BC8" s="88">
        <v>0.29040999134685802</v>
      </c>
      <c r="BD8" s="88">
        <v>3.1116058135881799</v>
      </c>
      <c r="BE8" s="88">
        <v>9.8433417660124395E-4</v>
      </c>
      <c r="BF8" s="88">
        <v>0</v>
      </c>
      <c r="BG8" s="88">
        <v>7.0336463896559107E-2</v>
      </c>
      <c r="BH8" s="88">
        <v>102.358515693711</v>
      </c>
      <c r="BI8" s="88">
        <v>86.745194155106105</v>
      </c>
      <c r="BJ8" s="88">
        <v>15.6133215386056</v>
      </c>
      <c r="BK8" s="88">
        <v>9.3117478794292195E-4</v>
      </c>
      <c r="BL8" s="88">
        <v>1.6912250533242899E-4</v>
      </c>
      <c r="BM8" s="88">
        <v>0.46256044797918799</v>
      </c>
      <c r="BN8" s="88">
        <v>4.3008206705357703E-2</v>
      </c>
      <c r="BO8" s="88">
        <v>33.812921069021201</v>
      </c>
      <c r="BP8" s="88">
        <v>0.222884957313006</v>
      </c>
      <c r="BQ8" s="88">
        <v>0.100217779174038</v>
      </c>
      <c r="BR8" s="88">
        <v>48.303431383896303</v>
      </c>
      <c r="BS8" s="88">
        <v>0.86409757198366299</v>
      </c>
      <c r="BT8" s="88">
        <v>1.7563549882328301E-3</v>
      </c>
      <c r="BU8" s="88">
        <v>0.32038817881688902</v>
      </c>
      <c r="BV8" s="88">
        <v>1.56523421352866E-4</v>
      </c>
      <c r="BW8" s="88">
        <v>8.6317579589609608</v>
      </c>
      <c r="BX8" s="88">
        <v>3.2248173536229099</v>
      </c>
      <c r="BY8" s="88">
        <v>0</v>
      </c>
      <c r="BZ8" s="88">
        <v>3.5949362174594999</v>
      </c>
      <c r="CA8" s="88">
        <v>10.812943790582899</v>
      </c>
      <c r="CB8" s="88">
        <v>0</v>
      </c>
      <c r="CC8" s="88">
        <v>37.2912550141371</v>
      </c>
      <c r="CD8" s="88">
        <v>229.38036695932999</v>
      </c>
      <c r="CE8" s="88">
        <v>7.9657887901475402</v>
      </c>
      <c r="CF8" s="88"/>
      <c r="CG8" s="49">
        <f t="shared" si="0"/>
        <v>-1.6443376379925472E-7</v>
      </c>
      <c r="CH8" s="49">
        <f t="shared" si="1"/>
        <v>-1.9883780129601918E-7</v>
      </c>
      <c r="CI8" s="49">
        <f t="shared" si="2"/>
        <v>2.2057207798589247E-8</v>
      </c>
      <c r="CJ8" s="49">
        <f t="shared" si="3"/>
        <v>4.5212681232009497E-5</v>
      </c>
      <c r="CK8" s="49">
        <f t="shared" si="3"/>
        <v>5.3402410582817888E-5</v>
      </c>
      <c r="CL8" s="49">
        <f t="shared" si="4"/>
        <v>-6.9986146976128733E-7</v>
      </c>
      <c r="CM8" s="49">
        <f t="shared" si="5"/>
        <v>-3.0098761349032283E-7</v>
      </c>
      <c r="CN8" s="93">
        <f t="shared" si="6"/>
        <v>-2.9060290674073796E-7</v>
      </c>
      <c r="CO8" s="93">
        <f t="shared" si="7"/>
        <v>-4.789219808222273E-6</v>
      </c>
      <c r="CP8" s="93">
        <f t="shared" si="8"/>
        <v>-1.9675742018491569E-7</v>
      </c>
      <c r="CQ8" s="93">
        <f t="shared" si="9"/>
        <v>2.7471743287645842E-6</v>
      </c>
      <c r="CR8" s="92">
        <f t="shared" si="11"/>
        <v>4.9872420917321149E-7</v>
      </c>
      <c r="CS8" s="92">
        <f t="shared" si="12"/>
        <v>4.3458795471003249E-6</v>
      </c>
      <c r="CT8" s="93">
        <f t="shared" si="10"/>
        <v>1.2002196194944149E-5</v>
      </c>
    </row>
    <row r="9" spans="1:98" x14ac:dyDescent="0.25">
      <c r="A9" s="87" t="s">
        <v>7</v>
      </c>
      <c r="B9" s="88">
        <v>1226.7573978999999</v>
      </c>
      <c r="C9" s="88">
        <v>20.13465536</v>
      </c>
      <c r="D9" s="88">
        <v>16.759346050000001</v>
      </c>
      <c r="E9" s="88">
        <v>124.81503677000001</v>
      </c>
      <c r="F9" s="88">
        <v>105.77547015</v>
      </c>
      <c r="G9" s="88">
        <v>9.2253465699999992</v>
      </c>
      <c r="H9" s="88">
        <v>289.43571439999999</v>
      </c>
      <c r="I9" s="86">
        <v>10.7317064</v>
      </c>
      <c r="J9" s="86">
        <v>4.7380232400000004</v>
      </c>
      <c r="K9" s="86">
        <v>28.14352345</v>
      </c>
      <c r="L9" s="86">
        <v>16.507741920000001</v>
      </c>
      <c r="M9" s="86">
        <v>5.4077085599999997</v>
      </c>
      <c r="N9" s="86">
        <v>4.3194700099999999</v>
      </c>
      <c r="O9" s="86">
        <v>3.3316842599999998</v>
      </c>
      <c r="Q9" s="87" t="s">
        <v>7</v>
      </c>
      <c r="R9" s="88">
        <v>15.775656990907001</v>
      </c>
      <c r="S9" s="88">
        <v>6.9099987454025298</v>
      </c>
      <c r="T9" s="88">
        <v>5.4077186258057699</v>
      </c>
      <c r="U9" s="88">
        <v>10.731709076487601</v>
      </c>
      <c r="V9" s="88">
        <v>10.731709076487601</v>
      </c>
      <c r="W9" s="88">
        <v>5.8166160105160403</v>
      </c>
      <c r="X9" s="88">
        <v>0.99645314069853397</v>
      </c>
      <c r="Y9" s="88">
        <v>4.7379912077638799</v>
      </c>
      <c r="Z9" s="88">
        <v>4.3194686113704197</v>
      </c>
      <c r="AA9" s="88">
        <v>24.589145451809699</v>
      </c>
      <c r="AB9" s="88">
        <v>1226.7569503463999</v>
      </c>
      <c r="AC9" s="88">
        <v>11.551422140766199</v>
      </c>
      <c r="AD9" s="88">
        <v>3.0508297057557101</v>
      </c>
      <c r="AE9" s="88">
        <v>3.8330929568577501</v>
      </c>
      <c r="AF9" s="88">
        <v>0.12721278925952201</v>
      </c>
      <c r="AG9" s="88">
        <v>1.2297691878833901</v>
      </c>
      <c r="AH9" s="88">
        <v>28.143519022287599</v>
      </c>
      <c r="AI9" s="88">
        <v>28.143519022287599</v>
      </c>
      <c r="AJ9" s="88">
        <v>27635.9293892645</v>
      </c>
      <c r="AK9" s="88">
        <v>0</v>
      </c>
      <c r="AL9" s="88">
        <v>5.5235110398518401</v>
      </c>
      <c r="AM9" s="88">
        <v>1.48418906908216</v>
      </c>
      <c r="AN9" s="88">
        <v>25.838412794894001</v>
      </c>
      <c r="AO9" s="88">
        <v>3.6858433094462502</v>
      </c>
      <c r="AP9" s="88">
        <v>16.507780809424698</v>
      </c>
      <c r="AQ9" s="88">
        <v>3.33167925118636</v>
      </c>
      <c r="AR9" s="88">
        <v>20.1346466376758</v>
      </c>
      <c r="AS9" s="88">
        <v>0</v>
      </c>
      <c r="AT9" s="88">
        <v>299.598321511047</v>
      </c>
      <c r="AU9" s="88">
        <v>15.0834188018981</v>
      </c>
      <c r="AV9" s="88">
        <v>1.6759275578851001</v>
      </c>
      <c r="AW9" s="88">
        <v>16.759346359783201</v>
      </c>
      <c r="AX9" s="88">
        <v>0</v>
      </c>
      <c r="AY9" s="88">
        <v>13.4501379180101</v>
      </c>
      <c r="AZ9" s="88">
        <v>2.6087828833148601E-3</v>
      </c>
      <c r="BA9" s="88">
        <v>75.215861980522106</v>
      </c>
      <c r="BB9" s="88">
        <v>1.32454284407259E-3</v>
      </c>
      <c r="BC9" s="88">
        <v>0.29457362268996901</v>
      </c>
      <c r="BD9" s="88">
        <v>3.22092008796441</v>
      </c>
      <c r="BE9" s="88">
        <v>2.1212398794071699E-3</v>
      </c>
      <c r="BF9" s="88">
        <v>0</v>
      </c>
      <c r="BG9" s="88">
        <v>7.0983014930802404E-2</v>
      </c>
      <c r="BH9" s="88">
        <v>124.81965338226399</v>
      </c>
      <c r="BI9" s="88">
        <v>105.780090117881</v>
      </c>
      <c r="BJ9" s="88">
        <v>19.039563264383698</v>
      </c>
      <c r="BK9" s="88">
        <v>1.1267519965607799E-3</v>
      </c>
      <c r="BL9" s="88">
        <v>2.6317638629386501E-4</v>
      </c>
      <c r="BM9" s="88">
        <v>1.10382414832696</v>
      </c>
      <c r="BN9" s="88">
        <v>4.0534532647695798E-2</v>
      </c>
      <c r="BO9" s="88">
        <v>41.316726136344798</v>
      </c>
      <c r="BP9" s="88">
        <v>0.24104885332098699</v>
      </c>
      <c r="BQ9" s="88">
        <v>0.11058016688988399</v>
      </c>
      <c r="BR9" s="88">
        <v>59.021818151755099</v>
      </c>
      <c r="BS9" s="88">
        <v>0.99654500946289803</v>
      </c>
      <c r="BT9" s="88">
        <v>1.9217357760544899E-3</v>
      </c>
      <c r="BU9" s="88">
        <v>0.34943143460264398</v>
      </c>
      <c r="BV9" s="88">
        <v>2.83738642063085E-4</v>
      </c>
      <c r="BW9" s="88">
        <v>9.22535826408064</v>
      </c>
      <c r="BX9" s="88">
        <v>3.719140787148</v>
      </c>
      <c r="BY9" s="88">
        <v>0</v>
      </c>
      <c r="BZ9" s="88">
        <v>4.14599361323324</v>
      </c>
      <c r="CA9" s="88">
        <v>12.470484558931201</v>
      </c>
      <c r="CB9" s="88">
        <v>0</v>
      </c>
      <c r="CC9" s="88">
        <v>43.007657239041599</v>
      </c>
      <c r="CD9" s="88">
        <v>289.43561467616797</v>
      </c>
      <c r="CE9" s="88">
        <v>9.1868833984655698</v>
      </c>
      <c r="CF9" s="88"/>
      <c r="CG9" s="49">
        <f t="shared" si="0"/>
        <v>-3.6482649361919416E-7</v>
      </c>
      <c r="CH9" s="49">
        <f t="shared" si="1"/>
        <v>-4.331995777351455E-7</v>
      </c>
      <c r="CI9" s="49">
        <f t="shared" si="2"/>
        <v>1.8484205711653297E-8</v>
      </c>
      <c r="CJ9" s="49">
        <f t="shared" si="3"/>
        <v>3.6987628922423963E-5</v>
      </c>
      <c r="CK9" s="49">
        <f t="shared" si="3"/>
        <v>4.3677119793907035E-5</v>
      </c>
      <c r="CL9" s="49">
        <f t="shared" si="4"/>
        <v>1.2676033959256296E-6</v>
      </c>
      <c r="CM9" s="49">
        <f t="shared" si="5"/>
        <v>-3.4454570414407515E-7</v>
      </c>
      <c r="CN9" s="93">
        <f t="shared" si="6"/>
        <v>2.4940000226238566E-7</v>
      </c>
      <c r="CO9" s="93">
        <f t="shared" si="7"/>
        <v>-6.7606751799030169E-6</v>
      </c>
      <c r="CP9" s="93">
        <f t="shared" si="8"/>
        <v>-1.5732615743843998E-7</v>
      </c>
      <c r="CQ9" s="93">
        <f t="shared" si="9"/>
        <v>2.3558294578323699E-6</v>
      </c>
      <c r="CR9" s="92">
        <f t="shared" si="11"/>
        <v>1.8613809635909562E-6</v>
      </c>
      <c r="CS9" s="92">
        <f t="shared" si="12"/>
        <v>-3.2379657155012358E-7</v>
      </c>
      <c r="CT9" s="93">
        <f t="shared" si="10"/>
        <v>-1.503387850999641E-6</v>
      </c>
    </row>
    <row r="10" spans="1:98" x14ac:dyDescent="0.25">
      <c r="A10" s="87" t="s">
        <v>8</v>
      </c>
      <c r="B10" s="88"/>
      <c r="C10" s="88"/>
      <c r="D10" s="88"/>
      <c r="E10" s="88"/>
      <c r="F10" s="88"/>
      <c r="G10" s="88"/>
      <c r="H10" s="88"/>
      <c r="I10" s="86"/>
      <c r="J10" s="86"/>
      <c r="K10" s="86"/>
      <c r="L10" s="86"/>
      <c r="M10" s="86"/>
      <c r="N10" s="86"/>
      <c r="O10" s="86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49">
        <f t="shared" si="0"/>
        <v>0</v>
      </c>
      <c r="CH10" s="49">
        <f t="shared" si="1"/>
        <v>0</v>
      </c>
      <c r="CI10" s="49">
        <f t="shared" si="2"/>
        <v>0</v>
      </c>
      <c r="CJ10" s="49">
        <f t="shared" si="3"/>
        <v>0</v>
      </c>
      <c r="CK10" s="49">
        <f t="shared" si="3"/>
        <v>0</v>
      </c>
      <c r="CL10" s="49">
        <f t="shared" si="4"/>
        <v>0</v>
      </c>
      <c r="CM10" s="49">
        <f t="shared" si="5"/>
        <v>0</v>
      </c>
      <c r="CN10" s="93">
        <f t="shared" si="6"/>
        <v>0</v>
      </c>
      <c r="CO10" s="93">
        <f t="shared" si="7"/>
        <v>0</v>
      </c>
      <c r="CP10" s="93">
        <f t="shared" si="8"/>
        <v>0</v>
      </c>
      <c r="CQ10" s="93">
        <f t="shared" si="9"/>
        <v>0</v>
      </c>
      <c r="CR10" s="92">
        <f t="shared" si="11"/>
        <v>0</v>
      </c>
      <c r="CS10" s="92">
        <f t="shared" si="12"/>
        <v>0</v>
      </c>
      <c r="CT10" s="93">
        <f t="shared" si="10"/>
        <v>0</v>
      </c>
    </row>
    <row r="11" spans="1:98" x14ac:dyDescent="0.25">
      <c r="A11" s="87" t="s">
        <v>9</v>
      </c>
      <c r="B11" s="88">
        <v>301981.16450000001</v>
      </c>
      <c r="C11" s="88">
        <v>4994.0778658999998</v>
      </c>
      <c r="D11" s="88">
        <v>6065.7103570999998</v>
      </c>
      <c r="E11" s="88">
        <v>32457.418968000002</v>
      </c>
      <c r="F11" s="88">
        <v>27506.286493</v>
      </c>
      <c r="G11" s="88">
        <v>2864.2116114</v>
      </c>
      <c r="H11" s="88">
        <v>71789.844782999993</v>
      </c>
      <c r="I11" s="86">
        <v>2105.2146745</v>
      </c>
      <c r="J11" s="86">
        <v>929.44735230000003</v>
      </c>
      <c r="K11" s="86">
        <v>5520.8515854999996</v>
      </c>
      <c r="L11" s="86">
        <v>3238.2865404999998</v>
      </c>
      <c r="M11" s="86">
        <v>1060.8179984000001</v>
      </c>
      <c r="N11" s="86">
        <v>847.34069261000002</v>
      </c>
      <c r="O11" s="86">
        <v>653.56899023999995</v>
      </c>
      <c r="Q11" s="87" t="s">
        <v>9</v>
      </c>
      <c r="R11" s="88">
        <v>4166.3732365590704</v>
      </c>
      <c r="S11" s="88">
        <v>1824.9148832164601</v>
      </c>
      <c r="T11" s="88">
        <v>1060.8145350918301</v>
      </c>
      <c r="U11" s="88">
        <v>2047.6890202407301</v>
      </c>
      <c r="V11" s="88">
        <v>2047.6890202407301</v>
      </c>
      <c r="W11" s="88">
        <v>1536.17632100985</v>
      </c>
      <c r="X11" s="88">
        <v>263.16192532913402</v>
      </c>
      <c r="Y11" s="88">
        <v>904.05507671992405</v>
      </c>
      <c r="Z11" s="88">
        <v>847.33815608175905</v>
      </c>
      <c r="AA11" s="88">
        <v>6493.99639876541</v>
      </c>
      <c r="AB11" s="88">
        <v>301979.08893493598</v>
      </c>
      <c r="AC11" s="88">
        <v>3050.7371457331901</v>
      </c>
      <c r="AD11" s="88">
        <v>805.713886109226</v>
      </c>
      <c r="AE11" s="88">
        <v>1012.3368668852401</v>
      </c>
      <c r="AF11" s="88">
        <v>33.596981494697097</v>
      </c>
      <c r="AG11" s="88">
        <v>324.78270056307503</v>
      </c>
      <c r="AH11" s="88">
        <v>5369.9734668441297</v>
      </c>
      <c r="AI11" s="88">
        <v>5369.9734668441297</v>
      </c>
      <c r="AJ11" s="88">
        <v>13364926.886132</v>
      </c>
      <c r="AK11" s="88">
        <v>0</v>
      </c>
      <c r="AL11" s="88">
        <v>1458.7479722318801</v>
      </c>
      <c r="AM11" s="88">
        <v>391.97454882496697</v>
      </c>
      <c r="AN11" s="88">
        <v>6823.9308148179398</v>
      </c>
      <c r="AO11" s="88">
        <v>973.43259532076399</v>
      </c>
      <c r="AP11" s="88">
        <v>3149.7907936602701</v>
      </c>
      <c r="AQ11" s="88">
        <v>635.70836464348304</v>
      </c>
      <c r="AR11" s="88">
        <v>4994.0444032222704</v>
      </c>
      <c r="AS11" s="88">
        <v>0</v>
      </c>
      <c r="AT11" s="88">
        <v>74473.404982026797</v>
      </c>
      <c r="AU11" s="88">
        <v>5459.1296571724597</v>
      </c>
      <c r="AV11" s="88">
        <v>606.57000436466603</v>
      </c>
      <c r="AW11" s="88">
        <v>6065.6996615371199</v>
      </c>
      <c r="AX11" s="88">
        <v>0</v>
      </c>
      <c r="AY11" s="88">
        <v>3552.1983713378299</v>
      </c>
      <c r="AZ11" s="88">
        <v>0.77879817944079699</v>
      </c>
      <c r="BA11" s="88">
        <v>19864.528395959202</v>
      </c>
      <c r="BB11" s="88">
        <v>0.31897343009088502</v>
      </c>
      <c r="BC11" s="88">
        <v>94.297115157106802</v>
      </c>
      <c r="BD11" s="88">
        <v>1007.95209733968</v>
      </c>
      <c r="BE11" s="88">
        <v>0.27803826174374502</v>
      </c>
      <c r="BF11" s="88">
        <v>0</v>
      </c>
      <c r="BG11" s="88">
        <v>22.851864576563699</v>
      </c>
      <c r="BH11" s="88">
        <v>32458.736633457898</v>
      </c>
      <c r="BI11" s="88">
        <v>27507.6338985406</v>
      </c>
      <c r="BJ11" s="88">
        <v>4951.1027349173501</v>
      </c>
      <c r="BK11" s="88">
        <v>0.295611917022437</v>
      </c>
      <c r="BL11" s="88">
        <v>5.1521056624613398E-2</v>
      </c>
      <c r="BM11" s="88">
        <v>126.694726638337</v>
      </c>
      <c r="BN11" s="88">
        <v>14.0793452245131</v>
      </c>
      <c r="BO11" s="88">
        <v>10719.2500024195</v>
      </c>
      <c r="BP11" s="88">
        <v>71.817150670590806</v>
      </c>
      <c r="BQ11" s="88">
        <v>32.210511938027999</v>
      </c>
      <c r="BR11" s="88">
        <v>15313.021279353101</v>
      </c>
      <c r="BS11" s="88">
        <v>263.18933505980698</v>
      </c>
      <c r="BT11" s="88">
        <v>0.56509665656619101</v>
      </c>
      <c r="BU11" s="88">
        <v>103.125569259743</v>
      </c>
      <c r="BV11" s="88">
        <v>4.6196461827521303E-2</v>
      </c>
      <c r="BW11" s="88">
        <v>2864.2027330522401</v>
      </c>
      <c r="BX11" s="88">
        <v>982.23711740480303</v>
      </c>
      <c r="BY11" s="88">
        <v>0</v>
      </c>
      <c r="BZ11" s="88">
        <v>1094.9656948602301</v>
      </c>
      <c r="CA11" s="88">
        <v>3293.4696308411098</v>
      </c>
      <c r="CB11" s="88">
        <v>0</v>
      </c>
      <c r="CC11" s="88">
        <v>11358.361836681001</v>
      </c>
      <c r="CD11" s="88">
        <v>71789.360261975206</v>
      </c>
      <c r="CE11" s="88">
        <v>2426.2686994854198</v>
      </c>
      <c r="CF11" s="88"/>
      <c r="CG11" s="49">
        <f t="shared" si="0"/>
        <v>-6.8731606736846344E-6</v>
      </c>
      <c r="CH11" s="49">
        <f t="shared" si="1"/>
        <v>-6.700471764345017E-6</v>
      </c>
      <c r="CI11" s="49">
        <f t="shared" si="2"/>
        <v>-1.7632828226502207E-6</v>
      </c>
      <c r="CJ11" s="49">
        <f t="shared" si="3"/>
        <v>4.0596741817197651E-5</v>
      </c>
      <c r="CK11" s="49">
        <f t="shared" si="3"/>
        <v>4.8985367070300302E-5</v>
      </c>
      <c r="CL11" s="49">
        <f t="shared" si="4"/>
        <v>-3.0997527293755654E-6</v>
      </c>
      <c r="CM11" s="49">
        <f t="shared" si="5"/>
        <v>-6.7491582723468692E-6</v>
      </c>
      <c r="CN11" s="93">
        <f t="shared" si="6"/>
        <v>-2.7325315064570588E-2</v>
      </c>
      <c r="CO11" s="93">
        <f t="shared" si="7"/>
        <v>-2.7319756753559573E-2</v>
      </c>
      <c r="CP11" s="93">
        <f t="shared" si="8"/>
        <v>-2.7328776425024209E-2</v>
      </c>
      <c r="CQ11" s="93">
        <f t="shared" si="9"/>
        <v>-2.7327954377399141E-2</v>
      </c>
      <c r="CR11" s="92">
        <f t="shared" si="11"/>
        <v>-3.2647524601164128E-6</v>
      </c>
      <c r="CS11" s="92">
        <f t="shared" si="12"/>
        <v>-2.9935163778733912E-6</v>
      </c>
      <c r="CT11" s="93">
        <f t="shared" si="10"/>
        <v>-2.7327835107290251E-2</v>
      </c>
    </row>
    <row r="12" spans="1:98" x14ac:dyDescent="0.25">
      <c r="A12" s="87" t="s">
        <v>10</v>
      </c>
      <c r="B12" s="88">
        <v>423707.01095999999</v>
      </c>
      <c r="C12" s="88">
        <v>3053.9514254999999</v>
      </c>
      <c r="D12" s="88">
        <v>14564.999449999999</v>
      </c>
      <c r="E12" s="88">
        <v>59115.545011000002</v>
      </c>
      <c r="F12" s="88">
        <v>52151.367993</v>
      </c>
      <c r="G12" s="88">
        <v>3993.6288688</v>
      </c>
      <c r="H12" s="88">
        <v>28661.026911000001</v>
      </c>
      <c r="I12" s="86">
        <v>2834.2752577000001</v>
      </c>
      <c r="J12" s="86">
        <v>1251.3258737000001</v>
      </c>
      <c r="K12" s="86">
        <v>7432.7873558000001</v>
      </c>
      <c r="L12" s="86">
        <v>4359.7432304000004</v>
      </c>
      <c r="M12" s="86">
        <v>1428.1917619999999</v>
      </c>
      <c r="N12" s="86">
        <v>1140.7847479</v>
      </c>
      <c r="O12" s="86">
        <v>879.90761775999999</v>
      </c>
      <c r="Q12" s="87" t="s">
        <v>10</v>
      </c>
      <c r="R12" s="88">
        <v>830.85731837345497</v>
      </c>
      <c r="S12" s="88">
        <v>363.929355663926</v>
      </c>
      <c r="T12" s="88">
        <v>1428.1476536426801</v>
      </c>
      <c r="U12" s="88">
        <v>2834.1884327233402</v>
      </c>
      <c r="V12" s="88">
        <v>2834.1884327233402</v>
      </c>
      <c r="W12" s="88">
        <v>306.34488819256001</v>
      </c>
      <c r="X12" s="88">
        <v>52.479975379859603</v>
      </c>
      <c r="Y12" s="88">
        <v>1251.28770840222</v>
      </c>
      <c r="Z12" s="88">
        <v>1140.74923928058</v>
      </c>
      <c r="AA12" s="88">
        <v>1295.0389807665799</v>
      </c>
      <c r="AB12" s="88">
        <v>423680.47803264298</v>
      </c>
      <c r="AC12" s="88">
        <v>608.37983972648999</v>
      </c>
      <c r="AD12" s="88">
        <v>160.678255001385</v>
      </c>
      <c r="AE12" s="88">
        <v>201.87770669635799</v>
      </c>
      <c r="AF12" s="88">
        <v>6.69992584243706</v>
      </c>
      <c r="AG12" s="88">
        <v>64.768404708030104</v>
      </c>
      <c r="AH12" s="88">
        <v>7432.55884387272</v>
      </c>
      <c r="AI12" s="88">
        <v>7432.55884387272</v>
      </c>
      <c r="AJ12" s="88">
        <v>103.27760181219899</v>
      </c>
      <c r="AK12" s="88">
        <v>0</v>
      </c>
      <c r="AL12" s="88">
        <v>290.90688860076398</v>
      </c>
      <c r="AM12" s="88">
        <v>78.1678735113139</v>
      </c>
      <c r="AN12" s="88">
        <v>1360.8322865913401</v>
      </c>
      <c r="AO12" s="88">
        <v>194.12270698298701</v>
      </c>
      <c r="AP12" s="88">
        <v>4359.6235638477501</v>
      </c>
      <c r="AQ12" s="88">
        <v>879.88060644831296</v>
      </c>
      <c r="AR12" s="88">
        <v>3053.7747345911698</v>
      </c>
      <c r="AS12" s="88">
        <v>0</v>
      </c>
      <c r="AT12" s="88">
        <v>29194.533442371699</v>
      </c>
      <c r="AU12" s="88">
        <v>13108.136553536</v>
      </c>
      <c r="AV12" s="88">
        <v>1456.4598721131999</v>
      </c>
      <c r="AW12" s="88">
        <v>14564.596425649201</v>
      </c>
      <c r="AX12" s="88">
        <v>0</v>
      </c>
      <c r="AY12" s="88">
        <v>708.37952142347001</v>
      </c>
      <c r="AZ12" s="88">
        <v>1.49256801375243</v>
      </c>
      <c r="BA12" s="88">
        <v>3961.4016805862798</v>
      </c>
      <c r="BB12" s="88">
        <v>0.60066705840043599</v>
      </c>
      <c r="BC12" s="88">
        <v>181.605826112127</v>
      </c>
      <c r="BD12" s="88">
        <v>1938.20311548735</v>
      </c>
      <c r="BE12" s="88">
        <v>0.48339243265927001</v>
      </c>
      <c r="BF12" s="88">
        <v>0</v>
      </c>
      <c r="BG12" s="88">
        <v>44.026950429438301</v>
      </c>
      <c r="BH12" s="88">
        <v>59115.338385290997</v>
      </c>
      <c r="BI12" s="88">
        <v>52151.4417336888</v>
      </c>
      <c r="BJ12" s="88">
        <v>6963.8966516021501</v>
      </c>
      <c r="BK12" s="88">
        <v>0.56086360819579195</v>
      </c>
      <c r="BL12" s="88">
        <v>9.4973620633167402E-2</v>
      </c>
      <c r="BM12" s="88">
        <v>214.56339232405699</v>
      </c>
      <c r="BN12" s="88">
        <v>27.258651613287199</v>
      </c>
      <c r="BO12" s="88">
        <v>20318.524237395799</v>
      </c>
      <c r="BP12" s="88">
        <v>137.61763397672999</v>
      </c>
      <c r="BQ12" s="88">
        <v>61.619928655323797</v>
      </c>
      <c r="BR12" s="88">
        <v>29026.1501288502</v>
      </c>
      <c r="BS12" s="88">
        <v>52.485445572462297</v>
      </c>
      <c r="BT12" s="88">
        <v>1.08181128354977</v>
      </c>
      <c r="BU12" s="88">
        <v>197.47442014158</v>
      </c>
      <c r="BV12" s="88">
        <v>8.3172685675358293E-2</v>
      </c>
      <c r="BW12" s="88">
        <v>3993.3975709450201</v>
      </c>
      <c r="BX12" s="88">
        <v>195.87672182204301</v>
      </c>
      <c r="BY12" s="88">
        <v>0</v>
      </c>
      <c r="BZ12" s="88">
        <v>218.35749086728501</v>
      </c>
      <c r="CA12" s="88">
        <v>656.78417302467903</v>
      </c>
      <c r="CB12" s="88">
        <v>0</v>
      </c>
      <c r="CC12" s="88">
        <v>2265.0879956763501</v>
      </c>
      <c r="CD12" s="88">
        <v>28659.397086763998</v>
      </c>
      <c r="CE12" s="88">
        <v>483.84630097405699</v>
      </c>
      <c r="CF12" s="88"/>
      <c r="CG12" s="49">
        <f t="shared" si="0"/>
        <v>-6.2620930668325547E-5</v>
      </c>
      <c r="CH12" s="49">
        <f t="shared" si="1"/>
        <v>-5.7856489580926475E-5</v>
      </c>
      <c r="CI12" s="49">
        <f t="shared" si="2"/>
        <v>-2.7670742603334583E-5</v>
      </c>
      <c r="CJ12" s="49">
        <f t="shared" si="3"/>
        <v>-3.4952855288086342E-6</v>
      </c>
      <c r="CK12" s="49">
        <f t="shared" si="3"/>
        <v>1.4139741992975007E-6</v>
      </c>
      <c r="CL12" s="49">
        <f t="shared" si="4"/>
        <v>-5.7916712488448454E-5</v>
      </c>
      <c r="CM12" s="49">
        <f t="shared" si="5"/>
        <v>-5.6865521290065305E-5</v>
      </c>
      <c r="CN12" s="93">
        <f t="shared" si="6"/>
        <v>-3.0633925347960992E-5</v>
      </c>
      <c r="CO12" s="93">
        <f t="shared" si="7"/>
        <v>-3.0499887025629242E-5</v>
      </c>
      <c r="CP12" s="93">
        <f t="shared" si="8"/>
        <v>-3.0743773007552818E-5</v>
      </c>
      <c r="CQ12" s="93">
        <f t="shared" si="9"/>
        <v>-2.7448073413089032E-5</v>
      </c>
      <c r="CR12" s="92">
        <f t="shared" si="11"/>
        <v>-3.0884058074988691E-5</v>
      </c>
      <c r="CS12" s="92">
        <f t="shared" si="12"/>
        <v>-3.1126485066800386E-5</v>
      </c>
      <c r="CT12" s="93">
        <f t="shared" si="10"/>
        <v>-3.0697895031067802E-5</v>
      </c>
    </row>
    <row r="13" spans="1:98" x14ac:dyDescent="0.25">
      <c r="A13" s="87" t="s">
        <v>12</v>
      </c>
      <c r="B13" s="88">
        <v>199572.3008</v>
      </c>
      <c r="C13" s="88">
        <v>3270.672579</v>
      </c>
      <c r="D13" s="88">
        <v>2474.6032100000002</v>
      </c>
      <c r="E13" s="88">
        <v>20080.337779000001</v>
      </c>
      <c r="F13" s="88">
        <v>17017.234940999999</v>
      </c>
      <c r="G13" s="88">
        <v>1423.790542</v>
      </c>
      <c r="H13" s="88">
        <v>47015.880187000002</v>
      </c>
      <c r="I13" s="86">
        <v>1629.1860825000001</v>
      </c>
      <c r="J13" s="86">
        <v>436.77911247999998</v>
      </c>
      <c r="K13" s="86">
        <v>3254.0043767000002</v>
      </c>
      <c r="L13" s="86">
        <v>3661.6648819000002</v>
      </c>
      <c r="M13" s="86">
        <v>497.92819064999998</v>
      </c>
      <c r="N13" s="86">
        <v>263.52339579</v>
      </c>
      <c r="O13" s="86">
        <v>473.17736665000001</v>
      </c>
      <c r="Q13" s="87" t="s">
        <v>12</v>
      </c>
      <c r="R13" s="88">
        <v>3034.9896086771701</v>
      </c>
      <c r="S13" s="88">
        <v>579.76635427573501</v>
      </c>
      <c r="T13" s="88">
        <v>498.35200381233102</v>
      </c>
      <c r="U13" s="88">
        <v>1630.5731953382699</v>
      </c>
      <c r="V13" s="88">
        <v>1630.5731953382699</v>
      </c>
      <c r="W13" s="88">
        <v>942.09666026359503</v>
      </c>
      <c r="X13" s="88">
        <v>52.236076729112703</v>
      </c>
      <c r="Y13" s="88">
        <v>437.15104101919502</v>
      </c>
      <c r="Z13" s="88">
        <v>263.74776524350898</v>
      </c>
      <c r="AA13" s="88">
        <v>4884.0934396596103</v>
      </c>
      <c r="AB13" s="88">
        <v>199746.59906236501</v>
      </c>
      <c r="AC13" s="88">
        <v>1387.92577840744</v>
      </c>
      <c r="AD13" s="88">
        <v>667.60985571466495</v>
      </c>
      <c r="AE13" s="88">
        <v>313.57017288759999</v>
      </c>
      <c r="AF13" s="88">
        <v>240.19671370485301</v>
      </c>
      <c r="AG13" s="88">
        <v>184.92787359634099</v>
      </c>
      <c r="AH13" s="88">
        <v>3256.7751320881998</v>
      </c>
      <c r="AI13" s="88">
        <v>3256.7751320881998</v>
      </c>
      <c r="AJ13" s="88">
        <v>3692570.89644934</v>
      </c>
      <c r="AK13" s="88">
        <v>0</v>
      </c>
      <c r="AL13" s="88">
        <v>549.274426841891</v>
      </c>
      <c r="AM13" s="88">
        <v>96.487188029077203</v>
      </c>
      <c r="AN13" s="88">
        <v>4932.7990842834897</v>
      </c>
      <c r="AO13" s="88">
        <v>667.63489606557596</v>
      </c>
      <c r="AP13" s="88">
        <v>3664.79398670615</v>
      </c>
      <c r="AQ13" s="88">
        <v>473.580046857132</v>
      </c>
      <c r="AR13" s="88">
        <v>3273.5268632319699</v>
      </c>
      <c r="AS13" s="88">
        <v>0</v>
      </c>
      <c r="AT13" s="88">
        <v>48497.351371903198</v>
      </c>
      <c r="AU13" s="88">
        <v>2228.9959517802799</v>
      </c>
      <c r="AV13" s="88">
        <v>247.666202874606</v>
      </c>
      <c r="AW13" s="88">
        <v>2476.6621546548899</v>
      </c>
      <c r="AX13" s="88">
        <v>0</v>
      </c>
      <c r="AY13" s="88">
        <v>2360.7516769517201</v>
      </c>
      <c r="AZ13" s="88">
        <v>8.0081538267277305E-2</v>
      </c>
      <c r="BA13" s="88">
        <v>12990.024184747301</v>
      </c>
      <c r="BB13" s="88">
        <v>0</v>
      </c>
      <c r="BC13" s="88">
        <v>117.32077053974599</v>
      </c>
      <c r="BD13" s="88">
        <v>1420.36926203144</v>
      </c>
      <c r="BE13" s="88">
        <v>0.191767063740031</v>
      </c>
      <c r="BF13" s="88">
        <v>0</v>
      </c>
      <c r="BG13" s="88">
        <v>141.712999599309</v>
      </c>
      <c r="BH13" s="88">
        <v>20097.151372221</v>
      </c>
      <c r="BI13" s="88">
        <v>17031.387181900402</v>
      </c>
      <c r="BJ13" s="88">
        <v>3065.7641903205999</v>
      </c>
      <c r="BK13" s="88">
        <v>5.5936543300760002</v>
      </c>
      <c r="BL13" s="88">
        <v>6.1951046318005701E-2</v>
      </c>
      <c r="BM13" s="88">
        <v>83.554218131472595</v>
      </c>
      <c r="BN13" s="88">
        <v>66.751495796447202</v>
      </c>
      <c r="BO13" s="88">
        <v>6190.8473426853297</v>
      </c>
      <c r="BP13" s="88">
        <v>26.824342802625701</v>
      </c>
      <c r="BQ13" s="88">
        <v>34.149904365261698</v>
      </c>
      <c r="BR13" s="88">
        <v>8844.0604491696795</v>
      </c>
      <c r="BS13" s="88">
        <v>243.22076824364899</v>
      </c>
      <c r="BT13" s="88">
        <v>1.0955637879539399</v>
      </c>
      <c r="BU13" s="88">
        <v>98.688703003577004</v>
      </c>
      <c r="BV13" s="88">
        <v>8.4676009187762094E-2</v>
      </c>
      <c r="BW13" s="88">
        <v>1425.00280895473</v>
      </c>
      <c r="BX13" s="88">
        <v>542.504909321573</v>
      </c>
      <c r="BY13" s="88">
        <v>0</v>
      </c>
      <c r="BZ13" s="88">
        <v>597.33508359754899</v>
      </c>
      <c r="CA13" s="88">
        <v>1968.0972085844101</v>
      </c>
      <c r="CB13" s="88">
        <v>0</v>
      </c>
      <c r="CC13" s="88">
        <v>7314.7841832921704</v>
      </c>
      <c r="CD13" s="88">
        <v>47056.912440858199</v>
      </c>
      <c r="CE13" s="88">
        <v>1496.05804278698</v>
      </c>
      <c r="CF13" s="88"/>
      <c r="CG13" s="49">
        <f t="shared" si="0"/>
        <v>8.7335898652433062E-4</v>
      </c>
      <c r="CH13" s="49">
        <f t="shared" si="1"/>
        <v>8.726902993275176E-4</v>
      </c>
      <c r="CI13" s="49">
        <f t="shared" si="2"/>
        <v>8.3203022067110648E-4</v>
      </c>
      <c r="CJ13" s="49">
        <f t="shared" si="3"/>
        <v>8.3731625463902911E-4</v>
      </c>
      <c r="CK13" s="49">
        <f t="shared" si="3"/>
        <v>8.3164162388717601E-4</v>
      </c>
      <c r="CL13" s="49">
        <f t="shared" si="4"/>
        <v>8.5143630258081317E-4</v>
      </c>
      <c r="CM13" s="49">
        <f t="shared" si="5"/>
        <v>8.727318024249665E-4</v>
      </c>
      <c r="CN13" s="93">
        <f t="shared" si="6"/>
        <v>8.5141461320443492E-4</v>
      </c>
      <c r="CO13" s="93">
        <f t="shared" si="7"/>
        <v>8.5152547035332378E-4</v>
      </c>
      <c r="CP13" s="93">
        <f t="shared" si="8"/>
        <v>8.5149098385957052E-4</v>
      </c>
      <c r="CQ13" s="93">
        <f t="shared" si="9"/>
        <v>8.5455794210369295E-4</v>
      </c>
      <c r="CR13" s="92">
        <f t="shared" si="11"/>
        <v>8.5115317889070347E-4</v>
      </c>
      <c r="CS13" s="92">
        <f t="shared" si="12"/>
        <v>8.5142138077099958E-4</v>
      </c>
      <c r="CT13" s="93">
        <f t="shared" si="10"/>
        <v>8.5101324685685588E-4</v>
      </c>
    </row>
    <row r="14" spans="1:98" x14ac:dyDescent="0.25">
      <c r="A14" s="87" t="s">
        <v>13</v>
      </c>
      <c r="B14" s="88">
        <v>82900.957584000003</v>
      </c>
      <c r="C14" s="88">
        <v>1364.1589581000001</v>
      </c>
      <c r="D14" s="88">
        <v>1313.3891791999999</v>
      </c>
      <c r="E14" s="88">
        <v>8596.1598608999993</v>
      </c>
      <c r="F14" s="88">
        <v>7284.8819384999997</v>
      </c>
      <c r="G14" s="88">
        <v>678.72039658000006</v>
      </c>
      <c r="H14" s="88">
        <v>19609.778308000001</v>
      </c>
      <c r="I14" s="86">
        <v>582.17224160000001</v>
      </c>
      <c r="J14" s="86">
        <v>156.31116292999999</v>
      </c>
      <c r="K14" s="86">
        <v>872.56364469000005</v>
      </c>
      <c r="L14" s="86">
        <v>800.31315287999996</v>
      </c>
      <c r="M14" s="86">
        <v>177.84736699999999</v>
      </c>
      <c r="N14" s="86">
        <v>94.481413939999996</v>
      </c>
      <c r="O14" s="86">
        <v>168.81605644000001</v>
      </c>
      <c r="Q14" s="87" t="s">
        <v>13</v>
      </c>
      <c r="R14" s="88">
        <v>1578.08844689026</v>
      </c>
      <c r="S14" s="88">
        <v>273.16871632035298</v>
      </c>
      <c r="T14" s="88">
        <v>177.847112034715</v>
      </c>
      <c r="U14" s="88">
        <v>582.17210250829999</v>
      </c>
      <c r="V14" s="88">
        <v>582.17210250829999</v>
      </c>
      <c r="W14" s="88">
        <v>442.34859566864498</v>
      </c>
      <c r="X14" s="88">
        <v>24.6854404550966</v>
      </c>
      <c r="Y14" s="88">
        <v>156.311328432545</v>
      </c>
      <c r="Z14" s="88">
        <v>94.481597015820299</v>
      </c>
      <c r="AA14" s="88">
        <v>1992.7543087438701</v>
      </c>
      <c r="AB14" s="88">
        <v>82900.935457266096</v>
      </c>
      <c r="AC14" s="88">
        <v>656.39031666151902</v>
      </c>
      <c r="AD14" s="88">
        <v>263.34240687921999</v>
      </c>
      <c r="AE14" s="88">
        <v>187.29909368903299</v>
      </c>
      <c r="AF14" s="88">
        <v>113.26962057745899</v>
      </c>
      <c r="AG14" s="88">
        <v>178.44023786048001</v>
      </c>
      <c r="AH14" s="88">
        <v>872.56332263044999</v>
      </c>
      <c r="AI14" s="88">
        <v>872.56332263044999</v>
      </c>
      <c r="AJ14" s="88">
        <v>1982264.3835187899</v>
      </c>
      <c r="AK14" s="88">
        <v>0</v>
      </c>
      <c r="AL14" s="88">
        <v>259.809313417113</v>
      </c>
      <c r="AM14" s="88">
        <v>45.554306702875799</v>
      </c>
      <c r="AN14" s="88">
        <v>1984.0345128164099</v>
      </c>
      <c r="AO14" s="88">
        <v>314.42278633654598</v>
      </c>
      <c r="AP14" s="88">
        <v>800.31523301750406</v>
      </c>
      <c r="AQ14" s="88">
        <v>168.81603685840099</v>
      </c>
      <c r="AR14" s="88">
        <v>1364.15858194414</v>
      </c>
      <c r="AS14" s="88">
        <v>0</v>
      </c>
      <c r="AT14" s="88">
        <v>20239.328714319501</v>
      </c>
      <c r="AU14" s="88">
        <v>1182.04979297408</v>
      </c>
      <c r="AV14" s="88">
        <v>131.33893292481599</v>
      </c>
      <c r="AW14" s="88">
        <v>1313.3887258989</v>
      </c>
      <c r="AX14" s="88">
        <v>0</v>
      </c>
      <c r="AY14" s="88">
        <v>1046.4762570036401</v>
      </c>
      <c r="AZ14" s="88">
        <v>0.19417048430033501</v>
      </c>
      <c r="BA14" s="88">
        <v>5841.41844093288</v>
      </c>
      <c r="BB14" s="88">
        <v>8.7545457100811797E-2</v>
      </c>
      <c r="BC14" s="88">
        <v>22.843157853579999</v>
      </c>
      <c r="BD14" s="88">
        <v>246.43383326002899</v>
      </c>
      <c r="BE14" s="88">
        <v>0.10658340010031001</v>
      </c>
      <c r="BF14" s="88">
        <v>0</v>
      </c>
      <c r="BG14" s="88">
        <v>5.5231583971295803</v>
      </c>
      <c r="BH14" s="88">
        <v>8596.5213915427794</v>
      </c>
      <c r="BI14" s="88">
        <v>7285.2437701314902</v>
      </c>
      <c r="BJ14" s="88">
        <v>1311.2776214112801</v>
      </c>
      <c r="BK14" s="88">
        <v>7.7977549661866097E-2</v>
      </c>
      <c r="BL14" s="88">
        <v>1.5682352221432199E-2</v>
      </c>
      <c r="BM14" s="88">
        <v>52.864801232604101</v>
      </c>
      <c r="BN14" s="88">
        <v>3.3027045815351799</v>
      </c>
      <c r="BO14" s="88">
        <v>2841.9417469424602</v>
      </c>
      <c r="BP14" s="88">
        <v>17.920452952154101</v>
      </c>
      <c r="BQ14" s="88">
        <v>8.1147489109718496</v>
      </c>
      <c r="BR14" s="88">
        <v>4059.8237579986398</v>
      </c>
      <c r="BS14" s="88">
        <v>96.815288425546697</v>
      </c>
      <c r="BT14" s="88">
        <v>0.14179250867243101</v>
      </c>
      <c r="BU14" s="88">
        <v>25.836099044406598</v>
      </c>
      <c r="BV14" s="88">
        <v>1.55572059216146E-2</v>
      </c>
      <c r="BW14" s="88">
        <v>678.719913049708</v>
      </c>
      <c r="BX14" s="88">
        <v>256.16678434080399</v>
      </c>
      <c r="BY14" s="88">
        <v>0</v>
      </c>
      <c r="BZ14" s="88">
        <v>281.02923469275999</v>
      </c>
      <c r="CA14" s="88">
        <v>896.15797697867799</v>
      </c>
      <c r="CB14" s="88">
        <v>0</v>
      </c>
      <c r="CC14" s="88">
        <v>3101.9794152855602</v>
      </c>
      <c r="CD14" s="88">
        <v>19609.772878189098</v>
      </c>
      <c r="CE14" s="88">
        <v>678.02211648260402</v>
      </c>
      <c r="CF14" s="88"/>
      <c r="CG14" s="49">
        <f t="shared" si="0"/>
        <v>-2.6690564925113616E-7</v>
      </c>
      <c r="CH14" s="49">
        <f t="shared" si="1"/>
        <v>-2.7574195648807564E-7</v>
      </c>
      <c r="CI14" s="49">
        <f t="shared" si="2"/>
        <v>-3.4513844571190261E-7</v>
      </c>
      <c r="CJ14" s="49">
        <f t="shared" si="3"/>
        <v>4.2057226555835812E-5</v>
      </c>
      <c r="CK14" s="49">
        <f t="shared" si="3"/>
        <v>4.9668839460291203E-5</v>
      </c>
      <c r="CL14" s="49">
        <f t="shared" si="4"/>
        <v>-7.1241455906546202E-7</v>
      </c>
      <c r="CM14" s="49">
        <f t="shared" si="5"/>
        <v>-2.7689302843134635E-7</v>
      </c>
      <c r="CN14" s="93">
        <f t="shared" si="6"/>
        <v>-2.3891846790655911E-7</v>
      </c>
      <c r="CO14" s="93">
        <f t="shared" si="7"/>
        <v>1.0588018277117142E-6</v>
      </c>
      <c r="CP14" s="93">
        <f t="shared" si="8"/>
        <v>-3.6909576971012695E-7</v>
      </c>
      <c r="CQ14" s="93">
        <f t="shared" si="9"/>
        <v>2.5991544642357458E-6</v>
      </c>
      <c r="CR14" s="92">
        <f t="shared" si="11"/>
        <v>-1.4336185533464968E-6</v>
      </c>
      <c r="CS14" s="92">
        <f t="shared" si="12"/>
        <v>1.9376913687914182E-6</v>
      </c>
      <c r="CT14" s="93">
        <f t="shared" si="10"/>
        <v>-1.1599370008126008E-7</v>
      </c>
    </row>
    <row r="15" spans="1:98" x14ac:dyDescent="0.25">
      <c r="A15" s="87" t="s">
        <v>14</v>
      </c>
      <c r="B15" s="88">
        <v>35808.541788000002</v>
      </c>
      <c r="C15" s="88">
        <v>588.97092099999998</v>
      </c>
      <c r="D15" s="88">
        <v>553.48200099999997</v>
      </c>
      <c r="E15" s="88">
        <v>3700.7073329999998</v>
      </c>
      <c r="F15" s="88">
        <v>3136.1929340000002</v>
      </c>
      <c r="G15" s="88">
        <v>288.94046600000001</v>
      </c>
      <c r="H15" s="88">
        <v>8466.4584059999997</v>
      </c>
      <c r="I15" s="86">
        <v>247.53574312000001</v>
      </c>
      <c r="J15" s="86">
        <v>66.462460989999997</v>
      </c>
      <c r="K15" s="86">
        <v>371.00822569000002</v>
      </c>
      <c r="L15" s="86">
        <v>340.28779929000001</v>
      </c>
      <c r="M15" s="86">
        <v>75.619511070000001</v>
      </c>
      <c r="N15" s="86">
        <v>40.172865119999997</v>
      </c>
      <c r="O15" s="86">
        <v>71.779457809999997</v>
      </c>
      <c r="Q15" s="87" t="s">
        <v>14</v>
      </c>
      <c r="R15" s="88">
        <v>682.90143552094798</v>
      </c>
      <c r="S15" s="88">
        <v>118.21094276695401</v>
      </c>
      <c r="T15" s="88">
        <v>75.619424380237703</v>
      </c>
      <c r="U15" s="88">
        <v>247.53559893773601</v>
      </c>
      <c r="V15" s="88">
        <v>247.53559893773601</v>
      </c>
      <c r="W15" s="88">
        <v>191.42185276757201</v>
      </c>
      <c r="X15" s="88">
        <v>10.6823324249671</v>
      </c>
      <c r="Y15" s="88">
        <v>66.462331351093496</v>
      </c>
      <c r="Z15" s="88">
        <v>40.172918889473003</v>
      </c>
      <c r="AA15" s="88">
        <v>862.34386940227796</v>
      </c>
      <c r="AB15" s="88">
        <v>35808.532433406603</v>
      </c>
      <c r="AC15" s="88">
        <v>284.04614403629</v>
      </c>
      <c r="AD15" s="88">
        <v>113.958696519919</v>
      </c>
      <c r="AE15" s="88">
        <v>81.051816727039807</v>
      </c>
      <c r="AF15" s="88">
        <v>49.016220108298803</v>
      </c>
      <c r="AG15" s="88">
        <v>77.218035446402794</v>
      </c>
      <c r="AH15" s="88">
        <v>371.00811811026898</v>
      </c>
      <c r="AI15" s="88">
        <v>371.00811811026898</v>
      </c>
      <c r="AJ15" s="88">
        <v>987473.19668865704</v>
      </c>
      <c r="AK15" s="88">
        <v>0</v>
      </c>
      <c r="AL15" s="88">
        <v>112.429757121023</v>
      </c>
      <c r="AM15" s="88">
        <v>19.7130317102832</v>
      </c>
      <c r="AN15" s="88">
        <v>858.57035094426203</v>
      </c>
      <c r="AO15" s="88">
        <v>136.06321630916</v>
      </c>
      <c r="AP15" s="88">
        <v>340.28878042747101</v>
      </c>
      <c r="AQ15" s="88">
        <v>71.779501557212896</v>
      </c>
      <c r="AR15" s="88">
        <v>588.970746645943</v>
      </c>
      <c r="AS15" s="88">
        <v>0</v>
      </c>
      <c r="AT15" s="88">
        <v>8738.8895159201202</v>
      </c>
      <c r="AU15" s="88">
        <v>498.133574001113</v>
      </c>
      <c r="AV15" s="88">
        <v>55.348271692984298</v>
      </c>
      <c r="AW15" s="88">
        <v>553.48184569409705</v>
      </c>
      <c r="AX15" s="88">
        <v>0</v>
      </c>
      <c r="AY15" s="88">
        <v>452.85179701433498</v>
      </c>
      <c r="AZ15" s="88">
        <v>8.1751767335218203E-2</v>
      </c>
      <c r="BA15" s="88">
        <v>2527.8136643863099</v>
      </c>
      <c r="BB15" s="88">
        <v>3.8155664809272599E-2</v>
      </c>
      <c r="BC15" s="88">
        <v>9.50988806097984</v>
      </c>
      <c r="BD15" s="88">
        <v>102.969515572898</v>
      </c>
      <c r="BE15" s="88">
        <v>5.0897807823101097E-2</v>
      </c>
      <c r="BF15" s="88">
        <v>0</v>
      </c>
      <c r="BG15" s="88">
        <v>2.2972571118349601</v>
      </c>
      <c r="BH15" s="88">
        <v>3700.8573805801502</v>
      </c>
      <c r="BI15" s="88">
        <v>3136.3431702702401</v>
      </c>
      <c r="BJ15" s="88">
        <v>564.51421030991401</v>
      </c>
      <c r="BK15" s="88">
        <v>3.3522057562680098E-2</v>
      </c>
      <c r="BL15" s="88">
        <v>7.0613381173630502E-3</v>
      </c>
      <c r="BM15" s="88">
        <v>25.696872648246998</v>
      </c>
      <c r="BN15" s="88">
        <v>1.35699600136686</v>
      </c>
      <c r="BO15" s="88">
        <v>1223.9314559874699</v>
      </c>
      <c r="BP15" s="88">
        <v>7.5475054069456604</v>
      </c>
      <c r="BQ15" s="88">
        <v>3.4301485750976899</v>
      </c>
      <c r="BR15" s="88">
        <v>1748.42709689864</v>
      </c>
      <c r="BS15" s="88">
        <v>41.895923337145099</v>
      </c>
      <c r="BT15" s="88">
        <v>5.9845015206380102E-2</v>
      </c>
      <c r="BU15" s="88">
        <v>10.8979973316357</v>
      </c>
      <c r="BV15" s="88">
        <v>7.2030242541488198E-3</v>
      </c>
      <c r="BW15" s="88">
        <v>288.940250953884</v>
      </c>
      <c r="BX15" s="88">
        <v>110.85354508193301</v>
      </c>
      <c r="BY15" s="88">
        <v>0</v>
      </c>
      <c r="BZ15" s="88">
        <v>121.612346098966</v>
      </c>
      <c r="CA15" s="88">
        <v>387.80313456997197</v>
      </c>
      <c r="CB15" s="88">
        <v>0</v>
      </c>
      <c r="CC15" s="88">
        <v>1342.3496607174</v>
      </c>
      <c r="CD15" s="88">
        <v>8466.4557611732998</v>
      </c>
      <c r="CE15" s="88">
        <v>293.40719030676001</v>
      </c>
      <c r="CF15" s="88"/>
      <c r="CG15" s="49">
        <f t="shared" si="0"/>
        <v>-2.6123916061714497E-7</v>
      </c>
      <c r="CH15" s="49">
        <f t="shared" si="1"/>
        <v>-2.9603168978951864E-7</v>
      </c>
      <c r="CI15" s="49">
        <f t="shared" si="2"/>
        <v>-2.8059792846273501E-7</v>
      </c>
      <c r="CJ15" s="49">
        <f t="shared" si="3"/>
        <v>4.0545648885114185E-5</v>
      </c>
      <c r="CK15" s="49">
        <f t="shared" si="3"/>
        <v>4.7904026761616822E-5</v>
      </c>
      <c r="CL15" s="49">
        <f t="shared" si="4"/>
        <v>-7.4425752470167393E-7</v>
      </c>
      <c r="CM15" s="49">
        <f t="shared" si="5"/>
        <v>-3.1238879033912352E-7</v>
      </c>
      <c r="CN15" s="93">
        <f t="shared" si="6"/>
        <v>-5.8247048356491783E-7</v>
      </c>
      <c r="CO15" s="93">
        <f t="shared" si="7"/>
        <v>-1.9505583237419294E-6</v>
      </c>
      <c r="CP15" s="93">
        <f t="shared" si="8"/>
        <v>-2.8996589182434E-7</v>
      </c>
      <c r="CQ15" s="93">
        <f t="shared" si="9"/>
        <v>2.8832578571675532E-6</v>
      </c>
      <c r="CR15" s="92">
        <f t="shared" si="11"/>
        <v>-1.1463941127333149E-6</v>
      </c>
      <c r="CS15" s="92">
        <f t="shared" si="12"/>
        <v>1.3384525312048734E-6</v>
      </c>
      <c r="CT15" s="93">
        <f t="shared" si="10"/>
        <v>6.0946702906486736E-7</v>
      </c>
    </row>
    <row r="16" spans="1:98" x14ac:dyDescent="0.25">
      <c r="A16" s="87" t="s">
        <v>15</v>
      </c>
      <c r="B16" s="88">
        <v>90812.646571000005</v>
      </c>
      <c r="C16" s="88">
        <v>1492.9293872999999</v>
      </c>
      <c r="D16" s="88">
        <v>1365.6531987000001</v>
      </c>
      <c r="E16" s="88">
        <v>9351.2744136000001</v>
      </c>
      <c r="F16" s="88">
        <v>7924.8112130999998</v>
      </c>
      <c r="G16" s="88">
        <v>721.14751974000001</v>
      </c>
      <c r="H16" s="88">
        <v>21460.841576999999</v>
      </c>
      <c r="I16" s="86">
        <v>635.03901911000003</v>
      </c>
      <c r="J16" s="86">
        <v>170.50570306</v>
      </c>
      <c r="K16" s="86">
        <v>951.80072353000003</v>
      </c>
      <c r="L16" s="86">
        <v>872.98919813999998</v>
      </c>
      <c r="M16" s="86">
        <v>193.99760015999999</v>
      </c>
      <c r="N16" s="86">
        <v>103.06122375</v>
      </c>
      <c r="O16" s="86">
        <v>184.14616082000001</v>
      </c>
      <c r="Q16" s="87" t="s">
        <v>15</v>
      </c>
      <c r="R16" s="88">
        <v>1734.32323250631</v>
      </c>
      <c r="S16" s="88">
        <v>300.21207934617303</v>
      </c>
      <c r="T16" s="88">
        <v>193.96741753153</v>
      </c>
      <c r="U16" s="88">
        <v>618.34465925436496</v>
      </c>
      <c r="V16" s="88">
        <v>618.34465925436496</v>
      </c>
      <c r="W16" s="88">
        <v>486.14643939772401</v>
      </c>
      <c r="X16" s="88">
        <v>27.1292668194125</v>
      </c>
      <c r="Y16" s="88">
        <v>166.023810261406</v>
      </c>
      <c r="Z16" s="88">
        <v>103.045609991023</v>
      </c>
      <c r="AA16" s="88">
        <v>2190.0469088466298</v>
      </c>
      <c r="AB16" s="88">
        <v>90792.330998418096</v>
      </c>
      <c r="AC16" s="88">
        <v>721.37288940062297</v>
      </c>
      <c r="AD16" s="88">
        <v>289.41672734395001</v>
      </c>
      <c r="AE16" s="88">
        <v>205.842464035326</v>
      </c>
      <c r="AF16" s="88">
        <v>124.483613281053</v>
      </c>
      <c r="AG16" s="88">
        <v>196.106338761275</v>
      </c>
      <c r="AH16" s="88">
        <v>926.77739723036598</v>
      </c>
      <c r="AI16" s="88">
        <v>926.77739723036598</v>
      </c>
      <c r="AJ16" s="88">
        <v>1981645.96831462</v>
      </c>
      <c r="AK16" s="88">
        <v>0</v>
      </c>
      <c r="AL16" s="88">
        <v>285.53039189550901</v>
      </c>
      <c r="AM16" s="88">
        <v>50.064447692856803</v>
      </c>
      <c r="AN16" s="88">
        <v>2180.4665276606302</v>
      </c>
      <c r="AO16" s="88">
        <v>345.55409539910102</v>
      </c>
      <c r="AP16" s="88">
        <v>850.03964488454699</v>
      </c>
      <c r="AQ16" s="88">
        <v>179.30519704149901</v>
      </c>
      <c r="AR16" s="88">
        <v>1492.5983224777699</v>
      </c>
      <c r="AS16" s="88">
        <v>0</v>
      </c>
      <c r="AT16" s="88">
        <v>22147.977660895998</v>
      </c>
      <c r="AU16" s="88">
        <v>1228.95212075155</v>
      </c>
      <c r="AV16" s="88">
        <v>136.55046382138099</v>
      </c>
      <c r="AW16" s="88">
        <v>1365.5025845729299</v>
      </c>
      <c r="AX16" s="88">
        <v>0</v>
      </c>
      <c r="AY16" s="88">
        <v>1150.0797434424601</v>
      </c>
      <c r="AZ16" s="88">
        <v>3.12362890876723</v>
      </c>
      <c r="BA16" s="88">
        <v>6419.7419080176496</v>
      </c>
      <c r="BB16" s="88">
        <v>62.6372936302959</v>
      </c>
      <c r="BC16" s="88">
        <v>114.09344357766</v>
      </c>
      <c r="BD16" s="88">
        <v>274.14118874320002</v>
      </c>
      <c r="BE16" s="88">
        <v>2.5363649853117001</v>
      </c>
      <c r="BF16" s="88">
        <v>0</v>
      </c>
      <c r="BG16" s="88">
        <v>103.793338329006</v>
      </c>
      <c r="BH16" s="88">
        <v>9348.8245815234604</v>
      </c>
      <c r="BI16" s="88">
        <v>7922.6593078141204</v>
      </c>
      <c r="BJ16" s="88">
        <v>1426.16527370933</v>
      </c>
      <c r="BK16" s="88">
        <v>7.6395883426203</v>
      </c>
      <c r="BL16" s="88">
        <v>0.53243349834928899</v>
      </c>
      <c r="BM16" s="88">
        <v>2049.7204620557</v>
      </c>
      <c r="BN16" s="88">
        <v>2.4658438934726599</v>
      </c>
      <c r="BO16" s="88">
        <v>2113.1056101897598</v>
      </c>
      <c r="BP16" s="88">
        <v>12.6184147372366</v>
      </c>
      <c r="BQ16" s="88">
        <v>21.096194384497</v>
      </c>
      <c r="BR16" s="88">
        <v>3019.5143244211399</v>
      </c>
      <c r="BS16" s="88">
        <v>106.40040324970801</v>
      </c>
      <c r="BT16" s="88">
        <v>69.8045776208821</v>
      </c>
      <c r="BU16" s="88">
        <v>65.609285166752102</v>
      </c>
      <c r="BV16" s="88">
        <v>0.22731532946422101</v>
      </c>
      <c r="BW16" s="88">
        <v>721.03328070371504</v>
      </c>
      <c r="BX16" s="88">
        <v>281.53054037795403</v>
      </c>
      <c r="BY16" s="88">
        <v>0</v>
      </c>
      <c r="BZ16" s="88">
        <v>308.85420965030698</v>
      </c>
      <c r="CA16" s="88">
        <v>984.88363629436003</v>
      </c>
      <c r="CB16" s="88">
        <v>0</v>
      </c>
      <c r="CC16" s="88">
        <v>3409.0955683039701</v>
      </c>
      <c r="CD16" s="88">
        <v>21456.083330412101</v>
      </c>
      <c r="CE16" s="88">
        <v>745.14931159344906</v>
      </c>
      <c r="CF16" s="88"/>
      <c r="CG16" s="49">
        <f t="shared" si="0"/>
        <v>-2.2370862813722171E-4</v>
      </c>
      <c r="CH16" s="49">
        <f t="shared" si="1"/>
        <v>-2.2175517813924058E-4</v>
      </c>
      <c r="CI16" s="49">
        <f t="shared" si="2"/>
        <v>-1.1028724365275022E-4</v>
      </c>
      <c r="CJ16" s="49">
        <f t="shared" si="3"/>
        <v>-2.6197841793379218E-4</v>
      </c>
      <c r="CK16" s="49">
        <f t="shared" si="3"/>
        <v>-2.7154025856441708E-4</v>
      </c>
      <c r="CL16" s="49">
        <f t="shared" si="4"/>
        <v>-1.5841285334539923E-4</v>
      </c>
      <c r="CM16" s="49">
        <f t="shared" si="5"/>
        <v>-2.2171761395406398E-4</v>
      </c>
      <c r="CN16" s="93">
        <f t="shared" si="6"/>
        <v>-2.628871510766697E-2</v>
      </c>
      <c r="CO16" s="93">
        <f t="shared" si="7"/>
        <v>-2.6285882044759821E-2</v>
      </c>
      <c r="CP16" s="93">
        <f t="shared" si="8"/>
        <v>-2.6290509852554586E-2</v>
      </c>
      <c r="CQ16" s="93">
        <f t="shared" si="9"/>
        <v>-2.6288473333174748E-2</v>
      </c>
      <c r="CR16" s="92">
        <f t="shared" si="11"/>
        <v>-1.5558248372708682E-4</v>
      </c>
      <c r="CS16" s="92">
        <f t="shared" si="12"/>
        <v>-1.5149984066628071E-4</v>
      </c>
      <c r="CT16" s="93">
        <f t="shared" si="10"/>
        <v>-2.6288703261280362E-2</v>
      </c>
    </row>
    <row r="17" spans="1:98" x14ac:dyDescent="0.25">
      <c r="A17" s="87" t="s">
        <v>16</v>
      </c>
      <c r="B17" s="88">
        <v>601657.48471999995</v>
      </c>
      <c r="C17" s="88">
        <v>27873.651932000001</v>
      </c>
      <c r="D17" s="88">
        <v>13933.368696</v>
      </c>
      <c r="E17" s="88">
        <v>87925.665911999997</v>
      </c>
      <c r="F17" s="88">
        <v>67759.813540000003</v>
      </c>
      <c r="G17" s="88">
        <v>4146.5430035999998</v>
      </c>
      <c r="H17" s="88">
        <v>81809.104015999998</v>
      </c>
      <c r="I17" s="86">
        <v>4980.6231860999997</v>
      </c>
      <c r="J17" s="86">
        <v>1950.0522014000001</v>
      </c>
      <c r="K17" s="86">
        <v>9736.2923176000004</v>
      </c>
      <c r="L17" s="86">
        <v>3107.4635062000002</v>
      </c>
      <c r="M17" s="86">
        <v>1489.2645662</v>
      </c>
      <c r="N17" s="86">
        <v>1033.7067872</v>
      </c>
      <c r="O17" s="86">
        <v>655.48058765999997</v>
      </c>
      <c r="Q17" s="87" t="s">
        <v>16</v>
      </c>
      <c r="R17" s="88">
        <v>4786.2788022124896</v>
      </c>
      <c r="S17" s="88">
        <v>1189.9258762838599</v>
      </c>
      <c r="T17" s="88">
        <v>1489.0649653186199</v>
      </c>
      <c r="U17" s="88">
        <v>4979.9304701633</v>
      </c>
      <c r="V17" s="88">
        <v>4979.9304701633</v>
      </c>
      <c r="W17" s="88">
        <v>3024.5645317783801</v>
      </c>
      <c r="X17" s="88">
        <v>75.702179543195498</v>
      </c>
      <c r="Y17" s="88">
        <v>1949.6389545971199</v>
      </c>
      <c r="Z17" s="88">
        <v>1033.5116027931699</v>
      </c>
      <c r="AA17" s="88">
        <v>8419.1484257055399</v>
      </c>
      <c r="AB17" s="88">
        <v>601603.21137452603</v>
      </c>
      <c r="AC17" s="88">
        <v>2644.73445495336</v>
      </c>
      <c r="AD17" s="88">
        <v>1321.3292375343101</v>
      </c>
      <c r="AE17" s="88">
        <v>665.56742052195705</v>
      </c>
      <c r="AF17" s="88">
        <v>343.54210936755698</v>
      </c>
      <c r="AG17" s="88">
        <v>541.20148553004606</v>
      </c>
      <c r="AH17" s="88">
        <v>9734.4119851727701</v>
      </c>
      <c r="AI17" s="88">
        <v>9734.4119851727701</v>
      </c>
      <c r="AJ17" s="88">
        <v>75885842.479059204</v>
      </c>
      <c r="AK17" s="88">
        <v>0</v>
      </c>
      <c r="AL17" s="88">
        <v>1006.90680926145</v>
      </c>
      <c r="AM17" s="88">
        <v>183.52302681744499</v>
      </c>
      <c r="AN17" s="88">
        <v>6110.92185617007</v>
      </c>
      <c r="AO17" s="88">
        <v>1096.6075707636701</v>
      </c>
      <c r="AP17" s="88">
        <v>3107.9063140807898</v>
      </c>
      <c r="AQ17" s="88">
        <v>655.57246908681395</v>
      </c>
      <c r="AR17" s="88">
        <v>27866.091292191701</v>
      </c>
      <c r="AS17" s="88">
        <v>0</v>
      </c>
      <c r="AT17" s="88">
        <v>84612.265672933296</v>
      </c>
      <c r="AU17" s="88">
        <v>12537.6842374876</v>
      </c>
      <c r="AV17" s="88">
        <v>1393.0766564409601</v>
      </c>
      <c r="AW17" s="88">
        <v>13930.7608939285</v>
      </c>
      <c r="AX17" s="88">
        <v>0</v>
      </c>
      <c r="AY17" s="88">
        <v>3615.6654196548998</v>
      </c>
      <c r="AZ17" s="88">
        <v>13.7912911390179</v>
      </c>
      <c r="BA17" s="88">
        <v>21383.861643264299</v>
      </c>
      <c r="BB17" s="88">
        <v>14.7094253795642</v>
      </c>
      <c r="BC17" s="88">
        <v>4038.3349636447902</v>
      </c>
      <c r="BD17" s="88">
        <v>5635.5354981828305</v>
      </c>
      <c r="BE17" s="88">
        <v>4.6327496745316497</v>
      </c>
      <c r="BF17" s="88">
        <v>0</v>
      </c>
      <c r="BG17" s="88">
        <v>3097.9089296186498</v>
      </c>
      <c r="BH17" s="88">
        <v>87909.404105799695</v>
      </c>
      <c r="BI17" s="88">
        <v>67748.373143669494</v>
      </c>
      <c r="BJ17" s="88">
        <v>20161.03096213</v>
      </c>
      <c r="BK17" s="88">
        <v>35.500255882603803</v>
      </c>
      <c r="BL17" s="88">
        <v>4.6076596187106203E-2</v>
      </c>
      <c r="BM17" s="88">
        <v>1165.88886472935</v>
      </c>
      <c r="BN17" s="88">
        <v>298.469878418294</v>
      </c>
      <c r="BO17" s="88">
        <v>21244.105057402801</v>
      </c>
      <c r="BP17" s="88">
        <v>849.192880045415</v>
      </c>
      <c r="BQ17" s="88">
        <v>180.95061016639301</v>
      </c>
      <c r="BR17" s="88">
        <v>30351.0268385169</v>
      </c>
      <c r="BS17" s="88">
        <v>457.44388343103799</v>
      </c>
      <c r="BT17" s="88">
        <v>7.0481372075265796</v>
      </c>
      <c r="BU17" s="88">
        <v>810.75233260139896</v>
      </c>
      <c r="BV17" s="88">
        <v>0.479354463192182</v>
      </c>
      <c r="BW17" s="88">
        <v>4146.3510306964899</v>
      </c>
      <c r="BX17" s="88">
        <v>1147.8338923564099</v>
      </c>
      <c r="BY17" s="88">
        <v>0</v>
      </c>
      <c r="BZ17" s="88">
        <v>852.493299629224</v>
      </c>
      <c r="CA17" s="88">
        <v>3166.221194882</v>
      </c>
      <c r="CB17" s="88">
        <v>0</v>
      </c>
      <c r="CC17" s="88">
        <v>10834.036971831099</v>
      </c>
      <c r="CD17" s="88">
        <v>81818.649696919601</v>
      </c>
      <c r="CE17" s="88">
        <v>2383.3378512608601</v>
      </c>
      <c r="CF17" s="88"/>
      <c r="CG17" s="49">
        <f t="shared" si="0"/>
        <v>-9.0206382954213096E-5</v>
      </c>
      <c r="CH17" s="49">
        <f t="shared" si="1"/>
        <v>-2.7124683291392256E-4</v>
      </c>
      <c r="CI17" s="49">
        <f t="shared" si="2"/>
        <v>-1.8716235308178654E-4</v>
      </c>
      <c r="CJ17" s="49">
        <f t="shared" si="3"/>
        <v>-1.8494948012765287E-4</v>
      </c>
      <c r="CK17" s="49">
        <f t="shared" si="3"/>
        <v>-1.6883748246672816E-4</v>
      </c>
      <c r="CL17" s="49">
        <f t="shared" si="4"/>
        <v>-4.6297096965636273E-5</v>
      </c>
      <c r="CM17" s="49">
        <f t="shared" si="5"/>
        <v>1.1668237947865793E-4</v>
      </c>
      <c r="CN17" s="93">
        <f t="shared" si="6"/>
        <v>-1.3908218124850008E-4</v>
      </c>
      <c r="CO17" s="93">
        <f t="shared" si="7"/>
        <v>-2.1191576440029899E-4</v>
      </c>
      <c r="CP17" s="93">
        <f t="shared" si="8"/>
        <v>-1.9312612706084167E-4</v>
      </c>
      <c r="CQ17" s="93">
        <f t="shared" si="9"/>
        <v>1.4249817573274746E-4</v>
      </c>
      <c r="CR17" s="92">
        <f t="shared" si="11"/>
        <v>-1.3402647582584556E-4</v>
      </c>
      <c r="CS17" s="92">
        <f t="shared" si="12"/>
        <v>-1.8881989481639181E-4</v>
      </c>
      <c r="CT17" s="93">
        <f t="shared" si="10"/>
        <v>1.4017413870636737E-4</v>
      </c>
    </row>
    <row r="18" spans="1:98" x14ac:dyDescent="0.25">
      <c r="A18" s="87" t="s">
        <v>17</v>
      </c>
      <c r="B18" s="88">
        <v>90843.285025000005</v>
      </c>
      <c r="C18" s="88">
        <v>1500.358735</v>
      </c>
      <c r="D18" s="88">
        <v>1722.749466</v>
      </c>
      <c r="E18" s="88">
        <v>9672.9208259999996</v>
      </c>
      <c r="F18" s="88">
        <v>8197.3910520000009</v>
      </c>
      <c r="G18" s="88">
        <v>830.44520599999998</v>
      </c>
      <c r="H18" s="88">
        <v>21567.660433000001</v>
      </c>
      <c r="I18" s="86">
        <v>544.06401968</v>
      </c>
      <c r="J18" s="86">
        <v>240.20299138999999</v>
      </c>
      <c r="K18" s="86">
        <v>1426.7887974</v>
      </c>
      <c r="L18" s="86">
        <v>836.89098895999996</v>
      </c>
      <c r="M18" s="86">
        <v>274.15394276000001</v>
      </c>
      <c r="N18" s="86">
        <v>218.98364536</v>
      </c>
      <c r="O18" s="86">
        <v>168.90599234999999</v>
      </c>
      <c r="Q18" s="87" t="s">
        <v>17</v>
      </c>
      <c r="R18" s="88">
        <v>1281.2537298479699</v>
      </c>
      <c r="S18" s="88">
        <v>561.21006103769696</v>
      </c>
      <c r="T18" s="88">
        <v>274.19475242209</v>
      </c>
      <c r="U18" s="88">
        <v>544.14388931379301</v>
      </c>
      <c r="V18" s="88">
        <v>544.14388931379301</v>
      </c>
      <c r="W18" s="88">
        <v>472.40996848906201</v>
      </c>
      <c r="X18" s="88">
        <v>80.928519289791794</v>
      </c>
      <c r="Y18" s="88">
        <v>240.23746666394501</v>
      </c>
      <c r="Z18" s="88">
        <v>219.01609265994401</v>
      </c>
      <c r="AA18" s="88">
        <v>1997.06127636617</v>
      </c>
      <c r="AB18" s="88">
        <v>90857.486999189699</v>
      </c>
      <c r="AC18" s="88">
        <v>938.17407683247995</v>
      </c>
      <c r="AD18" s="88">
        <v>247.77935558256399</v>
      </c>
      <c r="AE18" s="88">
        <v>311.31262309910198</v>
      </c>
      <c r="AF18" s="88">
        <v>10.3318528461729</v>
      </c>
      <c r="AG18" s="88">
        <v>99.878389000496</v>
      </c>
      <c r="AH18" s="88">
        <v>1426.9994845460601</v>
      </c>
      <c r="AI18" s="88">
        <v>1426.9994845460601</v>
      </c>
      <c r="AJ18" s="88">
        <v>2920377.6631359602</v>
      </c>
      <c r="AK18" s="88">
        <v>0</v>
      </c>
      <c r="AL18" s="88">
        <v>448.60339722934901</v>
      </c>
      <c r="AM18" s="88">
        <v>120.541516479123</v>
      </c>
      <c r="AN18" s="88">
        <v>2098.5203167272498</v>
      </c>
      <c r="AO18" s="88">
        <v>299.35383065018698</v>
      </c>
      <c r="AP18" s="88">
        <v>837.01717868845299</v>
      </c>
      <c r="AQ18" s="88">
        <v>168.93099067318099</v>
      </c>
      <c r="AR18" s="88">
        <v>1500.59276998517</v>
      </c>
      <c r="AS18" s="88">
        <v>0</v>
      </c>
      <c r="AT18" s="88">
        <v>22396.407333785199</v>
      </c>
      <c r="AU18" s="88">
        <v>1550.6952908738499</v>
      </c>
      <c r="AV18" s="88">
        <v>172.29976865291999</v>
      </c>
      <c r="AW18" s="88">
        <v>1722.9950595267701</v>
      </c>
      <c r="AX18" s="88">
        <v>0</v>
      </c>
      <c r="AY18" s="88">
        <v>1092.38246213002</v>
      </c>
      <c r="AZ18" s="88">
        <v>0.22408759341258899</v>
      </c>
      <c r="BA18" s="88">
        <v>6108.8208510849699</v>
      </c>
      <c r="BB18" s="88">
        <v>9.7116237724389196E-2</v>
      </c>
      <c r="BC18" s="88">
        <v>26.688726415670398</v>
      </c>
      <c r="BD18" s="88">
        <v>286.78323074345298</v>
      </c>
      <c r="BE18" s="88">
        <v>0.104797845422929</v>
      </c>
      <c r="BF18" s="88">
        <v>0</v>
      </c>
      <c r="BG18" s="88">
        <v>6.4593123054283197</v>
      </c>
      <c r="BH18" s="88">
        <v>9674.8382292347997</v>
      </c>
      <c r="BI18" s="88">
        <v>8199.0810635299094</v>
      </c>
      <c r="BJ18" s="88">
        <v>1475.7571657049</v>
      </c>
      <c r="BK18" s="88">
        <v>8.7902674184427598E-2</v>
      </c>
      <c r="BL18" s="88">
        <v>1.6712417424229901E-2</v>
      </c>
      <c r="BM18" s="88">
        <v>50.613313196316</v>
      </c>
      <c r="BN18" s="88">
        <v>3.9130021814734599</v>
      </c>
      <c r="BO18" s="88">
        <v>3197.0420092814502</v>
      </c>
      <c r="BP18" s="88">
        <v>20.6742989590877</v>
      </c>
      <c r="BQ18" s="88">
        <v>9.3240066036144693</v>
      </c>
      <c r="BR18" s="88">
        <v>4567.1174614659603</v>
      </c>
      <c r="BS18" s="88">
        <v>80.937335213350295</v>
      </c>
      <c r="BT18" s="88">
        <v>0.163199032270154</v>
      </c>
      <c r="BU18" s="88">
        <v>29.755906130502499</v>
      </c>
      <c r="BV18" s="88">
        <v>1.59804464987847E-2</v>
      </c>
      <c r="BW18" s="88">
        <v>830.56730184912601</v>
      </c>
      <c r="BX18" s="88">
        <v>302.05916529171702</v>
      </c>
      <c r="BY18" s="88">
        <v>0</v>
      </c>
      <c r="BZ18" s="88">
        <v>336.72545632297999</v>
      </c>
      <c r="CA18" s="88">
        <v>1012.8183553374801</v>
      </c>
      <c r="CB18" s="88">
        <v>0</v>
      </c>
      <c r="CC18" s="88">
        <v>3492.96061240979</v>
      </c>
      <c r="CD18" s="88">
        <v>21571.024980461501</v>
      </c>
      <c r="CE18" s="88">
        <v>746.13238277031303</v>
      </c>
      <c r="CF18" s="88"/>
      <c r="CG18" s="49">
        <f t="shared" si="0"/>
        <v>1.5633488139256925E-4</v>
      </c>
      <c r="CH18" s="49">
        <f t="shared" si="1"/>
        <v>1.5598601835044182E-4</v>
      </c>
      <c r="CI18" s="49">
        <f t="shared" si="2"/>
        <v>1.4255904971507212E-4</v>
      </c>
      <c r="CJ18" s="49">
        <f t="shared" si="3"/>
        <v>1.9822381153438757E-4</v>
      </c>
      <c r="CK18" s="49">
        <f t="shared" si="3"/>
        <v>2.0616456128395375E-4</v>
      </c>
      <c r="CL18" s="49">
        <f t="shared" si="4"/>
        <v>1.4702456976556526E-4</v>
      </c>
      <c r="CM18" s="49">
        <f t="shared" si="5"/>
        <v>1.5599964919479583E-4</v>
      </c>
      <c r="CN18" s="93">
        <f t="shared" si="6"/>
        <v>1.4680190364359363E-4</v>
      </c>
      <c r="CO18" s="93">
        <f t="shared" si="7"/>
        <v>1.4352558119913277E-4</v>
      </c>
      <c r="CP18" s="93">
        <f t="shared" si="8"/>
        <v>1.4766526513525417E-4</v>
      </c>
      <c r="CQ18" s="93">
        <f t="shared" si="9"/>
        <v>1.5078394930484684E-4</v>
      </c>
      <c r="CR18" s="92">
        <f t="shared" si="11"/>
        <v>1.488567396811939E-4</v>
      </c>
      <c r="CS18" s="92">
        <f t="shared" si="12"/>
        <v>1.4817225227330743E-4</v>
      </c>
      <c r="CT18" s="93">
        <f t="shared" si="10"/>
        <v>1.4800139908117908E-4</v>
      </c>
    </row>
    <row r="19" spans="1:98" x14ac:dyDescent="0.25">
      <c r="A19" s="87" t="s">
        <v>18</v>
      </c>
      <c r="B19" s="88">
        <v>423100.88990000001</v>
      </c>
      <c r="C19" s="88">
        <v>6936.2307718000002</v>
      </c>
      <c r="D19" s="88">
        <v>5363.8502643000002</v>
      </c>
      <c r="E19" s="88">
        <v>42676.101324000003</v>
      </c>
      <c r="F19" s="88">
        <v>36166.188446</v>
      </c>
      <c r="G19" s="88">
        <v>3054.4485973000001</v>
      </c>
      <c r="H19" s="88">
        <v>99708.304082000002</v>
      </c>
      <c r="I19" s="86">
        <v>3255.4610683000001</v>
      </c>
      <c r="J19" s="86">
        <v>1437.2784437</v>
      </c>
      <c r="K19" s="86">
        <v>8537.3323822999992</v>
      </c>
      <c r="L19" s="86">
        <v>5007.6203090999998</v>
      </c>
      <c r="M19" s="86">
        <v>1640.4273395</v>
      </c>
      <c r="N19" s="86">
        <v>1310.3103802999999</v>
      </c>
      <c r="O19" s="86">
        <v>1010.6657649</v>
      </c>
      <c r="Q19" s="87" t="s">
        <v>18</v>
      </c>
      <c r="R19" s="88">
        <v>5618.6858988046997</v>
      </c>
      <c r="S19" s="88">
        <v>2461.0773609261701</v>
      </c>
      <c r="T19" s="88">
        <v>1640.77015897655</v>
      </c>
      <c r="U19" s="88">
        <v>3256.1420053812299</v>
      </c>
      <c r="V19" s="88">
        <v>3256.1420053812299</v>
      </c>
      <c r="W19" s="88">
        <v>2071.6615632170801</v>
      </c>
      <c r="X19" s="88">
        <v>354.89655325526002</v>
      </c>
      <c r="Y19" s="88">
        <v>1437.5786065688701</v>
      </c>
      <c r="Z19" s="88">
        <v>1310.5846648102199</v>
      </c>
      <c r="AA19" s="88">
        <v>8757.7197656605895</v>
      </c>
      <c r="AB19" s="88">
        <v>423231.02931044903</v>
      </c>
      <c r="AC19" s="88">
        <v>4114.1780620899099</v>
      </c>
      <c r="AD19" s="88">
        <v>1086.58890084827</v>
      </c>
      <c r="AE19" s="88">
        <v>1365.2011614349899</v>
      </c>
      <c r="AF19" s="88">
        <v>45.308355635166897</v>
      </c>
      <c r="AG19" s="88">
        <v>437.99731607773703</v>
      </c>
      <c r="AH19" s="88">
        <v>8539.1189327973698</v>
      </c>
      <c r="AI19" s="88">
        <v>8539.1189327973698</v>
      </c>
      <c r="AJ19" s="88">
        <v>15902681.2334511</v>
      </c>
      <c r="AK19" s="88">
        <v>0</v>
      </c>
      <c r="AL19" s="88">
        <v>1967.2619633471299</v>
      </c>
      <c r="AM19" s="88">
        <v>528.61170501459605</v>
      </c>
      <c r="AN19" s="88">
        <v>9202.6509382950298</v>
      </c>
      <c r="AO19" s="88">
        <v>1312.7577385686</v>
      </c>
      <c r="AP19" s="88">
        <v>5008.6836745191704</v>
      </c>
      <c r="AQ19" s="88">
        <v>1010.87689680268</v>
      </c>
      <c r="AR19" s="88">
        <v>6938.3614685505099</v>
      </c>
      <c r="AS19" s="88">
        <v>0</v>
      </c>
      <c r="AT19" s="88">
        <v>103358.49567706601</v>
      </c>
      <c r="AU19" s="88">
        <v>4828.8171274467704</v>
      </c>
      <c r="AV19" s="88">
        <v>536.53509995315096</v>
      </c>
      <c r="AW19" s="88">
        <v>5365.3522273999197</v>
      </c>
      <c r="AX19" s="88">
        <v>0</v>
      </c>
      <c r="AY19" s="88">
        <v>4790.4284688551397</v>
      </c>
      <c r="AZ19" s="88">
        <v>0.97986876070481699</v>
      </c>
      <c r="BA19" s="88">
        <v>26789.0365723373</v>
      </c>
      <c r="BB19" s="88">
        <v>0.43079888560767599</v>
      </c>
      <c r="BC19" s="88">
        <v>116.191160628868</v>
      </c>
      <c r="BD19" s="88">
        <v>1250.2891534339699</v>
      </c>
      <c r="BE19" s="88">
        <v>0.48677600061729398</v>
      </c>
      <c r="BF19" s="88">
        <v>0</v>
      </c>
      <c r="BG19" s="88">
        <v>28.1112150440097</v>
      </c>
      <c r="BH19" s="88">
        <v>42690.952086528603</v>
      </c>
      <c r="BI19" s="88">
        <v>36179.056500556602</v>
      </c>
      <c r="BJ19" s="88">
        <v>6511.8955859719799</v>
      </c>
      <c r="BK19" s="88">
        <v>0.387647055660091</v>
      </c>
      <c r="BL19" s="88">
        <v>7.5250178554539499E-2</v>
      </c>
      <c r="BM19" s="88">
        <v>237.60670751059499</v>
      </c>
      <c r="BN19" s="88">
        <v>16.951487400695498</v>
      </c>
      <c r="BO19" s="88">
        <v>14109.4092613965</v>
      </c>
      <c r="BP19" s="88">
        <v>90.413940731493597</v>
      </c>
      <c r="BQ19" s="88">
        <v>40.835409082050496</v>
      </c>
      <c r="BR19" s="88">
        <v>20155.891339395999</v>
      </c>
      <c r="BS19" s="88">
        <v>354.93364104976501</v>
      </c>
      <c r="BT19" s="88">
        <v>0.71430944535568797</v>
      </c>
      <c r="BU19" s="88">
        <v>130.20920534235</v>
      </c>
      <c r="BV19" s="88">
        <v>7.2970263544921907E-2</v>
      </c>
      <c r="BW19" s="88">
        <v>3055.3430712826998</v>
      </c>
      <c r="BX19" s="88">
        <v>1324.6189386521501</v>
      </c>
      <c r="BY19" s="88">
        <v>0</v>
      </c>
      <c r="BZ19" s="88">
        <v>1476.64623179349</v>
      </c>
      <c r="CA19" s="88">
        <v>4441.5139483997</v>
      </c>
      <c r="CB19" s="88">
        <v>0</v>
      </c>
      <c r="CC19" s="88">
        <v>15317.6931757989</v>
      </c>
      <c r="CD19" s="88">
        <v>99738.935744969305</v>
      </c>
      <c r="CE19" s="88">
        <v>3272.01579564637</v>
      </c>
      <c r="CF19" s="88"/>
      <c r="CG19" s="49">
        <f t="shared" si="0"/>
        <v>3.0758481855184893E-4</v>
      </c>
      <c r="CH19" s="49">
        <f t="shared" si="1"/>
        <v>3.0718365934021702E-4</v>
      </c>
      <c r="CI19" s="49">
        <f t="shared" si="2"/>
        <v>2.8001585165717382E-4</v>
      </c>
      <c r="CJ19" s="49">
        <f t="shared" si="3"/>
        <v>3.479877980383476E-4</v>
      </c>
      <c r="CK19" s="49">
        <f t="shared" si="3"/>
        <v>3.558034481796591E-4</v>
      </c>
      <c r="CL19" s="49">
        <f t="shared" si="4"/>
        <v>2.9284303015949945E-4</v>
      </c>
      <c r="CM19" s="49">
        <f t="shared" si="5"/>
        <v>3.0721275676408462E-4</v>
      </c>
      <c r="CN19" s="93">
        <f t="shared" si="6"/>
        <v>2.0916763154085901E-4</v>
      </c>
      <c r="CO19" s="93">
        <f t="shared" si="7"/>
        <v>2.0884114013243154E-4</v>
      </c>
      <c r="CP19" s="93">
        <f t="shared" si="8"/>
        <v>2.0926331755275073E-4</v>
      </c>
      <c r="CQ19" s="93">
        <f t="shared" si="9"/>
        <v>2.123494501446611E-4</v>
      </c>
      <c r="CR19" s="92">
        <f t="shared" si="11"/>
        <v>2.0898181119953735E-4</v>
      </c>
      <c r="CS19" s="92">
        <f t="shared" si="12"/>
        <v>2.0932789234045081E-4</v>
      </c>
      <c r="CT19" s="93">
        <f t="shared" si="10"/>
        <v>2.089037840327807E-4</v>
      </c>
    </row>
    <row r="20" spans="1:98" x14ac:dyDescent="0.25">
      <c r="A20" s="87" t="s">
        <v>19</v>
      </c>
      <c r="B20" s="88">
        <v>4931.3175875999996</v>
      </c>
      <c r="C20" s="88">
        <v>80.783074010000007</v>
      </c>
      <c r="D20" s="88">
        <v>59.429768039999999</v>
      </c>
      <c r="E20" s="88">
        <v>494.64095444999998</v>
      </c>
      <c r="F20" s="88">
        <v>419.18724606000001</v>
      </c>
      <c r="G20" s="88">
        <v>34.656278530000002</v>
      </c>
      <c r="H20" s="88">
        <v>1161.2563777</v>
      </c>
      <c r="I20" s="86">
        <v>33.931843569999998</v>
      </c>
      <c r="J20" s="86">
        <v>14.980829460000001</v>
      </c>
      <c r="K20" s="86">
        <v>88.985068530000007</v>
      </c>
      <c r="L20" s="86">
        <v>52.194692179999997</v>
      </c>
      <c r="M20" s="86">
        <v>17.098261220000001</v>
      </c>
      <c r="N20" s="86">
        <v>13.657434719999999</v>
      </c>
      <c r="O20" s="86">
        <v>10.53422295</v>
      </c>
      <c r="Q20" s="87" t="s">
        <v>19</v>
      </c>
      <c r="R20" s="88">
        <v>70.901923903525699</v>
      </c>
      <c r="S20" s="88">
        <v>31.050224512942702</v>
      </c>
      <c r="T20" s="88">
        <v>17.098268403352598</v>
      </c>
      <c r="U20" s="88">
        <v>24.638265728763901</v>
      </c>
      <c r="V20" s="88">
        <v>24.638265728763901</v>
      </c>
      <c r="W20" s="88">
        <v>26.141155843185199</v>
      </c>
      <c r="X20" s="88">
        <v>4.4781614594002299</v>
      </c>
      <c r="Y20" s="88">
        <v>10.8791180632857</v>
      </c>
      <c r="Z20" s="88">
        <v>13.657437791216299</v>
      </c>
      <c r="AA20" s="88">
        <v>110.505014571823</v>
      </c>
      <c r="AB20" s="88">
        <v>4931.3161227313003</v>
      </c>
      <c r="AC20" s="88">
        <v>51.913958002404101</v>
      </c>
      <c r="AD20" s="88">
        <v>13.708308890391701</v>
      </c>
      <c r="AE20" s="88">
        <v>17.230154580231101</v>
      </c>
      <c r="AF20" s="88">
        <v>0.57171688528280296</v>
      </c>
      <c r="AG20" s="88">
        <v>5.5266917155348603</v>
      </c>
      <c r="AH20" s="88">
        <v>64.608764010231596</v>
      </c>
      <c r="AI20" s="88">
        <v>64.608764010231596</v>
      </c>
      <c r="AJ20" s="88">
        <v>84797.347743844904</v>
      </c>
      <c r="AK20" s="88">
        <v>0</v>
      </c>
      <c r="AL20" s="88">
        <v>24.820760470759499</v>
      </c>
      <c r="AM20" s="88">
        <v>6.6700629456089997</v>
      </c>
      <c r="AN20" s="88">
        <v>116.121530626856</v>
      </c>
      <c r="AO20" s="88">
        <v>16.564504934869898</v>
      </c>
      <c r="AP20" s="88">
        <v>37.895234526428403</v>
      </c>
      <c r="AQ20" s="88">
        <v>7.6486178238600102</v>
      </c>
      <c r="AR20" s="88">
        <v>80.783049599585496</v>
      </c>
      <c r="AS20" s="88">
        <v>0</v>
      </c>
      <c r="AT20" s="88">
        <v>1206.9471822175101</v>
      </c>
      <c r="AU20" s="88">
        <v>53.486777355886602</v>
      </c>
      <c r="AV20" s="88">
        <v>5.9429912319978797</v>
      </c>
      <c r="AW20" s="88">
        <v>59.429768587884404</v>
      </c>
      <c r="AX20" s="88">
        <v>0</v>
      </c>
      <c r="AY20" s="88">
        <v>60.449135952258899</v>
      </c>
      <c r="AZ20" s="88">
        <v>1.0909318275765099E-2</v>
      </c>
      <c r="BA20" s="88">
        <v>338.02620112071901</v>
      </c>
      <c r="BB20" s="88">
        <v>5.1043758439568501E-3</v>
      </c>
      <c r="BC20" s="88">
        <v>1.2679785983013301</v>
      </c>
      <c r="BD20" s="88">
        <v>13.7329390223603</v>
      </c>
      <c r="BE20" s="88">
        <v>6.8513760699305997E-3</v>
      </c>
      <c r="BF20" s="88">
        <v>0</v>
      </c>
      <c r="BG20" s="88">
        <v>0.30627783936021802</v>
      </c>
      <c r="BH20" s="88">
        <v>494.66095686229301</v>
      </c>
      <c r="BI20" s="88">
        <v>419.20727255313898</v>
      </c>
      <c r="BJ20" s="88">
        <v>75.453684309154099</v>
      </c>
      <c r="BK20" s="88">
        <v>4.4801350771893197E-3</v>
      </c>
      <c r="BL20" s="88">
        <v>9.4681385825382903E-4</v>
      </c>
      <c r="BM20" s="88">
        <v>3.4629905366600999</v>
      </c>
      <c r="BN20" s="88">
        <v>0.18075333035709301</v>
      </c>
      <c r="BO20" s="88">
        <v>163.59650997315799</v>
      </c>
      <c r="BP20" s="88">
        <v>1.0071951740824601</v>
      </c>
      <c r="BQ20" s="88">
        <v>0.45786800443129</v>
      </c>
      <c r="BR20" s="88">
        <v>233.70303896118199</v>
      </c>
      <c r="BS20" s="88">
        <v>4.4785647275772797</v>
      </c>
      <c r="BT20" s="88">
        <v>7.9873674719048403E-3</v>
      </c>
      <c r="BU20" s="88">
        <v>1.4544740918335199</v>
      </c>
      <c r="BV20" s="88">
        <v>9.6763481539046596E-4</v>
      </c>
      <c r="BW20" s="88">
        <v>34.656254840192403</v>
      </c>
      <c r="BX20" s="88">
        <v>16.716197133100099</v>
      </c>
      <c r="BY20" s="88">
        <v>0</v>
      </c>
      <c r="BZ20" s="88">
        <v>18.633819859160301</v>
      </c>
      <c r="CA20" s="88">
        <v>56.046030511262799</v>
      </c>
      <c r="CB20" s="88">
        <v>0</v>
      </c>
      <c r="CC20" s="88">
        <v>193.28691631276899</v>
      </c>
      <c r="CD20" s="88">
        <v>1161.2560864652701</v>
      </c>
      <c r="CE20" s="88">
        <v>41.289821851934803</v>
      </c>
      <c r="CF20" s="88"/>
      <c r="CG20" s="49">
        <f t="shared" si="0"/>
        <v>-2.9705421993954142E-7</v>
      </c>
      <c r="CH20" s="49">
        <f t="shared" si="1"/>
        <v>-3.0217238957810792E-7</v>
      </c>
      <c r="CI20" s="49">
        <f t="shared" si="2"/>
        <v>9.2190231020709596E-9</v>
      </c>
      <c r="CJ20" s="49">
        <f t="shared" si="3"/>
        <v>4.043824538399878E-5</v>
      </c>
      <c r="CK20" s="49">
        <f t="shared" si="3"/>
        <v>4.777457646243516E-5</v>
      </c>
      <c r="CL20" s="49">
        <f t="shared" si="4"/>
        <v>-6.8356467004247178E-7</v>
      </c>
      <c r="CM20" s="49">
        <f t="shared" si="5"/>
        <v>-2.5079279265952601E-7</v>
      </c>
      <c r="CN20" s="93">
        <f t="shared" si="6"/>
        <v>-0.27388956400390763</v>
      </c>
      <c r="CO20" s="93">
        <f t="shared" si="7"/>
        <v>-0.27379734931675137</v>
      </c>
      <c r="CP20" s="93">
        <f t="shared" si="8"/>
        <v>-0.27393702024908029</v>
      </c>
      <c r="CQ20" s="93">
        <f t="shared" si="9"/>
        <v>-0.27396382766772731</v>
      </c>
      <c r="CR20" s="92">
        <f t="shared" si="11"/>
        <v>4.2012181851526185E-7</v>
      </c>
      <c r="CS20" s="92">
        <f t="shared" si="12"/>
        <v>2.248750488586306E-7</v>
      </c>
      <c r="CT20" s="93">
        <f t="shared" si="10"/>
        <v>-0.27392671864230761</v>
      </c>
    </row>
    <row r="21" spans="1:98" x14ac:dyDescent="0.25">
      <c r="A21" s="87" t="s">
        <v>20</v>
      </c>
      <c r="B21" s="88">
        <v>5327.4879571000001</v>
      </c>
      <c r="C21" s="88">
        <v>87.58987922</v>
      </c>
      <c r="D21" s="88">
        <v>80.52048671</v>
      </c>
      <c r="E21" s="88">
        <v>548.95046300000001</v>
      </c>
      <c r="F21" s="88">
        <v>465.21228318999999</v>
      </c>
      <c r="G21" s="88">
        <v>42.429768809999999</v>
      </c>
      <c r="H21" s="88">
        <v>1259.1048304999999</v>
      </c>
      <c r="I21" s="86">
        <v>36.933821600000002</v>
      </c>
      <c r="J21" s="86">
        <v>16.306195710000001</v>
      </c>
      <c r="K21" s="86">
        <v>96.857650849999999</v>
      </c>
      <c r="L21" s="86">
        <v>56.812399739999996</v>
      </c>
      <c r="M21" s="86">
        <v>18.610958440000001</v>
      </c>
      <c r="N21" s="86">
        <v>14.86571919</v>
      </c>
      <c r="O21" s="86">
        <v>11.466194290000001</v>
      </c>
      <c r="Q21" s="87" t="s">
        <v>20</v>
      </c>
      <c r="R21" s="88">
        <v>72.652214124175302</v>
      </c>
      <c r="S21" s="88">
        <v>31.822863146941302</v>
      </c>
      <c r="T21" s="88">
        <v>18.610955709332</v>
      </c>
      <c r="U21" s="88">
        <v>36.933798124762603</v>
      </c>
      <c r="V21" s="88">
        <v>36.933798124762603</v>
      </c>
      <c r="W21" s="88">
        <v>26.787522758643401</v>
      </c>
      <c r="X21" s="88">
        <v>4.5889762705306998</v>
      </c>
      <c r="Y21" s="88">
        <v>16.306158697075801</v>
      </c>
      <c r="Z21" s="88">
        <v>14.865719608717299</v>
      </c>
      <c r="AA21" s="88">
        <v>113.241359069076</v>
      </c>
      <c r="AB21" s="88">
        <v>5327.4864509443996</v>
      </c>
      <c r="AC21" s="88">
        <v>53.198209922948401</v>
      </c>
      <c r="AD21" s="88">
        <v>14.0500927429289</v>
      </c>
      <c r="AE21" s="88">
        <v>17.652674946120101</v>
      </c>
      <c r="AF21" s="88">
        <v>0.58586045309179502</v>
      </c>
      <c r="AG21" s="88">
        <v>5.6635279315685301</v>
      </c>
      <c r="AH21" s="88">
        <v>96.857638352816593</v>
      </c>
      <c r="AI21" s="88">
        <v>96.857638352816593</v>
      </c>
      <c r="AJ21" s="88">
        <v>151996.61336772499</v>
      </c>
      <c r="AK21" s="88">
        <v>0</v>
      </c>
      <c r="AL21" s="88">
        <v>25.4376011851496</v>
      </c>
      <c r="AM21" s="88">
        <v>6.8351950395170702</v>
      </c>
      <c r="AN21" s="88">
        <v>118.99450823944601</v>
      </c>
      <c r="AO21" s="88">
        <v>16.974562465252401</v>
      </c>
      <c r="AP21" s="88">
        <v>56.812553815232803</v>
      </c>
      <c r="AQ21" s="88">
        <v>11.466165764343801</v>
      </c>
      <c r="AR21" s="88">
        <v>87.589847594481796</v>
      </c>
      <c r="AS21" s="88">
        <v>0</v>
      </c>
      <c r="AT21" s="88">
        <v>1305.90696373948</v>
      </c>
      <c r="AU21" s="88">
        <v>72.468449540060703</v>
      </c>
      <c r="AV21" s="88">
        <v>8.0520206614968295</v>
      </c>
      <c r="AW21" s="88">
        <v>80.520470201557501</v>
      </c>
      <c r="AX21" s="88">
        <v>0</v>
      </c>
      <c r="AY21" s="88">
        <v>61.942448725452898</v>
      </c>
      <c r="AZ21" s="88">
        <v>1.19879759916665E-2</v>
      </c>
      <c r="BA21" s="88">
        <v>346.39461031432398</v>
      </c>
      <c r="BB21" s="88">
        <v>5.6950886533617701E-3</v>
      </c>
      <c r="BC21" s="88">
        <v>1.3861886362759499</v>
      </c>
      <c r="BD21" s="88">
        <v>15.0384860199408</v>
      </c>
      <c r="BE21" s="88">
        <v>7.9283633437501697E-3</v>
      </c>
      <c r="BF21" s="88">
        <v>0</v>
      </c>
      <c r="BG21" s="88">
        <v>0.33469011282152999</v>
      </c>
      <c r="BH21" s="88">
        <v>548.97229615558001</v>
      </c>
      <c r="BI21" s="88">
        <v>465.234136463786</v>
      </c>
      <c r="BJ21" s="88">
        <v>83.738159691793797</v>
      </c>
      <c r="BK21" s="88">
        <v>4.9689472378842197E-3</v>
      </c>
      <c r="BL21" s="88">
        <v>1.07085037781709E-3</v>
      </c>
      <c r="BM21" s="88">
        <v>4.0335799643953498</v>
      </c>
      <c r="BN21" s="88">
        <v>0.19639717587923</v>
      </c>
      <c r="BO21" s="88">
        <v>181.588243853238</v>
      </c>
      <c r="BP21" s="88">
        <v>1.1069369048209501</v>
      </c>
      <c r="BQ21" s="88">
        <v>0.50403816531357903</v>
      </c>
      <c r="BR21" s="88">
        <v>259.40441497599699</v>
      </c>
      <c r="BS21" s="88">
        <v>4.5894562285575597</v>
      </c>
      <c r="BT21" s="88">
        <v>8.7867814172412403E-3</v>
      </c>
      <c r="BU21" s="88">
        <v>1.59961602539724</v>
      </c>
      <c r="BV21" s="88">
        <v>1.10662268445796E-3</v>
      </c>
      <c r="BW21" s="88">
        <v>42.429770404052</v>
      </c>
      <c r="BX21" s="88">
        <v>17.1279264041905</v>
      </c>
      <c r="BY21" s="88">
        <v>0</v>
      </c>
      <c r="BZ21" s="88">
        <v>19.0937820106417</v>
      </c>
      <c r="CA21" s="88">
        <v>57.430885923995604</v>
      </c>
      <c r="CB21" s="88">
        <v>0</v>
      </c>
      <c r="CC21" s="88">
        <v>198.06487424791999</v>
      </c>
      <c r="CD21" s="88">
        <v>1259.1044403291501</v>
      </c>
      <c r="CE21" s="88">
        <v>42.3086859590491</v>
      </c>
      <c r="CF21" s="88"/>
      <c r="CG21" s="49">
        <f t="shared" si="0"/>
        <v>-2.8271403194860419E-7</v>
      </c>
      <c r="CH21" s="49">
        <f t="shared" si="1"/>
        <v>-3.6106361243863432E-7</v>
      </c>
      <c r="CI21" s="49">
        <f t="shared" si="2"/>
        <v>-2.0502164323331019E-7</v>
      </c>
      <c r="CJ21" s="49">
        <f t="shared" si="3"/>
        <v>3.977254242701634E-5</v>
      </c>
      <c r="CK21" s="49">
        <f t="shared" si="3"/>
        <v>4.6974842616273096E-5</v>
      </c>
      <c r="CL21" s="49">
        <f t="shared" si="4"/>
        <v>3.7569188949532289E-8</v>
      </c>
      <c r="CM21" s="49">
        <f t="shared" si="5"/>
        <v>-3.098795592054632E-7</v>
      </c>
      <c r="CN21" s="93">
        <f t="shared" si="6"/>
        <v>-6.3560271809049055E-7</v>
      </c>
      <c r="CO21" s="93">
        <f t="shared" si="7"/>
        <v>-2.2698687577159657E-6</v>
      </c>
      <c r="CP21" s="93">
        <f t="shared" si="8"/>
        <v>-1.2902629060053948E-7</v>
      </c>
      <c r="CQ21" s="93">
        <f t="shared" si="9"/>
        <v>2.7120000829392995E-6</v>
      </c>
      <c r="CR21" s="92">
        <f t="shared" si="11"/>
        <v>-1.4672366336495389E-7</v>
      </c>
      <c r="CS21" s="92">
        <f t="shared" si="12"/>
        <v>2.8166635848817986E-8</v>
      </c>
      <c r="CT21" s="93">
        <f t="shared" si="10"/>
        <v>-2.4878050622861172E-6</v>
      </c>
    </row>
    <row r="22" spans="1:98" x14ac:dyDescent="0.25">
      <c r="A22" s="87" t="s">
        <v>129</v>
      </c>
      <c r="B22" s="88">
        <v>2439.3883919999998</v>
      </c>
      <c r="C22" s="88">
        <v>40.250920000000001</v>
      </c>
      <c r="D22" s="88">
        <v>44.314579000000002</v>
      </c>
      <c r="E22" s="88">
        <v>258.00636400000002</v>
      </c>
      <c r="F22" s="88">
        <v>218.649461</v>
      </c>
      <c r="G22" s="88">
        <v>21.704667000000001</v>
      </c>
      <c r="H22" s="88">
        <v>578.60678700000005</v>
      </c>
      <c r="I22" s="86">
        <v>14.219588359999999</v>
      </c>
      <c r="J22" s="86">
        <v>6.2779149900000002</v>
      </c>
      <c r="K22" s="86">
        <v>37.290371319999998</v>
      </c>
      <c r="L22" s="86">
        <v>21.87287697</v>
      </c>
      <c r="M22" s="86">
        <v>7.1652527499999996</v>
      </c>
      <c r="N22" s="86">
        <v>5.7233288699999996</v>
      </c>
      <c r="O22" s="86">
        <v>4.4145056299999998</v>
      </c>
      <c r="Q22" s="87" t="s">
        <v>129</v>
      </c>
      <c r="R22" s="88">
        <v>34.522731438751698</v>
      </c>
      <c r="S22" s="88">
        <v>15.1215260592062</v>
      </c>
      <c r="T22" s="88">
        <v>7.1652547445677399</v>
      </c>
      <c r="U22" s="88">
        <v>14.219580213976601</v>
      </c>
      <c r="V22" s="88">
        <v>14.219580213976601</v>
      </c>
      <c r="W22" s="88">
        <v>12.72885474363</v>
      </c>
      <c r="X22" s="88">
        <v>2.1805589396735998</v>
      </c>
      <c r="Y22" s="88">
        <v>6.2779099393168103</v>
      </c>
      <c r="Z22" s="88">
        <v>5.72333196854375</v>
      </c>
      <c r="AA22" s="88">
        <v>53.809822322591302</v>
      </c>
      <c r="AB22" s="88">
        <v>2439.3877874964801</v>
      </c>
      <c r="AC22" s="88">
        <v>25.278633953438302</v>
      </c>
      <c r="AD22" s="88">
        <v>6.6762993686866503</v>
      </c>
      <c r="AE22" s="88">
        <v>8.3881759645959697</v>
      </c>
      <c r="AF22" s="88">
        <v>0.27838617898589502</v>
      </c>
      <c r="AG22" s="88">
        <v>2.6911805262956201</v>
      </c>
      <c r="AH22" s="88">
        <v>37.290362817460597</v>
      </c>
      <c r="AI22" s="88">
        <v>37.290362817460597</v>
      </c>
      <c r="AJ22" s="88">
        <v>64733.635054591898</v>
      </c>
      <c r="AK22" s="88">
        <v>0</v>
      </c>
      <c r="AL22" s="88">
        <v>12.0873911941004</v>
      </c>
      <c r="AM22" s="88">
        <v>3.2479434657573698</v>
      </c>
      <c r="AN22" s="88">
        <v>56.543603761957002</v>
      </c>
      <c r="AO22" s="88">
        <v>8.0659436244205907</v>
      </c>
      <c r="AP22" s="88">
        <v>21.872935942157302</v>
      </c>
      <c r="AQ22" s="88">
        <v>4.4145110104538698</v>
      </c>
      <c r="AR22" s="88">
        <v>40.250907973566498</v>
      </c>
      <c r="AS22" s="88">
        <v>0</v>
      </c>
      <c r="AT22" s="88">
        <v>600.84610900753398</v>
      </c>
      <c r="AU22" s="88">
        <v>39.883112658608702</v>
      </c>
      <c r="AV22" s="88">
        <v>4.43145790858535</v>
      </c>
      <c r="AW22" s="88">
        <v>44.314570567194103</v>
      </c>
      <c r="AX22" s="88">
        <v>0</v>
      </c>
      <c r="AY22" s="88">
        <v>29.4337024036993</v>
      </c>
      <c r="AZ22" s="88">
        <v>6.00798580223438E-3</v>
      </c>
      <c r="BA22" s="88">
        <v>164.599170605334</v>
      </c>
      <c r="BB22" s="88">
        <v>2.5819083207945402E-3</v>
      </c>
      <c r="BC22" s="88">
        <v>0.71736658178872004</v>
      </c>
      <c r="BD22" s="88">
        <v>7.7021819805221599</v>
      </c>
      <c r="BE22" s="88">
        <v>2.7081637152289702E-3</v>
      </c>
      <c r="BF22" s="88">
        <v>0</v>
      </c>
      <c r="BG22" s="88">
        <v>0.17365488406444099</v>
      </c>
      <c r="BH22" s="88">
        <v>258.01776808092001</v>
      </c>
      <c r="BI22" s="88">
        <v>218.660877479775</v>
      </c>
      <c r="BJ22" s="88">
        <v>39.356890601145302</v>
      </c>
      <c r="BK22" s="88">
        <v>2.3451062572683598E-3</v>
      </c>
      <c r="BL22" s="88">
        <v>4.4034152901558098E-4</v>
      </c>
      <c r="BM22" s="88">
        <v>1.2990029266356899</v>
      </c>
      <c r="BN22" s="88">
        <v>0.105476658013525</v>
      </c>
      <c r="BO22" s="88">
        <v>85.253836428071395</v>
      </c>
      <c r="BP22" s="88">
        <v>0.55425533711426</v>
      </c>
      <c r="BQ22" s="88">
        <v>0.24975606651344501</v>
      </c>
      <c r="BR22" s="88">
        <v>121.789030352133</v>
      </c>
      <c r="BS22" s="88">
        <v>2.18081450968611</v>
      </c>
      <c r="BT22" s="88">
        <v>4.37304743795366E-3</v>
      </c>
      <c r="BU22" s="88">
        <v>0.79744227142203605</v>
      </c>
      <c r="BV22" s="88">
        <v>4.17440433869607E-4</v>
      </c>
      <c r="BW22" s="88">
        <v>21.7046574482602</v>
      </c>
      <c r="BX22" s="88">
        <v>8.1388143715003807</v>
      </c>
      <c r="BY22" s="88">
        <v>0</v>
      </c>
      <c r="BZ22" s="88">
        <v>9.0729303085765292</v>
      </c>
      <c r="CA22" s="88">
        <v>27.289859178269001</v>
      </c>
      <c r="CB22" s="88">
        <v>0</v>
      </c>
      <c r="CC22" s="88">
        <v>94.116094441376305</v>
      </c>
      <c r="CD22" s="88">
        <v>578.60661728313403</v>
      </c>
      <c r="CE22" s="88">
        <v>20.104161329644999</v>
      </c>
      <c r="CF22" s="88"/>
      <c r="CG22" s="49">
        <f t="shared" si="0"/>
        <v>-2.478094598365427E-7</v>
      </c>
      <c r="CH22" s="49">
        <f t="shared" si="1"/>
        <v>-2.9878654953474251E-7</v>
      </c>
      <c r="CI22" s="49">
        <f t="shared" si="2"/>
        <v>-1.9029416704840695E-7</v>
      </c>
      <c r="CJ22" s="49">
        <f t="shared" si="3"/>
        <v>4.4200773745208045E-5</v>
      </c>
      <c r="CK22" s="49">
        <f t="shared" si="3"/>
        <v>5.2213619566131034E-5</v>
      </c>
      <c r="CL22" s="49">
        <f t="shared" si="4"/>
        <v>-4.4007769393023869E-7</v>
      </c>
      <c r="CM22" s="49">
        <f t="shared" si="5"/>
        <v>-2.9331986737607615E-7</v>
      </c>
      <c r="CN22" s="93">
        <f t="shared" si="6"/>
        <v>-5.7287336262497181E-7</v>
      </c>
      <c r="CO22" s="93">
        <f t="shared" si="7"/>
        <v>-8.04516021313628E-7</v>
      </c>
      <c r="CP22" s="93">
        <f t="shared" si="8"/>
        <v>-2.2800897659266727E-7</v>
      </c>
      <c r="CQ22" s="93">
        <f t="shared" si="9"/>
        <v>2.6961317151979629E-6</v>
      </c>
      <c r="CR22" s="92">
        <f t="shared" si="11"/>
        <v>2.783666968767258E-7</v>
      </c>
      <c r="CS22" s="92">
        <f t="shared" si="12"/>
        <v>5.4138838093157711E-7</v>
      </c>
      <c r="CT22" s="93">
        <f t="shared" si="10"/>
        <v>1.2188123248574077E-6</v>
      </c>
    </row>
    <row r="23" spans="1:98" x14ac:dyDescent="0.25">
      <c r="A23" s="87" t="s">
        <v>22</v>
      </c>
      <c r="B23" s="88">
        <v>18469.749145000002</v>
      </c>
      <c r="C23" s="88">
        <v>303.04164556000001</v>
      </c>
      <c r="D23" s="88">
        <v>247.14160215000001</v>
      </c>
      <c r="E23" s="88">
        <v>1874.5551232</v>
      </c>
      <c r="F23" s="88">
        <v>1588.6059895999999</v>
      </c>
      <c r="G23" s="88">
        <v>137.30937352000001</v>
      </c>
      <c r="H23" s="88">
        <v>4356.2239595999999</v>
      </c>
      <c r="I23" s="86">
        <v>119.69218574999999</v>
      </c>
      <c r="J23" s="86">
        <v>52.843819979999999</v>
      </c>
      <c r="K23" s="86">
        <v>313.88855601</v>
      </c>
      <c r="L23" s="86">
        <v>184.11309693000001</v>
      </c>
      <c r="M23" s="86">
        <v>60.312911040000003</v>
      </c>
      <c r="N23" s="86">
        <v>48.175637950000002</v>
      </c>
      <c r="O23" s="86">
        <v>37.158728709999998</v>
      </c>
      <c r="Q23" s="87" t="s">
        <v>22</v>
      </c>
      <c r="R23" s="88">
        <v>263.05082399006699</v>
      </c>
      <c r="S23" s="88">
        <v>115.207427718654</v>
      </c>
      <c r="T23" s="88">
        <v>60.312863599813497</v>
      </c>
      <c r="U23" s="88">
        <v>99.488757520502105</v>
      </c>
      <c r="V23" s="88">
        <v>99.488757520502105</v>
      </c>
      <c r="W23" s="88">
        <v>96.987006146946797</v>
      </c>
      <c r="X23" s="88">
        <v>16.614642044469701</v>
      </c>
      <c r="Y23" s="88">
        <v>43.926975931147801</v>
      </c>
      <c r="Z23" s="88">
        <v>48.175561186842003</v>
      </c>
      <c r="AA23" s="88">
        <v>409.99341516091698</v>
      </c>
      <c r="AB23" s="88">
        <v>18469.744626791598</v>
      </c>
      <c r="AC23" s="88">
        <v>192.608184911308</v>
      </c>
      <c r="AD23" s="88">
        <v>50.863765760418197</v>
      </c>
      <c r="AE23" s="88">
        <v>63.920788298229098</v>
      </c>
      <c r="AF23" s="88">
        <v>2.1211437905110699</v>
      </c>
      <c r="AG23" s="88">
        <v>20.504972123296501</v>
      </c>
      <c r="AH23" s="88">
        <v>260.89654802840499</v>
      </c>
      <c r="AI23" s="88">
        <v>260.89654802840499</v>
      </c>
      <c r="AJ23" s="88">
        <v>402166.14885817101</v>
      </c>
      <c r="AK23" s="88">
        <v>0</v>
      </c>
      <c r="AL23" s="88">
        <v>92.092815687165498</v>
      </c>
      <c r="AM23" s="88">
        <v>24.747033431789799</v>
      </c>
      <c r="AN23" s="88">
        <v>430.82796979845</v>
      </c>
      <c r="AO23" s="88">
        <v>61.457121715763499</v>
      </c>
      <c r="AP23" s="88">
        <v>153.02751691255199</v>
      </c>
      <c r="AQ23" s="88">
        <v>30.885620021189599</v>
      </c>
      <c r="AR23" s="88">
        <v>303.041543889504</v>
      </c>
      <c r="AS23" s="88">
        <v>0</v>
      </c>
      <c r="AT23" s="88">
        <v>4525.7154882080204</v>
      </c>
      <c r="AU23" s="88">
        <v>222.42732626152301</v>
      </c>
      <c r="AV23" s="88">
        <v>24.714139641590101</v>
      </c>
      <c r="AW23" s="88">
        <v>247.14146590311299</v>
      </c>
      <c r="AX23" s="88">
        <v>0</v>
      </c>
      <c r="AY23" s="88">
        <v>224.27188552690399</v>
      </c>
      <c r="AZ23" s="88">
        <v>0</v>
      </c>
      <c r="BA23" s="88">
        <v>1254.1350702534701</v>
      </c>
      <c r="BB23" s="88">
        <v>0.14374415807139601</v>
      </c>
      <c r="BC23" s="88">
        <v>8.0906445640084392</v>
      </c>
      <c r="BD23" s="88">
        <v>73.260824179632493</v>
      </c>
      <c r="BE23" s="88">
        <v>6.0499488752569698E-2</v>
      </c>
      <c r="BF23" s="88">
        <v>0</v>
      </c>
      <c r="BG23" s="88">
        <v>8.5665843579865104</v>
      </c>
      <c r="BH23" s="88">
        <v>1874.5705074816401</v>
      </c>
      <c r="BI23" s="88">
        <v>1588.62149201897</v>
      </c>
      <c r="BJ23" s="88">
        <v>285.94901546266698</v>
      </c>
      <c r="BK23" s="88">
        <v>1.9468821492859702E-2</v>
      </c>
      <c r="BL23" s="88">
        <v>2.1520313189812401E-2</v>
      </c>
      <c r="BM23" s="88">
        <v>3.7836207037484</v>
      </c>
      <c r="BN23" s="88">
        <v>0.31608145648351699</v>
      </c>
      <c r="BO23" s="88">
        <v>609.89741066485794</v>
      </c>
      <c r="BP23" s="88">
        <v>0.93541959444876199</v>
      </c>
      <c r="BQ23" s="88">
        <v>6.2978832609666098</v>
      </c>
      <c r="BR23" s="88">
        <v>871.20763774092404</v>
      </c>
      <c r="BS23" s="88">
        <v>16.616266391634198</v>
      </c>
      <c r="BT23" s="88">
        <v>9.3848425174578504E-2</v>
      </c>
      <c r="BU23" s="88">
        <v>5.92003830001598</v>
      </c>
      <c r="BV23" s="88">
        <v>6.2659892241384001E-3</v>
      </c>
      <c r="BW23" s="88">
        <v>137.309352297668</v>
      </c>
      <c r="BX23" s="88">
        <v>62.0168730516179</v>
      </c>
      <c r="BY23" s="88">
        <v>0</v>
      </c>
      <c r="BZ23" s="88">
        <v>69.132625170553396</v>
      </c>
      <c r="CA23" s="88">
        <v>207.93634702247201</v>
      </c>
      <c r="CB23" s="88">
        <v>0</v>
      </c>
      <c r="CC23" s="88">
        <v>717.11665711166495</v>
      </c>
      <c r="CD23" s="88">
        <v>4356.2226933646398</v>
      </c>
      <c r="CE23" s="88">
        <v>153.187189283875</v>
      </c>
      <c r="CF23" s="88"/>
      <c r="CG23" s="49">
        <f t="shared" si="0"/>
        <v>-2.4462749156463491E-7</v>
      </c>
      <c r="CH23" s="49">
        <f t="shared" si="1"/>
        <v>-3.3550007894154295E-7</v>
      </c>
      <c r="CI23" s="49">
        <f t="shared" si="2"/>
        <v>-5.5129078163610113E-7</v>
      </c>
      <c r="CJ23" s="49">
        <f t="shared" si="3"/>
        <v>8.2068974391209291E-6</v>
      </c>
      <c r="CK23" s="49">
        <f t="shared" si="3"/>
        <v>9.7585046711147945E-6</v>
      </c>
      <c r="CL23" s="49">
        <f t="shared" si="4"/>
        <v>-1.5455850875310516E-7</v>
      </c>
      <c r="CM23" s="49">
        <f t="shared" si="5"/>
        <v>-2.9067269541370204E-7</v>
      </c>
      <c r="CN23" s="93">
        <f t="shared" si="6"/>
        <v>-0.16879488082619371</v>
      </c>
      <c r="CO23" s="93">
        <f t="shared" si="7"/>
        <v>-0.16873958113223059</v>
      </c>
      <c r="CP23" s="93">
        <f t="shared" si="8"/>
        <v>-0.16882427526254498</v>
      </c>
      <c r="CQ23" s="93">
        <f t="shared" si="9"/>
        <v>-0.16883959118490519</v>
      </c>
      <c r="CR23" s="92">
        <f t="shared" si="11"/>
        <v>-7.8656767992514694E-7</v>
      </c>
      <c r="CS23" s="92">
        <f t="shared" si="12"/>
        <v>-1.5934020028681837E-6</v>
      </c>
      <c r="CT23" s="93">
        <f t="shared" si="10"/>
        <v>-0.16881924938196843</v>
      </c>
    </row>
    <row r="24" spans="1:98" x14ac:dyDescent="0.25">
      <c r="A24" s="87" t="s">
        <v>23</v>
      </c>
      <c r="B24" s="88">
        <v>177448.86721</v>
      </c>
      <c r="C24" s="88">
        <v>2899.9014007000001</v>
      </c>
      <c r="D24" s="88">
        <v>1778.0434161000001</v>
      </c>
      <c r="E24" s="88">
        <v>17477.266380000001</v>
      </c>
      <c r="F24" s="88">
        <v>14811.243544999999</v>
      </c>
      <c r="G24" s="88">
        <v>1136.8404533999999</v>
      </c>
      <c r="H24" s="88">
        <v>41686.076889000004</v>
      </c>
      <c r="I24" s="86">
        <v>4385.8788877999996</v>
      </c>
      <c r="J24" s="86">
        <v>1936.3552666</v>
      </c>
      <c r="K24" s="86">
        <v>11501.813437000001</v>
      </c>
      <c r="L24" s="86">
        <v>6746.4533306000003</v>
      </c>
      <c r="M24" s="86">
        <v>2210.0450546000002</v>
      </c>
      <c r="N24" s="86">
        <v>1765.2991460000001</v>
      </c>
      <c r="O24" s="86">
        <v>1361.6067072999999</v>
      </c>
      <c r="Q24" s="87" t="s">
        <v>23</v>
      </c>
      <c r="R24" s="88">
        <v>2490.5514756846001</v>
      </c>
      <c r="S24" s="88">
        <v>1088.7238002480001</v>
      </c>
      <c r="T24" s="88">
        <v>2203.3219300431701</v>
      </c>
      <c r="U24" s="88">
        <v>1001.09456017372</v>
      </c>
      <c r="V24" s="88">
        <v>1001.09456017372</v>
      </c>
      <c r="W24" s="88">
        <v>917.90932804231204</v>
      </c>
      <c r="X24" s="88">
        <v>157.21467238218099</v>
      </c>
      <c r="Y24" s="88">
        <v>442.48591508117897</v>
      </c>
      <c r="Z24" s="88">
        <v>1759.92896021295</v>
      </c>
      <c r="AA24" s="88">
        <v>3878.9991054863199</v>
      </c>
      <c r="AB24" s="88">
        <v>176945.01529078599</v>
      </c>
      <c r="AC24" s="88">
        <v>1822.70194349963</v>
      </c>
      <c r="AD24" s="88">
        <v>480.441821994755</v>
      </c>
      <c r="AE24" s="88">
        <v>606.13755767038697</v>
      </c>
      <c r="AF24" s="88">
        <v>20.073244772759001</v>
      </c>
      <c r="AG24" s="88">
        <v>194.012111998238</v>
      </c>
      <c r="AH24" s="88">
        <v>2623.8089254510701</v>
      </c>
      <c r="AI24" s="88">
        <v>2623.8089254510701</v>
      </c>
      <c r="AJ24" s="88">
        <v>7453229.0444764597</v>
      </c>
      <c r="AK24" s="88">
        <v>0</v>
      </c>
      <c r="AL24" s="88">
        <v>870.55299605500898</v>
      </c>
      <c r="AM24" s="88">
        <v>234.14183928799</v>
      </c>
      <c r="AN24" s="88">
        <v>4076.9057829809099</v>
      </c>
      <c r="AO24" s="88">
        <v>581.48825211826795</v>
      </c>
      <c r="AP24" s="88">
        <v>1538.4647208394499</v>
      </c>
      <c r="AQ24" s="88">
        <v>310.64496514261498</v>
      </c>
      <c r="AR24" s="88">
        <v>2891.6860303038502</v>
      </c>
      <c r="AS24" s="88">
        <v>0</v>
      </c>
      <c r="AT24" s="88">
        <v>43178.261454127904</v>
      </c>
      <c r="AU24" s="88">
        <v>1596.55936631844</v>
      </c>
      <c r="AV24" s="88">
        <v>177.39563093512299</v>
      </c>
      <c r="AW24" s="88">
        <v>1773.9549972535699</v>
      </c>
      <c r="AX24" s="88">
        <v>0</v>
      </c>
      <c r="AY24" s="88">
        <v>2123.0392080229199</v>
      </c>
      <c r="AZ24" s="88">
        <v>0</v>
      </c>
      <c r="BA24" s="88">
        <v>11866.138274032999</v>
      </c>
      <c r="BB24" s="88">
        <v>2.06422607486896</v>
      </c>
      <c r="BC24" s="88">
        <v>81.052567107150097</v>
      </c>
      <c r="BD24" s="88">
        <v>643.46582610327505</v>
      </c>
      <c r="BE24" s="88">
        <v>0.52809300341495902</v>
      </c>
      <c r="BF24" s="88">
        <v>0</v>
      </c>
      <c r="BG24" s="88">
        <v>98.013380965844803</v>
      </c>
      <c r="BH24" s="88">
        <v>17428.462158728798</v>
      </c>
      <c r="BI24" s="88">
        <v>14769.878449076101</v>
      </c>
      <c r="BJ24" s="88">
        <v>2658.5837096527098</v>
      </c>
      <c r="BK24" s="88">
        <v>0.27958033904881502</v>
      </c>
      <c r="BL24" s="88">
        <v>0.16788446429978399</v>
      </c>
      <c r="BM24" s="88">
        <v>28.4886825852169</v>
      </c>
      <c r="BN24" s="88">
        <v>4.5390407779008601</v>
      </c>
      <c r="BO24" s="88">
        <v>5677.8648533276</v>
      </c>
      <c r="BP24" s="88">
        <v>8.6536408042240502</v>
      </c>
      <c r="BQ24" s="88">
        <v>53.979999427128902</v>
      </c>
      <c r="BR24" s="88">
        <v>8110.5120096749797</v>
      </c>
      <c r="BS24" s="88">
        <v>157.209784854059</v>
      </c>
      <c r="BT24" s="88">
        <v>0.82530248946245799</v>
      </c>
      <c r="BU24" s="88">
        <v>59.379117430733501</v>
      </c>
      <c r="BV24" s="88">
        <v>6.4244500967828994E-2</v>
      </c>
      <c r="BW24" s="88">
        <v>1133.9059748488701</v>
      </c>
      <c r="BX24" s="88">
        <v>587.49644793785399</v>
      </c>
      <c r="BY24" s="88">
        <v>0</v>
      </c>
      <c r="BZ24" s="88">
        <v>654.59788942932903</v>
      </c>
      <c r="CA24" s="88">
        <v>1968.33900215481</v>
      </c>
      <c r="CB24" s="88">
        <v>0</v>
      </c>
      <c r="CC24" s="88">
        <v>6787.4769564870703</v>
      </c>
      <c r="CD24" s="88">
        <v>41567.979639006298</v>
      </c>
      <c r="CE24" s="88">
        <v>1450.5134432464499</v>
      </c>
      <c r="CF24" s="88"/>
      <c r="CG24" s="49">
        <f t="shared" si="0"/>
        <v>-2.8394203194192845E-3</v>
      </c>
      <c r="CH24" s="49">
        <f t="shared" si="1"/>
        <v>-2.8329826642267135E-3</v>
      </c>
      <c r="CI24" s="49">
        <f t="shared" si="2"/>
        <v>-2.299392022382551E-3</v>
      </c>
      <c r="CJ24" s="49">
        <f t="shared" si="3"/>
        <v>-2.7924402026080781E-3</v>
      </c>
      <c r="CK24" s="49">
        <f t="shared" si="3"/>
        <v>-2.7928172133704849E-3</v>
      </c>
      <c r="CL24" s="49">
        <f t="shared" si="4"/>
        <v>-2.5812580317260327E-3</v>
      </c>
      <c r="CM24" s="49">
        <f t="shared" si="5"/>
        <v>-2.8330142533721692E-3</v>
      </c>
      <c r="CN24" s="93">
        <f t="shared" si="6"/>
        <v>-0.77174596340121948</v>
      </c>
      <c r="CO24" s="93">
        <f t="shared" si="7"/>
        <v>-0.77148515940562423</v>
      </c>
      <c r="CP24" s="93">
        <f t="shared" si="8"/>
        <v>-0.771878674626161</v>
      </c>
      <c r="CQ24" s="93">
        <f t="shared" si="9"/>
        <v>-0.77195948071538423</v>
      </c>
      <c r="CR24" s="92">
        <f t="shared" si="11"/>
        <v>-3.042075790643496E-3</v>
      </c>
      <c r="CS24" s="92">
        <f t="shared" si="12"/>
        <v>-3.0420825836903818E-3</v>
      </c>
      <c r="CT24" s="93">
        <f t="shared" si="10"/>
        <v>-0.77185411655425151</v>
      </c>
    </row>
    <row r="25" spans="1:98" x14ac:dyDescent="0.25">
      <c r="A25" s="87" t="s">
        <v>24</v>
      </c>
      <c r="B25" s="88">
        <v>200578.01564999999</v>
      </c>
      <c r="C25" s="88">
        <v>3317.8985364999999</v>
      </c>
      <c r="D25" s="88">
        <v>4069.7851386000002</v>
      </c>
      <c r="E25" s="88">
        <v>21594.968862999998</v>
      </c>
      <c r="F25" s="88">
        <v>18300.822184000001</v>
      </c>
      <c r="G25" s="88">
        <v>1914.9378211000001</v>
      </c>
      <c r="H25" s="88">
        <v>47694.740527000002</v>
      </c>
      <c r="I25" s="86">
        <v>1263.7377713999999</v>
      </c>
      <c r="J25" s="86">
        <v>557.93727251999996</v>
      </c>
      <c r="K25" s="86">
        <v>3314.1079605</v>
      </c>
      <c r="L25" s="86">
        <v>1943.9086559</v>
      </c>
      <c r="M25" s="86">
        <v>636.79766457999995</v>
      </c>
      <c r="N25" s="86">
        <v>508.64952441000003</v>
      </c>
      <c r="O25" s="86">
        <v>392.33045270999997</v>
      </c>
      <c r="Q25" s="87" t="s">
        <v>24</v>
      </c>
      <c r="R25" s="88">
        <v>2807.90900407665</v>
      </c>
      <c r="S25" s="88">
        <v>1229.91033196735</v>
      </c>
      <c r="T25" s="88">
        <v>636.79744649646204</v>
      </c>
      <c r="U25" s="88">
        <v>1263.7383049318601</v>
      </c>
      <c r="V25" s="88">
        <v>1263.7383049318601</v>
      </c>
      <c r="W25" s="88">
        <v>1035.3020495436999</v>
      </c>
      <c r="X25" s="88">
        <v>177.357506344043</v>
      </c>
      <c r="Y25" s="88">
        <v>557.93716348272699</v>
      </c>
      <c r="Z25" s="88">
        <v>508.64943866305998</v>
      </c>
      <c r="AA25" s="88">
        <v>4376.6246429971097</v>
      </c>
      <c r="AB25" s="88">
        <v>200578.076625341</v>
      </c>
      <c r="AC25" s="88">
        <v>2056.0387854649898</v>
      </c>
      <c r="AD25" s="88">
        <v>543.01718681301395</v>
      </c>
      <c r="AE25" s="88">
        <v>682.25215614992896</v>
      </c>
      <c r="AF25" s="88">
        <v>22.642615584074601</v>
      </c>
      <c r="AG25" s="88">
        <v>218.88690604268899</v>
      </c>
      <c r="AH25" s="88">
        <v>3314.1097408004498</v>
      </c>
      <c r="AI25" s="88">
        <v>3314.1097408004498</v>
      </c>
      <c r="AJ25" s="88">
        <v>8409760.3841151409</v>
      </c>
      <c r="AK25" s="88">
        <v>0</v>
      </c>
      <c r="AL25" s="88">
        <v>983.12822246023597</v>
      </c>
      <c r="AM25" s="88">
        <v>264.17104133667402</v>
      </c>
      <c r="AN25" s="88">
        <v>4598.9754486914399</v>
      </c>
      <c r="AO25" s="88">
        <v>656.04408793337598</v>
      </c>
      <c r="AP25" s="88">
        <v>1943.9153816329599</v>
      </c>
      <c r="AQ25" s="88">
        <v>392.33086667599798</v>
      </c>
      <c r="AR25" s="88">
        <v>3317.89941371451</v>
      </c>
      <c r="AS25" s="88">
        <v>0</v>
      </c>
      <c r="AT25" s="88">
        <v>49503.608714319504</v>
      </c>
      <c r="AU25" s="88">
        <v>3662.80888709381</v>
      </c>
      <c r="AV25" s="88">
        <v>406.97862147125397</v>
      </c>
      <c r="AW25" s="88">
        <v>4069.7875085650599</v>
      </c>
      <c r="AX25" s="88">
        <v>0</v>
      </c>
      <c r="AY25" s="88">
        <v>2393.99170141271</v>
      </c>
      <c r="AZ25" s="88">
        <v>0.50804278458638497</v>
      </c>
      <c r="BA25" s="88">
        <v>13387.680205989</v>
      </c>
      <c r="BB25" s="88">
        <v>0.214791760716942</v>
      </c>
      <c r="BC25" s="88">
        <v>60.955579133032302</v>
      </c>
      <c r="BD25" s="88">
        <v>653.45317288215699</v>
      </c>
      <c r="BE25" s="88">
        <v>0.212565824787667</v>
      </c>
      <c r="BF25" s="88">
        <v>0</v>
      </c>
      <c r="BG25" s="88">
        <v>14.761345926795499</v>
      </c>
      <c r="BH25" s="88">
        <v>21595.952509866402</v>
      </c>
      <c r="BI25" s="88">
        <v>18301.804465178699</v>
      </c>
      <c r="BJ25" s="88">
        <v>3294.1480446876799</v>
      </c>
      <c r="BK25" s="88">
        <v>0.19641839446088699</v>
      </c>
      <c r="BL25" s="88">
        <v>3.5984034959793201E-2</v>
      </c>
      <c r="BM25" s="88">
        <v>100.457907976873</v>
      </c>
      <c r="BN25" s="88">
        <v>9.0108162589769396</v>
      </c>
      <c r="BO25" s="88">
        <v>7134.4151555856797</v>
      </c>
      <c r="BP25" s="88">
        <v>46.861822758643399</v>
      </c>
      <c r="BQ25" s="88">
        <v>21.082569635741301</v>
      </c>
      <c r="BR25" s="88">
        <v>10191.8578415427</v>
      </c>
      <c r="BS25" s="88">
        <v>177.376169580539</v>
      </c>
      <c r="BT25" s="88">
        <v>0.36939112899132998</v>
      </c>
      <c r="BU25" s="88">
        <v>67.377542480420203</v>
      </c>
      <c r="BV25" s="88">
        <v>3.3517069114899302E-2</v>
      </c>
      <c r="BW25" s="88">
        <v>1914.93841392527</v>
      </c>
      <c r="BX25" s="88">
        <v>661.97163850087497</v>
      </c>
      <c r="BY25" s="88">
        <v>0</v>
      </c>
      <c r="BZ25" s="88">
        <v>737.94660604868795</v>
      </c>
      <c r="CA25" s="88">
        <v>2219.62298879528</v>
      </c>
      <c r="CB25" s="88">
        <v>0</v>
      </c>
      <c r="CC25" s="88">
        <v>7654.9371677648696</v>
      </c>
      <c r="CD25" s="88">
        <v>47694.755915386602</v>
      </c>
      <c r="CE25" s="88">
        <v>1635.17285100255</v>
      </c>
      <c r="CF25" s="88"/>
      <c r="CG25" s="49">
        <f t="shared" si="0"/>
        <v>3.0399812667559126E-7</v>
      </c>
      <c r="CH25" s="49">
        <f t="shared" si="1"/>
        <v>2.6438858829852179E-7</v>
      </c>
      <c r="CI25" s="49">
        <f t="shared" si="2"/>
        <v>5.8233173962052782E-7</v>
      </c>
      <c r="CJ25" s="49">
        <f t="shared" si="3"/>
        <v>4.5549816378238733E-5</v>
      </c>
      <c r="CK25" s="49">
        <f t="shared" si="3"/>
        <v>5.3674155664810375E-5</v>
      </c>
      <c r="CL25" s="49">
        <f t="shared" si="4"/>
        <v>3.095793833997539E-7</v>
      </c>
      <c r="CM25" s="49">
        <f t="shared" si="5"/>
        <v>3.2264326067196156E-7</v>
      </c>
      <c r="CN25" s="93">
        <f t="shared" si="6"/>
        <v>4.2218557694704191E-7</v>
      </c>
      <c r="CO25" s="93">
        <f t="shared" si="7"/>
        <v>-1.9542926839292933E-7</v>
      </c>
      <c r="CP25" s="93">
        <f t="shared" si="8"/>
        <v>5.3718842929321853E-7</v>
      </c>
      <c r="CQ25" s="93">
        <f t="shared" si="9"/>
        <v>3.4599017497597407E-6</v>
      </c>
      <c r="CR25" s="92">
        <f t="shared" si="11"/>
        <v>-3.4246912329058219E-7</v>
      </c>
      <c r="CS25" s="92">
        <f t="shared" si="12"/>
        <v>-1.6857764714089557E-7</v>
      </c>
      <c r="CT25" s="93">
        <f t="shared" si="10"/>
        <v>1.0551462297852975E-6</v>
      </c>
    </row>
    <row r="26" spans="1:98" x14ac:dyDescent="0.25">
      <c r="A26" s="87" t="s">
        <v>25</v>
      </c>
      <c r="B26" s="88">
        <v>583463.34516999999</v>
      </c>
      <c r="C26" s="88">
        <v>9626.9195154999998</v>
      </c>
      <c r="D26" s="88">
        <v>10575.404556</v>
      </c>
      <c r="E26" s="88">
        <v>61689.684418999997</v>
      </c>
      <c r="F26" s="88">
        <v>52279.394053999997</v>
      </c>
      <c r="G26" s="88">
        <v>5184.0908032999996</v>
      </c>
      <c r="H26" s="88">
        <v>138386.95467000001</v>
      </c>
      <c r="I26" s="86">
        <v>4452.7901158000004</v>
      </c>
      <c r="J26" s="86">
        <v>1195.558209</v>
      </c>
      <c r="K26" s="86">
        <v>6673.8715939000003</v>
      </c>
      <c r="L26" s="86">
        <v>6121.2580287999999</v>
      </c>
      <c r="M26" s="86">
        <v>1360.2795573999999</v>
      </c>
      <c r="N26" s="86">
        <v>722.64851659999999</v>
      </c>
      <c r="O26" s="86">
        <v>1291.2028603000001</v>
      </c>
      <c r="Q26" s="87" t="s">
        <v>25</v>
      </c>
      <c r="R26" s="88">
        <v>11001.230752866801</v>
      </c>
      <c r="S26" s="88">
        <v>1904.3228614765301</v>
      </c>
      <c r="T26" s="88">
        <v>1360.3578312274699</v>
      </c>
      <c r="U26" s="88">
        <v>4440.5331416172503</v>
      </c>
      <c r="V26" s="88">
        <v>4440.5331416172503</v>
      </c>
      <c r="W26" s="88">
        <v>3083.7215852511399</v>
      </c>
      <c r="X26" s="88">
        <v>172.087546293092</v>
      </c>
      <c r="Y26" s="88">
        <v>1192.26637757813</v>
      </c>
      <c r="Z26" s="88">
        <v>722.69143495513595</v>
      </c>
      <c r="AA26" s="88">
        <v>13891.9675514517</v>
      </c>
      <c r="AB26" s="88">
        <v>583509.22610889701</v>
      </c>
      <c r="AC26" s="88">
        <v>4575.8523736880197</v>
      </c>
      <c r="AD26" s="88">
        <v>1835.82316858334</v>
      </c>
      <c r="AE26" s="88">
        <v>1305.7072881501799</v>
      </c>
      <c r="AF26" s="88">
        <v>789.62970236695696</v>
      </c>
      <c r="AG26" s="88">
        <v>1243.9479564704</v>
      </c>
      <c r="AH26" s="88">
        <v>6655.49830622636</v>
      </c>
      <c r="AI26" s="88">
        <v>6655.49830622636</v>
      </c>
      <c r="AJ26" s="88">
        <v>16358346.2958591</v>
      </c>
      <c r="AK26" s="88">
        <v>0</v>
      </c>
      <c r="AL26" s="88">
        <v>1811.19138695945</v>
      </c>
      <c r="AM26" s="88">
        <v>317.569608810445</v>
      </c>
      <c r="AN26" s="88">
        <v>13831.1779070182</v>
      </c>
      <c r="AO26" s="88">
        <v>2191.9179670275398</v>
      </c>
      <c r="AP26" s="88">
        <v>6104.4246551572596</v>
      </c>
      <c r="AQ26" s="88">
        <v>1287.65029201628</v>
      </c>
      <c r="AR26" s="88">
        <v>9627.6698813725907</v>
      </c>
      <c r="AS26" s="88">
        <v>0</v>
      </c>
      <c r="AT26" s="88">
        <v>142786.53635245201</v>
      </c>
      <c r="AU26" s="88">
        <v>9518.29212094799</v>
      </c>
      <c r="AV26" s="88">
        <v>1057.58819713465</v>
      </c>
      <c r="AW26" s="88">
        <v>10575.8803180826</v>
      </c>
      <c r="AX26" s="88">
        <v>0</v>
      </c>
      <c r="AY26" s="88">
        <v>7295.2352227866904</v>
      </c>
      <c r="AZ26" s="88">
        <v>1.46231755439078</v>
      </c>
      <c r="BA26" s="88">
        <v>40721.922427589299</v>
      </c>
      <c r="BB26" s="88">
        <v>0.61086953269729904</v>
      </c>
      <c r="BC26" s="88">
        <v>176.06346540429999</v>
      </c>
      <c r="BD26" s="88">
        <v>1885.3304417290799</v>
      </c>
      <c r="BE26" s="88">
        <v>0.57758025376301403</v>
      </c>
      <c r="BF26" s="88">
        <v>0</v>
      </c>
      <c r="BG26" s="88">
        <v>42.648238788119201</v>
      </c>
      <c r="BH26" s="88">
        <v>61697.040863465503</v>
      </c>
      <c r="BI26" s="88">
        <v>52286.058771764197</v>
      </c>
      <c r="BJ26" s="88">
        <v>9410.9820917012494</v>
      </c>
      <c r="BK26" s="88">
        <v>0.56142732041424803</v>
      </c>
      <c r="BL26" s="88">
        <v>0.10096557054404499</v>
      </c>
      <c r="BM26" s="88">
        <v>269.590395403804</v>
      </c>
      <c r="BN26" s="88">
        <v>26.126930449798</v>
      </c>
      <c r="BO26" s="88">
        <v>20379.4563817743</v>
      </c>
      <c r="BP26" s="88">
        <v>134.87006525317301</v>
      </c>
      <c r="BQ26" s="88">
        <v>60.605399308740701</v>
      </c>
      <c r="BR26" s="88">
        <v>29113.079081444201</v>
      </c>
      <c r="BS26" s="88">
        <v>674.92343376732799</v>
      </c>
      <c r="BT26" s="88">
        <v>1.06240181492198</v>
      </c>
      <c r="BU26" s="88">
        <v>193.820050545258</v>
      </c>
      <c r="BV26" s="88">
        <v>9.2759616596394298E-2</v>
      </c>
      <c r="BW26" s="88">
        <v>5184.3892612016198</v>
      </c>
      <c r="BX26" s="88">
        <v>1785.80302271352</v>
      </c>
      <c r="BY26" s="88">
        <v>0</v>
      </c>
      <c r="BZ26" s="88">
        <v>1959.1271982718899</v>
      </c>
      <c r="CA26" s="88">
        <v>6247.3319993328896</v>
      </c>
      <c r="CB26" s="88">
        <v>0</v>
      </c>
      <c r="CC26" s="88">
        <v>21624.647323590601</v>
      </c>
      <c r="CD26" s="88">
        <v>138397.74469231701</v>
      </c>
      <c r="CE26" s="88">
        <v>4726.6573955343601</v>
      </c>
      <c r="CF26" s="88"/>
      <c r="CG26" s="49">
        <f t="shared" si="0"/>
        <v>7.8635512028022488E-5</v>
      </c>
      <c r="CH26" s="49">
        <f t="shared" si="1"/>
        <v>7.7944546163783603E-5</v>
      </c>
      <c r="CI26" s="49">
        <f t="shared" si="2"/>
        <v>4.4987601191144483E-5</v>
      </c>
      <c r="CJ26" s="49">
        <f t="shared" si="3"/>
        <v>1.1924918298398751E-4</v>
      </c>
      <c r="CK26" s="49">
        <f t="shared" si="3"/>
        <v>1.274826895911742E-4</v>
      </c>
      <c r="CL26" s="49">
        <f t="shared" si="4"/>
        <v>5.7571889255909755E-5</v>
      </c>
      <c r="CM26" s="49">
        <f t="shared" si="5"/>
        <v>7.7969938298953439E-5</v>
      </c>
      <c r="CN26" s="93">
        <f t="shared" si="6"/>
        <v>-2.7526503302408643E-3</v>
      </c>
      <c r="CO26" s="93">
        <f t="shared" si="7"/>
        <v>-2.7533844835739224E-3</v>
      </c>
      <c r="CP26" s="93">
        <f t="shared" si="8"/>
        <v>-2.7530178570462373E-3</v>
      </c>
      <c r="CQ26" s="93">
        <f t="shared" si="9"/>
        <v>-2.7499859609806843E-3</v>
      </c>
      <c r="CR26" s="92">
        <f t="shared" si="11"/>
        <v>5.7542456654694723E-5</v>
      </c>
      <c r="CS26" s="92">
        <f t="shared" si="12"/>
        <v>5.9390359421036525E-5</v>
      </c>
      <c r="CT26" s="93">
        <f t="shared" si="10"/>
        <v>-2.7513633937386963E-3</v>
      </c>
    </row>
    <row r="27" spans="1:98" x14ac:dyDescent="0.25">
      <c r="A27" s="87" t="s">
        <v>26</v>
      </c>
      <c r="B27" s="88">
        <v>95540.007752999998</v>
      </c>
      <c r="C27" s="88">
        <v>1565.9475030000001</v>
      </c>
      <c r="D27" s="88">
        <v>1194.9604098</v>
      </c>
      <c r="E27" s="88">
        <v>9622.1414359999999</v>
      </c>
      <c r="F27" s="88">
        <v>8154.3577407000002</v>
      </c>
      <c r="G27" s="88">
        <v>684.75409138999999</v>
      </c>
      <c r="H27" s="88">
        <v>22510.498226</v>
      </c>
      <c r="I27" s="86">
        <v>783.58666559000005</v>
      </c>
      <c r="J27" s="86">
        <v>210.07685398000001</v>
      </c>
      <c r="K27" s="86">
        <v>1565.0725642</v>
      </c>
      <c r="L27" s="86">
        <v>1761.1442970000001</v>
      </c>
      <c r="M27" s="86">
        <v>239.48761562999999</v>
      </c>
      <c r="N27" s="86">
        <v>126.74636898999999</v>
      </c>
      <c r="O27" s="86">
        <v>227.58325735</v>
      </c>
      <c r="Q27" s="87" t="s">
        <v>26</v>
      </c>
      <c r="R27" s="88">
        <v>1451.7498581002201</v>
      </c>
      <c r="S27" s="88">
        <v>277.324030467738</v>
      </c>
      <c r="T27" s="88">
        <v>239.71879640257299</v>
      </c>
      <c r="U27" s="88">
        <v>784.34362043782698</v>
      </c>
      <c r="V27" s="88">
        <v>784.34362043782698</v>
      </c>
      <c r="W27" s="88">
        <v>450.640311426148</v>
      </c>
      <c r="X27" s="88">
        <v>24.986475276560501</v>
      </c>
      <c r="Y27" s="88">
        <v>210.27980648152499</v>
      </c>
      <c r="Z27" s="88">
        <v>126.868811713082</v>
      </c>
      <c r="AA27" s="88">
        <v>2336.2460981673999</v>
      </c>
      <c r="AB27" s="88">
        <v>95642.187032281101</v>
      </c>
      <c r="AC27" s="88">
        <v>663.89724814767601</v>
      </c>
      <c r="AD27" s="88">
        <v>319.342887742816</v>
      </c>
      <c r="AE27" s="88">
        <v>149.992423227388</v>
      </c>
      <c r="AF27" s="88">
        <v>114.89518453305099</v>
      </c>
      <c r="AG27" s="88">
        <v>88.458012751268996</v>
      </c>
      <c r="AH27" s="88">
        <v>1566.5840281086701</v>
      </c>
      <c r="AI27" s="88">
        <v>1566.5840281086701</v>
      </c>
      <c r="AJ27" s="88">
        <v>1584821.9937088001</v>
      </c>
      <c r="AK27" s="88">
        <v>0</v>
      </c>
      <c r="AL27" s="88">
        <v>262.73873013337499</v>
      </c>
      <c r="AM27" s="88">
        <v>46.153404106872301</v>
      </c>
      <c r="AN27" s="88">
        <v>2359.5435218820699</v>
      </c>
      <c r="AO27" s="88">
        <v>319.35498529369602</v>
      </c>
      <c r="AP27" s="88">
        <v>1762.85058230086</v>
      </c>
      <c r="AQ27" s="88">
        <v>227.803054156142</v>
      </c>
      <c r="AR27" s="88">
        <v>1567.6177449296399</v>
      </c>
      <c r="AS27" s="88">
        <v>0</v>
      </c>
      <c r="AT27" s="88">
        <v>23223.519504841799</v>
      </c>
      <c r="AU27" s="88">
        <v>1076.4047037805899</v>
      </c>
      <c r="AV27" s="88">
        <v>119.600555680263</v>
      </c>
      <c r="AW27" s="88">
        <v>1196.0052594608501</v>
      </c>
      <c r="AX27" s="88">
        <v>0</v>
      </c>
      <c r="AY27" s="88">
        <v>1129.2365252781899</v>
      </c>
      <c r="AZ27" s="88">
        <v>9.4478520800057295E-2</v>
      </c>
      <c r="BA27" s="88">
        <v>6213.6188223740401</v>
      </c>
      <c r="BB27" s="88">
        <v>0.38203586299376602</v>
      </c>
      <c r="BC27" s="88">
        <v>59.345401752894901</v>
      </c>
      <c r="BD27" s="88">
        <v>964.41657390719604</v>
      </c>
      <c r="BE27" s="88">
        <v>0.199890607538704</v>
      </c>
      <c r="BF27" s="88">
        <v>0</v>
      </c>
      <c r="BG27" s="88">
        <v>92.505899189250201</v>
      </c>
      <c r="BH27" s="88">
        <v>9640.5978136131307</v>
      </c>
      <c r="BI27" s="88">
        <v>8171.2761705304001</v>
      </c>
      <c r="BJ27" s="88">
        <v>1469.3216430827199</v>
      </c>
      <c r="BK27" s="88">
        <v>0.17412320582901999</v>
      </c>
      <c r="BL27" s="88">
        <v>2.64827758483661E-2</v>
      </c>
      <c r="BM27" s="88">
        <v>1.1417701498261099</v>
      </c>
      <c r="BN27" s="88">
        <v>14.3864291893053</v>
      </c>
      <c r="BO27" s="88">
        <v>2843.7990934263598</v>
      </c>
      <c r="BP27" s="88">
        <v>18.349688529131299</v>
      </c>
      <c r="BQ27" s="88">
        <v>24.401904115037102</v>
      </c>
      <c r="BR27" s="88">
        <v>4062.3128994306498</v>
      </c>
      <c r="BS27" s="88">
        <v>116.341643102638</v>
      </c>
      <c r="BT27" s="88">
        <v>0.53911267168218102</v>
      </c>
      <c r="BU27" s="88">
        <v>89.186164094423901</v>
      </c>
      <c r="BV27" s="88">
        <v>1.42231016297668E-2</v>
      </c>
      <c r="BW27" s="88">
        <v>685.41527168989705</v>
      </c>
      <c r="BX27" s="88">
        <v>259.500570840867</v>
      </c>
      <c r="BY27" s="88">
        <v>0</v>
      </c>
      <c r="BZ27" s="88">
        <v>285.727921092435</v>
      </c>
      <c r="CA27" s="88">
        <v>941.41529149861105</v>
      </c>
      <c r="CB27" s="88">
        <v>0</v>
      </c>
      <c r="CC27" s="88">
        <v>3498.93696520293</v>
      </c>
      <c r="CD27" s="88">
        <v>22534.506549931899</v>
      </c>
      <c r="CE27" s="88">
        <v>715.62096806411898</v>
      </c>
      <c r="CF27" s="88"/>
      <c r="CG27" s="49">
        <f t="shared" si="0"/>
        <v>1.0694920555718132E-3</v>
      </c>
      <c r="CH27" s="49">
        <f t="shared" si="1"/>
        <v>1.0666014834086138E-3</v>
      </c>
      <c r="CI27" s="49">
        <f t="shared" si="2"/>
        <v>8.7438014873227521E-4</v>
      </c>
      <c r="CJ27" s="49">
        <f t="shared" si="3"/>
        <v>1.9181153941552629E-3</v>
      </c>
      <c r="CK27" s="49">
        <f t="shared" si="3"/>
        <v>2.0747715967815183E-3</v>
      </c>
      <c r="CL27" s="49">
        <f t="shared" si="4"/>
        <v>9.6557334700245732E-4</v>
      </c>
      <c r="CM27" s="49">
        <f t="shared" si="5"/>
        <v>1.0665389850931508E-3</v>
      </c>
      <c r="CN27" s="93">
        <f t="shared" si="6"/>
        <v>9.6601292628810224E-4</v>
      </c>
      <c r="CO27" s="93">
        <f t="shared" si="7"/>
        <v>9.6608692333281863E-4</v>
      </c>
      <c r="CP27" s="93">
        <f t="shared" si="8"/>
        <v>9.6574685624411529E-4</v>
      </c>
      <c r="CQ27" s="93">
        <f t="shared" si="9"/>
        <v>9.6885036834657378E-4</v>
      </c>
      <c r="CR27" s="92">
        <f t="shared" si="11"/>
        <v>9.6531410179540955E-4</v>
      </c>
      <c r="CS27" s="92">
        <f t="shared" si="12"/>
        <v>9.6604521342669083E-4</v>
      </c>
      <c r="CT27" s="93">
        <f t="shared" si="10"/>
        <v>9.6578636188502525E-4</v>
      </c>
    </row>
    <row r="28" spans="1:98" x14ac:dyDescent="0.25">
      <c r="A28" s="87" t="s">
        <v>27</v>
      </c>
      <c r="B28" s="88">
        <v>54611.123753</v>
      </c>
      <c r="C28" s="88">
        <v>903.10886300000004</v>
      </c>
      <c r="D28" s="88">
        <v>1095.166655</v>
      </c>
      <c r="E28" s="88">
        <v>5868.107927</v>
      </c>
      <c r="F28" s="88">
        <v>4972.9730890000001</v>
      </c>
      <c r="G28" s="88">
        <v>517.42836699999998</v>
      </c>
      <c r="H28" s="88">
        <v>12982.182296999999</v>
      </c>
      <c r="I28" s="86">
        <v>591.76663566000002</v>
      </c>
      <c r="J28" s="86">
        <v>158.65057325999999</v>
      </c>
      <c r="K28" s="86">
        <v>1181.9467652999999</v>
      </c>
      <c r="L28" s="86">
        <v>1330.0206343</v>
      </c>
      <c r="M28" s="86">
        <v>180.86165223</v>
      </c>
      <c r="N28" s="86">
        <v>95.71917904</v>
      </c>
      <c r="O28" s="86">
        <v>171.87145414</v>
      </c>
      <c r="Q28" s="87" t="s">
        <v>27</v>
      </c>
      <c r="R28" s="88">
        <v>770.35397122923303</v>
      </c>
      <c r="S28" s="88">
        <v>147.158419071152</v>
      </c>
      <c r="T28" s="88">
        <v>180.811303672951</v>
      </c>
      <c r="U28" s="88">
        <v>591.60101687609802</v>
      </c>
      <c r="V28" s="88">
        <v>591.60101687609802</v>
      </c>
      <c r="W28" s="88">
        <v>239.127209641511</v>
      </c>
      <c r="X28" s="88">
        <v>13.2588261220879</v>
      </c>
      <c r="Y28" s="88">
        <v>158.60629004633401</v>
      </c>
      <c r="Z28" s="88">
        <v>95.692645508821499</v>
      </c>
      <c r="AA28" s="88">
        <v>1239.7015129082799</v>
      </c>
      <c r="AB28" s="88">
        <v>54582.875653896299</v>
      </c>
      <c r="AC28" s="88">
        <v>352.28931837703499</v>
      </c>
      <c r="AD28" s="88">
        <v>169.45563796885901</v>
      </c>
      <c r="AE28" s="88">
        <v>79.591753598347793</v>
      </c>
      <c r="AF28" s="88">
        <v>60.9679104985347</v>
      </c>
      <c r="AG28" s="88">
        <v>46.9393704715879</v>
      </c>
      <c r="AH28" s="88">
        <v>1181.61619603028</v>
      </c>
      <c r="AI28" s="88">
        <v>1181.61619603028</v>
      </c>
      <c r="AJ28" s="88">
        <v>1827784.2394147799</v>
      </c>
      <c r="AK28" s="88">
        <v>0</v>
      </c>
      <c r="AL28" s="88">
        <v>139.418955870876</v>
      </c>
      <c r="AM28" s="88">
        <v>24.490682320881501</v>
      </c>
      <c r="AN28" s="88">
        <v>1252.0642180095899</v>
      </c>
      <c r="AO28" s="88">
        <v>169.46206820884601</v>
      </c>
      <c r="AP28" s="88">
        <v>1329.6527028370999</v>
      </c>
      <c r="AQ28" s="88">
        <v>171.82336681953399</v>
      </c>
      <c r="AR28" s="88">
        <v>902.64961144419203</v>
      </c>
      <c r="AS28" s="88">
        <v>0</v>
      </c>
      <c r="AT28" s="88">
        <v>13341.193941257799</v>
      </c>
      <c r="AU28" s="88">
        <v>985.50280856407403</v>
      </c>
      <c r="AV28" s="88">
        <v>109.500486432646</v>
      </c>
      <c r="AW28" s="88">
        <v>1095.0032949967199</v>
      </c>
      <c r="AX28" s="88">
        <v>0</v>
      </c>
      <c r="AY28" s="88">
        <v>599.21623357639805</v>
      </c>
      <c r="AZ28" s="88">
        <v>6.9639527098662293E-2</v>
      </c>
      <c r="BA28" s="88">
        <v>3297.1840974393999</v>
      </c>
      <c r="BB28" s="88">
        <v>0.258811547380082</v>
      </c>
      <c r="BC28" s="88">
        <v>40.894719429002897</v>
      </c>
      <c r="BD28" s="88">
        <v>649.59167051593602</v>
      </c>
      <c r="BE28" s="88">
        <v>0.13040437855564099</v>
      </c>
      <c r="BF28" s="88">
        <v>0</v>
      </c>
      <c r="BG28" s="88">
        <v>63.378991460506903</v>
      </c>
      <c r="BH28" s="88">
        <v>5868.0428758892203</v>
      </c>
      <c r="BI28" s="88">
        <v>4973.3160924106596</v>
      </c>
      <c r="BJ28" s="88">
        <v>894.72678347856197</v>
      </c>
      <c r="BK28" s="88">
        <v>0.113254489326873</v>
      </c>
      <c r="BL28" s="88">
        <v>1.5083481964538599E-2</v>
      </c>
      <c r="BM28" s="88">
        <v>0.876325827146612</v>
      </c>
      <c r="BN28" s="88">
        <v>11.0417502639483</v>
      </c>
      <c r="BO28" s="88">
        <v>1696.59550373959</v>
      </c>
      <c r="BP28" s="88">
        <v>11.759993777454399</v>
      </c>
      <c r="BQ28" s="88">
        <v>16.112466048600801</v>
      </c>
      <c r="BR28" s="88">
        <v>2423.4179393067502</v>
      </c>
      <c r="BS28" s="88">
        <v>61.735257572500402</v>
      </c>
      <c r="BT28" s="88">
        <v>0.38321319918208502</v>
      </c>
      <c r="BU28" s="88">
        <v>58.670030086145601</v>
      </c>
      <c r="BV28" s="88">
        <v>6.2953320623687498E-3</v>
      </c>
      <c r="BW28" s="88">
        <v>517.28393864713303</v>
      </c>
      <c r="BX28" s="88">
        <v>137.70096683535499</v>
      </c>
      <c r="BY28" s="88">
        <v>0</v>
      </c>
      <c r="BZ28" s="88">
        <v>151.61835242302499</v>
      </c>
      <c r="CA28" s="88">
        <v>499.55101776684</v>
      </c>
      <c r="CB28" s="88">
        <v>0</v>
      </c>
      <c r="CC28" s="88">
        <v>1856.67000162509</v>
      </c>
      <c r="CD28" s="88">
        <v>12975.579049366899</v>
      </c>
      <c r="CE28" s="88">
        <v>379.73609709713298</v>
      </c>
      <c r="CF28" s="88"/>
      <c r="CG28" s="49">
        <f t="shared" si="0"/>
        <v>-5.1725907035833835E-4</v>
      </c>
      <c r="CH28" s="49">
        <f t="shared" si="1"/>
        <v>-5.0852291968704708E-4</v>
      </c>
      <c r="CI28" s="49">
        <f t="shared" si="2"/>
        <v>-1.4916451531306359E-4</v>
      </c>
      <c r="CJ28" s="49">
        <f t="shared" si="3"/>
        <v>-1.1085534143018737E-5</v>
      </c>
      <c r="CK28" s="49">
        <f t="shared" si="3"/>
        <v>6.8973510316847907E-5</v>
      </c>
      <c r="CL28" s="49">
        <f t="shared" si="4"/>
        <v>-2.7912724171721531E-4</v>
      </c>
      <c r="CM28" s="49">
        <f t="shared" si="5"/>
        <v>-5.0863926280145515E-4</v>
      </c>
      <c r="CN28" s="93">
        <f t="shared" si="6"/>
        <v>-2.7987178377721403E-4</v>
      </c>
      <c r="CO28" s="93">
        <f t="shared" si="7"/>
        <v>-2.7912419574687032E-4</v>
      </c>
      <c r="CP28" s="93">
        <f t="shared" si="8"/>
        <v>-2.7968202919531669E-4</v>
      </c>
      <c r="CQ28" s="93">
        <f t="shared" si="9"/>
        <v>-2.7663590579833766E-4</v>
      </c>
      <c r="CR28" s="92">
        <f t="shared" si="11"/>
        <v>-2.7838160510099662E-4</v>
      </c>
      <c r="CS28" s="92">
        <f t="shared" si="12"/>
        <v>-2.7720182563844187E-4</v>
      </c>
      <c r="CT28" s="93">
        <f t="shared" si="10"/>
        <v>-2.7978654574505334E-4</v>
      </c>
    </row>
    <row r="29" spans="1:98" x14ac:dyDescent="0.25">
      <c r="A29" s="87" t="s">
        <v>28</v>
      </c>
      <c r="B29" s="88">
        <v>2048.713808</v>
      </c>
      <c r="C29" s="88">
        <v>33.871367999999997</v>
      </c>
      <c r="D29" s="88">
        <v>40.653768999999997</v>
      </c>
      <c r="E29" s="88">
        <v>219.754671</v>
      </c>
      <c r="F29" s="88">
        <v>186.23287400000001</v>
      </c>
      <c r="G29" s="88">
        <v>19.279333999999999</v>
      </c>
      <c r="H29" s="88">
        <v>486.90081400000003</v>
      </c>
      <c r="I29" s="86">
        <v>16.512883890000001</v>
      </c>
      <c r="J29" s="86">
        <v>4.4336501999999998</v>
      </c>
      <c r="K29" s="86">
        <v>24.74962069</v>
      </c>
      <c r="L29" s="86">
        <v>22.700289040000001</v>
      </c>
      <c r="M29" s="86">
        <v>5.0445086799999999</v>
      </c>
      <c r="N29" s="86">
        <v>2.6798952100000002</v>
      </c>
      <c r="O29" s="86">
        <v>4.7883422299999996</v>
      </c>
      <c r="Q29" s="87" t="s">
        <v>28</v>
      </c>
      <c r="R29" s="88">
        <v>38.363226032366398</v>
      </c>
      <c r="S29" s="88">
        <v>6.64070720013701</v>
      </c>
      <c r="T29" s="88">
        <v>5.0488615450451304</v>
      </c>
      <c r="U29" s="88">
        <v>16.527157071347901</v>
      </c>
      <c r="V29" s="88">
        <v>16.527157071347901</v>
      </c>
      <c r="W29" s="88">
        <v>10.7534617998644</v>
      </c>
      <c r="X29" s="88">
        <v>0.60009877048747495</v>
      </c>
      <c r="Y29" s="88">
        <v>4.4374787186277302</v>
      </c>
      <c r="Z29" s="88">
        <v>2.6822101613098899</v>
      </c>
      <c r="AA29" s="88">
        <v>48.4437265591759</v>
      </c>
      <c r="AB29" s="88">
        <v>2050.1121411839899</v>
      </c>
      <c r="AC29" s="88">
        <v>15.956812175028301</v>
      </c>
      <c r="AD29" s="88">
        <v>6.4018292377152299</v>
      </c>
      <c r="AE29" s="88">
        <v>4.5532322894492303</v>
      </c>
      <c r="AF29" s="88">
        <v>2.7535661210561</v>
      </c>
      <c r="AG29" s="88">
        <v>4.3378680278664197</v>
      </c>
      <c r="AH29" s="88">
        <v>24.771001320338598</v>
      </c>
      <c r="AI29" s="88">
        <v>24.771001320338598</v>
      </c>
      <c r="AJ29" s="88">
        <v>83212.023722724596</v>
      </c>
      <c r="AK29" s="88">
        <v>0</v>
      </c>
      <c r="AL29" s="88">
        <v>6.3159453484768804</v>
      </c>
      <c r="AM29" s="88">
        <v>1.10742569875269</v>
      </c>
      <c r="AN29" s="88">
        <v>48.2317899434303</v>
      </c>
      <c r="AO29" s="88">
        <v>7.64360150887636</v>
      </c>
      <c r="AP29" s="88">
        <v>22.7199604134554</v>
      </c>
      <c r="AQ29" s="88">
        <v>4.7924599932290501</v>
      </c>
      <c r="AR29" s="88">
        <v>33.894711420052097</v>
      </c>
      <c r="AS29" s="88">
        <v>0</v>
      </c>
      <c r="AT29" s="88">
        <v>502.54078572727701</v>
      </c>
      <c r="AU29" s="88">
        <v>36.623649360604503</v>
      </c>
      <c r="AV29" s="88">
        <v>4.0692909794584304</v>
      </c>
      <c r="AW29" s="88">
        <v>40.692940340062897</v>
      </c>
      <c r="AX29" s="88">
        <v>0</v>
      </c>
      <c r="AY29" s="88">
        <v>25.4397677304243</v>
      </c>
      <c r="AZ29" s="88">
        <v>5.1630865148784397E-4</v>
      </c>
      <c r="BA29" s="88">
        <v>142.00449099416301</v>
      </c>
      <c r="BB29" s="88">
        <v>0</v>
      </c>
      <c r="BC29" s="88">
        <v>1.5029205948070099</v>
      </c>
      <c r="BD29" s="88">
        <v>17.816273998137</v>
      </c>
      <c r="BE29" s="88">
        <v>2.2829388746506999E-3</v>
      </c>
      <c r="BF29" s="88">
        <v>0</v>
      </c>
      <c r="BG29" s="88">
        <v>1.8247083755794</v>
      </c>
      <c r="BH29" s="88">
        <v>219.90845005062801</v>
      </c>
      <c r="BI29" s="88">
        <v>186.36221570923101</v>
      </c>
      <c r="BJ29" s="88">
        <v>33.546234341396698</v>
      </c>
      <c r="BK29" s="88">
        <v>6.8694035064512701E-2</v>
      </c>
      <c r="BL29" s="88">
        <v>7.9828607505635495E-4</v>
      </c>
      <c r="BM29" s="88">
        <v>1.05633165660807</v>
      </c>
      <c r="BN29" s="88">
        <v>0.76977944818311494</v>
      </c>
      <c r="BO29" s="88">
        <v>66.426315227875193</v>
      </c>
      <c r="BP29" s="88">
        <v>0.32331222121177</v>
      </c>
      <c r="BQ29" s="88">
        <v>0.39735232890755401</v>
      </c>
      <c r="BR29" s="88">
        <v>94.8935924425558</v>
      </c>
      <c r="BS29" s="88">
        <v>2.3535827577466502</v>
      </c>
      <c r="BT29" s="88">
        <v>1.40241119396815E-2</v>
      </c>
      <c r="BU29" s="88">
        <v>1.2642051012748201</v>
      </c>
      <c r="BV29" s="88">
        <v>1.1086334860034E-3</v>
      </c>
      <c r="BW29" s="88">
        <v>19.295993389661401</v>
      </c>
      <c r="BX29" s="88">
        <v>6.2274097468452796</v>
      </c>
      <c r="BY29" s="88">
        <v>0</v>
      </c>
      <c r="BZ29" s="88">
        <v>6.83182048165677</v>
      </c>
      <c r="CA29" s="88">
        <v>21.785497824638799</v>
      </c>
      <c r="CB29" s="88">
        <v>0</v>
      </c>
      <c r="CC29" s="88">
        <v>75.408901806994095</v>
      </c>
      <c r="CD29" s="88">
        <v>487.23633580802101</v>
      </c>
      <c r="CE29" s="88">
        <v>16.4826875224039</v>
      </c>
      <c r="CF29" s="88"/>
      <c r="CG29" s="49">
        <f t="shared" si="0"/>
        <v>6.8254198245241776E-4</v>
      </c>
      <c r="CH29" s="49">
        <f t="shared" si="1"/>
        <v>6.8917854313118763E-4</v>
      </c>
      <c r="CI29" s="49">
        <f t="shared" si="2"/>
        <v>9.6353526441546246E-4</v>
      </c>
      <c r="CJ29" s="49">
        <f t="shared" si="3"/>
        <v>6.9977602718625817E-4</v>
      </c>
      <c r="CK29" s="49">
        <f t="shared" si="3"/>
        <v>6.9451599201008631E-4</v>
      </c>
      <c r="CL29" s="49">
        <f t="shared" si="4"/>
        <v>8.6410607655858121E-4</v>
      </c>
      <c r="CM29" s="49">
        <f t="shared" si="5"/>
        <v>6.8909683116895586E-4</v>
      </c>
      <c r="CN29" s="93">
        <f t="shared" si="6"/>
        <v>8.643663604116558E-4</v>
      </c>
      <c r="CO29" s="93">
        <f t="shared" si="7"/>
        <v>8.6351391179450329E-4</v>
      </c>
      <c r="CP29" s="93">
        <f t="shared" si="8"/>
        <v>8.6387709154818319E-4</v>
      </c>
      <c r="CQ29" s="93">
        <f t="shared" si="9"/>
        <v>8.6656929437048348E-4</v>
      </c>
      <c r="CR29" s="92">
        <f t="shared" si="11"/>
        <v>8.6289177425511929E-4</v>
      </c>
      <c r="CS29" s="92">
        <f t="shared" si="12"/>
        <v>8.6382157826599452E-4</v>
      </c>
      <c r="CT29" s="93">
        <f t="shared" si="10"/>
        <v>8.599559161105645E-4</v>
      </c>
    </row>
    <row r="30" spans="1:98" x14ac:dyDescent="0.25">
      <c r="A30" s="87" t="s">
        <v>29</v>
      </c>
      <c r="B30" s="88">
        <v>390.50287625999999</v>
      </c>
      <c r="C30" s="88">
        <v>6.4422390099999998</v>
      </c>
      <c r="D30" s="88">
        <v>7.0319284</v>
      </c>
      <c r="E30" s="88">
        <v>41.24681683</v>
      </c>
      <c r="F30" s="88">
        <v>34.954933990000001</v>
      </c>
      <c r="G30" s="88">
        <v>3.4555824300000002</v>
      </c>
      <c r="H30" s="88">
        <v>92.60738087</v>
      </c>
      <c r="I30" s="86">
        <v>2.26740377</v>
      </c>
      <c r="J30" s="86">
        <v>1.0010534900000001</v>
      </c>
      <c r="K30" s="86">
        <v>5.9461868600000001</v>
      </c>
      <c r="L30" s="86">
        <v>3.48776932</v>
      </c>
      <c r="M30" s="86">
        <v>1.14254509</v>
      </c>
      <c r="N30" s="86">
        <v>0.91262116000000004</v>
      </c>
      <c r="O30" s="86">
        <v>0.70392100000000002</v>
      </c>
      <c r="Q30" s="87" t="s">
        <v>29</v>
      </c>
      <c r="R30" s="88">
        <v>5.5289376521057996</v>
      </c>
      <c r="S30" s="88">
        <v>2.42176433072372</v>
      </c>
      <c r="T30" s="88">
        <v>1.1425502658987099</v>
      </c>
      <c r="U30" s="88">
        <v>2.2673966381717898</v>
      </c>
      <c r="V30" s="88">
        <v>2.2673966381717898</v>
      </c>
      <c r="W30" s="88">
        <v>2.03857881658096</v>
      </c>
      <c r="X30" s="88">
        <v>0.34922814803110702</v>
      </c>
      <c r="Y30" s="88">
        <v>1.0010446601654699</v>
      </c>
      <c r="Z30" s="88">
        <v>0.912619822070867</v>
      </c>
      <c r="AA30" s="88">
        <v>8.6178426466927895</v>
      </c>
      <c r="AB30" s="88">
        <v>390.50276413300401</v>
      </c>
      <c r="AC30" s="88">
        <v>4.0484655818138497</v>
      </c>
      <c r="AD30" s="88">
        <v>1.0692344587631999</v>
      </c>
      <c r="AE30" s="88">
        <v>1.3433940894151599</v>
      </c>
      <c r="AF30" s="88">
        <v>4.4584367166710201E-2</v>
      </c>
      <c r="AG30" s="88">
        <v>0.43099957361508401</v>
      </c>
      <c r="AH30" s="88">
        <v>5.9461869790020696</v>
      </c>
      <c r="AI30" s="88">
        <v>5.9461869790020696</v>
      </c>
      <c r="AJ30" s="88">
        <v>8321.4237209609892</v>
      </c>
      <c r="AK30" s="88">
        <v>0</v>
      </c>
      <c r="AL30" s="88">
        <v>1.9358439981007101</v>
      </c>
      <c r="AM30" s="88">
        <v>0.52016898662599098</v>
      </c>
      <c r="AN30" s="88">
        <v>9.0556533532435708</v>
      </c>
      <c r="AO30" s="88">
        <v>1.29179199305764</v>
      </c>
      <c r="AP30" s="88">
        <v>3.4877800479408201</v>
      </c>
      <c r="AQ30" s="88">
        <v>0.70392686475884203</v>
      </c>
      <c r="AR30" s="88">
        <v>6.4422397658691404</v>
      </c>
      <c r="AS30" s="88">
        <v>0</v>
      </c>
      <c r="AT30" s="88">
        <v>96.169084144909803</v>
      </c>
      <c r="AU30" s="88">
        <v>6.3287452438036302</v>
      </c>
      <c r="AV30" s="88">
        <v>0.70319537800999798</v>
      </c>
      <c r="AW30" s="88">
        <v>7.0319406218136304</v>
      </c>
      <c r="AX30" s="88">
        <v>0</v>
      </c>
      <c r="AY30" s="88">
        <v>4.7139144187514104</v>
      </c>
      <c r="AZ30" s="88">
        <v>9.5476176303620501E-4</v>
      </c>
      <c r="BA30" s="88">
        <v>26.361163110633399</v>
      </c>
      <c r="BB30" s="88">
        <v>4.14214763251156E-4</v>
      </c>
      <c r="BC30" s="88">
        <v>0.113674598345431</v>
      </c>
      <c r="BD30" s="88">
        <v>1.2216143079967099</v>
      </c>
      <c r="BE30" s="88">
        <v>4.4854556016688901E-4</v>
      </c>
      <c r="BF30" s="88">
        <v>0</v>
      </c>
      <c r="BG30" s="88">
        <v>2.75114135485044E-2</v>
      </c>
      <c r="BH30" s="88">
        <v>41.248623225970398</v>
      </c>
      <c r="BI30" s="88">
        <v>34.956742473973797</v>
      </c>
      <c r="BJ30" s="88">
        <v>6.2918807519965601</v>
      </c>
      <c r="BK30" s="88">
        <v>3.7475456494540798E-4</v>
      </c>
      <c r="BL30" s="88">
        <v>7.13612658939466E-5</v>
      </c>
      <c r="BM30" s="88">
        <v>0.21681034342499</v>
      </c>
      <c r="BN30" s="88">
        <v>1.6660555234048101E-2</v>
      </c>
      <c r="BO30" s="88">
        <v>13.630731758130899</v>
      </c>
      <c r="BP30" s="88">
        <v>8.8086556656029297E-2</v>
      </c>
      <c r="BQ30" s="88">
        <v>3.9730740477410799E-2</v>
      </c>
      <c r="BR30" s="88">
        <v>19.4721086658178</v>
      </c>
      <c r="BS30" s="88">
        <v>0.349265430637411</v>
      </c>
      <c r="BT30" s="88">
        <v>6.9538266175035897E-4</v>
      </c>
      <c r="BU30" s="88">
        <v>0.12678620612113201</v>
      </c>
      <c r="BV30" s="88">
        <v>6.8307641770972799E-5</v>
      </c>
      <c r="BW30" s="88">
        <v>3.4555780529880802</v>
      </c>
      <c r="BX30" s="88">
        <v>1.3034651413204501</v>
      </c>
      <c r="BY30" s="88">
        <v>0</v>
      </c>
      <c r="BZ30" s="88">
        <v>1.4530602642188699</v>
      </c>
      <c r="CA30" s="88">
        <v>4.3705715373474998</v>
      </c>
      <c r="CB30" s="88">
        <v>0</v>
      </c>
      <c r="CC30" s="88">
        <v>15.073039204285701</v>
      </c>
      <c r="CD30" s="88">
        <v>92.607356272425093</v>
      </c>
      <c r="CE30" s="88">
        <v>3.21975816103771</v>
      </c>
      <c r="CF30" s="88"/>
      <c r="CG30" s="49">
        <f t="shared" si="0"/>
        <v>-2.871348786483013E-7</v>
      </c>
      <c r="CH30" s="49">
        <f t="shared" si="1"/>
        <v>1.1733019210222761E-7</v>
      </c>
      <c r="CI30" s="49">
        <f t="shared" si="2"/>
        <v>1.7380458012734107E-6</v>
      </c>
      <c r="CJ30" s="49">
        <f t="shared" si="3"/>
        <v>4.379479701047273E-5</v>
      </c>
      <c r="CK30" s="49">
        <f t="shared" si="3"/>
        <v>5.1737588013011325E-5</v>
      </c>
      <c r="CL30" s="49">
        <f t="shared" si="4"/>
        <v>-1.2666495471272493E-6</v>
      </c>
      <c r="CM30" s="49">
        <f t="shared" si="5"/>
        <v>-2.6561138729560207E-7</v>
      </c>
      <c r="CN30" s="93">
        <f t="shared" si="6"/>
        <v>-3.1453719467954242E-6</v>
      </c>
      <c r="CO30" s="93">
        <f t="shared" si="7"/>
        <v>-8.8205421772323959E-6</v>
      </c>
      <c r="CP30" s="93">
        <f t="shared" si="8"/>
        <v>2.0013173540237419E-8</v>
      </c>
      <c r="CQ30" s="93">
        <f t="shared" si="9"/>
        <v>3.0758745306390205E-6</v>
      </c>
      <c r="CR30" s="92">
        <f t="shared" si="11"/>
        <v>4.5301483111294E-6</v>
      </c>
      <c r="CS30" s="92">
        <f t="shared" si="12"/>
        <v>-1.4660290509135565E-6</v>
      </c>
      <c r="CT30" s="93">
        <f t="shared" si="10"/>
        <v>8.3315582885172045E-6</v>
      </c>
    </row>
    <row r="31" spans="1:98" x14ac:dyDescent="0.25">
      <c r="A31" s="87" t="s">
        <v>30</v>
      </c>
      <c r="B31" s="88">
        <v>20847.764777</v>
      </c>
      <c r="C31" s="88">
        <v>343.20318536000002</v>
      </c>
      <c r="D31" s="88">
        <v>337.88269694000002</v>
      </c>
      <c r="E31" s="88">
        <v>2168.5267969000001</v>
      </c>
      <c r="F31" s="88">
        <v>1837.7347523000001</v>
      </c>
      <c r="G31" s="88">
        <v>173.00528772999999</v>
      </c>
      <c r="H31" s="88">
        <v>4933.5477398000003</v>
      </c>
      <c r="I31" s="86">
        <v>139.42769774000001</v>
      </c>
      <c r="J31" s="86">
        <v>61.55700264</v>
      </c>
      <c r="K31" s="86">
        <v>365.64424402999998</v>
      </c>
      <c r="L31" s="86">
        <v>214.47068680000001</v>
      </c>
      <c r="M31" s="86">
        <v>70.257638869999994</v>
      </c>
      <c r="N31" s="86">
        <v>56.11910469</v>
      </c>
      <c r="O31" s="86">
        <v>43.285666030000002</v>
      </c>
      <c r="Q31" s="87" t="s">
        <v>30</v>
      </c>
      <c r="R31" s="88">
        <v>286.79426024614202</v>
      </c>
      <c r="S31" s="88">
        <v>125.620617130688</v>
      </c>
      <c r="T31" s="88">
        <v>70.214541360917806</v>
      </c>
      <c r="U31" s="88">
        <v>139.342145919659</v>
      </c>
      <c r="V31" s="88">
        <v>139.342145919659</v>
      </c>
      <c r="W31" s="88">
        <v>105.743690507729</v>
      </c>
      <c r="X31" s="88">
        <v>18.114994056563901</v>
      </c>
      <c r="Y31" s="88">
        <v>61.519260483765898</v>
      </c>
      <c r="Z31" s="88">
        <v>56.0846595571237</v>
      </c>
      <c r="AA31" s="88">
        <v>447.01979840241802</v>
      </c>
      <c r="AB31" s="88">
        <v>20841.7737445967</v>
      </c>
      <c r="AC31" s="88">
        <v>209.99973516830701</v>
      </c>
      <c r="AD31" s="88">
        <v>55.462700143794301</v>
      </c>
      <c r="AE31" s="88">
        <v>69.683892867578805</v>
      </c>
      <c r="AF31" s="88">
        <v>2.3126732977017199</v>
      </c>
      <c r="AG31" s="88">
        <v>22.3566972534251</v>
      </c>
      <c r="AH31" s="88">
        <v>365.41994247012701</v>
      </c>
      <c r="AI31" s="88">
        <v>365.41994247012701</v>
      </c>
      <c r="AJ31" s="88">
        <v>630161.42688944296</v>
      </c>
      <c r="AK31" s="88">
        <v>0</v>
      </c>
      <c r="AL31" s="88">
        <v>100.414867214179</v>
      </c>
      <c r="AM31" s="88">
        <v>26.981883233688698</v>
      </c>
      <c r="AN31" s="88">
        <v>469.73035679235602</v>
      </c>
      <c r="AO31" s="88">
        <v>67.007020681047393</v>
      </c>
      <c r="AP31" s="88">
        <v>214.33976557770899</v>
      </c>
      <c r="AQ31" s="88">
        <v>43.2591383095005</v>
      </c>
      <c r="AR31" s="88">
        <v>343.10596187899898</v>
      </c>
      <c r="AS31" s="88">
        <v>0</v>
      </c>
      <c r="AT31" s="88">
        <v>5116.9026966164502</v>
      </c>
      <c r="AU31" s="88">
        <v>304.07105734155601</v>
      </c>
      <c r="AV31" s="88">
        <v>33.785649568368001</v>
      </c>
      <c r="AW31" s="88">
        <v>337.85670690992401</v>
      </c>
      <c r="AX31" s="88">
        <v>0</v>
      </c>
      <c r="AY31" s="88">
        <v>244.51758046904899</v>
      </c>
      <c r="AZ31" s="88">
        <v>4.9926093450619199E-2</v>
      </c>
      <c r="BA31" s="88">
        <v>1367.39129341596</v>
      </c>
      <c r="BB31" s="88">
        <v>2.1836581625578E-2</v>
      </c>
      <c r="BC31" s="88">
        <v>5.9295819890099501</v>
      </c>
      <c r="BD31" s="88">
        <v>63.7733702145648</v>
      </c>
      <c r="BE31" s="88">
        <v>2.4275551615161099E-2</v>
      </c>
      <c r="BF31" s="88">
        <v>0</v>
      </c>
      <c r="BG31" s="88">
        <v>1.4347813515765799</v>
      </c>
      <c r="BH31" s="88">
        <v>2168.06184993133</v>
      </c>
      <c r="BI31" s="88">
        <v>1837.3551636611601</v>
      </c>
      <c r="BJ31" s="88">
        <v>330.70668627016499</v>
      </c>
      <c r="BK31" s="88">
        <v>1.9690909684353199E-2</v>
      </c>
      <c r="BL31" s="88">
        <v>3.79404331861748E-3</v>
      </c>
      <c r="BM31" s="88">
        <v>11.8058074041127</v>
      </c>
      <c r="BN31" s="88">
        <v>0.86664445653312105</v>
      </c>
      <c r="BO31" s="88">
        <v>716.50635881435403</v>
      </c>
      <c r="BP31" s="88">
        <v>4.6065467154990403</v>
      </c>
      <c r="BQ31" s="88">
        <v>2.0794529365013701</v>
      </c>
      <c r="BR31" s="88">
        <v>1023.56041531109</v>
      </c>
      <c r="BS31" s="88">
        <v>18.1168588838568</v>
      </c>
      <c r="BT31" s="88">
        <v>3.63826789232626E-2</v>
      </c>
      <c r="BU31" s="88">
        <v>6.63263772626311</v>
      </c>
      <c r="BV31" s="88">
        <v>3.66088303190639E-3</v>
      </c>
      <c r="BW31" s="88">
        <v>172.97736770162601</v>
      </c>
      <c r="BX31" s="88">
        <v>67.612465224546597</v>
      </c>
      <c r="BY31" s="88">
        <v>0</v>
      </c>
      <c r="BZ31" s="88">
        <v>75.372355038467305</v>
      </c>
      <c r="CA31" s="88">
        <v>226.70792081068001</v>
      </c>
      <c r="CB31" s="88">
        <v>0</v>
      </c>
      <c r="CC31" s="88">
        <v>781.86014918417902</v>
      </c>
      <c r="CD31" s="88">
        <v>4932.1500516763399</v>
      </c>
      <c r="CE31" s="88">
        <v>167.01338753278799</v>
      </c>
      <c r="CF31" s="88"/>
      <c r="CG31" s="49">
        <f t="shared" si="0"/>
        <v>-2.8737049114782316E-4</v>
      </c>
      <c r="CH31" s="49">
        <f t="shared" si="1"/>
        <v>-2.8328257180671557E-4</v>
      </c>
      <c r="CI31" s="49">
        <f t="shared" si="2"/>
        <v>-7.6920275324479038E-5</v>
      </c>
      <c r="CJ31" s="49">
        <f t="shared" si="3"/>
        <v>-2.1440683570744004E-4</v>
      </c>
      <c r="CK31" s="49">
        <f t="shared" si="3"/>
        <v>-2.0655246267990213E-4</v>
      </c>
      <c r="CL31" s="49">
        <f t="shared" si="4"/>
        <v>-1.6138251460589618E-4</v>
      </c>
      <c r="CM31" s="49">
        <f t="shared" si="5"/>
        <v>-2.8330284764144871E-4</v>
      </c>
      <c r="CN31" s="93">
        <f t="shared" si="6"/>
        <v>-6.1359272029682397E-4</v>
      </c>
      <c r="CO31" s="93">
        <f t="shared" si="7"/>
        <v>-6.1312530850190703E-4</v>
      </c>
      <c r="CP31" s="93">
        <f t="shared" si="8"/>
        <v>-6.1344206434319414E-4</v>
      </c>
      <c r="CQ31" s="93">
        <f t="shared" si="9"/>
        <v>-6.1043877018545484E-4</v>
      </c>
      <c r="CR31" s="92">
        <f t="shared" si="11"/>
        <v>-6.1342097137554233E-4</v>
      </c>
      <c r="CS31" s="92">
        <f t="shared" si="12"/>
        <v>-6.1378621534633794E-4</v>
      </c>
      <c r="CT31" s="93">
        <f t="shared" si="10"/>
        <v>-6.1285231192044064E-4</v>
      </c>
    </row>
    <row r="32" spans="1:98" x14ac:dyDescent="0.25">
      <c r="A32" s="87" t="s">
        <v>31</v>
      </c>
      <c r="B32" s="88">
        <v>34210.806022999997</v>
      </c>
      <c r="C32" s="88">
        <v>560.96940900000004</v>
      </c>
      <c r="D32" s="88">
        <v>440.11131499999999</v>
      </c>
      <c r="E32" s="88">
        <v>3456.3951440000001</v>
      </c>
      <c r="F32" s="88">
        <v>2929.148537</v>
      </c>
      <c r="G32" s="88">
        <v>248.93270000000001</v>
      </c>
      <c r="H32" s="88">
        <v>8063.9352070000004</v>
      </c>
      <c r="I32" s="86">
        <v>213.30510537000001</v>
      </c>
      <c r="J32" s="86">
        <v>57.271657060000003</v>
      </c>
      <c r="K32" s="86">
        <v>319.70311798</v>
      </c>
      <c r="L32" s="86">
        <v>293.23088522</v>
      </c>
      <c r="M32" s="86">
        <v>65.162419049999997</v>
      </c>
      <c r="N32" s="86">
        <v>34.617534999999997</v>
      </c>
      <c r="O32" s="86">
        <v>61.853389810000003</v>
      </c>
      <c r="Q32" s="87" t="s">
        <v>31</v>
      </c>
      <c r="R32" s="88">
        <v>659.65920068009098</v>
      </c>
      <c r="S32" s="88">
        <v>114.18758582224601</v>
      </c>
      <c r="T32" s="88">
        <v>65.162417387210894</v>
      </c>
      <c r="U32" s="88">
        <v>213.30498283610501</v>
      </c>
      <c r="V32" s="88">
        <v>213.30498283610501</v>
      </c>
      <c r="W32" s="88">
        <v>184.90688642996</v>
      </c>
      <c r="X32" s="88">
        <v>10.3187888250052</v>
      </c>
      <c r="Y32" s="88">
        <v>57.271627378983702</v>
      </c>
      <c r="Z32" s="88">
        <v>34.617519685171096</v>
      </c>
      <c r="AA32" s="88">
        <v>832.99440217217602</v>
      </c>
      <c r="AB32" s="88">
        <v>34210.796253252403</v>
      </c>
      <c r="AC32" s="88">
        <v>274.37879167338798</v>
      </c>
      <c r="AD32" s="88">
        <v>110.080095096234</v>
      </c>
      <c r="AE32" s="88">
        <v>78.293256391549903</v>
      </c>
      <c r="AF32" s="88">
        <v>47.347972402881503</v>
      </c>
      <c r="AG32" s="88">
        <v>74.589955438680505</v>
      </c>
      <c r="AH32" s="88">
        <v>319.70304572943598</v>
      </c>
      <c r="AI32" s="88">
        <v>319.70304572943598</v>
      </c>
      <c r="AJ32" s="88">
        <v>1008215.92688371</v>
      </c>
      <c r="AK32" s="88">
        <v>0</v>
      </c>
      <c r="AL32" s="88">
        <v>108.60328388921</v>
      </c>
      <c r="AM32" s="88">
        <v>19.042212475258101</v>
      </c>
      <c r="AN32" s="88">
        <v>829.34912739441404</v>
      </c>
      <c r="AO32" s="88">
        <v>131.432390869063</v>
      </c>
      <c r="AP32" s="88">
        <v>293.23171147527103</v>
      </c>
      <c r="AQ32" s="88">
        <v>61.853366493207602</v>
      </c>
      <c r="AR32" s="88">
        <v>560.96925172051999</v>
      </c>
      <c r="AS32" s="88">
        <v>0</v>
      </c>
      <c r="AT32" s="88">
        <v>8327.0943595749395</v>
      </c>
      <c r="AU32" s="88">
        <v>396.10005060886101</v>
      </c>
      <c r="AV32" s="88">
        <v>44.011154454119001</v>
      </c>
      <c r="AW32" s="88">
        <v>440.11120506297999</v>
      </c>
      <c r="AX32" s="88">
        <v>0</v>
      </c>
      <c r="AY32" s="88">
        <v>437.43922387771102</v>
      </c>
      <c r="AZ32" s="88">
        <v>1.3294041937135201E-2</v>
      </c>
      <c r="BA32" s="88">
        <v>2441.7806319961801</v>
      </c>
      <c r="BB32" s="88">
        <v>0</v>
      </c>
      <c r="BC32" s="88">
        <v>20.467913635583699</v>
      </c>
      <c r="BD32" s="88">
        <v>247.29541304474799</v>
      </c>
      <c r="BE32" s="88">
        <v>3.3225100164453701E-2</v>
      </c>
      <c r="BF32" s="88">
        <v>0</v>
      </c>
      <c r="BG32" s="88">
        <v>24.735783782493101</v>
      </c>
      <c r="BH32" s="88">
        <v>3456.2859713737698</v>
      </c>
      <c r="BI32" s="88">
        <v>2929.0395091816099</v>
      </c>
      <c r="BJ32" s="88">
        <v>527.24646219216595</v>
      </c>
      <c r="BK32" s="88">
        <v>0.97193837633007496</v>
      </c>
      <c r="BL32" s="88">
        <v>1.08143245406559E-2</v>
      </c>
      <c r="BM32" s="88">
        <v>14.558325312013499</v>
      </c>
      <c r="BN32" s="88">
        <v>11.5321574401472</v>
      </c>
      <c r="BO32" s="88">
        <v>1062.94700592459</v>
      </c>
      <c r="BP32" s="88">
        <v>4.6528081931149599</v>
      </c>
      <c r="BQ32" s="88">
        <v>5.9045235403594596</v>
      </c>
      <c r="BR32" s="88">
        <v>1518.49308128959</v>
      </c>
      <c r="BS32" s="88">
        <v>40.470048498226198</v>
      </c>
      <c r="BT32" s="88">
        <v>0.19111931380337999</v>
      </c>
      <c r="BU32" s="88">
        <v>17.217301453365</v>
      </c>
      <c r="BV32" s="88">
        <v>1.4804408828408701E-2</v>
      </c>
      <c r="BW32" s="88">
        <v>248.93263314891601</v>
      </c>
      <c r="BX32" s="88">
        <v>107.080674630442</v>
      </c>
      <c r="BY32" s="88">
        <v>0</v>
      </c>
      <c r="BZ32" s="88">
        <v>117.473562091701</v>
      </c>
      <c r="CA32" s="88">
        <v>374.60451965920402</v>
      </c>
      <c r="CB32" s="88">
        <v>0</v>
      </c>
      <c r="CC32" s="88">
        <v>1296.66338912526</v>
      </c>
      <c r="CD32" s="88">
        <v>8063.9327784906</v>
      </c>
      <c r="CE32" s="88">
        <v>283.42123440624903</v>
      </c>
      <c r="CF32" s="88"/>
      <c r="CG32" s="49">
        <f t="shared" si="0"/>
        <v>-2.8557490248536568E-7</v>
      </c>
      <c r="CH32" s="49">
        <f t="shared" si="1"/>
        <v>-2.803708678693927E-7</v>
      </c>
      <c r="CI32" s="49">
        <f t="shared" si="2"/>
        <v>-2.4979366867563142E-7</v>
      </c>
      <c r="CJ32" s="49">
        <f t="shared" si="3"/>
        <v>-3.1585690200890774E-5</v>
      </c>
      <c r="CK32" s="49">
        <f t="shared" si="3"/>
        <v>-3.7221676201438696E-5</v>
      </c>
      <c r="CL32" s="49">
        <f t="shared" si="4"/>
        <v>-2.6855083321742606E-7</v>
      </c>
      <c r="CM32" s="49">
        <f t="shared" si="5"/>
        <v>-3.0115685929371208E-7</v>
      </c>
      <c r="CN32" s="93">
        <f t="shared" si="6"/>
        <v>-5.7445364367866603E-7</v>
      </c>
      <c r="CO32" s="93">
        <f t="shared" si="7"/>
        <v>-5.1824965130041863E-7</v>
      </c>
      <c r="CP32" s="93">
        <f t="shared" si="8"/>
        <v>-2.259926786871689E-7</v>
      </c>
      <c r="CQ32" s="93">
        <f t="shared" si="9"/>
        <v>2.8177634508117508E-6</v>
      </c>
      <c r="CR32" s="92">
        <f t="shared" si="11"/>
        <v>-2.5517608570917575E-8</v>
      </c>
      <c r="CS32" s="92">
        <f t="shared" si="12"/>
        <v>-4.4240090752155604E-7</v>
      </c>
      <c r="CT32" s="93">
        <f t="shared" si="10"/>
        <v>-3.7696870733336765E-7</v>
      </c>
    </row>
    <row r="33" spans="1:98" x14ac:dyDescent="0.25">
      <c r="A33" s="87" t="s">
        <v>32</v>
      </c>
      <c r="B33" s="88">
        <v>11695.255873</v>
      </c>
      <c r="C33" s="88">
        <v>192.59040450000001</v>
      </c>
      <c r="D33" s="88">
        <v>192.57909491999999</v>
      </c>
      <c r="E33" s="88">
        <v>1219.2164276999999</v>
      </c>
      <c r="F33" s="88">
        <v>1033.2341839000001</v>
      </c>
      <c r="G33" s="88">
        <v>97.980525420000006</v>
      </c>
      <c r="H33" s="88">
        <v>2768.4864877</v>
      </c>
      <c r="I33" s="86">
        <v>64.337262929999994</v>
      </c>
      <c r="J33" s="86">
        <v>28.404750969999998</v>
      </c>
      <c r="K33" s="86">
        <v>168.72221343000001</v>
      </c>
      <c r="L33" s="86">
        <v>98.964962700000001</v>
      </c>
      <c r="M33" s="86">
        <v>32.41955677</v>
      </c>
      <c r="N33" s="86">
        <v>25.89549744</v>
      </c>
      <c r="O33" s="86">
        <v>19.973659049999998</v>
      </c>
      <c r="Q33" s="87" t="s">
        <v>32</v>
      </c>
      <c r="R33" s="88">
        <v>166.72294029451899</v>
      </c>
      <c r="S33" s="88">
        <v>73.0274069319874</v>
      </c>
      <c r="T33" s="88">
        <v>32.420905903063598</v>
      </c>
      <c r="U33" s="88">
        <v>64.339897289591406</v>
      </c>
      <c r="V33" s="88">
        <v>64.339897289591406</v>
      </c>
      <c r="W33" s="88">
        <v>61.472271014236298</v>
      </c>
      <c r="X33" s="88">
        <v>10.530817093446201</v>
      </c>
      <c r="Y33" s="88">
        <v>28.405874279585301</v>
      </c>
      <c r="Z33" s="88">
        <v>25.896574393045999</v>
      </c>
      <c r="AA33" s="88">
        <v>259.86723303493699</v>
      </c>
      <c r="AB33" s="88">
        <v>11696.1314038481</v>
      </c>
      <c r="AC33" s="88">
        <v>122.07970015106</v>
      </c>
      <c r="AD33" s="88">
        <v>32.242279802986097</v>
      </c>
      <c r="AE33" s="88">
        <v>40.509507066886002</v>
      </c>
      <c r="AF33" s="88">
        <v>1.3444337618482201</v>
      </c>
      <c r="AG33" s="88">
        <v>12.996685938223701</v>
      </c>
      <c r="AH33" s="88">
        <v>168.72926167121801</v>
      </c>
      <c r="AI33" s="88">
        <v>168.72926167121801</v>
      </c>
      <c r="AJ33" s="88">
        <v>273909.24827240303</v>
      </c>
      <c r="AK33" s="88">
        <v>0</v>
      </c>
      <c r="AL33" s="88">
        <v>58.374452729399103</v>
      </c>
      <c r="AM33" s="88">
        <v>15.685477820873301</v>
      </c>
      <c r="AN33" s="88">
        <v>273.06963206567002</v>
      </c>
      <c r="AO33" s="88">
        <v>38.9533583972839</v>
      </c>
      <c r="AP33" s="88">
        <v>98.969398394750797</v>
      </c>
      <c r="AQ33" s="88">
        <v>19.9744175799588</v>
      </c>
      <c r="AR33" s="88">
        <v>192.60462463554799</v>
      </c>
      <c r="AS33" s="88">
        <v>0</v>
      </c>
      <c r="AT33" s="88">
        <v>2876.0932194646002</v>
      </c>
      <c r="AU33" s="88">
        <v>173.324564343546</v>
      </c>
      <c r="AV33" s="88">
        <v>19.258332136884899</v>
      </c>
      <c r="AW33" s="88">
        <v>192.582896480431</v>
      </c>
      <c r="AX33" s="88">
        <v>0</v>
      </c>
      <c r="AY33" s="88">
        <v>142.146065846547</v>
      </c>
      <c r="AZ33" s="88">
        <v>2.7991942657782001E-2</v>
      </c>
      <c r="BA33" s="88">
        <v>794.909259415664</v>
      </c>
      <c r="BB33" s="88">
        <v>1.2303293374559701E-2</v>
      </c>
      <c r="BC33" s="88">
        <v>3.3195086371578002</v>
      </c>
      <c r="BD33" s="88">
        <v>35.719045740394698</v>
      </c>
      <c r="BE33" s="88">
        <v>1.3890619002739199E-2</v>
      </c>
      <c r="BF33" s="88">
        <v>0</v>
      </c>
      <c r="BG33" s="88">
        <v>0.80312452410478496</v>
      </c>
      <c r="BH33" s="88">
        <v>1219.3511235399601</v>
      </c>
      <c r="BI33" s="88">
        <v>1033.3564288525399</v>
      </c>
      <c r="BJ33" s="88">
        <v>185.99469468741199</v>
      </c>
      <c r="BK33" s="88">
        <v>1.107218307181E-2</v>
      </c>
      <c r="BL33" s="88">
        <v>2.1485168956717699E-3</v>
      </c>
      <c r="BM33" s="88">
        <v>6.7791239052673902</v>
      </c>
      <c r="BN33" s="88">
        <v>0.48433895071016297</v>
      </c>
      <c r="BO33" s="88">
        <v>402.99576756670302</v>
      </c>
      <c r="BP33" s="88">
        <v>2.5828540705589198</v>
      </c>
      <c r="BQ33" s="88">
        <v>1.16651363283123</v>
      </c>
      <c r="BR33" s="88">
        <v>575.69661447224098</v>
      </c>
      <c r="BS33" s="88">
        <v>10.531933208221901</v>
      </c>
      <c r="BT33" s="88">
        <v>2.0405448061861599E-2</v>
      </c>
      <c r="BU33" s="88">
        <v>3.7196424323594401</v>
      </c>
      <c r="BV33" s="88">
        <v>2.08291715581717E-3</v>
      </c>
      <c r="BW33" s="88">
        <v>97.984522125035099</v>
      </c>
      <c r="BX33" s="88">
        <v>39.305392810791801</v>
      </c>
      <c r="BY33" s="88">
        <v>0</v>
      </c>
      <c r="BZ33" s="88">
        <v>43.8163663579477</v>
      </c>
      <c r="CA33" s="88">
        <v>131.792726370868</v>
      </c>
      <c r="CB33" s="88">
        <v>0</v>
      </c>
      <c r="CC33" s="88">
        <v>454.52089742952103</v>
      </c>
      <c r="CD33" s="88">
        <v>2768.6906798503001</v>
      </c>
      <c r="CE33" s="88">
        <v>97.090343802846107</v>
      </c>
      <c r="CF33" s="88"/>
      <c r="CG33" s="49">
        <f t="shared" si="0"/>
        <v>7.4862051553809171E-5</v>
      </c>
      <c r="CH33" s="49">
        <f t="shared" si="1"/>
        <v>7.3836158062521516E-5</v>
      </c>
      <c r="CI33" s="49">
        <f t="shared" si="2"/>
        <v>1.9740254946124193E-5</v>
      </c>
      <c r="CJ33" s="49">
        <f t="shared" si="3"/>
        <v>1.1047738276809227E-4</v>
      </c>
      <c r="CK33" s="49">
        <f t="shared" si="3"/>
        <v>1.183129192246025E-4</v>
      </c>
      <c r="CL33" s="49">
        <f t="shared" si="4"/>
        <v>4.0790810397885477E-5</v>
      </c>
      <c r="CM33" s="49">
        <f t="shared" si="5"/>
        <v>7.3755877519090935E-5</v>
      </c>
      <c r="CN33" s="93">
        <f t="shared" si="6"/>
        <v>4.0946093623497258E-5</v>
      </c>
      <c r="CO33" s="93">
        <f t="shared" si="7"/>
        <v>3.9546538763509321E-5</v>
      </c>
      <c r="CP33" s="93">
        <f t="shared" si="8"/>
        <v>4.1774233959569827E-5</v>
      </c>
      <c r="CQ33" s="93">
        <f t="shared" si="9"/>
        <v>4.4820860128474692E-5</v>
      </c>
      <c r="CR33" s="92">
        <f t="shared" si="11"/>
        <v>4.1614790515799784E-5</v>
      </c>
      <c r="CS33" s="92">
        <f t="shared" si="12"/>
        <v>4.1588428586636296E-5</v>
      </c>
      <c r="CT33" s="93">
        <f t="shared" si="10"/>
        <v>3.7976514813971757E-5</v>
      </c>
    </row>
    <row r="34" spans="1:98" x14ac:dyDescent="0.25">
      <c r="A34" s="87" t="s">
        <v>33</v>
      </c>
      <c r="B34" s="88">
        <v>82868.340360999995</v>
      </c>
      <c r="C34" s="88">
        <v>1364.0938189999999</v>
      </c>
      <c r="D34" s="88">
        <v>1337.1647951</v>
      </c>
      <c r="E34" s="88">
        <v>8614.4723654000009</v>
      </c>
      <c r="F34" s="88">
        <v>7300.4002948999996</v>
      </c>
      <c r="G34" s="88">
        <v>685.88153821000003</v>
      </c>
      <c r="H34" s="88">
        <v>19608.846061</v>
      </c>
      <c r="I34" s="86">
        <v>580.34110166000005</v>
      </c>
      <c r="J34" s="86">
        <v>256.21923870000001</v>
      </c>
      <c r="K34" s="86">
        <v>1521.9241689</v>
      </c>
      <c r="L34" s="86">
        <v>892.69317707000005</v>
      </c>
      <c r="M34" s="86">
        <v>292.43397155999997</v>
      </c>
      <c r="N34" s="86">
        <v>233.58503038000001</v>
      </c>
      <c r="O34" s="86">
        <v>180.16829845000001</v>
      </c>
      <c r="Q34" s="87" t="s">
        <v>33</v>
      </c>
      <c r="R34" s="88">
        <v>1137.8759863661001</v>
      </c>
      <c r="S34" s="88">
        <v>498.39336516520899</v>
      </c>
      <c r="T34" s="88">
        <v>292.43641762532502</v>
      </c>
      <c r="U34" s="88">
        <v>559.71453770666994</v>
      </c>
      <c r="V34" s="88">
        <v>559.71453770666994</v>
      </c>
      <c r="W34" s="88">
        <v>419.54283841531702</v>
      </c>
      <c r="X34" s="88">
        <v>71.871810985315804</v>
      </c>
      <c r="Y34" s="88">
        <v>247.116161098775</v>
      </c>
      <c r="Z34" s="88">
        <v>233.586905413816</v>
      </c>
      <c r="AA34" s="88">
        <v>1773.5612557238301</v>
      </c>
      <c r="AB34" s="88">
        <v>82869.178317397207</v>
      </c>
      <c r="AC34" s="88">
        <v>833.18189500992696</v>
      </c>
      <c r="AD34" s="88">
        <v>220.04374219988301</v>
      </c>
      <c r="AE34" s="88">
        <v>276.48253845561902</v>
      </c>
      <c r="AF34" s="88">
        <v>9.1756110684882906</v>
      </c>
      <c r="AG34" s="88">
        <v>88.700700497448906</v>
      </c>
      <c r="AH34" s="88">
        <v>1467.82117735005</v>
      </c>
      <c r="AI34" s="88">
        <v>1467.82117735005</v>
      </c>
      <c r="AJ34" s="88">
        <v>3363889.5604889798</v>
      </c>
      <c r="AK34" s="88">
        <v>0</v>
      </c>
      <c r="AL34" s="88">
        <v>398.39271829595998</v>
      </c>
      <c r="AM34" s="88">
        <v>107.051258147455</v>
      </c>
      <c r="AN34" s="88">
        <v>1863.67178709992</v>
      </c>
      <c r="AO34" s="88">
        <v>265.85218031370903</v>
      </c>
      <c r="AP34" s="88">
        <v>860.95758786896397</v>
      </c>
      <c r="AQ34" s="88">
        <v>173.76372071713001</v>
      </c>
      <c r="AR34" s="88">
        <v>1364.1074058997799</v>
      </c>
      <c r="AS34" s="88">
        <v>0</v>
      </c>
      <c r="AT34" s="88">
        <v>20342.102542987301</v>
      </c>
      <c r="AU34" s="88">
        <v>1203.45121285559</v>
      </c>
      <c r="AV34" s="88">
        <v>133.716764862448</v>
      </c>
      <c r="AW34" s="88">
        <v>1337.16797771803</v>
      </c>
      <c r="AX34" s="88">
        <v>0</v>
      </c>
      <c r="AY34" s="88">
        <v>970.137694189988</v>
      </c>
      <c r="AZ34" s="88">
        <v>0.196469326837414</v>
      </c>
      <c r="BA34" s="88">
        <v>5425.1605479951704</v>
      </c>
      <c r="BB34" s="88">
        <v>8.7255159502196297E-2</v>
      </c>
      <c r="BC34" s="88">
        <v>23.224029488075701</v>
      </c>
      <c r="BD34" s="88">
        <v>250.157577587041</v>
      </c>
      <c r="BE34" s="88">
        <v>0.101678392564912</v>
      </c>
      <c r="BF34" s="88">
        <v>0</v>
      </c>
      <c r="BG34" s="88">
        <v>5.6173971145576704</v>
      </c>
      <c r="BH34" s="88">
        <v>8614.9209403599307</v>
      </c>
      <c r="BI34" s="88">
        <v>7300.83689514864</v>
      </c>
      <c r="BJ34" s="88">
        <v>1314.08404521128</v>
      </c>
      <c r="BK34" s="88">
        <v>7.8193284837161106E-2</v>
      </c>
      <c r="BL34" s="88">
        <v>1.53985161963656E-2</v>
      </c>
      <c r="BM34" s="88">
        <v>49.969578399003503</v>
      </c>
      <c r="BN34" s="88">
        <v>3.37616356057474</v>
      </c>
      <c r="BO34" s="88">
        <v>2847.5559148949701</v>
      </c>
      <c r="BP34" s="88">
        <v>18.130165348853801</v>
      </c>
      <c r="BQ34" s="88">
        <v>8.1969339150007894</v>
      </c>
      <c r="BR34" s="88">
        <v>4067.8503806775898</v>
      </c>
      <c r="BS34" s="88">
        <v>71.879099685475694</v>
      </c>
      <c r="BT34" s="88">
        <v>0.14332201560872301</v>
      </c>
      <c r="BU34" s="88">
        <v>26.1213645311595</v>
      </c>
      <c r="BV34" s="88">
        <v>1.50729362664726E-2</v>
      </c>
      <c r="BW34" s="88">
        <v>685.88535247121604</v>
      </c>
      <c r="BX34" s="88">
        <v>268.25952500563898</v>
      </c>
      <c r="BY34" s="88">
        <v>0</v>
      </c>
      <c r="BZ34" s="88">
        <v>299.04541073710601</v>
      </c>
      <c r="CA34" s="88">
        <v>899.47636777867399</v>
      </c>
      <c r="CB34" s="88">
        <v>0</v>
      </c>
      <c r="CC34" s="88">
        <v>3102.0682602858501</v>
      </c>
      <c r="CD34" s="88">
        <v>19609.041874589999</v>
      </c>
      <c r="CE34" s="88">
        <v>662.63811260908096</v>
      </c>
      <c r="CF34" s="88"/>
      <c r="CG34" s="49">
        <f t="shared" si="0"/>
        <v>1.0111900317560537E-5</v>
      </c>
      <c r="CH34" s="49">
        <f t="shared" si="1"/>
        <v>9.9603851221366683E-6</v>
      </c>
      <c r="CI34" s="49">
        <f t="shared" si="2"/>
        <v>2.3801240068976334E-6</v>
      </c>
      <c r="CJ34" s="49">
        <f t="shared" si="3"/>
        <v>5.2072250150981803E-5</v>
      </c>
      <c r="CK34" s="49">
        <f t="shared" si="3"/>
        <v>5.9804973837584492E-5</v>
      </c>
      <c r="CL34" s="49">
        <f t="shared" si="4"/>
        <v>5.5611078641388073E-6</v>
      </c>
      <c r="CM34" s="49">
        <f t="shared" si="5"/>
        <v>9.9859823158096187E-6</v>
      </c>
      <c r="CN34" s="93">
        <f t="shared" si="6"/>
        <v>-3.5542138742767231E-2</v>
      </c>
      <c r="CO34" s="93">
        <f t="shared" si="7"/>
        <v>-3.5528470256222841E-2</v>
      </c>
      <c r="CP34" s="93">
        <f t="shared" si="8"/>
        <v>-3.5549071797088307E-2</v>
      </c>
      <c r="CQ34" s="93">
        <f t="shared" si="9"/>
        <v>-3.5550388438274745E-2</v>
      </c>
      <c r="CR34" s="92">
        <f t="shared" si="11"/>
        <v>8.3645046845861923E-6</v>
      </c>
      <c r="CS34" s="92">
        <f t="shared" si="12"/>
        <v>8.0272002574031364E-6</v>
      </c>
      <c r="CT34" s="93">
        <f t="shared" si="10"/>
        <v>-3.5547750564161443E-2</v>
      </c>
    </row>
    <row r="35" spans="1:98" x14ac:dyDescent="0.25">
      <c r="A35" s="87" t="s">
        <v>34</v>
      </c>
      <c r="B35" s="88">
        <v>91202.729909000001</v>
      </c>
      <c r="C35" s="88">
        <v>1499.537088</v>
      </c>
      <c r="D35" s="88">
        <v>1381.6397179999999</v>
      </c>
      <c r="E35" s="88">
        <v>9400.4806150000004</v>
      </c>
      <c r="F35" s="88">
        <v>7966.5112179999996</v>
      </c>
      <c r="G35" s="88">
        <v>727.33876799999996</v>
      </c>
      <c r="H35" s="88">
        <v>21555.852556999998</v>
      </c>
      <c r="I35" s="86">
        <v>832.19557745999998</v>
      </c>
      <c r="J35" s="86">
        <v>223.10873099</v>
      </c>
      <c r="K35" s="86">
        <v>1662.1600615</v>
      </c>
      <c r="L35" s="86">
        <v>1870.3948826000001</v>
      </c>
      <c r="M35" s="86">
        <v>254.34395760000001</v>
      </c>
      <c r="N35" s="86">
        <v>134.60893344999999</v>
      </c>
      <c r="O35" s="86">
        <v>241.70113071</v>
      </c>
      <c r="Q35" s="87" t="s">
        <v>34</v>
      </c>
      <c r="R35" s="88">
        <v>1352.1745982796799</v>
      </c>
      <c r="S35" s="88">
        <v>258.302352972574</v>
      </c>
      <c r="T35" s="88">
        <v>254.59222299767501</v>
      </c>
      <c r="U35" s="88">
        <v>833.00674786839602</v>
      </c>
      <c r="V35" s="88">
        <v>833.00674786839602</v>
      </c>
      <c r="W35" s="88">
        <v>419.73106401794001</v>
      </c>
      <c r="X35" s="88">
        <v>23.272730089131301</v>
      </c>
      <c r="Y35" s="88">
        <v>223.32640242457799</v>
      </c>
      <c r="Z35" s="88">
        <v>134.74043033878399</v>
      </c>
      <c r="AA35" s="88">
        <v>2176.0036221717301</v>
      </c>
      <c r="AB35" s="88">
        <v>91320.5906890435</v>
      </c>
      <c r="AC35" s="88">
        <v>618.36080868635395</v>
      </c>
      <c r="AD35" s="88">
        <v>297.439564033294</v>
      </c>
      <c r="AE35" s="88">
        <v>139.70446238599601</v>
      </c>
      <c r="AF35" s="88">
        <v>107.01459108762801</v>
      </c>
      <c r="AG35" s="88">
        <v>82.390713466329899</v>
      </c>
      <c r="AH35" s="88">
        <v>1663.78063542788</v>
      </c>
      <c r="AI35" s="88">
        <v>1663.78063542788</v>
      </c>
      <c r="AJ35" s="88">
        <v>1976685.6373632699</v>
      </c>
      <c r="AK35" s="88">
        <v>0</v>
      </c>
      <c r="AL35" s="88">
        <v>244.71744407801</v>
      </c>
      <c r="AM35" s="88">
        <v>42.987529843976702</v>
      </c>
      <c r="AN35" s="88">
        <v>2197.70282989415</v>
      </c>
      <c r="AO35" s="88">
        <v>297.45067057154301</v>
      </c>
      <c r="AP35" s="88">
        <v>1872.2241196483899</v>
      </c>
      <c r="AQ35" s="88">
        <v>241.93720151292499</v>
      </c>
      <c r="AR35" s="88">
        <v>1501.46021541802</v>
      </c>
      <c r="AS35" s="88">
        <v>0</v>
      </c>
      <c r="AT35" s="88">
        <v>22225.246751765</v>
      </c>
      <c r="AU35" s="88">
        <v>1244.4004573453001</v>
      </c>
      <c r="AV35" s="88">
        <v>138.266827000093</v>
      </c>
      <c r="AW35" s="88">
        <v>1382.66728434539</v>
      </c>
      <c r="AX35" s="88">
        <v>0</v>
      </c>
      <c r="AY35" s="88">
        <v>1051.7825875179001</v>
      </c>
      <c r="AZ35" s="88">
        <v>9.5097278979480407E-2</v>
      </c>
      <c r="BA35" s="88">
        <v>5787.4287933067999</v>
      </c>
      <c r="BB35" s="88">
        <v>0.37930639362423302</v>
      </c>
      <c r="BC35" s="88">
        <v>59.080112372559</v>
      </c>
      <c r="BD35" s="88">
        <v>956.66601991435004</v>
      </c>
      <c r="BE35" s="88">
        <v>0.19731254623919001</v>
      </c>
      <c r="BF35" s="88">
        <v>0</v>
      </c>
      <c r="BG35" s="88">
        <v>92.008247965740196</v>
      </c>
      <c r="BH35" s="88">
        <v>9419.5626684074196</v>
      </c>
      <c r="BI35" s="88">
        <v>7983.8435773069295</v>
      </c>
      <c r="BJ35" s="88">
        <v>1435.71909110049</v>
      </c>
      <c r="BK35" s="88">
        <v>0.17179945377183201</v>
      </c>
      <c r="BL35" s="88">
        <v>2.5637922392896698E-2</v>
      </c>
      <c r="BM35" s="88">
        <v>1.1572147760379601</v>
      </c>
      <c r="BN35" s="88">
        <v>14.5810355785203</v>
      </c>
      <c r="BO35" s="88">
        <v>2770.7100474875501</v>
      </c>
      <c r="BP35" s="88">
        <v>18.0645980608145</v>
      </c>
      <c r="BQ35" s="88">
        <v>24.131515031333102</v>
      </c>
      <c r="BR35" s="88">
        <v>3957.87528250577</v>
      </c>
      <c r="BS35" s="88">
        <v>108.361988814513</v>
      </c>
      <c r="BT35" s="88">
        <v>0.53938827020949398</v>
      </c>
      <c r="BU35" s="88">
        <v>88.147606886247004</v>
      </c>
      <c r="BV35" s="88">
        <v>1.33548627843273E-2</v>
      </c>
      <c r="BW35" s="88">
        <v>728.04677944719106</v>
      </c>
      <c r="BX35" s="88">
        <v>241.70147637899601</v>
      </c>
      <c r="BY35" s="88">
        <v>0</v>
      </c>
      <c r="BZ35" s="88">
        <v>266.12952061792998</v>
      </c>
      <c r="CA35" s="88">
        <v>876.84429844143199</v>
      </c>
      <c r="CB35" s="88">
        <v>0</v>
      </c>
      <c r="CC35" s="88">
        <v>3258.9459229312602</v>
      </c>
      <c r="CD35" s="88">
        <v>21583.496240788802</v>
      </c>
      <c r="CE35" s="88">
        <v>666.53709407393706</v>
      </c>
      <c r="CF35" s="88"/>
      <c r="CG35" s="49">
        <f t="shared" si="0"/>
        <v>1.2922944319879149E-3</v>
      </c>
      <c r="CH35" s="49">
        <f t="shared" si="1"/>
        <v>1.2824807291594849E-3</v>
      </c>
      <c r="CI35" s="49">
        <f t="shared" si="2"/>
        <v>7.4372959318048622E-4</v>
      </c>
      <c r="CJ35" s="49">
        <f t="shared" ref="CJ35:CK51" si="13">(BH35-E35)/(E35+1E-50)</f>
        <v>2.0299018942681103E-3</v>
      </c>
      <c r="CK35" s="49">
        <f t="shared" si="13"/>
        <v>2.1756524070120128E-3</v>
      </c>
      <c r="CL35" s="49">
        <f t="shared" si="4"/>
        <v>9.7342734684410152E-4</v>
      </c>
      <c r="CM35" s="49">
        <f t="shared" si="5"/>
        <v>1.2824212689201303E-3</v>
      </c>
      <c r="CN35" s="93">
        <f t="shared" si="6"/>
        <v>9.7473530305443974E-4</v>
      </c>
      <c r="CO35" s="93">
        <f t="shared" si="7"/>
        <v>9.7562938757314024E-4</v>
      </c>
      <c r="CP35" s="93">
        <f t="shared" si="8"/>
        <v>9.7498066847881567E-4</v>
      </c>
      <c r="CQ35" s="93">
        <f t="shared" si="9"/>
        <v>9.7799510969952329E-4</v>
      </c>
      <c r="CR35" s="92">
        <f t="shared" si="11"/>
        <v>9.7610102483912387E-4</v>
      </c>
      <c r="CS35" s="92">
        <f t="shared" si="12"/>
        <v>9.7688084597181372E-4</v>
      </c>
      <c r="CT35" s="93">
        <f t="shared" si="10"/>
        <v>9.7670541396113492E-4</v>
      </c>
    </row>
    <row r="36" spans="1:98" x14ac:dyDescent="0.25">
      <c r="A36" s="87" t="s">
        <v>35</v>
      </c>
      <c r="B36" s="88">
        <v>25397.656133</v>
      </c>
      <c r="C36" s="88">
        <v>417.95578297999998</v>
      </c>
      <c r="D36" s="88">
        <v>403.93039319000002</v>
      </c>
      <c r="E36" s="88">
        <v>2634.9234535999999</v>
      </c>
      <c r="F36" s="88">
        <v>2232.9862216000001</v>
      </c>
      <c r="G36" s="88">
        <v>208.41033411000001</v>
      </c>
      <c r="H36" s="88">
        <v>6008.1151301999998</v>
      </c>
      <c r="I36" s="86">
        <v>179.4861607</v>
      </c>
      <c r="J36" s="86">
        <v>48.191391830000001</v>
      </c>
      <c r="K36" s="86">
        <v>269.01505678000001</v>
      </c>
      <c r="L36" s="86">
        <v>246.73992486</v>
      </c>
      <c r="M36" s="86">
        <v>54.83109451</v>
      </c>
      <c r="N36" s="86">
        <v>29.129018890000001</v>
      </c>
      <c r="O36" s="86">
        <v>52.046702779999997</v>
      </c>
      <c r="Q36" s="87" t="s">
        <v>35</v>
      </c>
      <c r="R36" s="88">
        <v>483.04119222623802</v>
      </c>
      <c r="S36" s="88">
        <v>83.614908661028295</v>
      </c>
      <c r="T36" s="88">
        <v>54.831020836042299</v>
      </c>
      <c r="U36" s="88">
        <v>179.48607443691299</v>
      </c>
      <c r="V36" s="88">
        <v>179.48607443691299</v>
      </c>
      <c r="W36" s="88">
        <v>135.39969962565499</v>
      </c>
      <c r="X36" s="88">
        <v>7.5560194526022801</v>
      </c>
      <c r="Y36" s="88">
        <v>48.191328769918101</v>
      </c>
      <c r="Z36" s="88">
        <v>29.129106646480199</v>
      </c>
      <c r="AA36" s="88">
        <v>609.96740602642205</v>
      </c>
      <c r="AB36" s="88">
        <v>25397.6485519491</v>
      </c>
      <c r="AC36" s="88">
        <v>200.916204462606</v>
      </c>
      <c r="AD36" s="88">
        <v>80.607158103467299</v>
      </c>
      <c r="AE36" s="88">
        <v>57.330909433638098</v>
      </c>
      <c r="AF36" s="88">
        <v>34.670969217935401</v>
      </c>
      <c r="AG36" s="88">
        <v>54.6191983253415</v>
      </c>
      <c r="AH36" s="88">
        <v>269.01496310036401</v>
      </c>
      <c r="AI36" s="88">
        <v>269.01496310036401</v>
      </c>
      <c r="AJ36" s="88">
        <v>714919.57438449701</v>
      </c>
      <c r="AK36" s="88">
        <v>0</v>
      </c>
      <c r="AL36" s="88">
        <v>79.525644027017606</v>
      </c>
      <c r="AM36" s="88">
        <v>13.9437487355492</v>
      </c>
      <c r="AN36" s="88">
        <v>607.29827934426805</v>
      </c>
      <c r="AO36" s="88">
        <v>96.242497115450504</v>
      </c>
      <c r="AP36" s="88">
        <v>246.740668811413</v>
      </c>
      <c r="AQ36" s="88">
        <v>52.046890948208599</v>
      </c>
      <c r="AR36" s="88">
        <v>417.95565187916401</v>
      </c>
      <c r="AS36" s="88">
        <v>0</v>
      </c>
      <c r="AT36" s="88">
        <v>6200.81573096997</v>
      </c>
      <c r="AU36" s="88">
        <v>363.53724427321799</v>
      </c>
      <c r="AV36" s="88">
        <v>40.393126047498498</v>
      </c>
      <c r="AW36" s="88">
        <v>403.93037032071697</v>
      </c>
      <c r="AX36" s="88">
        <v>0</v>
      </c>
      <c r="AY36" s="88">
        <v>320.31870023699599</v>
      </c>
      <c r="AZ36" s="88">
        <v>5.8645386773370299E-2</v>
      </c>
      <c r="BA36" s="88">
        <v>1788.01521661733</v>
      </c>
      <c r="BB36" s="88">
        <v>2.7055996516697201E-2</v>
      </c>
      <c r="BC36" s="88">
        <v>6.8482576828320498</v>
      </c>
      <c r="BD36" s="88">
        <v>74.057827179682207</v>
      </c>
      <c r="BE36" s="88">
        <v>3.5046615629667599E-2</v>
      </c>
      <c r="BF36" s="88">
        <v>0</v>
      </c>
      <c r="BG36" s="88">
        <v>1.6548181307010099</v>
      </c>
      <c r="BH36" s="88">
        <v>2635.03168001311</v>
      </c>
      <c r="BI36" s="88">
        <v>2233.0945584778101</v>
      </c>
      <c r="BJ36" s="88">
        <v>401.93712153529799</v>
      </c>
      <c r="BK36" s="88">
        <v>2.3879163015261402E-2</v>
      </c>
      <c r="BL36" s="88">
        <v>4.9539511786460301E-3</v>
      </c>
      <c r="BM36" s="88">
        <v>17.597067014996899</v>
      </c>
      <c r="BN36" s="88">
        <v>0.98161875031002399</v>
      </c>
      <c r="BO36" s="88">
        <v>871.33737826352899</v>
      </c>
      <c r="BP36" s="88">
        <v>5.4136973968925801</v>
      </c>
      <c r="BQ36" s="88">
        <v>2.4573503133318999</v>
      </c>
      <c r="BR36" s="88">
        <v>1244.73616957952</v>
      </c>
      <c r="BS36" s="88">
        <v>29.634461598443501</v>
      </c>
      <c r="BT36" s="88">
        <v>4.28948349013707E-2</v>
      </c>
      <c r="BU36" s="88">
        <v>7.8128899166101702</v>
      </c>
      <c r="BV36" s="88">
        <v>5.0083013938722496E-3</v>
      </c>
      <c r="BW36" s="88">
        <v>208.41014554693899</v>
      </c>
      <c r="BX36" s="88">
        <v>78.4107799531414</v>
      </c>
      <c r="BY36" s="88">
        <v>0</v>
      </c>
      <c r="BZ36" s="88">
        <v>86.020872925740605</v>
      </c>
      <c r="CA36" s="88">
        <v>274.30725914804299</v>
      </c>
      <c r="CB36" s="88">
        <v>0</v>
      </c>
      <c r="CC36" s="88">
        <v>949.49312324211701</v>
      </c>
      <c r="CD36" s="88">
        <v>6008.11312378401</v>
      </c>
      <c r="CE36" s="88">
        <v>207.53777192306899</v>
      </c>
      <c r="CF36" s="88"/>
      <c r="CG36" s="49">
        <f t="shared" si="0"/>
        <v>-2.9849411539892813E-7</v>
      </c>
      <c r="CH36" s="49">
        <f t="shared" si="1"/>
        <v>-3.1367154448104242E-7</v>
      </c>
      <c r="CI36" s="49">
        <f t="shared" si="2"/>
        <v>-5.6616891001155073E-8</v>
      </c>
      <c r="CJ36" s="49">
        <f t="shared" si="13"/>
        <v>4.1073835735984775E-5</v>
      </c>
      <c r="CK36" s="49">
        <f t="shared" si="13"/>
        <v>4.8516590367644366E-5</v>
      </c>
      <c r="CL36" s="49">
        <f t="shared" si="4"/>
        <v>-9.0476828714543021E-7</v>
      </c>
      <c r="CM36" s="49">
        <f t="shared" si="5"/>
        <v>-3.3395098901626058E-7</v>
      </c>
      <c r="CN36" s="93">
        <f t="shared" si="6"/>
        <v>-4.8061135564249811E-7</v>
      </c>
      <c r="CO36" s="93">
        <f t="shared" si="7"/>
        <v>-1.3085341490411948E-6</v>
      </c>
      <c r="CP36" s="93">
        <f t="shared" si="8"/>
        <v>-3.4823194328401337E-7</v>
      </c>
      <c r="CQ36" s="93">
        <f t="shared" si="9"/>
        <v>3.0151237722147898E-6</v>
      </c>
      <c r="CR36" s="92">
        <f t="shared" si="11"/>
        <v>-1.3436528735955076E-6</v>
      </c>
      <c r="CS36" s="92">
        <f t="shared" si="12"/>
        <v>3.0126823196347249E-6</v>
      </c>
      <c r="CT36" s="93">
        <f t="shared" si="10"/>
        <v>3.6153723204641238E-6</v>
      </c>
    </row>
    <row r="37" spans="1:98" x14ac:dyDescent="0.25">
      <c r="A37" s="87" t="s">
        <v>36</v>
      </c>
      <c r="B37" s="88">
        <v>430411.61460999999</v>
      </c>
      <c r="C37" s="88">
        <v>7130.0991377</v>
      </c>
      <c r="D37" s="88">
        <v>9266.9595817000009</v>
      </c>
      <c r="E37" s="88">
        <v>46816.391594000001</v>
      </c>
      <c r="F37" s="88">
        <v>39674.914626999998</v>
      </c>
      <c r="G37" s="88">
        <v>4272.3997658999997</v>
      </c>
      <c r="H37" s="88">
        <v>102495.09682000001</v>
      </c>
      <c r="I37" s="86">
        <v>3663.7168077000001</v>
      </c>
      <c r="J37" s="86">
        <v>983.69484388000001</v>
      </c>
      <c r="K37" s="86">
        <v>5491.2032393</v>
      </c>
      <c r="L37" s="86">
        <v>5036.5176232000003</v>
      </c>
      <c r="M37" s="86">
        <v>1119.2261418000001</v>
      </c>
      <c r="N37" s="86">
        <v>594.58888734000004</v>
      </c>
      <c r="O37" s="86">
        <v>1062.3904372</v>
      </c>
      <c r="Q37" s="87" t="s">
        <v>36</v>
      </c>
      <c r="R37" s="88">
        <v>7992.7339314802603</v>
      </c>
      <c r="S37" s="88">
        <v>1383.5501560151499</v>
      </c>
      <c r="T37" s="88">
        <v>1119.13254842265</v>
      </c>
      <c r="U37" s="88">
        <v>3663.40927223273</v>
      </c>
      <c r="V37" s="88">
        <v>3663.40927223273</v>
      </c>
      <c r="W37" s="88">
        <v>2240.41698691286</v>
      </c>
      <c r="X37" s="88">
        <v>125.02697577803799</v>
      </c>
      <c r="Y37" s="88">
        <v>983.61257757409101</v>
      </c>
      <c r="Z37" s="88">
        <v>594.53982819930297</v>
      </c>
      <c r="AA37" s="88">
        <v>10092.9411164227</v>
      </c>
      <c r="AB37" s="88">
        <v>430382.058570589</v>
      </c>
      <c r="AC37" s="88">
        <v>3324.4993637954199</v>
      </c>
      <c r="AD37" s="88">
        <v>1333.7808260988199</v>
      </c>
      <c r="AE37" s="88">
        <v>948.63659530066502</v>
      </c>
      <c r="AF37" s="88">
        <v>573.69035782109404</v>
      </c>
      <c r="AG37" s="88">
        <v>903.76639806887704</v>
      </c>
      <c r="AH37" s="88">
        <v>5490.7422888974397</v>
      </c>
      <c r="AI37" s="88">
        <v>5490.7422888974397</v>
      </c>
      <c r="AJ37" s="88">
        <v>16517775.903736699</v>
      </c>
      <c r="AK37" s="88">
        <v>0</v>
      </c>
      <c r="AL37" s="88">
        <v>1315.88695800559</v>
      </c>
      <c r="AM37" s="88">
        <v>230.72423583432601</v>
      </c>
      <c r="AN37" s="88">
        <v>10048.77396894</v>
      </c>
      <c r="AO37" s="88">
        <v>1592.4952213526699</v>
      </c>
      <c r="AP37" s="88">
        <v>5036.1102473093697</v>
      </c>
      <c r="AQ37" s="88">
        <v>1062.30323092598</v>
      </c>
      <c r="AR37" s="88">
        <v>7129.6057882097903</v>
      </c>
      <c r="AS37" s="88">
        <v>0</v>
      </c>
      <c r="AT37" s="88">
        <v>105676.579444148</v>
      </c>
      <c r="AU37" s="88">
        <v>8339.4969236338802</v>
      </c>
      <c r="AV37" s="88">
        <v>926.61069761444401</v>
      </c>
      <c r="AW37" s="88">
        <v>9266.1076212483204</v>
      </c>
      <c r="AX37" s="88">
        <v>0</v>
      </c>
      <c r="AY37" s="88">
        <v>5300.2137118972696</v>
      </c>
      <c r="AZ37" s="88">
        <v>1.1241086787039001</v>
      </c>
      <c r="BA37" s="88">
        <v>29585.731186205601</v>
      </c>
      <c r="BB37" s="88">
        <v>0.45984037154273899</v>
      </c>
      <c r="BC37" s="88">
        <v>136.153666555553</v>
      </c>
      <c r="BD37" s="88">
        <v>1455.2032395101301</v>
      </c>
      <c r="BE37" s="88">
        <v>0.398709220732265</v>
      </c>
      <c r="BF37" s="88">
        <v>0</v>
      </c>
      <c r="BG37" s="88">
        <v>32.996234707408</v>
      </c>
      <c r="BH37" s="88">
        <v>46815.169411544499</v>
      </c>
      <c r="BI37" s="88">
        <v>39674.212176153698</v>
      </c>
      <c r="BJ37" s="88">
        <v>7140.9572353907897</v>
      </c>
      <c r="BK37" s="88">
        <v>0.42638202890369598</v>
      </c>
      <c r="BL37" s="88">
        <v>7.4166097277842902E-2</v>
      </c>
      <c r="BM37" s="88">
        <v>181.38028672464799</v>
      </c>
      <c r="BN37" s="88">
        <v>20.336477622645798</v>
      </c>
      <c r="BO37" s="88">
        <v>15460.145345884201</v>
      </c>
      <c r="BP37" s="88">
        <v>103.65873080375</v>
      </c>
      <c r="BQ37" s="88">
        <v>46.486299398027903</v>
      </c>
      <c r="BR37" s="88">
        <v>22085.645537051401</v>
      </c>
      <c r="BS37" s="88">
        <v>490.35300242160298</v>
      </c>
      <c r="BT37" s="88">
        <v>0.81558997005461897</v>
      </c>
      <c r="BU37" s="88">
        <v>148.84116500383001</v>
      </c>
      <c r="BV37" s="88">
        <v>6.6396524907267995E-2</v>
      </c>
      <c r="BW37" s="88">
        <v>4272.0410096586602</v>
      </c>
      <c r="BX37" s="88">
        <v>1297.43920422623</v>
      </c>
      <c r="BY37" s="88">
        <v>0</v>
      </c>
      <c r="BZ37" s="88">
        <v>1423.36376812192</v>
      </c>
      <c r="CA37" s="88">
        <v>4538.8796587418701</v>
      </c>
      <c r="CB37" s="88">
        <v>0</v>
      </c>
      <c r="CC37" s="88">
        <v>15710.966430152899</v>
      </c>
      <c r="CD37" s="88">
        <v>102487.99935089301</v>
      </c>
      <c r="CE37" s="88">
        <v>3434.0612185546302</v>
      </c>
      <c r="CF37" s="88"/>
      <c r="CG37" s="49">
        <f t="shared" si="0"/>
        <v>-6.8669242203822796E-5</v>
      </c>
      <c r="CH37" s="49">
        <f t="shared" si="1"/>
        <v>-6.9192514813883659E-5</v>
      </c>
      <c r="CI37" s="49">
        <f t="shared" si="2"/>
        <v>-9.1935272207608728E-5</v>
      </c>
      <c r="CJ37" s="49">
        <f t="shared" si="13"/>
        <v>-2.6105866212431185E-5</v>
      </c>
      <c r="CK37" s="49">
        <f t="shared" si="13"/>
        <v>-1.7705163398688539E-5</v>
      </c>
      <c r="CL37" s="49">
        <f t="shared" si="4"/>
        <v>-8.3970663092650149E-5</v>
      </c>
      <c r="CM37" s="49">
        <f t="shared" si="5"/>
        <v>-6.9246913532507325E-5</v>
      </c>
      <c r="CN37" s="93">
        <f t="shared" si="6"/>
        <v>-8.3940840248284239E-5</v>
      </c>
      <c r="CO37" s="93">
        <f t="shared" si="7"/>
        <v>-8.3629904559139325E-5</v>
      </c>
      <c r="CP37" s="93">
        <f t="shared" si="8"/>
        <v>-8.3943424140860894E-5</v>
      </c>
      <c r="CQ37" s="93">
        <f t="shared" si="9"/>
        <v>-8.0884436650063065E-5</v>
      </c>
      <c r="CR37" s="92">
        <f t="shared" si="11"/>
        <v>-8.3623294573487424E-5</v>
      </c>
      <c r="CS37" s="92">
        <f t="shared" si="12"/>
        <v>-8.2509346779995865E-5</v>
      </c>
      <c r="CT37" s="93">
        <f t="shared" si="10"/>
        <v>-8.2084957626151739E-5</v>
      </c>
    </row>
    <row r="38" spans="1:98" x14ac:dyDescent="0.25">
      <c r="A38" s="87" t="s">
        <v>37</v>
      </c>
      <c r="B38" s="88">
        <v>527002.49147999997</v>
      </c>
      <c r="C38" s="88">
        <v>8611.9863834999996</v>
      </c>
      <c r="D38" s="88">
        <v>5260.8934953999997</v>
      </c>
      <c r="E38" s="88">
        <v>51887.863690999999</v>
      </c>
      <c r="F38" s="88">
        <v>43972.765557999999</v>
      </c>
      <c r="G38" s="88">
        <v>3370.2617461</v>
      </c>
      <c r="H38" s="88">
        <v>123797.29867</v>
      </c>
      <c r="I38" s="86">
        <v>3978.2552999999998</v>
      </c>
      <c r="J38" s="86">
        <v>1066.5563807999999</v>
      </c>
      <c r="K38" s="86">
        <v>7945.8450327999999</v>
      </c>
      <c r="L38" s="86">
        <v>8941.2976509</v>
      </c>
      <c r="M38" s="86">
        <v>1215.8742714</v>
      </c>
      <c r="N38" s="86">
        <v>643.48901869999997</v>
      </c>
      <c r="O38" s="86">
        <v>1155.4360753000001</v>
      </c>
      <c r="Q38" s="87" t="s">
        <v>37</v>
      </c>
      <c r="R38" s="88">
        <v>8166.6523317131196</v>
      </c>
      <c r="S38" s="88">
        <v>1560.05516854865</v>
      </c>
      <c r="T38" s="88">
        <v>1221.2287417611401</v>
      </c>
      <c r="U38" s="88">
        <v>3995.7746730671802</v>
      </c>
      <c r="V38" s="88">
        <v>3995.7746730671802</v>
      </c>
      <c r="W38" s="88">
        <v>2535.0257589159301</v>
      </c>
      <c r="X38" s="88">
        <v>140.55871821821401</v>
      </c>
      <c r="Y38" s="88">
        <v>1071.25353844898</v>
      </c>
      <c r="Z38" s="88">
        <v>646.32298717118499</v>
      </c>
      <c r="AA38" s="88">
        <v>13142.282125711499</v>
      </c>
      <c r="AB38" s="88">
        <v>529348.27618869301</v>
      </c>
      <c r="AC38" s="88">
        <v>3734.6776399446399</v>
      </c>
      <c r="AD38" s="88">
        <v>1796.4272795279201</v>
      </c>
      <c r="AE38" s="88">
        <v>843.76527404022795</v>
      </c>
      <c r="AF38" s="88">
        <v>646.32938254298597</v>
      </c>
      <c r="AG38" s="88">
        <v>497.61032271398</v>
      </c>
      <c r="AH38" s="88">
        <v>7980.83759949251</v>
      </c>
      <c r="AI38" s="88">
        <v>7980.83759949251</v>
      </c>
      <c r="AJ38" s="88">
        <v>7104261.0046540601</v>
      </c>
      <c r="AK38" s="88">
        <v>0</v>
      </c>
      <c r="AL38" s="88">
        <v>1478.0060827320401</v>
      </c>
      <c r="AM38" s="88">
        <v>259.63101444985102</v>
      </c>
      <c r="AN38" s="88">
        <v>13273.341481264701</v>
      </c>
      <c r="AO38" s="88">
        <v>1796.4947441424699</v>
      </c>
      <c r="AP38" s="88">
        <v>8980.7012472608094</v>
      </c>
      <c r="AQ38" s="88">
        <v>1160.52445000794</v>
      </c>
      <c r="AR38" s="88">
        <v>8650.3241331944391</v>
      </c>
      <c r="AS38" s="88">
        <v>0</v>
      </c>
      <c r="AT38" s="88">
        <v>128224.372247226</v>
      </c>
      <c r="AU38" s="88">
        <v>4756.0869628516703</v>
      </c>
      <c r="AV38" s="88">
        <v>528.45407206997402</v>
      </c>
      <c r="AW38" s="88">
        <v>5284.54103492165</v>
      </c>
      <c r="AX38" s="88">
        <v>0</v>
      </c>
      <c r="AY38" s="88">
        <v>6352.3914449941503</v>
      </c>
      <c r="AZ38" s="88">
        <v>0.236071200174165</v>
      </c>
      <c r="BA38" s="88">
        <v>34953.999583834397</v>
      </c>
      <c r="BB38" s="88">
        <v>0</v>
      </c>
      <c r="BC38" s="88">
        <v>286.95439367934802</v>
      </c>
      <c r="BD38" s="88">
        <v>3503.9875062528499</v>
      </c>
      <c r="BE38" s="88">
        <v>0.482744408549524</v>
      </c>
      <c r="BF38" s="88">
        <v>0</v>
      </c>
      <c r="BG38" s="88">
        <v>345.88035976234102</v>
      </c>
      <c r="BH38" s="88">
        <v>52117.350709385799</v>
      </c>
      <c r="BI38" s="88">
        <v>44166.989115984201</v>
      </c>
      <c r="BJ38" s="88">
        <v>7950.3615934015597</v>
      </c>
      <c r="BK38" s="88">
        <v>13.9152372122554</v>
      </c>
      <c r="BL38" s="88">
        <v>0.15115749457828301</v>
      </c>
      <c r="BM38" s="88">
        <v>205.47157543235301</v>
      </c>
      <c r="BN38" s="88">
        <v>169.99903740515899</v>
      </c>
      <c r="BO38" s="88">
        <v>16158.336178706601</v>
      </c>
      <c r="BP38" s="88">
        <v>67.212372006040596</v>
      </c>
      <c r="BQ38" s="88">
        <v>86.692158003053294</v>
      </c>
      <c r="BR38" s="88">
        <v>23083.399843196199</v>
      </c>
      <c r="BS38" s="88">
        <v>654.466722551781</v>
      </c>
      <c r="BT38" s="88">
        <v>2.6804608932025902</v>
      </c>
      <c r="BU38" s="88">
        <v>241.38479680660501</v>
      </c>
      <c r="BV38" s="88">
        <v>0.205223524833413</v>
      </c>
      <c r="BW38" s="88">
        <v>3385.3342284733499</v>
      </c>
      <c r="BX38" s="88">
        <v>1459.79036379024</v>
      </c>
      <c r="BY38" s="88">
        <v>0</v>
      </c>
      <c r="BZ38" s="88">
        <v>1607.32974062876</v>
      </c>
      <c r="CA38" s="88">
        <v>5295.8221693572696</v>
      </c>
      <c r="CB38" s="88">
        <v>0</v>
      </c>
      <c r="CC38" s="88">
        <v>19682.866951609201</v>
      </c>
      <c r="CD38" s="88">
        <v>124348.407532531</v>
      </c>
      <c r="CE38" s="88">
        <v>4025.6446028343298</v>
      </c>
      <c r="CF38" s="88"/>
      <c r="CG38" s="49">
        <f t="shared" si="0"/>
        <v>4.4511833371134362E-3</v>
      </c>
      <c r="CH38" s="49">
        <f t="shared" si="1"/>
        <v>4.4516732827042192E-3</v>
      </c>
      <c r="CI38" s="49">
        <f t="shared" si="2"/>
        <v>4.4949664049133732E-3</v>
      </c>
      <c r="CJ38" s="49">
        <f t="shared" si="13"/>
        <v>4.4227494073070684E-3</v>
      </c>
      <c r="CK38" s="49">
        <f t="shared" si="13"/>
        <v>4.4169056805858902E-3</v>
      </c>
      <c r="CL38" s="49">
        <f t="shared" si="4"/>
        <v>4.4721993449889945E-3</v>
      </c>
      <c r="CM38" s="49">
        <f t="shared" si="5"/>
        <v>4.4517034576017304E-3</v>
      </c>
      <c r="CN38" s="93">
        <f t="shared" si="6"/>
        <v>4.4037830018552023E-3</v>
      </c>
      <c r="CO38" s="93">
        <f t="shared" si="7"/>
        <v>4.4040406428929504E-3</v>
      </c>
      <c r="CP38" s="93">
        <f t="shared" si="8"/>
        <v>4.4038823495880855E-3</v>
      </c>
      <c r="CQ38" s="93">
        <f t="shared" si="9"/>
        <v>4.4069214446566555E-3</v>
      </c>
      <c r="CR38" s="92">
        <f t="shared" si="11"/>
        <v>4.403802668654859E-3</v>
      </c>
      <c r="CS38" s="92">
        <f t="shared" si="12"/>
        <v>4.4040665634206217E-3</v>
      </c>
      <c r="CT38" s="93">
        <f t="shared" si="10"/>
        <v>4.4038565323648582E-3</v>
      </c>
    </row>
    <row r="39" spans="1:98" x14ac:dyDescent="0.25">
      <c r="A39" s="87" t="s">
        <v>130</v>
      </c>
      <c r="B39" s="88">
        <v>31221.900653000001</v>
      </c>
      <c r="C39" s="88">
        <v>513.71370300000001</v>
      </c>
      <c r="D39" s="88">
        <v>492.007608</v>
      </c>
      <c r="E39" s="88">
        <v>3235.1039420000002</v>
      </c>
      <c r="F39" s="88">
        <v>2741.61366</v>
      </c>
      <c r="G39" s="88">
        <v>254.81123500000001</v>
      </c>
      <c r="H39" s="88">
        <v>7384.6374539999997</v>
      </c>
      <c r="I39" s="86">
        <v>166.96074904</v>
      </c>
      <c r="J39" s="86">
        <v>73.712779900000001</v>
      </c>
      <c r="K39" s="86">
        <v>437.84870282000003</v>
      </c>
      <c r="L39" s="86">
        <v>256.82261813999997</v>
      </c>
      <c r="M39" s="86">
        <v>84.131547130000001</v>
      </c>
      <c r="N39" s="86">
        <v>67.20105049</v>
      </c>
      <c r="O39" s="86">
        <v>51.833368530000001</v>
      </c>
      <c r="Q39" s="87" t="s">
        <v>130</v>
      </c>
      <c r="R39" s="88">
        <v>446.60014028023301</v>
      </c>
      <c r="S39" s="88">
        <v>195.61817419287601</v>
      </c>
      <c r="T39" s="88">
        <v>84.131499086558705</v>
      </c>
      <c r="U39" s="88">
        <v>166.96066797598399</v>
      </c>
      <c r="V39" s="88">
        <v>166.96066797598399</v>
      </c>
      <c r="W39" s="88">
        <v>164.665591470262</v>
      </c>
      <c r="X39" s="88">
        <v>28.208846098447101</v>
      </c>
      <c r="Y39" s="88">
        <v>73.712624042703197</v>
      </c>
      <c r="Z39" s="88">
        <v>67.201018635097398</v>
      </c>
      <c r="AA39" s="88">
        <v>696.10558218105405</v>
      </c>
      <c r="AB39" s="88">
        <v>31221.891830662898</v>
      </c>
      <c r="AC39" s="88">
        <v>327.01460681858799</v>
      </c>
      <c r="AD39" s="88">
        <v>86.367293555439005</v>
      </c>
      <c r="AE39" s="88">
        <v>108.512745688275</v>
      </c>
      <c r="AF39" s="88">
        <v>3.6013204553495402</v>
      </c>
      <c r="AG39" s="88">
        <v>34.814142405719302</v>
      </c>
      <c r="AH39" s="88">
        <v>437.84854606127698</v>
      </c>
      <c r="AI39" s="88">
        <v>437.84854606127698</v>
      </c>
      <c r="AJ39" s="88">
        <v>829083.62539834704</v>
      </c>
      <c r="AK39" s="88">
        <v>0</v>
      </c>
      <c r="AL39" s="88">
        <v>156.36749124615099</v>
      </c>
      <c r="AM39" s="88">
        <v>42.016626631345602</v>
      </c>
      <c r="AN39" s="88">
        <v>731.47094362303403</v>
      </c>
      <c r="AO39" s="88">
        <v>104.344276422824</v>
      </c>
      <c r="AP39" s="88">
        <v>256.82334197753897</v>
      </c>
      <c r="AQ39" s="88">
        <v>51.833469309873102</v>
      </c>
      <c r="AR39" s="88">
        <v>513.71358828684299</v>
      </c>
      <c r="AS39" s="88">
        <v>0</v>
      </c>
      <c r="AT39" s="88">
        <v>7672.33438152085</v>
      </c>
      <c r="AU39" s="88">
        <v>442.80664878056803</v>
      </c>
      <c r="AV39" s="88">
        <v>49.200724144909799</v>
      </c>
      <c r="AW39" s="88">
        <v>492.00737292547802</v>
      </c>
      <c r="AX39" s="88">
        <v>0</v>
      </c>
      <c r="AY39" s="88">
        <v>380.76630584373601</v>
      </c>
      <c r="AZ39" s="88">
        <v>7.3310387958354595E-2</v>
      </c>
      <c r="BA39" s="88">
        <v>2129.3212259799202</v>
      </c>
      <c r="BB39" s="88">
        <v>3.2887347894861502E-2</v>
      </c>
      <c r="BC39" s="88">
        <v>8.6383960416012098</v>
      </c>
      <c r="BD39" s="88">
        <v>93.143525719671203</v>
      </c>
      <c r="BE39" s="88">
        <v>3.9469654039694199E-2</v>
      </c>
      <c r="BF39" s="88">
        <v>0</v>
      </c>
      <c r="BG39" s="88">
        <v>2.0889111751186298</v>
      </c>
      <c r="BH39" s="88">
        <v>3235.2407442394301</v>
      </c>
      <c r="BI39" s="88">
        <v>2741.7505974667201</v>
      </c>
      <c r="BJ39" s="88">
        <v>493.49014677270799</v>
      </c>
      <c r="BK39" s="88">
        <v>2.9352370685141401E-2</v>
      </c>
      <c r="BL39" s="88">
        <v>5.8622370960719102E-3</v>
      </c>
      <c r="BM39" s="88">
        <v>19.5189297001162</v>
      </c>
      <c r="BN39" s="88">
        <v>1.2512568450757</v>
      </c>
      <c r="BO39" s="88">
        <v>1069.4862711574799</v>
      </c>
      <c r="BP39" s="88">
        <v>6.7656748226657202</v>
      </c>
      <c r="BQ39" s="88">
        <v>3.0620393020166699</v>
      </c>
      <c r="BR39" s="88">
        <v>1527.80339875549</v>
      </c>
      <c r="BS39" s="88">
        <v>28.211817303349498</v>
      </c>
      <c r="BT39" s="88">
        <v>5.3516151501623102E-2</v>
      </c>
      <c r="BU39" s="88">
        <v>9.7520056923339702</v>
      </c>
      <c r="BV39" s="88">
        <v>5.7901059761790597E-3</v>
      </c>
      <c r="BW39" s="88">
        <v>254.811142036078</v>
      </c>
      <c r="BX39" s="88">
        <v>105.287229306835</v>
      </c>
      <c r="BY39" s="88">
        <v>0</v>
      </c>
      <c r="BZ39" s="88">
        <v>117.370955647841</v>
      </c>
      <c r="CA39" s="88">
        <v>353.03278294114801</v>
      </c>
      <c r="CB39" s="88">
        <v>0</v>
      </c>
      <c r="CC39" s="88">
        <v>1217.5238234058099</v>
      </c>
      <c r="CD39" s="88">
        <v>7384.6352792429298</v>
      </c>
      <c r="CE39" s="88">
        <v>260.07548093917399</v>
      </c>
      <c r="CF39" s="88"/>
      <c r="CG39" s="49">
        <f t="shared" si="0"/>
        <v>-2.8256886729047845E-7</v>
      </c>
      <c r="CH39" s="49">
        <f t="shared" si="1"/>
        <v>-2.233017269111696E-7</v>
      </c>
      <c r="CI39" s="49">
        <f t="shared" si="2"/>
        <v>-4.7778635565623174E-7</v>
      </c>
      <c r="CJ39" s="49">
        <f t="shared" si="13"/>
        <v>4.2286814236130026E-5</v>
      </c>
      <c r="CK39" s="49">
        <f t="shared" si="13"/>
        <v>4.9947762049068394E-5</v>
      </c>
      <c r="CL39" s="49">
        <f t="shared" si="4"/>
        <v>-3.6483447056262166E-7</v>
      </c>
      <c r="CM39" s="49">
        <f t="shared" si="5"/>
        <v>-2.9449747309852681E-7</v>
      </c>
      <c r="CN39" s="93">
        <f t="shared" si="6"/>
        <v>-4.8552738573150101E-7</v>
      </c>
      <c r="CO39" s="93">
        <f t="shared" si="7"/>
        <v>-2.1143863657714831E-6</v>
      </c>
      <c r="CP39" s="93">
        <f t="shared" si="8"/>
        <v>-3.58020297973891E-7</v>
      </c>
      <c r="CQ39" s="93">
        <f t="shared" si="9"/>
        <v>2.8184337666251415E-6</v>
      </c>
      <c r="CR39" s="92">
        <f t="shared" si="11"/>
        <v>-5.7105144188242787E-7</v>
      </c>
      <c r="CS39" s="92">
        <f t="shared" si="12"/>
        <v>-4.7402387863974989E-7</v>
      </c>
      <c r="CT39" s="93">
        <f t="shared" si="10"/>
        <v>1.9443049132075325E-6</v>
      </c>
    </row>
    <row r="40" spans="1:98" x14ac:dyDescent="0.25">
      <c r="A40" s="87" t="s">
        <v>39</v>
      </c>
      <c r="B40" s="88">
        <v>36.772793</v>
      </c>
      <c r="C40" s="88">
        <v>0.61021800000000004</v>
      </c>
      <c r="D40" s="88">
        <v>0.84556100000000001</v>
      </c>
      <c r="E40" s="88">
        <v>4.0478909999999999</v>
      </c>
      <c r="F40" s="88">
        <v>3.4304209999999999</v>
      </c>
      <c r="G40" s="88">
        <v>0.38148300000000002</v>
      </c>
      <c r="H40" s="88">
        <v>8.7718349999999994</v>
      </c>
      <c r="I40" s="86">
        <v>0.24986416</v>
      </c>
      <c r="J40" s="86">
        <v>0.11031444</v>
      </c>
      <c r="K40" s="86">
        <v>0.65525997000000002</v>
      </c>
      <c r="L40" s="86">
        <v>0.38434641000000003</v>
      </c>
      <c r="M40" s="86">
        <v>0.12590659000000001</v>
      </c>
      <c r="N40" s="86">
        <v>0.10056935</v>
      </c>
      <c r="O40" s="86">
        <v>7.7570929999999996E-2</v>
      </c>
      <c r="Q40" s="87" t="s">
        <v>39</v>
      </c>
      <c r="R40" s="88">
        <v>0.50921720888242195</v>
      </c>
      <c r="S40" s="88">
        <v>0.223045472894944</v>
      </c>
      <c r="T40" s="88">
        <v>0.12590751082138699</v>
      </c>
      <c r="U40" s="88">
        <v>0.24986620054981001</v>
      </c>
      <c r="V40" s="88">
        <v>0.24986620054981001</v>
      </c>
      <c r="W40" s="88">
        <v>0.18775329238247901</v>
      </c>
      <c r="X40" s="88">
        <v>3.2164084750298999E-2</v>
      </c>
      <c r="Y40" s="88">
        <v>0.11031483468955</v>
      </c>
      <c r="Z40" s="88">
        <v>0.100569561023165</v>
      </c>
      <c r="AA40" s="88">
        <v>0.79370840280648303</v>
      </c>
      <c r="AB40" s="88">
        <v>36.772787028004203</v>
      </c>
      <c r="AC40" s="88">
        <v>0.37286761135931401</v>
      </c>
      <c r="AD40" s="88">
        <v>9.8476174700970504E-2</v>
      </c>
      <c r="AE40" s="88">
        <v>0.123730174027348</v>
      </c>
      <c r="AF40" s="88">
        <v>4.1062491980356801E-3</v>
      </c>
      <c r="AG40" s="88">
        <v>3.9695757734089503E-2</v>
      </c>
      <c r="AH40" s="88">
        <v>0.65526159300473397</v>
      </c>
      <c r="AI40" s="88">
        <v>0.65526159300473397</v>
      </c>
      <c r="AJ40" s="88">
        <v>256.70474489767798</v>
      </c>
      <c r="AK40" s="88">
        <v>0</v>
      </c>
      <c r="AL40" s="88">
        <v>0.178294946984352</v>
      </c>
      <c r="AM40" s="88">
        <v>4.7907909215319899E-2</v>
      </c>
      <c r="AN40" s="88">
        <v>0.83404010388707905</v>
      </c>
      <c r="AO40" s="88">
        <v>0.11897391653742</v>
      </c>
      <c r="AP40" s="88">
        <v>0.38434760193786199</v>
      </c>
      <c r="AQ40" s="88">
        <v>7.7570741684551595E-2</v>
      </c>
      <c r="AR40" s="88">
        <v>0.61021929926090002</v>
      </c>
      <c r="AS40" s="88">
        <v>0</v>
      </c>
      <c r="AT40" s="88">
        <v>9.09987169100018</v>
      </c>
      <c r="AU40" s="88">
        <v>0.76100415659429899</v>
      </c>
      <c r="AV40" s="88">
        <v>8.4556015145753005E-2</v>
      </c>
      <c r="AW40" s="88">
        <v>0.84556017174005305</v>
      </c>
      <c r="AX40" s="88">
        <v>0</v>
      </c>
      <c r="AY40" s="88">
        <v>0.43415506159162598</v>
      </c>
      <c r="AZ40" s="88">
        <v>9.9352083643358197E-5</v>
      </c>
      <c r="BA40" s="88">
        <v>2.4278847805023198</v>
      </c>
      <c r="BB40" s="88">
        <v>3.9216830084271602E-5</v>
      </c>
      <c r="BC40" s="88">
        <v>1.2152273681773801E-2</v>
      </c>
      <c r="BD40" s="88">
        <v>0.12948083246526301</v>
      </c>
      <c r="BE40" s="88">
        <v>2.8615111581430401E-5</v>
      </c>
      <c r="BF40" s="88">
        <v>0</v>
      </c>
      <c r="BG40" s="88">
        <v>2.94724681294333E-3</v>
      </c>
      <c r="BH40" s="88">
        <v>4.0480855376356502</v>
      </c>
      <c r="BI40" s="88">
        <v>3.4306157822935699</v>
      </c>
      <c r="BJ40" s="88">
        <v>0.61746975534207404</v>
      </c>
      <c r="BK40" s="88">
        <v>3.6925059387004798E-5</v>
      </c>
      <c r="BL40" s="88">
        <v>6.0506842595501404E-6</v>
      </c>
      <c r="BM40" s="88">
        <v>1.22486262449224E-2</v>
      </c>
      <c r="BN40" s="88">
        <v>1.8343006112314401E-3</v>
      </c>
      <c r="BO40" s="88">
        <v>1.33629832944768</v>
      </c>
      <c r="BP40" s="88">
        <v>9.1590900422736203E-3</v>
      </c>
      <c r="BQ40" s="88">
        <v>4.0936293038354903E-3</v>
      </c>
      <c r="BR40" s="88">
        <v>1.9089812992939601</v>
      </c>
      <c r="BS40" s="88">
        <v>3.2167936850807703E-2</v>
      </c>
      <c r="BT40" s="88">
        <v>7.1923323247187707E-5</v>
      </c>
      <c r="BU40" s="88">
        <v>1.3132921069021201E-2</v>
      </c>
      <c r="BV40" s="88">
        <v>5.15022845395371E-6</v>
      </c>
      <c r="BW40" s="88">
        <v>0.38148436052183399</v>
      </c>
      <c r="BX40" s="88">
        <v>0.120049888677855</v>
      </c>
      <c r="BY40" s="88">
        <v>0</v>
      </c>
      <c r="BZ40" s="88">
        <v>0.13382785032997599</v>
      </c>
      <c r="CA40" s="88">
        <v>0.40253525411685598</v>
      </c>
      <c r="CB40" s="88">
        <v>0</v>
      </c>
      <c r="CC40" s="88">
        <v>1.38823730815655</v>
      </c>
      <c r="CD40" s="88">
        <v>8.7718331983002304</v>
      </c>
      <c r="CE40" s="88">
        <v>0.29653882089761102</v>
      </c>
      <c r="CF40" s="88"/>
      <c r="CG40" s="49">
        <f t="shared" si="0"/>
        <v>-1.6240256206369781E-7</v>
      </c>
      <c r="CH40" s="49">
        <f t="shared" si="1"/>
        <v>2.1291749833312838E-6</v>
      </c>
      <c r="CI40" s="49">
        <f t="shared" si="2"/>
        <v>-9.7953896520903704E-7</v>
      </c>
      <c r="CJ40" s="49">
        <f t="shared" si="13"/>
        <v>4.8059010395845462E-5</v>
      </c>
      <c r="CK40" s="49">
        <f t="shared" si="13"/>
        <v>5.6780871376997341E-5</v>
      </c>
      <c r="CL40" s="49">
        <f t="shared" si="4"/>
        <v>3.5664022616230058E-6</v>
      </c>
      <c r="CM40" s="49">
        <f t="shared" si="5"/>
        <v>-2.0539599398905279E-7</v>
      </c>
      <c r="CN40" s="93">
        <f t="shared" si="6"/>
        <v>8.1666366637447423E-6</v>
      </c>
      <c r="CO40" s="93">
        <f t="shared" si="7"/>
        <v>3.5778593446262779E-6</v>
      </c>
      <c r="CP40" s="93">
        <f t="shared" si="8"/>
        <v>2.4768867445719494E-6</v>
      </c>
      <c r="CQ40" s="93">
        <f t="shared" si="9"/>
        <v>3.1012072207627811E-6</v>
      </c>
      <c r="CR40" s="92">
        <f t="shared" si="11"/>
        <v>7.3135281240942378E-6</v>
      </c>
      <c r="CS40" s="92">
        <f t="shared" si="12"/>
        <v>2.0982850639649065E-6</v>
      </c>
      <c r="CT40" s="93">
        <f t="shared" si="10"/>
        <v>-2.427654901155615E-6</v>
      </c>
    </row>
    <row r="41" spans="1:98" x14ac:dyDescent="0.25">
      <c r="A41" s="87" t="s">
        <v>40</v>
      </c>
      <c r="B41" s="88">
        <v>157792.486</v>
      </c>
      <c r="C41" s="88">
        <v>2599.6720997000002</v>
      </c>
      <c r="D41" s="88">
        <v>2662.0691984999999</v>
      </c>
      <c r="E41" s="88">
        <v>16506.642306999998</v>
      </c>
      <c r="F41" s="88">
        <v>13988.68165</v>
      </c>
      <c r="G41" s="88">
        <v>1341.4613032</v>
      </c>
      <c r="H41" s="88">
        <v>37370.256255</v>
      </c>
      <c r="I41" s="86">
        <v>920.04674316000001</v>
      </c>
      <c r="J41" s="86">
        <v>406.19848688000002</v>
      </c>
      <c r="K41" s="86">
        <v>2412.7902973999999</v>
      </c>
      <c r="L41" s="86">
        <v>1415.2357133999999</v>
      </c>
      <c r="M41" s="86">
        <v>463.61169944</v>
      </c>
      <c r="N41" s="86">
        <v>370.31522580000001</v>
      </c>
      <c r="O41" s="86">
        <v>285.63074066000001</v>
      </c>
      <c r="Q41" s="87" t="s">
        <v>40</v>
      </c>
      <c r="R41" s="88">
        <v>2228.9359535267799</v>
      </c>
      <c r="S41" s="88">
        <v>976.31097858720102</v>
      </c>
      <c r="T41" s="88">
        <v>463.599483499477</v>
      </c>
      <c r="U41" s="88">
        <v>920.02266704266106</v>
      </c>
      <c r="V41" s="88">
        <v>920.02266704266106</v>
      </c>
      <c r="W41" s="88">
        <v>821.82938653272004</v>
      </c>
      <c r="X41" s="88">
        <v>140.787680667568</v>
      </c>
      <c r="Y41" s="88">
        <v>406.18783370004098</v>
      </c>
      <c r="Z41" s="88">
        <v>370.30552466876702</v>
      </c>
      <c r="AA41" s="88">
        <v>3474.1926825986302</v>
      </c>
      <c r="AB41" s="88">
        <v>157786.339489112</v>
      </c>
      <c r="AC41" s="88">
        <v>1632.0969467956299</v>
      </c>
      <c r="AD41" s="88">
        <v>431.05026046429901</v>
      </c>
      <c r="AE41" s="88">
        <v>541.57621287793995</v>
      </c>
      <c r="AF41" s="88">
        <v>17.973845580183202</v>
      </c>
      <c r="AG41" s="88">
        <v>173.75383643172501</v>
      </c>
      <c r="AH41" s="88">
        <v>2412.7274812687301</v>
      </c>
      <c r="AI41" s="88">
        <v>2412.7274812687301</v>
      </c>
      <c r="AJ41" s="88">
        <v>5985368.6315249903</v>
      </c>
      <c r="AK41" s="88">
        <v>0</v>
      </c>
      <c r="AL41" s="88">
        <v>780.41389904008304</v>
      </c>
      <c r="AM41" s="88">
        <v>209.70037579171901</v>
      </c>
      <c r="AN41" s="88">
        <v>3650.69615334434</v>
      </c>
      <c r="AO41" s="88">
        <v>520.77169400915102</v>
      </c>
      <c r="AP41" s="88">
        <v>1415.20302944642</v>
      </c>
      <c r="AQ41" s="88">
        <v>285.62303679440299</v>
      </c>
      <c r="AR41" s="88">
        <v>2599.57228315062</v>
      </c>
      <c r="AS41" s="88">
        <v>0</v>
      </c>
      <c r="AT41" s="88">
        <v>38804.699162181903</v>
      </c>
      <c r="AU41" s="88">
        <v>2395.8376994444102</v>
      </c>
      <c r="AV41" s="88">
        <v>266.20407893069802</v>
      </c>
      <c r="AW41" s="88">
        <v>2662.04177837511</v>
      </c>
      <c r="AX41" s="88">
        <v>0</v>
      </c>
      <c r="AY41" s="88">
        <v>1900.3659704490401</v>
      </c>
      <c r="AZ41" s="88">
        <v>0.37636490351592999</v>
      </c>
      <c r="BA41" s="88">
        <v>10627.226409470701</v>
      </c>
      <c r="BB41" s="88">
        <v>0.167207597092765</v>
      </c>
      <c r="BC41" s="88">
        <v>44.484160856175897</v>
      </c>
      <c r="BD41" s="88">
        <v>479.17774075001199</v>
      </c>
      <c r="BE41" s="88">
        <v>0.195049706261016</v>
      </c>
      <c r="BF41" s="88">
        <v>0</v>
      </c>
      <c r="BG41" s="88">
        <v>10.759667454196199</v>
      </c>
      <c r="BH41" s="88">
        <v>16506.777401573701</v>
      </c>
      <c r="BI41" s="88">
        <v>13988.904233635099</v>
      </c>
      <c r="BJ41" s="88">
        <v>2517.8731679386201</v>
      </c>
      <c r="BK41" s="88">
        <v>0.14982146331035001</v>
      </c>
      <c r="BL41" s="88">
        <v>2.9518620615122601E-2</v>
      </c>
      <c r="BM41" s="88">
        <v>95.878149465764906</v>
      </c>
      <c r="BN41" s="88">
        <v>6.46601421760721</v>
      </c>
      <c r="BO41" s="88">
        <v>5456.1331614021301</v>
      </c>
      <c r="BP41" s="88">
        <v>34.731071778016599</v>
      </c>
      <c r="BQ41" s="88">
        <v>15.703017544210899</v>
      </c>
      <c r="BR41" s="88">
        <v>7794.3096634736003</v>
      </c>
      <c r="BS41" s="88">
        <v>140.80238585586301</v>
      </c>
      <c r="BT41" s="88">
        <v>0.27456017204164501</v>
      </c>
      <c r="BU41" s="88">
        <v>50.040160530597298</v>
      </c>
      <c r="BV41" s="88">
        <v>2.8903699974712899E-2</v>
      </c>
      <c r="BW41" s="88">
        <v>1341.4327634239</v>
      </c>
      <c r="BX41" s="88">
        <v>525.47779811801195</v>
      </c>
      <c r="BY41" s="88">
        <v>0</v>
      </c>
      <c r="BZ41" s="88">
        <v>585.786772393668</v>
      </c>
      <c r="CA41" s="88">
        <v>1761.9509679599901</v>
      </c>
      <c r="CB41" s="88">
        <v>0</v>
      </c>
      <c r="CC41" s="88">
        <v>6076.5382490596903</v>
      </c>
      <c r="CD41" s="88">
        <v>37368.822085411397</v>
      </c>
      <c r="CE41" s="88">
        <v>1298.01067937421</v>
      </c>
      <c r="CF41" s="88"/>
      <c r="CG41" s="49">
        <f t="shared" si="0"/>
        <v>-3.8953127894869904E-5</v>
      </c>
      <c r="CH41" s="49">
        <f t="shared" si="1"/>
        <v>-3.8395822839238919E-5</v>
      </c>
      <c r="CI41" s="49">
        <f t="shared" si="2"/>
        <v>-1.0300305080475244E-5</v>
      </c>
      <c r="CJ41" s="49">
        <f t="shared" si="13"/>
        <v>8.1842552343797975E-6</v>
      </c>
      <c r="CK41" s="49">
        <f t="shared" si="13"/>
        <v>1.5911694945105806E-5</v>
      </c>
      <c r="CL41" s="49">
        <f t="shared" si="4"/>
        <v>-2.1275139306555199E-5</v>
      </c>
      <c r="CM41" s="49">
        <f t="shared" si="5"/>
        <v>-3.8377301424347805E-5</v>
      </c>
      <c r="CN41" s="93">
        <f t="shared" si="6"/>
        <v>-2.6168363203219512E-5</v>
      </c>
      <c r="CO41" s="93">
        <f t="shared" si="7"/>
        <v>-2.6226537771872304E-5</v>
      </c>
      <c r="CP41" s="93">
        <f t="shared" si="8"/>
        <v>-2.6034641857373924E-5</v>
      </c>
      <c r="CQ41" s="93">
        <f t="shared" si="9"/>
        <v>-2.3094353308355855E-5</v>
      </c>
      <c r="CR41" s="92">
        <f t="shared" si="11"/>
        <v>-2.6349508732734671E-5</v>
      </c>
      <c r="CS41" s="92">
        <f t="shared" si="12"/>
        <v>-2.6196954802572101E-5</v>
      </c>
      <c r="CT41" s="93">
        <f t="shared" si="10"/>
        <v>-2.6971416239098097E-5</v>
      </c>
    </row>
    <row r="42" spans="1:98" x14ac:dyDescent="0.25">
      <c r="A42" s="87" t="s">
        <v>41</v>
      </c>
      <c r="B42" s="88">
        <v>67307.7114</v>
      </c>
      <c r="C42" s="88">
        <v>1108.0938650000001</v>
      </c>
      <c r="D42" s="88">
        <v>1093.4810299999999</v>
      </c>
      <c r="E42" s="88">
        <v>7003.4980649999998</v>
      </c>
      <c r="F42" s="88">
        <v>5935.168275</v>
      </c>
      <c r="G42" s="88">
        <v>559.35342800000001</v>
      </c>
      <c r="H42" s="88">
        <v>15928.856110000001</v>
      </c>
      <c r="I42" s="86">
        <v>639.85444070000005</v>
      </c>
      <c r="J42" s="86">
        <v>171.54274543</v>
      </c>
      <c r="K42" s="86">
        <v>1277.9934522000001</v>
      </c>
      <c r="L42" s="86">
        <v>1438.1000160000001</v>
      </c>
      <c r="M42" s="86">
        <v>195.55872944999999</v>
      </c>
      <c r="N42" s="86">
        <v>103.49745622</v>
      </c>
      <c r="O42" s="86">
        <v>185.83797422000001</v>
      </c>
      <c r="Q42" s="87" t="s">
        <v>41</v>
      </c>
      <c r="R42" s="88">
        <v>985.929511306368</v>
      </c>
      <c r="S42" s="88">
        <v>188.339584400711</v>
      </c>
      <c r="T42" s="88">
        <v>195.535666547457</v>
      </c>
      <c r="U42" s="88">
        <v>639.77885545649201</v>
      </c>
      <c r="V42" s="88">
        <v>639.77885545649201</v>
      </c>
      <c r="W42" s="88">
        <v>306.04421424377801</v>
      </c>
      <c r="X42" s="88">
        <v>16.969138465613</v>
      </c>
      <c r="Y42" s="88">
        <v>171.52255425850399</v>
      </c>
      <c r="Z42" s="88">
        <v>103.485381768564</v>
      </c>
      <c r="AA42" s="88">
        <v>1586.61889550358</v>
      </c>
      <c r="AB42" s="88">
        <v>67293.241385763598</v>
      </c>
      <c r="AC42" s="88">
        <v>450.87376274061103</v>
      </c>
      <c r="AD42" s="88">
        <v>216.875976645495</v>
      </c>
      <c r="AE42" s="88">
        <v>101.8646347188</v>
      </c>
      <c r="AF42" s="88">
        <v>78.029041522915605</v>
      </c>
      <c r="AG42" s="88">
        <v>60.074655478750302</v>
      </c>
      <c r="AH42" s="88">
        <v>1277.8426539442701</v>
      </c>
      <c r="AI42" s="88">
        <v>1277.8426539442701</v>
      </c>
      <c r="AJ42" s="88">
        <v>2011198.0696705701</v>
      </c>
      <c r="AK42" s="88">
        <v>0</v>
      </c>
      <c r="AL42" s="88">
        <v>178.43411601335001</v>
      </c>
      <c r="AM42" s="88">
        <v>31.3441882057156</v>
      </c>
      <c r="AN42" s="88">
        <v>1602.44087063133</v>
      </c>
      <c r="AO42" s="88">
        <v>216.88411356843201</v>
      </c>
      <c r="AP42" s="88">
        <v>1437.93479940726</v>
      </c>
      <c r="AQ42" s="88">
        <v>185.81602025743899</v>
      </c>
      <c r="AR42" s="88">
        <v>1107.85919104758</v>
      </c>
      <c r="AS42" s="88">
        <v>0</v>
      </c>
      <c r="AT42" s="88">
        <v>16393.412091524799</v>
      </c>
      <c r="AU42" s="88">
        <v>984.08164587009196</v>
      </c>
      <c r="AV42" s="88">
        <v>109.34250719027899</v>
      </c>
      <c r="AW42" s="88">
        <v>1093.4241530603699</v>
      </c>
      <c r="AX42" s="88">
        <v>0</v>
      </c>
      <c r="AY42" s="88">
        <v>766.90033856977902</v>
      </c>
      <c r="AZ42" s="88">
        <v>7.7111734408152693E-2</v>
      </c>
      <c r="BA42" s="88">
        <v>4219.8659885407696</v>
      </c>
      <c r="BB42" s="88">
        <v>0.29594557270347199</v>
      </c>
      <c r="BC42" s="88">
        <v>46.4533344641941</v>
      </c>
      <c r="BD42" s="88">
        <v>744.47551462138301</v>
      </c>
      <c r="BE42" s="88">
        <v>0.15135629321229899</v>
      </c>
      <c r="BF42" s="88">
        <v>0</v>
      </c>
      <c r="BG42" s="88">
        <v>72.154920412154098</v>
      </c>
      <c r="BH42" s="88">
        <v>7006.5056900066902</v>
      </c>
      <c r="BI42" s="88">
        <v>5938.3813900239902</v>
      </c>
      <c r="BJ42" s="88">
        <v>1068.12429998269</v>
      </c>
      <c r="BK42" s="88">
        <v>0.13160874262438199</v>
      </c>
      <c r="BL42" s="88">
        <v>1.85254981226541E-2</v>
      </c>
      <c r="BM42" s="88">
        <v>0.95607432951382498</v>
      </c>
      <c r="BN42" s="88">
        <v>12.0466187009264</v>
      </c>
      <c r="BO42" s="88">
        <v>2042.8603194166501</v>
      </c>
      <c r="BP42" s="88">
        <v>13.7474428242089</v>
      </c>
      <c r="BQ42" s="88">
        <v>18.611549246735699</v>
      </c>
      <c r="BR42" s="88">
        <v>2918.0917644019601</v>
      </c>
      <c r="BS42" s="88">
        <v>79.0113581855354</v>
      </c>
      <c r="BT42" s="88">
        <v>0.43015221296317702</v>
      </c>
      <c r="BU42" s="88">
        <v>67.870459213941999</v>
      </c>
      <c r="BV42" s="88">
        <v>8.6923382749935201E-3</v>
      </c>
      <c r="BW42" s="88">
        <v>559.28755691366098</v>
      </c>
      <c r="BX42" s="88">
        <v>176.23489328125399</v>
      </c>
      <c r="BY42" s="88">
        <v>0</v>
      </c>
      <c r="BZ42" s="88">
        <v>194.04679555596601</v>
      </c>
      <c r="CA42" s="88">
        <v>639.34500843451303</v>
      </c>
      <c r="CB42" s="88">
        <v>0</v>
      </c>
      <c r="CC42" s="88">
        <v>2376.23936181925</v>
      </c>
      <c r="CD42" s="88">
        <v>15925.4808411955</v>
      </c>
      <c r="CE42" s="88">
        <v>486.00136439109798</v>
      </c>
      <c r="CF42" s="88"/>
      <c r="CG42" s="49">
        <f t="shared" si="0"/>
        <v>-2.1498300767364625E-4</v>
      </c>
      <c r="CH42" s="49">
        <f t="shared" si="1"/>
        <v>-2.1178165481500338E-4</v>
      </c>
      <c r="CI42" s="49">
        <f t="shared" si="2"/>
        <v>-5.2014564559936893E-5</v>
      </c>
      <c r="CJ42" s="49">
        <f t="shared" si="13"/>
        <v>4.2944611089721664E-4</v>
      </c>
      <c r="CK42" s="49">
        <f t="shared" si="13"/>
        <v>5.4136881636944196E-4</v>
      </c>
      <c r="CL42" s="49">
        <f t="shared" si="4"/>
        <v>-1.1776290810365735E-4</v>
      </c>
      <c r="CM42" s="49">
        <f t="shared" si="5"/>
        <v>-2.1189649659661546E-4</v>
      </c>
      <c r="CN42" s="93">
        <f t="shared" si="6"/>
        <v>-1.1812880977328845E-4</v>
      </c>
      <c r="CO42" s="93">
        <f t="shared" si="7"/>
        <v>-1.17703441468169E-4</v>
      </c>
      <c r="CP42" s="93">
        <f t="shared" si="8"/>
        <v>-1.179961098160811E-4</v>
      </c>
      <c r="CQ42" s="93">
        <f t="shared" si="9"/>
        <v>-1.1488532849031006E-4</v>
      </c>
      <c r="CR42" s="92">
        <f t="shared" si="11"/>
        <v>-1.1793338301927259E-4</v>
      </c>
      <c r="CS42" s="92">
        <f t="shared" si="12"/>
        <v>-1.1666423385653854E-4</v>
      </c>
      <c r="CT42" s="93">
        <f t="shared" si="10"/>
        <v>-1.1813496489702478E-4</v>
      </c>
    </row>
    <row r="43" spans="1:98" x14ac:dyDescent="0.25">
      <c r="A43" s="87" t="s">
        <v>42</v>
      </c>
      <c r="B43" s="88">
        <v>120991.55689000001</v>
      </c>
      <c r="C43" s="88">
        <v>2003.1679474</v>
      </c>
      <c r="D43" s="88">
        <v>2545.8269939000002</v>
      </c>
      <c r="E43" s="88">
        <v>13107.551766</v>
      </c>
      <c r="F43" s="88">
        <v>11108.094456999999</v>
      </c>
      <c r="G43" s="88">
        <v>1182.9051528</v>
      </c>
      <c r="H43" s="88">
        <v>28795.528079</v>
      </c>
      <c r="I43" s="86">
        <v>775.82484252999996</v>
      </c>
      <c r="J43" s="86">
        <v>342.52485548999999</v>
      </c>
      <c r="K43" s="86">
        <v>2034.5734218</v>
      </c>
      <c r="L43" s="86">
        <v>1193.3904777</v>
      </c>
      <c r="M43" s="86">
        <v>390.93825723999998</v>
      </c>
      <c r="N43" s="86">
        <v>312.26647206000001</v>
      </c>
      <c r="O43" s="86">
        <v>240.85670300999999</v>
      </c>
      <c r="Q43" s="87" t="s">
        <v>42</v>
      </c>
      <c r="R43" s="88">
        <v>1690.04643222863</v>
      </c>
      <c r="S43" s="88">
        <v>740.26800982774705</v>
      </c>
      <c r="T43" s="88">
        <v>390.95664904041303</v>
      </c>
      <c r="U43" s="88">
        <v>775.86168389539603</v>
      </c>
      <c r="V43" s="88">
        <v>775.86168389539603</v>
      </c>
      <c r="W43" s="88">
        <v>623.13587730650295</v>
      </c>
      <c r="X43" s="88">
        <v>106.749407237499</v>
      </c>
      <c r="Y43" s="88">
        <v>342.54068661332201</v>
      </c>
      <c r="Z43" s="88">
        <v>312.281444471366</v>
      </c>
      <c r="AA43" s="88">
        <v>2634.2378283947</v>
      </c>
      <c r="AB43" s="88">
        <v>120997.61646764399</v>
      </c>
      <c r="AC43" s="88">
        <v>1237.5052504625501</v>
      </c>
      <c r="AD43" s="88">
        <v>326.83510826724302</v>
      </c>
      <c r="AE43" s="88">
        <v>410.63920593548801</v>
      </c>
      <c r="AF43" s="88">
        <v>13.628302973539901</v>
      </c>
      <c r="AG43" s="88">
        <v>131.74564225366899</v>
      </c>
      <c r="AH43" s="88">
        <v>2034.67040901736</v>
      </c>
      <c r="AI43" s="88">
        <v>2034.67040901736</v>
      </c>
      <c r="AJ43" s="88">
        <v>4452202.05678224</v>
      </c>
      <c r="AK43" s="88">
        <v>0</v>
      </c>
      <c r="AL43" s="88">
        <v>591.73336978655504</v>
      </c>
      <c r="AM43" s="88">
        <v>159.001522317877</v>
      </c>
      <c r="AN43" s="88">
        <v>2768.0688157435702</v>
      </c>
      <c r="AO43" s="88">
        <v>394.86488814875401</v>
      </c>
      <c r="AP43" s="88">
        <v>1193.45092007516</v>
      </c>
      <c r="AQ43" s="88">
        <v>240.86794804050999</v>
      </c>
      <c r="AR43" s="88">
        <v>2003.2678964444899</v>
      </c>
      <c r="AS43" s="88">
        <v>0</v>
      </c>
      <c r="AT43" s="88">
        <v>29885.690891273502</v>
      </c>
      <c r="AU43" s="88">
        <v>2291.3504389759501</v>
      </c>
      <c r="AV43" s="88">
        <v>254.59444458318799</v>
      </c>
      <c r="AW43" s="88">
        <v>2545.9448835591402</v>
      </c>
      <c r="AX43" s="88">
        <v>0</v>
      </c>
      <c r="AY43" s="88">
        <v>1440.9148155590599</v>
      </c>
      <c r="AZ43" s="88">
        <v>0.31115088026146798</v>
      </c>
      <c r="BA43" s="88">
        <v>8057.8841120898196</v>
      </c>
      <c r="BB43" s="88">
        <v>0.12967668097466301</v>
      </c>
      <c r="BC43" s="88">
        <v>37.488072718023297</v>
      </c>
      <c r="BD43" s="88">
        <v>401.34521835568199</v>
      </c>
      <c r="BE43" s="88">
        <v>0.121484931574045</v>
      </c>
      <c r="BF43" s="88">
        <v>0</v>
      </c>
      <c r="BG43" s="88">
        <v>9.0812978264631798</v>
      </c>
      <c r="BH43" s="88">
        <v>13108.8001095034</v>
      </c>
      <c r="BI43" s="88">
        <v>11109.244120284</v>
      </c>
      <c r="BJ43" s="88">
        <v>1999.5559892193901</v>
      </c>
      <c r="BK43" s="88">
        <v>0.119297915794463</v>
      </c>
      <c r="BL43" s="88">
        <v>2.1376071628168399E-2</v>
      </c>
      <c r="BM43" s="88">
        <v>56.5570129920578</v>
      </c>
      <c r="BN43" s="88">
        <v>5.5671393249447396</v>
      </c>
      <c r="BO43" s="88">
        <v>4329.9203171348699</v>
      </c>
      <c r="BP43" s="88">
        <v>28.697085763763699</v>
      </c>
      <c r="BQ43" s="88">
        <v>12.892428256640001</v>
      </c>
      <c r="BR43" s="88">
        <v>6185.5106378522496</v>
      </c>
      <c r="BS43" s="88">
        <v>106.76093379544599</v>
      </c>
      <c r="BT43" s="88">
        <v>0.22602384473949599</v>
      </c>
      <c r="BU43" s="88">
        <v>41.236315420779597</v>
      </c>
      <c r="BV43" s="88">
        <v>1.9584313622910399E-2</v>
      </c>
      <c r="BW43" s="88">
        <v>1182.9611161630701</v>
      </c>
      <c r="BX43" s="88">
        <v>398.43286167752098</v>
      </c>
      <c r="BY43" s="88">
        <v>0</v>
      </c>
      <c r="BZ43" s="88">
        <v>444.16115333747302</v>
      </c>
      <c r="CA43" s="88">
        <v>1335.9648469982301</v>
      </c>
      <c r="CB43" s="88">
        <v>0</v>
      </c>
      <c r="CC43" s="88">
        <v>4607.4149341254897</v>
      </c>
      <c r="CD43" s="88">
        <v>28796.966134470898</v>
      </c>
      <c r="CE43" s="88">
        <v>984.19094742786206</v>
      </c>
      <c r="CF43" s="88"/>
      <c r="CG43" s="49">
        <f t="shared" si="0"/>
        <v>5.0082648738017427E-5</v>
      </c>
      <c r="CH43" s="49">
        <f t="shared" si="1"/>
        <v>4.9895489102464973E-5</v>
      </c>
      <c r="CI43" s="49">
        <f t="shared" si="2"/>
        <v>4.6307019063939428E-5</v>
      </c>
      <c r="CJ43" s="49">
        <f t="shared" si="13"/>
        <v>9.5238495005395613E-5</v>
      </c>
      <c r="CK43" s="49">
        <f t="shared" si="13"/>
        <v>1.034977950944859E-4</v>
      </c>
      <c r="CL43" s="49">
        <f t="shared" si="4"/>
        <v>4.7310101691254822E-5</v>
      </c>
      <c r="CM43" s="49">
        <f t="shared" si="5"/>
        <v>4.9940236100321225E-5</v>
      </c>
      <c r="CN43" s="93">
        <f t="shared" si="6"/>
        <v>4.7486704957694012E-5</v>
      </c>
      <c r="CO43" s="93">
        <f t="shared" si="7"/>
        <v>4.6218903732895007E-5</v>
      </c>
      <c r="CP43" s="93">
        <f t="shared" si="8"/>
        <v>4.7669558798341469E-5</v>
      </c>
      <c r="CQ43" s="93">
        <f t="shared" si="9"/>
        <v>5.0647609721527612E-5</v>
      </c>
      <c r="CR43" s="92">
        <f t="shared" si="11"/>
        <v>4.7045281633183897E-5</v>
      </c>
      <c r="CS43" s="92">
        <f t="shared" si="12"/>
        <v>4.7947547065224915E-5</v>
      </c>
      <c r="CT43" s="93">
        <f t="shared" si="10"/>
        <v>4.6687637792376687E-5</v>
      </c>
    </row>
    <row r="44" spans="1:98" x14ac:dyDescent="0.25">
      <c r="A44" s="87" t="s">
        <v>43</v>
      </c>
      <c r="B44" s="88">
        <v>364230.88574</v>
      </c>
      <c r="C44" s="88">
        <v>6034.8336465000002</v>
      </c>
      <c r="D44" s="88">
        <v>7897.1813696999998</v>
      </c>
      <c r="E44" s="88">
        <v>39667.081023999999</v>
      </c>
      <c r="F44" s="88">
        <v>33616.168332000001</v>
      </c>
      <c r="G44" s="88">
        <v>3632.3318291999999</v>
      </c>
      <c r="H44" s="88">
        <v>86750.695328000002</v>
      </c>
      <c r="I44" s="86">
        <v>3770.2686103000001</v>
      </c>
      <c r="J44" s="86">
        <v>1012.3036279</v>
      </c>
      <c r="K44" s="86">
        <v>5650.9037801000004</v>
      </c>
      <c r="L44" s="86">
        <v>5182.9945637999999</v>
      </c>
      <c r="M44" s="86">
        <v>1151.7765770999999</v>
      </c>
      <c r="N44" s="86">
        <v>611.88130312999999</v>
      </c>
      <c r="O44" s="86">
        <v>1093.2879167000001</v>
      </c>
      <c r="Q44" s="87" t="s">
        <v>43</v>
      </c>
      <c r="R44" s="88">
        <v>6490.7332562676602</v>
      </c>
      <c r="S44" s="88">
        <v>1123.5524273746</v>
      </c>
      <c r="T44" s="88">
        <v>1151.70287520547</v>
      </c>
      <c r="U44" s="88">
        <v>3768.4074864275099</v>
      </c>
      <c r="V44" s="88">
        <v>3768.4074864275099</v>
      </c>
      <c r="W44" s="88">
        <v>1819.39727395262</v>
      </c>
      <c r="X44" s="88">
        <v>101.53189059613599</v>
      </c>
      <c r="Y44" s="88">
        <v>1011.8042604974301</v>
      </c>
      <c r="Z44" s="88">
        <v>611.84260253169998</v>
      </c>
      <c r="AA44" s="88">
        <v>8196.2674212504007</v>
      </c>
      <c r="AB44" s="88">
        <v>364206.395849975</v>
      </c>
      <c r="AC44" s="88">
        <v>2699.7562217438199</v>
      </c>
      <c r="AD44" s="88">
        <v>1083.13502148165</v>
      </c>
      <c r="AE44" s="88">
        <v>770.36775567326094</v>
      </c>
      <c r="AF44" s="88">
        <v>465.88162989757598</v>
      </c>
      <c r="AG44" s="88">
        <v>733.93023672137394</v>
      </c>
      <c r="AH44" s="88">
        <v>5648.1125659170702</v>
      </c>
      <c r="AI44" s="88">
        <v>5648.1125659170702</v>
      </c>
      <c r="AJ44" s="88">
        <v>15717017.348314799</v>
      </c>
      <c r="AK44" s="88">
        <v>0</v>
      </c>
      <c r="AL44" s="88">
        <v>1068.6038814082101</v>
      </c>
      <c r="AM44" s="88">
        <v>187.36621542094301</v>
      </c>
      <c r="AN44" s="88">
        <v>8160.3971728201304</v>
      </c>
      <c r="AO44" s="88">
        <v>1293.23200711905</v>
      </c>
      <c r="AP44" s="88">
        <v>5180.4506159164102</v>
      </c>
      <c r="AQ44" s="88">
        <v>1092.7499289442301</v>
      </c>
      <c r="AR44" s="88">
        <v>6034.4250791046998</v>
      </c>
      <c r="AS44" s="88">
        <v>0</v>
      </c>
      <c r="AT44" s="88">
        <v>89334.210215920699</v>
      </c>
      <c r="AU44" s="88">
        <v>7106.8735034252104</v>
      </c>
      <c r="AV44" s="88">
        <v>789.65290278071097</v>
      </c>
      <c r="AW44" s="88">
        <v>7896.5264062059096</v>
      </c>
      <c r="AX44" s="88">
        <v>0</v>
      </c>
      <c r="AY44" s="88">
        <v>4304.1926869934996</v>
      </c>
      <c r="AZ44" s="88">
        <v>0.95144339512778497</v>
      </c>
      <c r="BA44" s="88">
        <v>24025.9563184625</v>
      </c>
      <c r="BB44" s="88">
        <v>0.38987475254771597</v>
      </c>
      <c r="BC44" s="88">
        <v>115.18490953201299</v>
      </c>
      <c r="BD44" s="88">
        <v>1231.27802129047</v>
      </c>
      <c r="BE44" s="88">
        <v>0.34056073977303403</v>
      </c>
      <c r="BF44" s="88">
        <v>0</v>
      </c>
      <c r="BG44" s="88">
        <v>27.9135113505845</v>
      </c>
      <c r="BH44" s="88">
        <v>39666.150165524901</v>
      </c>
      <c r="BI44" s="88">
        <v>33615.66161694</v>
      </c>
      <c r="BJ44" s="88">
        <v>6050.4885485848999</v>
      </c>
      <c r="BK44" s="88">
        <v>0.361244352758257</v>
      </c>
      <c r="BL44" s="88">
        <v>6.3009733302468604E-2</v>
      </c>
      <c r="BM44" s="88">
        <v>155.286688976118</v>
      </c>
      <c r="BN44" s="88">
        <v>17.195525109982999</v>
      </c>
      <c r="BO44" s="88">
        <v>13099.5147532476</v>
      </c>
      <c r="BP44" s="88">
        <v>87.737864908590794</v>
      </c>
      <c r="BQ44" s="88">
        <v>39.352899485441199</v>
      </c>
      <c r="BR44" s="88">
        <v>18713.355094197901</v>
      </c>
      <c r="BS44" s="88">
        <v>398.20502141623001</v>
      </c>
      <c r="BT44" s="88">
        <v>0.69038859008250797</v>
      </c>
      <c r="BU44" s="88">
        <v>125.98929391844</v>
      </c>
      <c r="BV44" s="88">
        <v>5.6533359134024401E-2</v>
      </c>
      <c r="BW44" s="88">
        <v>3632.0499288255401</v>
      </c>
      <c r="BX44" s="88">
        <v>1053.6242836931699</v>
      </c>
      <c r="BY44" s="88">
        <v>0</v>
      </c>
      <c r="BZ44" s="88">
        <v>1155.88376403603</v>
      </c>
      <c r="CA44" s="88">
        <v>3685.9301240996801</v>
      </c>
      <c r="CB44" s="88">
        <v>0</v>
      </c>
      <c r="CC44" s="88">
        <v>12758.5496273717</v>
      </c>
      <c r="CD44" s="88">
        <v>86744.826666589404</v>
      </c>
      <c r="CE44" s="88">
        <v>2788.7303030625599</v>
      </c>
      <c r="CF44" s="88"/>
      <c r="CG44" s="49">
        <f t="shared" si="0"/>
        <v>-6.7237268951647838E-5</v>
      </c>
      <c r="CH44" s="49">
        <f t="shared" si="1"/>
        <v>-6.7701517429135245E-5</v>
      </c>
      <c r="CI44" s="49">
        <f t="shared" si="2"/>
        <v>-8.2936362156148136E-5</v>
      </c>
      <c r="CJ44" s="49">
        <f t="shared" si="13"/>
        <v>-2.3466775247080021E-5</v>
      </c>
      <c r="CK44" s="49">
        <f t="shared" si="13"/>
        <v>-1.5073551958578266E-5</v>
      </c>
      <c r="CL44" s="49">
        <f t="shared" si="4"/>
        <v>-7.7608651333467121E-5</v>
      </c>
      <c r="CM44" s="49">
        <f t="shared" si="5"/>
        <v>-6.7649733393008055E-5</v>
      </c>
      <c r="CN44" s="93">
        <f t="shared" si="6"/>
        <v>-4.9363163871290734E-4</v>
      </c>
      <c r="CO44" s="93">
        <f t="shared" si="7"/>
        <v>-4.9329804695643872E-4</v>
      </c>
      <c r="CP44" s="93">
        <f t="shared" si="8"/>
        <v>-4.9394119800085629E-4</v>
      </c>
      <c r="CQ44" s="93">
        <f t="shared" si="9"/>
        <v>-4.9082588304405679E-4</v>
      </c>
      <c r="CR44" s="92">
        <f t="shared" si="11"/>
        <v>-6.3989749396948535E-5</v>
      </c>
      <c r="CS44" s="92">
        <f t="shared" si="12"/>
        <v>-6.3248538731356714E-5</v>
      </c>
      <c r="CT44" s="93">
        <f t="shared" si="10"/>
        <v>-4.9208241264925919E-4</v>
      </c>
    </row>
    <row r="45" spans="1:98" x14ac:dyDescent="0.25">
      <c r="A45" s="87" t="s">
        <v>44</v>
      </c>
      <c r="B45" s="88">
        <v>29496.288751</v>
      </c>
      <c r="C45" s="88">
        <v>484.62392399999999</v>
      </c>
      <c r="D45" s="88">
        <v>428.91585099999998</v>
      </c>
      <c r="E45" s="88">
        <v>3024.2425159999998</v>
      </c>
      <c r="F45" s="88">
        <v>2562.9175110000001</v>
      </c>
      <c r="G45" s="88">
        <v>229.75054399999999</v>
      </c>
      <c r="H45" s="88">
        <v>6966.4701510000004</v>
      </c>
      <c r="I45" s="86">
        <v>262.84248157000002</v>
      </c>
      <c r="J45" s="86">
        <v>70.467152970000001</v>
      </c>
      <c r="K45" s="86">
        <v>524.98029116999999</v>
      </c>
      <c r="L45" s="86">
        <v>590.74963404000005</v>
      </c>
      <c r="M45" s="86">
        <v>80.332554619999996</v>
      </c>
      <c r="N45" s="86">
        <v>42.515182609999997</v>
      </c>
      <c r="O45" s="86">
        <v>76.339416029999995</v>
      </c>
      <c r="Q45" s="87" t="s">
        <v>44</v>
      </c>
      <c r="R45" s="88">
        <v>439.26226010823302</v>
      </c>
      <c r="S45" s="88">
        <v>83.911221152381998</v>
      </c>
      <c r="T45" s="88">
        <v>80.332559355102205</v>
      </c>
      <c r="U45" s="88">
        <v>262.84246501674198</v>
      </c>
      <c r="V45" s="88">
        <v>262.84246501674198</v>
      </c>
      <c r="W45" s="88">
        <v>136.352224259048</v>
      </c>
      <c r="X45" s="88">
        <v>7.5602714563260198</v>
      </c>
      <c r="Y45" s="88">
        <v>70.467107567238202</v>
      </c>
      <c r="Z45" s="88">
        <v>42.515150043568397</v>
      </c>
      <c r="AA45" s="88">
        <v>706.88812673928396</v>
      </c>
      <c r="AB45" s="88">
        <v>29496.2804706426</v>
      </c>
      <c r="AC45" s="88">
        <v>200.87827741640999</v>
      </c>
      <c r="AD45" s="88">
        <v>96.624968748647603</v>
      </c>
      <c r="AE45" s="88">
        <v>45.383851461484397</v>
      </c>
      <c r="AF45" s="88">
        <v>34.764325408520797</v>
      </c>
      <c r="AG45" s="88">
        <v>26.765149390945599</v>
      </c>
      <c r="AH45" s="88">
        <v>524.98017329727804</v>
      </c>
      <c r="AI45" s="88">
        <v>524.98017329727804</v>
      </c>
      <c r="AJ45" s="88">
        <v>954005.87519656902</v>
      </c>
      <c r="AK45" s="88">
        <v>0</v>
      </c>
      <c r="AL45" s="88">
        <v>79.497930987001496</v>
      </c>
      <c r="AM45" s="88">
        <v>13.9648402383931</v>
      </c>
      <c r="AN45" s="88">
        <v>713.93730100137702</v>
      </c>
      <c r="AO45" s="88">
        <v>96.628647199623003</v>
      </c>
      <c r="AP45" s="88">
        <v>590.75128682790898</v>
      </c>
      <c r="AQ45" s="88">
        <v>76.339366703928903</v>
      </c>
      <c r="AR45" s="88">
        <v>484.62377908034199</v>
      </c>
      <c r="AS45" s="88">
        <v>0</v>
      </c>
      <c r="AT45" s="88">
        <v>7174.94549226453</v>
      </c>
      <c r="AU45" s="88">
        <v>386.024121203503</v>
      </c>
      <c r="AV45" s="88">
        <v>42.891593565590199</v>
      </c>
      <c r="AW45" s="88">
        <v>428.91571476909297</v>
      </c>
      <c r="AX45" s="88">
        <v>0</v>
      </c>
      <c r="AY45" s="88">
        <v>341.67803386481802</v>
      </c>
      <c r="AZ45" s="88">
        <v>1.01266409442395E-2</v>
      </c>
      <c r="BA45" s="88">
        <v>1880.08177003485</v>
      </c>
      <c r="BB45" s="88">
        <v>0</v>
      </c>
      <c r="BC45" s="88">
        <v>18.825259398248399</v>
      </c>
      <c r="BD45" s="88">
        <v>225.88580394958001</v>
      </c>
      <c r="BE45" s="88">
        <v>2.9842844666743799E-2</v>
      </c>
      <c r="BF45" s="88">
        <v>0</v>
      </c>
      <c r="BG45" s="88">
        <v>22.789005458533801</v>
      </c>
      <c r="BH45" s="88">
        <v>3024.1491500321599</v>
      </c>
      <c r="BI45" s="88">
        <v>2562.8242472615002</v>
      </c>
      <c r="BJ45" s="88">
        <v>461.32490277065801</v>
      </c>
      <c r="BK45" s="88">
        <v>0.88172242089540698</v>
      </c>
      <c r="BL45" s="88">
        <v>9.9655864929424492E-3</v>
      </c>
      <c r="BM45" s="88">
        <v>13.3321252529528</v>
      </c>
      <c r="BN45" s="88">
        <v>10.2549103601801</v>
      </c>
      <c r="BO45" s="88">
        <v>924.54617501391601</v>
      </c>
      <c r="BP45" s="88">
        <v>4.1956498322833804</v>
      </c>
      <c r="BQ45" s="88">
        <v>5.2652825723529304</v>
      </c>
      <c r="BR45" s="88">
        <v>1320.7735316941901</v>
      </c>
      <c r="BS45" s="88">
        <v>35.201981475379696</v>
      </c>
      <c r="BT45" s="88">
        <v>0.175737911725833</v>
      </c>
      <c r="BU45" s="88">
        <v>15.835393495262799</v>
      </c>
      <c r="BV45" s="88">
        <v>1.3714829268561501E-2</v>
      </c>
      <c r="BW45" s="88">
        <v>229.750538199815</v>
      </c>
      <c r="BX45" s="88">
        <v>78.518182409172297</v>
      </c>
      <c r="BY45" s="88">
        <v>0</v>
      </c>
      <c r="BZ45" s="88">
        <v>86.4539828097206</v>
      </c>
      <c r="CA45" s="88">
        <v>284.84806532160201</v>
      </c>
      <c r="CB45" s="88">
        <v>0</v>
      </c>
      <c r="CC45" s="88">
        <v>1058.6886473265699</v>
      </c>
      <c r="CD45" s="88">
        <v>6966.4683001813301</v>
      </c>
      <c r="CE45" s="88">
        <v>216.528523498911</v>
      </c>
      <c r="CF45" s="88"/>
      <c r="CG45" s="49">
        <f t="shared" si="0"/>
        <v>-2.8072539804614025E-7</v>
      </c>
      <c r="CH45" s="49">
        <f t="shared" si="1"/>
        <v>-2.9903529483687563E-7</v>
      </c>
      <c r="CI45" s="49">
        <f t="shared" si="2"/>
        <v>-3.176168628079211E-7</v>
      </c>
      <c r="CJ45" s="49">
        <f t="shared" si="13"/>
        <v>-3.0872513479296848E-5</v>
      </c>
      <c r="CK45" s="49">
        <f t="shared" si="13"/>
        <v>-3.6389676257473495E-5</v>
      </c>
      <c r="CL45" s="49">
        <f t="shared" si="4"/>
        <v>-2.5245576757510416E-8</v>
      </c>
      <c r="CM45" s="49">
        <f t="shared" si="5"/>
        <v>-2.6567524589558285E-7</v>
      </c>
      <c r="CN45" s="93">
        <f t="shared" si="6"/>
        <v>-6.2977863915017998E-8</v>
      </c>
      <c r="CO45" s="93">
        <f t="shared" si="7"/>
        <v>-6.443110000261441E-7</v>
      </c>
      <c r="CP45" s="93">
        <f t="shared" si="8"/>
        <v>-2.245278992879338E-7</v>
      </c>
      <c r="CQ45" s="93">
        <f t="shared" si="9"/>
        <v>2.7977806734048167E-6</v>
      </c>
      <c r="CR45" s="92">
        <f t="shared" si="11"/>
        <v>5.8943752397712279E-8</v>
      </c>
      <c r="CS45" s="92">
        <f t="shared" si="12"/>
        <v>-7.6599533625840664E-7</v>
      </c>
      <c r="CT45" s="93">
        <f t="shared" si="10"/>
        <v>-6.4614158265440104E-7</v>
      </c>
    </row>
    <row r="46" spans="1:98" x14ac:dyDescent="0.25">
      <c r="A46" s="87" t="s">
        <v>45</v>
      </c>
      <c r="B46" s="88">
        <v>1977.2579962</v>
      </c>
      <c r="C46" s="88">
        <v>32.456998859999999</v>
      </c>
      <c r="D46" s="88">
        <v>27.240414090000002</v>
      </c>
      <c r="E46" s="88">
        <v>201.37762348000001</v>
      </c>
      <c r="F46" s="88">
        <v>170.65897537000001</v>
      </c>
      <c r="G46" s="88">
        <v>14.93893542</v>
      </c>
      <c r="H46" s="88">
        <v>466.56920213000001</v>
      </c>
      <c r="I46" s="86">
        <v>10.922773769999999</v>
      </c>
      <c r="J46" s="86">
        <v>4.8223789999999997</v>
      </c>
      <c r="K46" s="86">
        <v>28.644590699999998</v>
      </c>
      <c r="L46" s="86">
        <v>16.80164564</v>
      </c>
      <c r="M46" s="86">
        <v>5.5039873999999998</v>
      </c>
      <c r="N46" s="86">
        <v>4.3963738899999996</v>
      </c>
      <c r="O46" s="86">
        <v>3.3910015499999999</v>
      </c>
      <c r="Q46" s="87" t="s">
        <v>45</v>
      </c>
      <c r="R46" s="88">
        <v>28.0152102622684</v>
      </c>
      <c r="S46" s="88">
        <v>12.271144592023401</v>
      </c>
      <c r="T46" s="88">
        <v>5.4945715439666998</v>
      </c>
      <c r="U46" s="88">
        <v>10.9041032937878</v>
      </c>
      <c r="V46" s="88">
        <v>10.9041032937878</v>
      </c>
      <c r="W46" s="88">
        <v>10.3294614236511</v>
      </c>
      <c r="X46" s="88">
        <v>1.76954494799561</v>
      </c>
      <c r="Y46" s="88">
        <v>4.8141559149679001</v>
      </c>
      <c r="Z46" s="88">
        <v>4.3888718382420304</v>
      </c>
      <c r="AA46" s="88">
        <v>43.666683412523298</v>
      </c>
      <c r="AB46" s="88">
        <v>1973.8942420785099</v>
      </c>
      <c r="AC46" s="88">
        <v>20.5136099449395</v>
      </c>
      <c r="AD46" s="88">
        <v>5.4178207395648004</v>
      </c>
      <c r="AE46" s="88">
        <v>6.8070020182020201</v>
      </c>
      <c r="AF46" s="88">
        <v>0.22591242369360101</v>
      </c>
      <c r="AG46" s="88">
        <v>2.1839051052403802</v>
      </c>
      <c r="AH46" s="88">
        <v>28.595647295620999</v>
      </c>
      <c r="AI46" s="88">
        <v>28.595647295620999</v>
      </c>
      <c r="AJ46" s="88">
        <v>39431.3282684347</v>
      </c>
      <c r="AK46" s="88">
        <v>0</v>
      </c>
      <c r="AL46" s="88">
        <v>9.8089124150994493</v>
      </c>
      <c r="AM46" s="88">
        <v>2.63569114657715</v>
      </c>
      <c r="AN46" s="88">
        <v>45.885122238025097</v>
      </c>
      <c r="AO46" s="88">
        <v>6.5455101118757399</v>
      </c>
      <c r="AP46" s="88">
        <v>16.772992141613202</v>
      </c>
      <c r="AQ46" s="88">
        <v>3.3852150695244601</v>
      </c>
      <c r="AR46" s="88">
        <v>32.402398022454001</v>
      </c>
      <c r="AS46" s="88">
        <v>0</v>
      </c>
      <c r="AT46" s="88">
        <v>483.83165153744801</v>
      </c>
      <c r="AU46" s="88">
        <v>24.503291109751501</v>
      </c>
      <c r="AV46" s="88">
        <v>2.7225937401963201</v>
      </c>
      <c r="AW46" s="88">
        <v>27.225884849947899</v>
      </c>
      <c r="AX46" s="88">
        <v>0</v>
      </c>
      <c r="AY46" s="88">
        <v>23.885452888605901</v>
      </c>
      <c r="AZ46" s="88">
        <v>4.5207737120873904E-3</v>
      </c>
      <c r="BA46" s="88">
        <v>133.57224266042701</v>
      </c>
      <c r="BB46" s="88">
        <v>2.0529297662549499E-3</v>
      </c>
      <c r="BC46" s="88">
        <v>0.53063063178954595</v>
      </c>
      <c r="BD46" s="88">
        <v>5.7287352237966802</v>
      </c>
      <c r="BE46" s="88">
        <v>2.5496890931838599E-3</v>
      </c>
      <c r="BF46" s="88">
        <v>0</v>
      </c>
      <c r="BG46" s="88">
        <v>0.12827495648627299</v>
      </c>
      <c r="BH46" s="88">
        <v>201.071863694174</v>
      </c>
      <c r="BI46" s="88">
        <v>170.40114546139901</v>
      </c>
      <c r="BJ46" s="88">
        <v>30.670718232774998</v>
      </c>
      <c r="BK46" s="88">
        <v>1.82334944912008E-3</v>
      </c>
      <c r="BL46" s="88">
        <v>3.7031206424268401E-4</v>
      </c>
      <c r="BM46" s="88">
        <v>1.26975381427162</v>
      </c>
      <c r="BN46" s="88">
        <v>7.6516711585839697E-2</v>
      </c>
      <c r="BO46" s="88">
        <v>66.477919718690202</v>
      </c>
      <c r="BP46" s="88">
        <v>0.417263559362202</v>
      </c>
      <c r="BQ46" s="88">
        <v>0.189087210767373</v>
      </c>
      <c r="BR46" s="88">
        <v>94.966212073612297</v>
      </c>
      <c r="BS46" s="88">
        <v>1.76972827434668</v>
      </c>
      <c r="BT46" s="88">
        <v>3.3029693061503401E-3</v>
      </c>
      <c r="BU46" s="88">
        <v>0.60176193367394704</v>
      </c>
      <c r="BV46" s="88">
        <v>3.6960397272882498E-4</v>
      </c>
      <c r="BW46" s="88">
        <v>14.9232417096843</v>
      </c>
      <c r="BX46" s="88">
        <v>6.6046578491416801</v>
      </c>
      <c r="BY46" s="88">
        <v>0</v>
      </c>
      <c r="BZ46" s="88">
        <v>7.3626870550983501</v>
      </c>
      <c r="CA46" s="88">
        <v>22.145702331163701</v>
      </c>
      <c r="CB46" s="88">
        <v>0</v>
      </c>
      <c r="CC46" s="88">
        <v>76.375220720779097</v>
      </c>
      <c r="CD46" s="88">
        <v>465.78432293302899</v>
      </c>
      <c r="CE46" s="88">
        <v>16.314527246050101</v>
      </c>
      <c r="CF46" s="88"/>
      <c r="CG46" s="49">
        <f t="shared" si="0"/>
        <v>-1.7012216554211383E-3</v>
      </c>
      <c r="CH46" s="49">
        <f t="shared" si="1"/>
        <v>-1.6822515778958144E-3</v>
      </c>
      <c r="CI46" s="49">
        <f t="shared" si="2"/>
        <v>-5.3337074848050557E-4</v>
      </c>
      <c r="CJ46" s="49">
        <f t="shared" si="13"/>
        <v>-1.5183404220498172E-3</v>
      </c>
      <c r="CK46" s="49">
        <f t="shared" si="13"/>
        <v>-1.5107902062695732E-3</v>
      </c>
      <c r="CL46" s="49">
        <f t="shared" si="4"/>
        <v>-1.0505240082027355E-3</v>
      </c>
      <c r="CM46" s="49">
        <f t="shared" si="5"/>
        <v>-1.6822353326963243E-3</v>
      </c>
      <c r="CN46" s="93">
        <f t="shared" si="6"/>
        <v>-1.7093163884322354E-3</v>
      </c>
      <c r="CO46" s="93">
        <f t="shared" si="7"/>
        <v>-1.7051926097263769E-3</v>
      </c>
      <c r="CP46" s="93">
        <f t="shared" si="8"/>
        <v>-1.7086438724711517E-3</v>
      </c>
      <c r="CQ46" s="93">
        <f t="shared" si="9"/>
        <v>-1.7053983282793934E-3</v>
      </c>
      <c r="CR46" s="92">
        <f t="shared" si="11"/>
        <v>-1.7107335734998185E-3</v>
      </c>
      <c r="CS46" s="92">
        <f t="shared" si="12"/>
        <v>-1.7064180494369059E-3</v>
      </c>
      <c r="CT46" s="93">
        <f t="shared" si="10"/>
        <v>-1.7064222443483896E-3</v>
      </c>
    </row>
    <row r="47" spans="1:98" x14ac:dyDescent="0.25">
      <c r="A47" s="87" t="s">
        <v>46</v>
      </c>
      <c r="B47" s="88">
        <v>65734.450444000002</v>
      </c>
      <c r="C47" s="88">
        <v>1084.5887726999999</v>
      </c>
      <c r="D47" s="88">
        <v>1191.2588965</v>
      </c>
      <c r="E47" s="88">
        <v>6949.9429853000001</v>
      </c>
      <c r="F47" s="88">
        <v>5889.7825911</v>
      </c>
      <c r="G47" s="88">
        <v>583.99476905999995</v>
      </c>
      <c r="H47" s="88">
        <v>15590.970589</v>
      </c>
      <c r="I47" s="86">
        <v>393.31095284000003</v>
      </c>
      <c r="J47" s="86">
        <v>173.64586538</v>
      </c>
      <c r="K47" s="86">
        <v>1031.4441690000001</v>
      </c>
      <c r="L47" s="86">
        <v>604.99937494000005</v>
      </c>
      <c r="M47" s="86">
        <v>198.18945026</v>
      </c>
      <c r="N47" s="86">
        <v>158.30612378000001</v>
      </c>
      <c r="O47" s="86">
        <v>122.10433764</v>
      </c>
      <c r="Q47" s="87" t="s">
        <v>46</v>
      </c>
      <c r="R47" s="88">
        <v>925.916019460641</v>
      </c>
      <c r="S47" s="88">
        <v>405.56633391579101</v>
      </c>
      <c r="T47" s="88">
        <v>198.17585354535001</v>
      </c>
      <c r="U47" s="88">
        <v>393.28359219699098</v>
      </c>
      <c r="V47" s="88">
        <v>393.28359219699098</v>
      </c>
      <c r="W47" s="88">
        <v>341.39388262338599</v>
      </c>
      <c r="X47" s="88">
        <v>58.484231362039097</v>
      </c>
      <c r="Y47" s="88">
        <v>173.63348696909799</v>
      </c>
      <c r="Z47" s="88">
        <v>158.29508056073601</v>
      </c>
      <c r="AA47" s="88">
        <v>1443.2046349350101</v>
      </c>
      <c r="AB47" s="88">
        <v>65725.595377172198</v>
      </c>
      <c r="AC47" s="88">
        <v>677.98469602030195</v>
      </c>
      <c r="AD47" s="88">
        <v>179.06135019524299</v>
      </c>
      <c r="AE47" s="88">
        <v>224.97450045923901</v>
      </c>
      <c r="AF47" s="88">
        <v>7.4664551864815101</v>
      </c>
      <c r="AG47" s="88">
        <v>72.178478710144006</v>
      </c>
      <c r="AH47" s="88">
        <v>1031.37292858559</v>
      </c>
      <c r="AI47" s="88">
        <v>1031.37292858559</v>
      </c>
      <c r="AJ47" s="88">
        <v>1854341.94280824</v>
      </c>
      <c r="AK47" s="88">
        <v>0</v>
      </c>
      <c r="AL47" s="88">
        <v>324.18961837653001</v>
      </c>
      <c r="AM47" s="88">
        <v>87.111082051898606</v>
      </c>
      <c r="AN47" s="88">
        <v>1516.5257812694399</v>
      </c>
      <c r="AO47" s="88">
        <v>216.33229976545601</v>
      </c>
      <c r="AP47" s="88">
        <v>604.95942466762904</v>
      </c>
      <c r="AQ47" s="88">
        <v>122.095951501211</v>
      </c>
      <c r="AR47" s="88">
        <v>1084.44502227252</v>
      </c>
      <c r="AS47" s="88">
        <v>0</v>
      </c>
      <c r="AT47" s="88">
        <v>16185.3789756885</v>
      </c>
      <c r="AU47" s="88">
        <v>1072.09832038135</v>
      </c>
      <c r="AV47" s="88">
        <v>119.122217405353</v>
      </c>
      <c r="AW47" s="88">
        <v>1191.2205377867001</v>
      </c>
      <c r="AX47" s="88">
        <v>0</v>
      </c>
      <c r="AY47" s="88">
        <v>789.42567442118195</v>
      </c>
      <c r="AZ47" s="88">
        <v>0.16010896440516501</v>
      </c>
      <c r="BA47" s="88">
        <v>4414.6259093502504</v>
      </c>
      <c r="BB47" s="88">
        <v>6.9974449709706399E-2</v>
      </c>
      <c r="BC47" s="88">
        <v>19.020242896035501</v>
      </c>
      <c r="BD47" s="88">
        <v>204.549463873961</v>
      </c>
      <c r="BE47" s="88">
        <v>7.7598540392532903E-2</v>
      </c>
      <c r="BF47" s="88">
        <v>0</v>
      </c>
      <c r="BG47" s="88">
        <v>4.60241378844447</v>
      </c>
      <c r="BH47" s="88">
        <v>6949.4197052236104</v>
      </c>
      <c r="BI47" s="88">
        <v>5889.3854366556798</v>
      </c>
      <c r="BJ47" s="88">
        <v>1060.03426856793</v>
      </c>
      <c r="BK47" s="88">
        <v>6.3118483318507196E-2</v>
      </c>
      <c r="BL47" s="88">
        <v>1.21480921162717E-2</v>
      </c>
      <c r="BM47" s="88">
        <v>37.716827388018899</v>
      </c>
      <c r="BN47" s="88">
        <v>2.78066205018821</v>
      </c>
      <c r="BO47" s="88">
        <v>2296.6416969802099</v>
      </c>
      <c r="BP47" s="88">
        <v>14.772764307754199</v>
      </c>
      <c r="BQ47" s="88">
        <v>6.6680881417351401</v>
      </c>
      <c r="BR47" s="88">
        <v>3280.8523959016002</v>
      </c>
      <c r="BS47" s="88">
        <v>58.490374686569098</v>
      </c>
      <c r="BT47" s="88">
        <v>0.116670397830762</v>
      </c>
      <c r="BU47" s="88">
        <v>21.269549461796601</v>
      </c>
      <c r="BV47" s="88">
        <v>1.17129381431571E-2</v>
      </c>
      <c r="BW47" s="88">
        <v>583.95329228591697</v>
      </c>
      <c r="BX47" s="88">
        <v>218.28749852105801</v>
      </c>
      <c r="BY47" s="88">
        <v>0</v>
      </c>
      <c r="BZ47" s="88">
        <v>243.33951559410499</v>
      </c>
      <c r="CA47" s="88">
        <v>731.92746442448299</v>
      </c>
      <c r="CB47" s="88">
        <v>0</v>
      </c>
      <c r="CC47" s="88">
        <v>2524.2374777941</v>
      </c>
      <c r="CD47" s="88">
        <v>15588.904157950101</v>
      </c>
      <c r="CE47" s="88">
        <v>539.20276042812702</v>
      </c>
      <c r="CF47" s="88"/>
      <c r="CG47" s="49">
        <f t="shared" si="0"/>
        <v>-1.3470968066201007E-4</v>
      </c>
      <c r="CH47" s="49">
        <f t="shared" si="1"/>
        <v>-1.3253910707752999E-4</v>
      </c>
      <c r="CI47" s="49">
        <f t="shared" si="2"/>
        <v>-3.2200148441775348E-5</v>
      </c>
      <c r="CJ47" s="49">
        <f t="shared" si="13"/>
        <v>-7.5292714990110449E-5</v>
      </c>
      <c r="CK47" s="49">
        <f t="shared" si="13"/>
        <v>-6.7431087341043562E-5</v>
      </c>
      <c r="CL47" s="49">
        <f t="shared" si="4"/>
        <v>-7.1022509584702938E-5</v>
      </c>
      <c r="CM47" s="49">
        <f t="shared" si="5"/>
        <v>-1.3254024424608706E-4</v>
      </c>
      <c r="CN47" s="93">
        <f t="shared" si="6"/>
        <v>-6.9564915015669828E-5</v>
      </c>
      <c r="CO47" s="93">
        <f t="shared" si="7"/>
        <v>-7.1285376561820048E-5</v>
      </c>
      <c r="CP47" s="93">
        <f t="shared" si="8"/>
        <v>-6.9068609384045934E-5</v>
      </c>
      <c r="CQ47" s="93">
        <f t="shared" si="9"/>
        <v>-6.6033576274318761E-5</v>
      </c>
      <c r="CR47" s="92">
        <f t="shared" si="11"/>
        <v>-6.8604633759037284E-5</v>
      </c>
      <c r="CS47" s="92">
        <f t="shared" si="12"/>
        <v>-6.9758635991511644E-5</v>
      </c>
      <c r="CT47" s="93">
        <f t="shared" si="10"/>
        <v>-6.8680105482553478E-5</v>
      </c>
    </row>
    <row r="48" spans="1:98" x14ac:dyDescent="0.25">
      <c r="A48" s="87" t="s">
        <v>47</v>
      </c>
      <c r="B48" s="88">
        <v>176592.88746</v>
      </c>
      <c r="C48" s="88">
        <v>2887.6285475</v>
      </c>
      <c r="D48" s="88">
        <v>1857.8283398999999</v>
      </c>
      <c r="E48" s="88">
        <v>17471.870577999998</v>
      </c>
      <c r="F48" s="88">
        <v>14806.669716</v>
      </c>
      <c r="G48" s="88">
        <v>1158.3767634000001</v>
      </c>
      <c r="H48" s="88">
        <v>41509.660710999997</v>
      </c>
      <c r="I48" s="86">
        <v>1482.5623252</v>
      </c>
      <c r="J48" s="86">
        <v>397.4697931</v>
      </c>
      <c r="K48" s="86">
        <v>2961.149954</v>
      </c>
      <c r="L48" s="86">
        <v>3332.1217611000002</v>
      </c>
      <c r="M48" s="86">
        <v>453.11556465000001</v>
      </c>
      <c r="N48" s="86">
        <v>239.80677521999999</v>
      </c>
      <c r="O48" s="86">
        <v>430.59227292999998</v>
      </c>
      <c r="Q48" s="87" t="s">
        <v>47</v>
      </c>
      <c r="R48" s="88">
        <v>2662.6063466303399</v>
      </c>
      <c r="S48" s="88">
        <v>508.630984557646</v>
      </c>
      <c r="T48" s="88">
        <v>454.15003664577398</v>
      </c>
      <c r="U48" s="88">
        <v>1485.94700099342</v>
      </c>
      <c r="V48" s="88">
        <v>1485.94700099342</v>
      </c>
      <c r="W48" s="88">
        <v>826.50451032963497</v>
      </c>
      <c r="X48" s="88">
        <v>45.826896109920398</v>
      </c>
      <c r="Y48" s="88">
        <v>398.37739987285102</v>
      </c>
      <c r="Z48" s="88">
        <v>240.35438590168599</v>
      </c>
      <c r="AA48" s="88">
        <v>4284.8313711949004</v>
      </c>
      <c r="AB48" s="88">
        <v>176998.66463713499</v>
      </c>
      <c r="AC48" s="88">
        <v>1217.6318585300201</v>
      </c>
      <c r="AD48" s="88">
        <v>585.69639278721604</v>
      </c>
      <c r="AE48" s="88">
        <v>275.096201680457</v>
      </c>
      <c r="AF48" s="88">
        <v>210.72528681431999</v>
      </c>
      <c r="AG48" s="88">
        <v>162.23790991480001</v>
      </c>
      <c r="AH48" s="88">
        <v>2967.9106945001399</v>
      </c>
      <c r="AI48" s="88">
        <v>2967.9106945001399</v>
      </c>
      <c r="AJ48" s="88">
        <v>2430069.1260066298</v>
      </c>
      <c r="AK48" s="88">
        <v>0</v>
      </c>
      <c r="AL48" s="88">
        <v>481.88021476612698</v>
      </c>
      <c r="AM48" s="88">
        <v>84.648550202318702</v>
      </c>
      <c r="AN48" s="88">
        <v>4327.5606132335497</v>
      </c>
      <c r="AO48" s="88">
        <v>585.71834851287895</v>
      </c>
      <c r="AP48" s="88">
        <v>3339.73959374477</v>
      </c>
      <c r="AQ48" s="88">
        <v>431.575312062009</v>
      </c>
      <c r="AR48" s="88">
        <v>2894.25563586302</v>
      </c>
      <c r="AS48" s="88">
        <v>0</v>
      </c>
      <c r="AT48" s="88">
        <v>42868.621257262799</v>
      </c>
      <c r="AU48" s="88">
        <v>1675.5111926843999</v>
      </c>
      <c r="AV48" s="88">
        <v>186.167896849264</v>
      </c>
      <c r="AW48" s="88">
        <v>1861.6790895336601</v>
      </c>
      <c r="AX48" s="88">
        <v>0</v>
      </c>
      <c r="AY48" s="88">
        <v>2071.0952590843699</v>
      </c>
      <c r="AZ48" s="88">
        <v>7.8698893753754703E-2</v>
      </c>
      <c r="BA48" s="88">
        <v>11396.1924857743</v>
      </c>
      <c r="BB48" s="88">
        <v>0</v>
      </c>
      <c r="BC48" s="88">
        <v>96.791986430331093</v>
      </c>
      <c r="BD48" s="88">
        <v>1181.23091078115</v>
      </c>
      <c r="BE48" s="88">
        <v>0.162516551347299</v>
      </c>
      <c r="BF48" s="88">
        <v>0</v>
      </c>
      <c r="BG48" s="88">
        <v>116.685185049355</v>
      </c>
      <c r="BH48" s="88">
        <v>17511.080542940799</v>
      </c>
      <c r="BI48" s="88">
        <v>14839.8124483703</v>
      </c>
      <c r="BJ48" s="88">
        <v>2671.2680945705602</v>
      </c>
      <c r="BK48" s="88">
        <v>4.6883117490919703</v>
      </c>
      <c r="BL48" s="88">
        <v>5.0995230726919E-2</v>
      </c>
      <c r="BM48" s="88">
        <v>69.281591485088398</v>
      </c>
      <c r="BN48" s="88">
        <v>57.186295958266498</v>
      </c>
      <c r="BO48" s="88">
        <v>5426.8276788086196</v>
      </c>
      <c r="BP48" s="88">
        <v>22.6341875167689</v>
      </c>
      <c r="BQ48" s="88">
        <v>29.168737706421499</v>
      </c>
      <c r="BR48" s="88">
        <v>7752.6310163858498</v>
      </c>
      <c r="BS48" s="88">
        <v>213.37834673124601</v>
      </c>
      <c r="BT48" s="88">
        <v>0.90412174937857204</v>
      </c>
      <c r="BU48" s="88">
        <v>81.420947072537501</v>
      </c>
      <c r="BV48" s="88">
        <v>6.9267001622601701E-2</v>
      </c>
      <c r="BW48" s="88">
        <v>1160.91084200201</v>
      </c>
      <c r="BX48" s="88">
        <v>475.94114604465199</v>
      </c>
      <c r="BY48" s="88">
        <v>0</v>
      </c>
      <c r="BZ48" s="88">
        <v>524.04405408760704</v>
      </c>
      <c r="CA48" s="88">
        <v>1726.6181410142999</v>
      </c>
      <c r="CB48" s="88">
        <v>0</v>
      </c>
      <c r="CC48" s="88">
        <v>6417.2843709419803</v>
      </c>
      <c r="CD48" s="88">
        <v>41604.925197175799</v>
      </c>
      <c r="CE48" s="88">
        <v>1312.4967940179799</v>
      </c>
      <c r="CF48" s="88"/>
      <c r="CG48" s="49">
        <f t="shared" si="0"/>
        <v>2.2978115538594772E-3</v>
      </c>
      <c r="CH48" s="49">
        <f t="shared" si="1"/>
        <v>2.2949933670511316E-3</v>
      </c>
      <c r="CI48" s="49">
        <f t="shared" si="2"/>
        <v>2.0727155200288391E-3</v>
      </c>
      <c r="CJ48" s="49">
        <f t="shared" si="13"/>
        <v>2.2441767048213424E-3</v>
      </c>
      <c r="CK48" s="49">
        <f t="shared" si="13"/>
        <v>2.2383650750637976E-3</v>
      </c>
      <c r="CL48" s="49">
        <f t="shared" si="4"/>
        <v>2.1876117357292569E-3</v>
      </c>
      <c r="CM48" s="49">
        <f t="shared" si="5"/>
        <v>2.294995539449369E-3</v>
      </c>
      <c r="CN48" s="93">
        <f t="shared" si="6"/>
        <v>2.2829905602541217E-3</v>
      </c>
      <c r="CO48" s="93">
        <f t="shared" si="7"/>
        <v>2.283461004098656E-3</v>
      </c>
      <c r="CP48" s="93">
        <f t="shared" si="8"/>
        <v>2.2831469547860478E-3</v>
      </c>
      <c r="CQ48" s="93">
        <f t="shared" si="9"/>
        <v>2.2861807553680169E-3</v>
      </c>
      <c r="CR48" s="92">
        <f t="shared" si="11"/>
        <v>2.2830202192966531E-3</v>
      </c>
      <c r="CS48" s="92">
        <f t="shared" si="12"/>
        <v>2.2835496669500453E-3</v>
      </c>
      <c r="CT48" s="93">
        <f t="shared" si="10"/>
        <v>2.2829929699384904E-3</v>
      </c>
    </row>
    <row r="49" spans="1:98" x14ac:dyDescent="0.25">
      <c r="A49" s="87" t="s">
        <v>48</v>
      </c>
      <c r="B49" s="88">
        <v>57219.826636999998</v>
      </c>
      <c r="C49" s="88">
        <v>942.07166299999994</v>
      </c>
      <c r="D49" s="88">
        <v>932.45615499999997</v>
      </c>
      <c r="E49" s="88">
        <v>5956.3892530000003</v>
      </c>
      <c r="F49" s="88">
        <v>5047.7879000000003</v>
      </c>
      <c r="G49" s="88">
        <v>476.394902</v>
      </c>
      <c r="H49" s="88">
        <v>13542.284736</v>
      </c>
      <c r="I49" s="86">
        <v>312.15122273999998</v>
      </c>
      <c r="J49" s="86">
        <v>137.81403452999999</v>
      </c>
      <c r="K49" s="86">
        <v>818.60562594999999</v>
      </c>
      <c r="L49" s="86">
        <v>480.15773186000001</v>
      </c>
      <c r="M49" s="86">
        <v>157.2930484</v>
      </c>
      <c r="N49" s="86">
        <v>125.63965007</v>
      </c>
      <c r="O49" s="86">
        <v>96.908102679999999</v>
      </c>
      <c r="Q49" s="87" t="s">
        <v>48</v>
      </c>
      <c r="R49" s="88">
        <v>816.58326331896103</v>
      </c>
      <c r="S49" s="88">
        <v>357.676878304821</v>
      </c>
      <c r="T49" s="88">
        <v>157.29849044316799</v>
      </c>
      <c r="U49" s="88">
        <v>312.16165182817099</v>
      </c>
      <c r="V49" s="88">
        <v>312.16165182817099</v>
      </c>
      <c r="W49" s="88">
        <v>301.08179986854901</v>
      </c>
      <c r="X49" s="88">
        <v>51.578321938570802</v>
      </c>
      <c r="Y49" s="88">
        <v>137.818266631477</v>
      </c>
      <c r="Z49" s="88">
        <v>125.643982151104</v>
      </c>
      <c r="AA49" s="88">
        <v>1272.7900269327599</v>
      </c>
      <c r="AB49" s="88">
        <v>57223.274760054403</v>
      </c>
      <c r="AC49" s="88">
        <v>597.92798031402594</v>
      </c>
      <c r="AD49" s="88">
        <v>157.917597486939</v>
      </c>
      <c r="AE49" s="88">
        <v>198.40949831707499</v>
      </c>
      <c r="AF49" s="88">
        <v>6.5848226528559799</v>
      </c>
      <c r="AG49" s="88">
        <v>63.655522363509</v>
      </c>
      <c r="AH49" s="88">
        <v>818.63333878204298</v>
      </c>
      <c r="AI49" s="88">
        <v>818.63333878204298</v>
      </c>
      <c r="AJ49" s="88">
        <v>1516771.8436437901</v>
      </c>
      <c r="AK49" s="88">
        <v>0</v>
      </c>
      <c r="AL49" s="88">
        <v>285.90905002810302</v>
      </c>
      <c r="AM49" s="88">
        <v>76.824797283865806</v>
      </c>
      <c r="AN49" s="88">
        <v>1337.45298295118</v>
      </c>
      <c r="AO49" s="88">
        <v>190.787704585283</v>
      </c>
      <c r="AP49" s="88">
        <v>480.17546219811101</v>
      </c>
      <c r="AQ49" s="88">
        <v>96.911907858591704</v>
      </c>
      <c r="AR49" s="88">
        <v>942.12765384568695</v>
      </c>
      <c r="AS49" s="88">
        <v>0</v>
      </c>
      <c r="AT49" s="88">
        <v>14069.1313501656</v>
      </c>
      <c r="AU49" s="88">
        <v>839.22374141305204</v>
      </c>
      <c r="AV49" s="88">
        <v>93.247214819028002</v>
      </c>
      <c r="AW49" s="88">
        <v>932.47095623207997</v>
      </c>
      <c r="AX49" s="88">
        <v>0</v>
      </c>
      <c r="AY49" s="88">
        <v>696.20965963998503</v>
      </c>
      <c r="AZ49" s="88">
        <v>0.13450674353081199</v>
      </c>
      <c r="BA49" s="88">
        <v>3893.3439715620302</v>
      </c>
      <c r="BB49" s="88">
        <v>6.0676092968909301E-2</v>
      </c>
      <c r="BC49" s="88">
        <v>15.8214879379619</v>
      </c>
      <c r="BD49" s="88">
        <v>170.69237631574501</v>
      </c>
      <c r="BE49" s="88">
        <v>7.3976016027601801E-2</v>
      </c>
      <c r="BF49" s="88">
        <v>0</v>
      </c>
      <c r="BG49" s="88">
        <v>3.8253638813472399</v>
      </c>
      <c r="BH49" s="88">
        <v>5956.9636691667101</v>
      </c>
      <c r="BI49" s="88">
        <v>5048.3130676907103</v>
      </c>
      <c r="BJ49" s="88">
        <v>908.65060147599399</v>
      </c>
      <c r="BK49" s="88">
        <v>5.4033067962984301E-2</v>
      </c>
      <c r="BL49" s="88">
        <v>1.0874478127394E-2</v>
      </c>
      <c r="BM49" s="88">
        <v>36.702374212536498</v>
      </c>
      <c r="BN49" s="88">
        <v>2.2870692857575898</v>
      </c>
      <c r="BO49" s="88">
        <v>1969.33571068745</v>
      </c>
      <c r="BP49" s="88">
        <v>12.4140188174407</v>
      </c>
      <c r="BQ49" s="88">
        <v>5.6216186089937503</v>
      </c>
      <c r="BR49" s="88">
        <v>2813.27215496287</v>
      </c>
      <c r="BS49" s="88">
        <v>51.583943769920303</v>
      </c>
      <c r="BT49" s="88">
        <v>9.8226855735048496E-2</v>
      </c>
      <c r="BU49" s="88">
        <v>17.897807328163498</v>
      </c>
      <c r="BV49" s="88">
        <v>1.07923980775696E-2</v>
      </c>
      <c r="BW49" s="88">
        <v>476.41095833639201</v>
      </c>
      <c r="BX49" s="88">
        <v>192.51160291065301</v>
      </c>
      <c r="BY49" s="88">
        <v>0</v>
      </c>
      <c r="BZ49" s="88">
        <v>214.606048307696</v>
      </c>
      <c r="CA49" s="88">
        <v>645.50054076245704</v>
      </c>
      <c r="CB49" s="88">
        <v>0</v>
      </c>
      <c r="CC49" s="88">
        <v>2226.1738424279501</v>
      </c>
      <c r="CD49" s="88">
        <v>13543.0885746567</v>
      </c>
      <c r="CE49" s="88">
        <v>475.53383806676999</v>
      </c>
      <c r="CF49" s="88"/>
      <c r="CG49" s="49">
        <f t="shared" si="0"/>
        <v>6.0260983946683634E-5</v>
      </c>
      <c r="CH49" s="49">
        <f t="shared" si="1"/>
        <v>5.9433743616387906E-5</v>
      </c>
      <c r="CI49" s="49">
        <f t="shared" si="2"/>
        <v>1.5873381285153832E-5</v>
      </c>
      <c r="CJ49" s="49">
        <f t="shared" si="13"/>
        <v>9.6436975877716767E-5</v>
      </c>
      <c r="CK49" s="49">
        <f t="shared" si="13"/>
        <v>1.0403917539999596E-4</v>
      </c>
      <c r="CL49" s="49">
        <f t="shared" si="4"/>
        <v>3.3703837561242149E-5</v>
      </c>
      <c r="CM49" s="49">
        <f t="shared" si="5"/>
        <v>5.9357683904222378E-5</v>
      </c>
      <c r="CN49" s="93">
        <f t="shared" si="6"/>
        <v>3.3410371035756644E-5</v>
      </c>
      <c r="CO49" s="93">
        <f t="shared" si="7"/>
        <v>3.0708784424230654E-5</v>
      </c>
      <c r="CP49" s="93">
        <f t="shared" si="8"/>
        <v>3.3853703376192627E-5</v>
      </c>
      <c r="CQ49" s="93">
        <f t="shared" si="9"/>
        <v>3.692607019429049E-5</v>
      </c>
      <c r="CR49" s="92">
        <f t="shared" si="11"/>
        <v>3.4598116212672281E-5</v>
      </c>
      <c r="CS49" s="92">
        <f t="shared" si="12"/>
        <v>3.4480206698940768E-5</v>
      </c>
      <c r="CT49" s="93">
        <f t="shared" si="10"/>
        <v>3.9265845543069674E-5</v>
      </c>
    </row>
    <row r="50" spans="1:98" x14ac:dyDescent="0.25">
      <c r="A50" s="87" t="s">
        <v>49</v>
      </c>
      <c r="B50" s="88">
        <v>46442.325621999997</v>
      </c>
      <c r="C50" s="88">
        <v>763.19939554999996</v>
      </c>
      <c r="D50" s="88">
        <v>683.16518528999995</v>
      </c>
      <c r="E50" s="88">
        <v>4768.7071171999996</v>
      </c>
      <c r="F50" s="88">
        <v>4041.2772819000002</v>
      </c>
      <c r="G50" s="88">
        <v>364.14014543000002</v>
      </c>
      <c r="H50" s="88">
        <v>10970.992625000001</v>
      </c>
      <c r="I50" s="86">
        <v>617.05572867000001</v>
      </c>
      <c r="J50" s="86">
        <v>165.43049067999999</v>
      </c>
      <c r="K50" s="86">
        <v>1232.4571530000001</v>
      </c>
      <c r="L50" s="86">
        <v>1386.8589443000001</v>
      </c>
      <c r="M50" s="86">
        <v>188.59075910999999</v>
      </c>
      <c r="N50" s="86">
        <v>99.809729390000001</v>
      </c>
      <c r="O50" s="86">
        <v>179.21636486</v>
      </c>
      <c r="Q50" s="87" t="s">
        <v>49</v>
      </c>
      <c r="R50" s="88">
        <v>674.79042765005397</v>
      </c>
      <c r="S50" s="88">
        <v>128.90359526795999</v>
      </c>
      <c r="T50" s="88">
        <v>188.59481747262001</v>
      </c>
      <c r="U50" s="88">
        <v>450.25375304425597</v>
      </c>
      <c r="V50" s="88">
        <v>450.25375304425597</v>
      </c>
      <c r="W50" s="88">
        <v>209.42253421266801</v>
      </c>
      <c r="X50" s="88">
        <v>11.613599302697301</v>
      </c>
      <c r="Y50" s="88">
        <v>120.710208306307</v>
      </c>
      <c r="Z50" s="88">
        <v>99.811953602197804</v>
      </c>
      <c r="AA50" s="88">
        <v>1085.86697615343</v>
      </c>
      <c r="AB50" s="88">
        <v>46443.279623869399</v>
      </c>
      <c r="AC50" s="88">
        <v>308.56884672444198</v>
      </c>
      <c r="AD50" s="88">
        <v>148.408433473694</v>
      </c>
      <c r="AE50" s="88">
        <v>69.715712200564198</v>
      </c>
      <c r="AF50" s="88">
        <v>53.402669090396003</v>
      </c>
      <c r="AG50" s="88">
        <v>41.114655017192703</v>
      </c>
      <c r="AH50" s="88">
        <v>899.27621907396804</v>
      </c>
      <c r="AI50" s="88">
        <v>899.27621907396804</v>
      </c>
      <c r="AJ50" s="88">
        <v>1369154.12315547</v>
      </c>
      <c r="AK50" s="88">
        <v>0</v>
      </c>
      <c r="AL50" s="88">
        <v>122.11416325309</v>
      </c>
      <c r="AM50" s="88">
        <v>21.451918948225298</v>
      </c>
      <c r="AN50" s="88">
        <v>1096.6920794355899</v>
      </c>
      <c r="AO50" s="88">
        <v>148.435097439499</v>
      </c>
      <c r="AP50" s="88">
        <v>1011.95556653808</v>
      </c>
      <c r="AQ50" s="88">
        <v>130.76977057113399</v>
      </c>
      <c r="AR50" s="88">
        <v>763.21536760296897</v>
      </c>
      <c r="AS50" s="88">
        <v>0</v>
      </c>
      <c r="AT50" s="88">
        <v>11291.5682911203</v>
      </c>
      <c r="AU50" s="88">
        <v>614.87428099428405</v>
      </c>
      <c r="AV50" s="88">
        <v>68.319493457674</v>
      </c>
      <c r="AW50" s="88">
        <v>683.19377445195801</v>
      </c>
      <c r="AX50" s="88">
        <v>0</v>
      </c>
      <c r="AY50" s="88">
        <v>524.90330609917999</v>
      </c>
      <c r="AZ50" s="88">
        <v>0</v>
      </c>
      <c r="BA50" s="88">
        <v>2888.0682521537001</v>
      </c>
      <c r="BB50" s="88">
        <v>0.321331345128061</v>
      </c>
      <c r="BC50" s="88">
        <v>20.227063450674301</v>
      </c>
      <c r="BD50" s="88">
        <v>188.66930925952201</v>
      </c>
      <c r="BE50" s="88">
        <v>0.156005676955637</v>
      </c>
      <c r="BF50" s="88">
        <v>0</v>
      </c>
      <c r="BG50" s="88">
        <v>20.673887902136801</v>
      </c>
      <c r="BH50" s="88">
        <v>4768.8698354102698</v>
      </c>
      <c r="BI50" s="88">
        <v>4041.4231253367998</v>
      </c>
      <c r="BJ50" s="88">
        <v>727.44671007346801</v>
      </c>
      <c r="BK50" s="88">
        <v>4.3521314783643898E-2</v>
      </c>
      <c r="BL50" s="88">
        <v>5.6709463153160597E-2</v>
      </c>
      <c r="BM50" s="88">
        <v>10.0330830871321</v>
      </c>
      <c r="BN50" s="88">
        <v>0.70657853161152395</v>
      </c>
      <c r="BO50" s="88">
        <v>1551.11229214327</v>
      </c>
      <c r="BP50" s="88">
        <v>2.3823250978576498</v>
      </c>
      <c r="BQ50" s="88">
        <v>16.300398441552701</v>
      </c>
      <c r="BR50" s="88">
        <v>2215.6873638673401</v>
      </c>
      <c r="BS50" s="88">
        <v>54.074929688942902</v>
      </c>
      <c r="BT50" s="88">
        <v>0.24162728522517399</v>
      </c>
      <c r="BU50" s="88">
        <v>14.7960527352193</v>
      </c>
      <c r="BV50" s="88">
        <v>1.55757352237966E-2</v>
      </c>
      <c r="BW50" s="88">
        <v>364.15194061453798</v>
      </c>
      <c r="BX50" s="88">
        <v>120.623202611759</v>
      </c>
      <c r="BY50" s="88">
        <v>0</v>
      </c>
      <c r="BZ50" s="88">
        <v>132.84105010143099</v>
      </c>
      <c r="CA50" s="88">
        <v>437.58796487780199</v>
      </c>
      <c r="CB50" s="88">
        <v>0</v>
      </c>
      <c r="CC50" s="88">
        <v>1626.27638182948</v>
      </c>
      <c r="CD50" s="88">
        <v>10971.221835799701</v>
      </c>
      <c r="CE50" s="88">
        <v>332.65004782293499</v>
      </c>
      <c r="CF50" s="88"/>
      <c r="CG50" s="49">
        <f t="shared" si="0"/>
        <v>2.0541647228589739E-5</v>
      </c>
      <c r="CH50" s="49">
        <f t="shared" si="1"/>
        <v>2.0927758934471598E-5</v>
      </c>
      <c r="CI50" s="49">
        <f t="shared" si="2"/>
        <v>4.1848095561129264E-5</v>
      </c>
      <c r="CJ50" s="49">
        <f t="shared" si="13"/>
        <v>3.4122080947960469E-5</v>
      </c>
      <c r="CK50" s="49">
        <f t="shared" si="13"/>
        <v>3.608845090952414E-5</v>
      </c>
      <c r="CL50" s="49">
        <f t="shared" si="4"/>
        <v>3.2391881768572501E-5</v>
      </c>
      <c r="CM50" s="49">
        <f t="shared" si="5"/>
        <v>2.0892439502484217E-5</v>
      </c>
      <c r="CN50" s="93">
        <f t="shared" si="6"/>
        <v>-0.27031914278677632</v>
      </c>
      <c r="CO50" s="93">
        <f t="shared" si="7"/>
        <v>-0.27032672266080349</v>
      </c>
      <c r="CP50" s="93">
        <f t="shared" si="8"/>
        <v>-0.27033875629267579</v>
      </c>
      <c r="CQ50" s="93">
        <f t="shared" si="9"/>
        <v>-0.27032552899685691</v>
      </c>
      <c r="CR50" s="92">
        <f t="shared" si="11"/>
        <v>2.1519413990202151E-5</v>
      </c>
      <c r="CS50" s="92">
        <f t="shared" si="12"/>
        <v>2.2284522875635505E-5</v>
      </c>
      <c r="CT50" s="93">
        <f t="shared" si="10"/>
        <v>-0.27032461196672219</v>
      </c>
    </row>
    <row r="51" spans="1:98" x14ac:dyDescent="0.25">
      <c r="A51" s="87" t="s">
        <v>50</v>
      </c>
      <c r="B51" s="88">
        <v>27981.910874000001</v>
      </c>
      <c r="C51" s="88">
        <v>459.80782299999998</v>
      </c>
      <c r="D51" s="88">
        <v>410.25894299999999</v>
      </c>
      <c r="E51" s="88">
        <v>2871.9782009999999</v>
      </c>
      <c r="F51" s="88">
        <v>2433.8801290000001</v>
      </c>
      <c r="G51" s="88">
        <v>218.98357300000001</v>
      </c>
      <c r="H51" s="88">
        <v>6609.7417329999998</v>
      </c>
      <c r="I51" s="86">
        <v>250.52407456</v>
      </c>
      <c r="J51" s="86">
        <v>67.164631069999999</v>
      </c>
      <c r="K51" s="86">
        <v>500.37650236000002</v>
      </c>
      <c r="L51" s="86">
        <v>563.06349169999999</v>
      </c>
      <c r="M51" s="86">
        <v>76.56767936</v>
      </c>
      <c r="N51" s="86">
        <v>40.522660960000003</v>
      </c>
      <c r="O51" s="86">
        <v>72.761683540000007</v>
      </c>
      <c r="Q51" s="87" t="s">
        <v>50</v>
      </c>
      <c r="R51" s="88">
        <v>416.22648428300499</v>
      </c>
      <c r="S51" s="88">
        <v>79.510727594695894</v>
      </c>
      <c r="T51" s="88">
        <v>76.564924202113801</v>
      </c>
      <c r="U51" s="88">
        <v>250.51513092990501</v>
      </c>
      <c r="V51" s="88">
        <v>250.51513092990501</v>
      </c>
      <c r="W51" s="88">
        <v>129.20161928905901</v>
      </c>
      <c r="X51" s="88">
        <v>7.1638027735071201</v>
      </c>
      <c r="Y51" s="88">
        <v>67.162221502598499</v>
      </c>
      <c r="Z51" s="88">
        <v>40.521255759493897</v>
      </c>
      <c r="AA51" s="88">
        <v>669.81741629098701</v>
      </c>
      <c r="AB51" s="88">
        <v>27981.261077169402</v>
      </c>
      <c r="AC51" s="88">
        <v>190.34383546358501</v>
      </c>
      <c r="AD51" s="88">
        <v>91.557784928813604</v>
      </c>
      <c r="AE51" s="88">
        <v>43.003844098466203</v>
      </c>
      <c r="AF51" s="88">
        <v>32.9411797401253</v>
      </c>
      <c r="AG51" s="88">
        <v>25.361501248625402</v>
      </c>
      <c r="AH51" s="88">
        <v>500.35855715632198</v>
      </c>
      <c r="AI51" s="88">
        <v>500.35855715632198</v>
      </c>
      <c r="AJ51" s="88">
        <v>570458.33366395999</v>
      </c>
      <c r="AK51" s="88">
        <v>0</v>
      </c>
      <c r="AL51" s="88">
        <v>75.3289791894112</v>
      </c>
      <c r="AM51" s="88">
        <v>13.232525748817199</v>
      </c>
      <c r="AN51" s="88">
        <v>676.49696846515803</v>
      </c>
      <c r="AO51" s="88">
        <v>91.561180485907499</v>
      </c>
      <c r="AP51" s="88">
        <v>563.04502428560704</v>
      </c>
      <c r="AQ51" s="88">
        <v>72.759107234196605</v>
      </c>
      <c r="AR51" s="88">
        <v>459.79697581221001</v>
      </c>
      <c r="AS51" s="88">
        <v>0</v>
      </c>
      <c r="AT51" s="88">
        <v>6807.1293743503202</v>
      </c>
      <c r="AU51" s="88">
        <v>369.21633245280702</v>
      </c>
      <c r="AV51" s="88">
        <v>41.024027792346601</v>
      </c>
      <c r="AW51" s="88">
        <v>410.24036024515402</v>
      </c>
      <c r="AX51" s="88">
        <v>0</v>
      </c>
      <c r="AY51" s="88">
        <v>323.759687602192</v>
      </c>
      <c r="AZ51" s="88">
        <v>3.0697405887443002E-2</v>
      </c>
      <c r="BA51" s="88">
        <v>1781.4862461985199</v>
      </c>
      <c r="BB51" s="88">
        <v>0.119371333741188</v>
      </c>
      <c r="BC51" s="88">
        <v>18.687412541763798</v>
      </c>
      <c r="BD51" s="88">
        <v>300.55870354227602</v>
      </c>
      <c r="BE51" s="88">
        <v>6.1411461966412499E-2</v>
      </c>
      <c r="BF51" s="88">
        <v>0</v>
      </c>
      <c r="BG51" s="88">
        <v>29.0528695448006</v>
      </c>
      <c r="BH51" s="88">
        <v>2873.8804120966802</v>
      </c>
      <c r="BI51" s="88">
        <v>2435.79377721845</v>
      </c>
      <c r="BJ51" s="88">
        <v>438.08663487822201</v>
      </c>
      <c r="BK51" s="88">
        <v>5.3424276409993497E-2</v>
      </c>
      <c r="BL51" s="88">
        <v>7.6782382837017804E-3</v>
      </c>
      <c r="BM51" s="88">
        <v>0.37822874189939198</v>
      </c>
      <c r="BN51" s="88">
        <v>4.7657173124555596</v>
      </c>
      <c r="BO51" s="88">
        <v>840.565856889168</v>
      </c>
      <c r="BP51" s="88">
        <v>5.5934544954998104</v>
      </c>
      <c r="BQ51" s="88">
        <v>7.5372302438862997</v>
      </c>
      <c r="BR51" s="88">
        <v>1200.70381375022</v>
      </c>
      <c r="BS51" s="88">
        <v>33.355937376156</v>
      </c>
      <c r="BT51" s="88">
        <v>0.17220839090152501</v>
      </c>
      <c r="BU51" s="88">
        <v>27.501952286689001</v>
      </c>
      <c r="BV51" s="88">
        <v>3.7467626028869498E-3</v>
      </c>
      <c r="BW51" s="88">
        <v>218.975778091568</v>
      </c>
      <c r="BX51" s="88">
        <v>74.400500091669301</v>
      </c>
      <c r="BY51" s="88">
        <v>0</v>
      </c>
      <c r="BZ51" s="88">
        <v>81.920004624796306</v>
      </c>
      <c r="CA51" s="88">
        <v>269.91002121179503</v>
      </c>
      <c r="CB51" s="88">
        <v>0</v>
      </c>
      <c r="CC51" s="88">
        <v>1003.16876782337</v>
      </c>
      <c r="CD51" s="88">
        <v>6609.5855130651398</v>
      </c>
      <c r="CE51" s="88">
        <v>205.17336331285301</v>
      </c>
      <c r="CF51" s="88"/>
      <c r="CG51" s="49">
        <f t="shared" si="0"/>
        <v>-2.3222032030812582E-5</v>
      </c>
      <c r="CH51" s="49">
        <f t="shared" si="1"/>
        <v>-2.3590698651461173E-5</v>
      </c>
      <c r="CI51" s="49">
        <f t="shared" si="2"/>
        <v>-4.5295185304383748E-5</v>
      </c>
      <c r="CJ51" s="49">
        <f t="shared" si="13"/>
        <v>6.6233479628011833E-4</v>
      </c>
      <c r="CK51" s="49">
        <f t="shared" si="13"/>
        <v>7.8625409511690341E-4</v>
      </c>
      <c r="CL51" s="49">
        <f t="shared" si="4"/>
        <v>-3.5595859201748988E-5</v>
      </c>
      <c r="CM51" s="49">
        <f t="shared" si="5"/>
        <v>-2.3634801656480826E-5</v>
      </c>
      <c r="CN51" s="93">
        <f t="shared" si="6"/>
        <v>-3.5699683196905311E-5</v>
      </c>
      <c r="CO51" s="93">
        <f t="shared" si="7"/>
        <v>-3.587553989522885E-5</v>
      </c>
      <c r="CP51" s="93">
        <f t="shared" si="8"/>
        <v>-3.5863402045062768E-5</v>
      </c>
      <c r="CQ51" s="93">
        <f t="shared" si="9"/>
        <v>-3.2798102994011242E-5</v>
      </c>
      <c r="CR51" s="92">
        <f t="shared" si="11"/>
        <v>-3.598330142990042E-5</v>
      </c>
      <c r="CS51" s="92">
        <f t="shared" si="12"/>
        <v>-3.4676906027793126E-5</v>
      </c>
      <c r="CT51" s="93">
        <f t="shared" si="10"/>
        <v>-3.5407451807864309E-5</v>
      </c>
    </row>
    <row r="52" spans="1:98" x14ac:dyDescent="0.25">
      <c r="I52" s="85"/>
      <c r="J52" s="85"/>
      <c r="K52" s="85"/>
      <c r="L52" s="85"/>
      <c r="M52" s="85"/>
      <c r="N52" s="85"/>
      <c r="O52" s="85"/>
      <c r="CR52" s="85"/>
      <c r="CS52" s="85"/>
    </row>
    <row r="53" spans="1:98" x14ac:dyDescent="0.25">
      <c r="I53" s="85"/>
      <c r="J53" s="85"/>
      <c r="K53" s="85"/>
      <c r="L53" s="85"/>
      <c r="M53" s="85"/>
      <c r="N53" s="85"/>
      <c r="O53" s="85"/>
      <c r="CR53" s="85"/>
      <c r="CS53" s="85"/>
    </row>
    <row r="54" spans="1:98" x14ac:dyDescent="0.25">
      <c r="A54" s="87" t="s">
        <v>229</v>
      </c>
      <c r="I54" s="85"/>
      <c r="J54" s="85"/>
      <c r="K54" s="85"/>
      <c r="L54" s="85"/>
      <c r="M54" s="85"/>
      <c r="N54" s="85"/>
      <c r="O54" s="85"/>
      <c r="CR54" s="85"/>
      <c r="CS54" s="85"/>
    </row>
    <row r="55" spans="1:98" x14ac:dyDescent="0.25">
      <c r="A55" s="87" t="s">
        <v>1</v>
      </c>
      <c r="B55" s="88">
        <v>30556.926146000002</v>
      </c>
      <c r="C55" s="88">
        <v>501.43044234000001</v>
      </c>
      <c r="D55" s="88">
        <v>412.46338818999999</v>
      </c>
      <c r="E55" s="88">
        <v>3104.5231924999998</v>
      </c>
      <c r="F55" s="88">
        <v>2630.9525539000001</v>
      </c>
      <c r="G55" s="88">
        <v>228.26563712999999</v>
      </c>
      <c r="H55" s="88">
        <v>7208.0729149999997</v>
      </c>
      <c r="I55" s="86">
        <v>266.33278252999997</v>
      </c>
      <c r="J55" s="86">
        <v>71.402890690000007</v>
      </c>
      <c r="K55" s="86">
        <v>531.95153540000001</v>
      </c>
      <c r="L55" s="86">
        <v>598.59423364999998</v>
      </c>
      <c r="M55" s="86">
        <v>81.399295649999999</v>
      </c>
      <c r="N55" s="86">
        <v>43.079744400000003</v>
      </c>
      <c r="O55" s="86">
        <v>77.353131320000003</v>
      </c>
      <c r="Q55" s="88" t="s">
        <v>1</v>
      </c>
      <c r="R55" s="88">
        <v>0</v>
      </c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8">
        <v>0</v>
      </c>
      <c r="AG55" s="88">
        <v>0</v>
      </c>
      <c r="AH55" s="88">
        <v>0</v>
      </c>
      <c r="AI55" s="88">
        <v>0</v>
      </c>
      <c r="AJ55" s="88">
        <v>0</v>
      </c>
      <c r="AK55" s="88">
        <v>0</v>
      </c>
      <c r="AL55" s="88">
        <v>0</v>
      </c>
      <c r="AM55" s="88">
        <v>0</v>
      </c>
      <c r="AN55" s="88">
        <v>0</v>
      </c>
      <c r="AO55" s="88">
        <v>0</v>
      </c>
      <c r="AP55" s="88">
        <v>0</v>
      </c>
      <c r="AQ55" s="88">
        <v>0</v>
      </c>
      <c r="AR55" s="88">
        <v>0</v>
      </c>
      <c r="AS55" s="88">
        <v>0</v>
      </c>
      <c r="AT55" s="88">
        <v>0</v>
      </c>
      <c r="AU55" s="88">
        <v>0</v>
      </c>
      <c r="AV55" s="88">
        <v>0</v>
      </c>
      <c r="AW55" s="88">
        <v>0</v>
      </c>
      <c r="AX55" s="88">
        <v>0</v>
      </c>
      <c r="AY55" s="88">
        <v>0</v>
      </c>
      <c r="AZ55" s="88">
        <v>0</v>
      </c>
      <c r="BA55" s="88">
        <v>0</v>
      </c>
      <c r="BB55" s="88">
        <v>0</v>
      </c>
      <c r="BC55" s="88">
        <v>0</v>
      </c>
      <c r="BD55" s="88">
        <v>0</v>
      </c>
      <c r="BE55" s="88">
        <v>0</v>
      </c>
      <c r="BF55" s="88">
        <v>0</v>
      </c>
      <c r="BG55" s="88">
        <v>0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0</v>
      </c>
      <c r="BP55" s="88">
        <v>0</v>
      </c>
      <c r="BQ55" s="88">
        <v>0</v>
      </c>
      <c r="BR55" s="88">
        <v>0</v>
      </c>
      <c r="BS55" s="88">
        <v>0</v>
      </c>
      <c r="BT55" s="88">
        <v>0</v>
      </c>
      <c r="BU55" s="88">
        <v>0</v>
      </c>
      <c r="BV55" s="88">
        <v>0</v>
      </c>
      <c r="BW55" s="88">
        <v>0</v>
      </c>
      <c r="BX55" s="88">
        <v>0</v>
      </c>
      <c r="BY55" s="88">
        <v>0</v>
      </c>
      <c r="BZ55" s="88">
        <v>0</v>
      </c>
      <c r="CA55" s="88">
        <v>0</v>
      </c>
      <c r="CB55" s="88">
        <v>0</v>
      </c>
      <c r="CC55" s="88">
        <v>0</v>
      </c>
      <c r="CD55" s="88">
        <v>0</v>
      </c>
      <c r="CE55" s="88">
        <v>0</v>
      </c>
      <c r="CG55" s="49">
        <f>(AB55-B55)/(B55+1E-50)</f>
        <v>-1</v>
      </c>
      <c r="CH55" s="49">
        <f>(AR55-C55)/(C55+1E-50)</f>
        <v>-1</v>
      </c>
      <c r="CI55" s="49">
        <f>(AW55-D55)/(D55+1E-50)</f>
        <v>-1</v>
      </c>
      <c r="CJ55" s="49">
        <f>(BH55-E55)/(E55+1E-50)</f>
        <v>-1</v>
      </c>
      <c r="CK55" s="49">
        <f>(BI55-F55)/(F55+1E-50)</f>
        <v>-1</v>
      </c>
      <c r="CL55" s="49">
        <f>(BW55-G55)/(G55+1E-50)</f>
        <v>-1</v>
      </c>
      <c r="CM55" s="49">
        <f>(CD55-H55)/(H55+1E-50)</f>
        <v>-1</v>
      </c>
      <c r="CN55" s="93">
        <f>(V55-I55)/(I55+1E-50)</f>
        <v>-1</v>
      </c>
      <c r="CO55" s="93">
        <f>(Y55-J55)/(J55+1E-50)</f>
        <v>-1</v>
      </c>
      <c r="CP55" s="93">
        <f>(AI55-K55)/(K55+1E-50)</f>
        <v>-1</v>
      </c>
      <c r="CQ55" s="93">
        <f>(AP55-L55)/(L55+1E-50)</f>
        <v>-1</v>
      </c>
      <c r="CR55" s="92">
        <f>(T55-M55)/(M55+1E-50)</f>
        <v>-1</v>
      </c>
      <c r="CS55" s="92">
        <f>(Z55-N55)/(N55+1E-50)</f>
        <v>-1</v>
      </c>
      <c r="CT55" s="93">
        <f>(AQ55-O55)/(O55+1E-50)</f>
        <v>-1</v>
      </c>
    </row>
    <row r="56" spans="1:98" x14ac:dyDescent="0.25">
      <c r="A56" s="87" t="s">
        <v>11</v>
      </c>
      <c r="B56" s="88"/>
      <c r="C56" s="88"/>
      <c r="D56" s="88"/>
      <c r="E56" s="88"/>
      <c r="F56" s="88"/>
      <c r="G56" s="88"/>
      <c r="H56" s="88"/>
      <c r="I56" s="77"/>
      <c r="J56" s="77"/>
      <c r="K56" s="77"/>
      <c r="L56" s="77"/>
      <c r="M56" s="88"/>
      <c r="N56" s="88"/>
      <c r="O56" s="77"/>
    </row>
    <row r="57" spans="1:98" x14ac:dyDescent="0.25">
      <c r="A57" s="87" t="s">
        <v>58</v>
      </c>
      <c r="B57" s="88"/>
      <c r="C57" s="88"/>
      <c r="D57" s="88"/>
      <c r="E57" s="88"/>
      <c r="F57" s="88"/>
      <c r="G57" s="88"/>
      <c r="H57" s="88"/>
      <c r="I57" s="77"/>
      <c r="J57" s="77"/>
      <c r="K57" s="77"/>
      <c r="L57" s="77"/>
      <c r="M57" s="88"/>
      <c r="N57" s="88"/>
      <c r="O57" s="77"/>
    </row>
    <row r="58" spans="1:98" x14ac:dyDescent="0.25">
      <c r="A58" s="87" t="s">
        <v>75</v>
      </c>
    </row>
    <row r="59" spans="1:98" x14ac:dyDescent="0.25">
      <c r="A59" s="87" t="s">
        <v>235</v>
      </c>
    </row>
    <row r="61" spans="1:98" x14ac:dyDescent="0.25">
      <c r="A61" s="2" t="s">
        <v>55</v>
      </c>
      <c r="B61" s="1">
        <f t="shared" ref="B61:H61" si="14">SUM(B3:B57)</f>
        <v>7124890.1792540569</v>
      </c>
      <c r="C61" s="1">
        <f t="shared" si="14"/>
        <v>131350.43926824999</v>
      </c>
      <c r="D61" s="1">
        <f t="shared" si="14"/>
        <v>127881.97998526998</v>
      </c>
      <c r="E61" s="1">
        <f t="shared" si="14"/>
        <v>781968.32513983012</v>
      </c>
      <c r="F61" s="1">
        <f t="shared" si="14"/>
        <v>657985.02431125985</v>
      </c>
      <c r="G61" s="1">
        <f t="shared" si="14"/>
        <v>58918.558264779997</v>
      </c>
      <c r="H61" s="1">
        <f t="shared" si="14"/>
        <v>1554048.0931269</v>
      </c>
      <c r="I61" s="1">
        <f t="shared" ref="I61:O61" si="15">SUM(I3:I57)</f>
        <v>56112.580196389994</v>
      </c>
      <c r="J61" s="1">
        <f t="shared" si="15"/>
        <v>19776.12276382</v>
      </c>
      <c r="K61" s="1">
        <f t="shared" si="15"/>
        <v>119017.58836348998</v>
      </c>
      <c r="L61" s="1">
        <f t="shared" si="15"/>
        <v>87782.432626930022</v>
      </c>
      <c r="M61" s="1">
        <f t="shared" si="15"/>
        <v>21815.863290580004</v>
      </c>
      <c r="N61" s="1">
        <f t="shared" si="15"/>
        <v>15021.120747939996</v>
      </c>
      <c r="O61" s="1">
        <f t="shared" si="15"/>
        <v>15973.611592910003</v>
      </c>
      <c r="R61" s="1">
        <f t="shared" ref="R61:CC61" si="16">SUM(R3:R57)</f>
        <v>100971.37026398109</v>
      </c>
      <c r="S61" s="1">
        <f t="shared" si="16"/>
        <v>28625.492022254533</v>
      </c>
      <c r="T61" s="1">
        <f t="shared" si="16"/>
        <v>21735.929600441486</v>
      </c>
      <c r="U61" s="1">
        <f t="shared" si="16"/>
        <v>52182.37015475981</v>
      </c>
      <c r="V61" s="1">
        <f t="shared" si="16"/>
        <v>52182.37015475981</v>
      </c>
      <c r="W61" s="1">
        <f t="shared" si="16"/>
        <v>34098.844223079599</v>
      </c>
      <c r="X61" s="1">
        <f t="shared" si="16"/>
        <v>3480.3179858815838</v>
      </c>
      <c r="Y61" s="1">
        <f t="shared" si="16"/>
        <v>18117.306257932676</v>
      </c>
      <c r="Z61" s="1">
        <f t="shared" si="16"/>
        <v>14977.059657705802</v>
      </c>
      <c r="AA61" s="1">
        <f t="shared" si="16"/>
        <v>148873.54919670647</v>
      </c>
      <c r="AB61" s="1">
        <f t="shared" si="16"/>
        <v>7097451.7599981651</v>
      </c>
      <c r="AC61" s="1">
        <f t="shared" si="16"/>
        <v>55956.096324081933</v>
      </c>
      <c r="AD61" s="1">
        <f t="shared" si="16"/>
        <v>19542.433179704985</v>
      </c>
      <c r="AE61" s="1">
        <f t="shared" si="16"/>
        <v>16637.805306833412</v>
      </c>
      <c r="AF61" s="1">
        <f t="shared" si="16"/>
        <v>4901.3250709251133</v>
      </c>
      <c r="AG61" s="1">
        <f t="shared" si="16"/>
        <v>8927.7773631836644</v>
      </c>
      <c r="AH61" s="1">
        <f t="shared" si="16"/>
        <v>108997.44097157223</v>
      </c>
      <c r="AI61" s="1">
        <f t="shared" si="16"/>
        <v>108997.44097157223</v>
      </c>
      <c r="AJ61" s="1">
        <f t="shared" si="16"/>
        <v>265150934.73558468</v>
      </c>
      <c r="AK61" s="1">
        <f t="shared" si="16"/>
        <v>0</v>
      </c>
      <c r="AL61" s="1">
        <f t="shared" si="16"/>
        <v>24475.368545357047</v>
      </c>
      <c r="AM61" s="1">
        <f t="shared" si="16"/>
        <v>5583.9260606963044</v>
      </c>
      <c r="AN61" s="1">
        <f t="shared" si="16"/>
        <v>149821.41918904224</v>
      </c>
      <c r="AO61" s="1">
        <f t="shared" si="16"/>
        <v>22052.95700466933</v>
      </c>
      <c r="AP61" s="1">
        <f t="shared" si="16"/>
        <v>81451.72884756446</v>
      </c>
      <c r="AQ61" s="1">
        <f t="shared" si="16"/>
        <v>14762.412402740671</v>
      </c>
      <c r="AR61" s="1">
        <f t="shared" si="16"/>
        <v>130893.56000496889</v>
      </c>
      <c r="AS61" s="1">
        <f t="shared" si="16"/>
        <v>0</v>
      </c>
      <c r="AT61" s="1">
        <f t="shared" si="16"/>
        <v>1600015.9525013566</v>
      </c>
      <c r="AU61" s="1">
        <f t="shared" si="16"/>
        <v>114748.93036699363</v>
      </c>
      <c r="AV61" s="1">
        <f t="shared" si="16"/>
        <v>12749.882945379957</v>
      </c>
      <c r="AW61" s="1">
        <f t="shared" si="16"/>
        <v>127498.81331237337</v>
      </c>
      <c r="AX61" s="1">
        <f t="shared" si="16"/>
        <v>0</v>
      </c>
      <c r="AY61" s="1">
        <f t="shared" si="16"/>
        <v>77282.272555975433</v>
      </c>
      <c r="AZ61" s="1">
        <f t="shared" si="16"/>
        <v>29.504333489731909</v>
      </c>
      <c r="BA61" s="1">
        <f t="shared" si="16"/>
        <v>431609.38672498486</v>
      </c>
      <c r="BB61" s="1">
        <f t="shared" si="16"/>
        <v>86.225938544797813</v>
      </c>
      <c r="BC61" s="1">
        <f t="shared" si="16"/>
        <v>6616.4541330224929</v>
      </c>
      <c r="BD61" s="1">
        <f t="shared" si="16"/>
        <v>34335.790930407507</v>
      </c>
      <c r="BE61" s="1">
        <f t="shared" si="16"/>
        <v>14.705369351939757</v>
      </c>
      <c r="BF61" s="1">
        <f t="shared" si="16"/>
        <v>0</v>
      </c>
      <c r="BG61" s="1">
        <f t="shared" si="16"/>
        <v>4899.5027695571089</v>
      </c>
      <c r="BH61" s="1">
        <f t="shared" si="16"/>
        <v>779202.39903856942</v>
      </c>
      <c r="BI61" s="1">
        <f t="shared" si="16"/>
        <v>655649.66707028798</v>
      </c>
      <c r="BJ61" s="1">
        <f t="shared" si="16"/>
        <v>123552.73196828079</v>
      </c>
      <c r="BK61" s="1">
        <f t="shared" si="16"/>
        <v>83.969638241627791</v>
      </c>
      <c r="BL61" s="1">
        <f t="shared" si="16"/>
        <v>2.1254330902636638</v>
      </c>
      <c r="BM61" s="1">
        <f t="shared" si="16"/>
        <v>6063.5769826270061</v>
      </c>
      <c r="BN61" s="1">
        <f t="shared" si="16"/>
        <v>999.39357768133084</v>
      </c>
      <c r="BO61" s="1">
        <f t="shared" si="16"/>
        <v>245295.5956297245</v>
      </c>
      <c r="BP61" s="1">
        <f t="shared" si="16"/>
        <v>2185.9666995680359</v>
      </c>
      <c r="BQ61" s="1">
        <f t="shared" si="16"/>
        <v>1071.7044321670153</v>
      </c>
      <c r="BR61" s="1">
        <f t="shared" si="16"/>
        <v>350419.5865627093</v>
      </c>
      <c r="BS61" s="1">
        <f t="shared" si="16"/>
        <v>6829.6377067717112</v>
      </c>
      <c r="BT61" s="1">
        <f t="shared" si="16"/>
        <v>95.382033130964928</v>
      </c>
      <c r="BU61" s="1">
        <f t="shared" si="16"/>
        <v>3448.0551962972918</v>
      </c>
      <c r="BV61" s="1">
        <f t="shared" si="16"/>
        <v>2.127410676957243</v>
      </c>
      <c r="BW61" s="1">
        <f t="shared" si="16"/>
        <v>58710.443531760218</v>
      </c>
      <c r="BX61" s="1">
        <f t="shared" si="16"/>
        <v>19995.506626942919</v>
      </c>
      <c r="BY61" s="1">
        <f t="shared" si="16"/>
        <v>0</v>
      </c>
      <c r="BZ61" s="1">
        <f t="shared" si="16"/>
        <v>21708.458315453594</v>
      </c>
      <c r="CA61" s="1">
        <f t="shared" si="16"/>
        <v>68247.02027768844</v>
      </c>
      <c r="CB61" s="1"/>
      <c r="CC61" s="1">
        <f t="shared" si="16"/>
        <v>239234.52996124027</v>
      </c>
      <c r="CD61" s="1">
        <f>SUM(CD3:CD57)</f>
        <v>1547599.5891034275</v>
      </c>
      <c r="CE61" s="1">
        <f>SUM(CE3:CE57)</f>
        <v>51054.504484563935</v>
      </c>
      <c r="CF61" s="1"/>
    </row>
    <row r="62" spans="1:98" x14ac:dyDescent="0.25">
      <c r="A62" s="87" t="s">
        <v>56</v>
      </c>
      <c r="B62" s="1">
        <f>SUM(B2:B51)</f>
        <v>7094333.2531080572</v>
      </c>
      <c r="C62" s="1">
        <f t="shared" ref="C62:O62" si="17">SUM(C2:C51)</f>
        <v>130849.00882590999</v>
      </c>
      <c r="D62" s="1">
        <f t="shared" si="17"/>
        <v>127469.51659707999</v>
      </c>
      <c r="E62" s="1">
        <f t="shared" si="17"/>
        <v>778863.80194733012</v>
      </c>
      <c r="F62" s="1">
        <f t="shared" si="17"/>
        <v>655354.0717573599</v>
      </c>
      <c r="G62" s="1">
        <f t="shared" si="17"/>
        <v>58690.292627649993</v>
      </c>
      <c r="H62" s="1">
        <f t="shared" si="17"/>
        <v>1546840.0202119001</v>
      </c>
      <c r="I62" s="1">
        <f t="shared" si="17"/>
        <v>55846.247413859994</v>
      </c>
      <c r="J62" s="1">
        <f t="shared" si="17"/>
        <v>19704.719873130001</v>
      </c>
      <c r="K62" s="1">
        <f t="shared" si="17"/>
        <v>118485.63682808998</v>
      </c>
      <c r="L62" s="1">
        <f t="shared" si="17"/>
        <v>87183.838393280021</v>
      </c>
      <c r="M62" s="1">
        <f t="shared" si="17"/>
        <v>21734.463994930004</v>
      </c>
      <c r="N62" s="1">
        <f t="shared" si="17"/>
        <v>14978.041003539996</v>
      </c>
      <c r="O62" s="1">
        <f t="shared" si="17"/>
        <v>15896.258461590003</v>
      </c>
      <c r="R62" s="1">
        <f t="shared" ref="R62:CC62" si="18">SUM(R2:R51)</f>
        <v>100971.37026398109</v>
      </c>
      <c r="S62" s="1">
        <f t="shared" si="18"/>
        <v>28625.492022254533</v>
      </c>
      <c r="T62" s="1">
        <f t="shared" si="18"/>
        <v>21735.929600441486</v>
      </c>
      <c r="U62" s="1">
        <f t="shared" si="18"/>
        <v>52182.37015475981</v>
      </c>
      <c r="V62" s="1">
        <f t="shared" si="18"/>
        <v>52182.37015475981</v>
      </c>
      <c r="W62" s="1">
        <f t="shared" si="18"/>
        <v>34098.844223079599</v>
      </c>
      <c r="X62" s="1">
        <f t="shared" si="18"/>
        <v>3480.3179858815838</v>
      </c>
      <c r="Y62" s="1">
        <f t="shared" si="18"/>
        <v>18117.306257932676</v>
      </c>
      <c r="Z62" s="1">
        <f t="shared" si="18"/>
        <v>14977.059657705802</v>
      </c>
      <c r="AA62" s="1">
        <f t="shared" si="18"/>
        <v>148873.54919670647</v>
      </c>
      <c r="AB62" s="1">
        <f t="shared" si="18"/>
        <v>7097451.7599981651</v>
      </c>
      <c r="AC62" s="1">
        <f t="shared" si="18"/>
        <v>55956.096324081933</v>
      </c>
      <c r="AD62" s="1">
        <f t="shared" si="18"/>
        <v>19542.433179704985</v>
      </c>
      <c r="AE62" s="1">
        <f t="shared" si="18"/>
        <v>16637.805306833412</v>
      </c>
      <c r="AF62" s="1">
        <f t="shared" si="18"/>
        <v>4901.3250709251133</v>
      </c>
      <c r="AG62" s="1">
        <f t="shared" si="18"/>
        <v>8927.7773631836644</v>
      </c>
      <c r="AH62" s="1">
        <f t="shared" si="18"/>
        <v>108997.44097157223</v>
      </c>
      <c r="AI62" s="1">
        <f t="shared" si="18"/>
        <v>108997.44097157223</v>
      </c>
      <c r="AJ62" s="1">
        <f t="shared" si="18"/>
        <v>265150934.73558468</v>
      </c>
      <c r="AK62" s="1">
        <f t="shared" si="18"/>
        <v>0</v>
      </c>
      <c r="AL62" s="1">
        <f t="shared" si="18"/>
        <v>24475.368545357047</v>
      </c>
      <c r="AM62" s="1">
        <f t="shared" si="18"/>
        <v>5583.9260606963044</v>
      </c>
      <c r="AN62" s="1">
        <f t="shared" si="18"/>
        <v>149821.41918904224</v>
      </c>
      <c r="AO62" s="1">
        <f t="shared" si="18"/>
        <v>22052.95700466933</v>
      </c>
      <c r="AP62" s="1">
        <f t="shared" si="18"/>
        <v>81451.72884756446</v>
      </c>
      <c r="AQ62" s="1">
        <f t="shared" si="18"/>
        <v>14762.412402740671</v>
      </c>
      <c r="AR62" s="1">
        <f t="shared" si="18"/>
        <v>130893.56000496889</v>
      </c>
      <c r="AS62" s="1">
        <f t="shared" si="18"/>
        <v>0</v>
      </c>
      <c r="AT62" s="1">
        <f t="shared" si="18"/>
        <v>1600015.9525013566</v>
      </c>
      <c r="AU62" s="1">
        <f t="shared" si="18"/>
        <v>114748.93036699363</v>
      </c>
      <c r="AV62" s="1">
        <f t="shared" si="18"/>
        <v>12749.882945379957</v>
      </c>
      <c r="AW62" s="1">
        <f t="shared" si="18"/>
        <v>127498.81331237337</v>
      </c>
      <c r="AX62" s="1">
        <f t="shared" si="18"/>
        <v>0</v>
      </c>
      <c r="AY62" s="1">
        <f t="shared" si="18"/>
        <v>77282.272555975433</v>
      </c>
      <c r="AZ62" s="1">
        <f t="shared" si="18"/>
        <v>29.504333489731909</v>
      </c>
      <c r="BA62" s="1">
        <f t="shared" si="18"/>
        <v>431609.38672498486</v>
      </c>
      <c r="BB62" s="1">
        <f t="shared" si="18"/>
        <v>86.225938544797813</v>
      </c>
      <c r="BC62" s="1">
        <f t="shared" si="18"/>
        <v>6616.4541330224929</v>
      </c>
      <c r="BD62" s="1">
        <f t="shared" si="18"/>
        <v>34335.790930407507</v>
      </c>
      <c r="BE62" s="1">
        <f t="shared" si="18"/>
        <v>14.705369351939757</v>
      </c>
      <c r="BF62" s="1">
        <f t="shared" si="18"/>
        <v>0</v>
      </c>
      <c r="BG62" s="1">
        <f t="shared" si="18"/>
        <v>4899.5027695571089</v>
      </c>
      <c r="BH62" s="1">
        <f t="shared" si="18"/>
        <v>779202.39903856942</v>
      </c>
      <c r="BI62" s="1">
        <f t="shared" si="18"/>
        <v>655649.66707028798</v>
      </c>
      <c r="BJ62" s="1">
        <f t="shared" si="18"/>
        <v>123552.73196828079</v>
      </c>
      <c r="BK62" s="1">
        <f t="shared" si="18"/>
        <v>83.969638241627791</v>
      </c>
      <c r="BL62" s="1">
        <f t="shared" si="18"/>
        <v>2.1254330902636638</v>
      </c>
      <c r="BM62" s="1">
        <f t="shared" si="18"/>
        <v>6063.5769826270061</v>
      </c>
      <c r="BN62" s="1">
        <f t="shared" si="18"/>
        <v>999.39357768133084</v>
      </c>
      <c r="BO62" s="1">
        <f t="shared" si="18"/>
        <v>245295.5956297245</v>
      </c>
      <c r="BP62" s="1">
        <f t="shared" si="18"/>
        <v>2185.9666995680359</v>
      </c>
      <c r="BQ62" s="1">
        <f t="shared" si="18"/>
        <v>1071.7044321670153</v>
      </c>
      <c r="BR62" s="1">
        <f t="shared" si="18"/>
        <v>350419.5865627093</v>
      </c>
      <c r="BS62" s="1">
        <f t="shared" si="18"/>
        <v>6829.6377067717112</v>
      </c>
      <c r="BT62" s="1">
        <f t="shared" si="18"/>
        <v>95.382033130964928</v>
      </c>
      <c r="BU62" s="1">
        <f t="shared" si="18"/>
        <v>3448.0551962972918</v>
      </c>
      <c r="BV62" s="1">
        <f t="shared" si="18"/>
        <v>2.127410676957243</v>
      </c>
      <c r="BW62" s="1">
        <f t="shared" si="18"/>
        <v>58710.443531760218</v>
      </c>
      <c r="BX62" s="1">
        <f t="shared" si="18"/>
        <v>19995.506626942919</v>
      </c>
      <c r="BY62" s="1">
        <f t="shared" si="18"/>
        <v>0</v>
      </c>
      <c r="BZ62" s="1">
        <f t="shared" si="18"/>
        <v>21708.458315453594</v>
      </c>
      <c r="CA62" s="1">
        <f t="shared" si="18"/>
        <v>68247.02027768844</v>
      </c>
      <c r="CB62" s="1"/>
      <c r="CC62" s="1">
        <f t="shared" si="18"/>
        <v>239234.52996124027</v>
      </c>
      <c r="CD62" s="1">
        <f>SUM(CD2:CD51)</f>
        <v>1547599.5891034275</v>
      </c>
      <c r="CE62" s="1">
        <f>SUM(CE2:CE51)</f>
        <v>51054.504484563935</v>
      </c>
      <c r="CF62" s="79"/>
    </row>
    <row r="63" spans="1:98" x14ac:dyDescent="0.25">
      <c r="A63" s="87" t="s">
        <v>238</v>
      </c>
      <c r="B63" s="88">
        <f>+B3+B5+B8+B9+B11+B12+B14+B15+B16+B17+B18+B19+B20+B21+B22+B23+B24+B25+B26+B28+B30+B31+B33+B34+B35+B36+B37+B39+B40+B41+B42+B43+B44+B46+B47+B49+B50+B10</f>
        <v>5657257.4908490572</v>
      </c>
      <c r="C63" s="88">
        <f t="shared" ref="C63:O63" si="19">+C3+C5+C8+C9+C11+C12+C14+C15+C16+C17+C18+C19+C20+C21+C22+C23+C24+C25+C26+C28+C30+C31+C33+C34+C35+C36+C37+C39+C40+C41+C42+C43+C44+C46+C47+C49+C50+C10</f>
        <v>107328.32170771</v>
      </c>
      <c r="D63" s="88">
        <f t="shared" si="19"/>
        <v>111230.06940918</v>
      </c>
      <c r="E63" s="88">
        <f t="shared" si="19"/>
        <v>635680.43846133002</v>
      </c>
      <c r="F63" s="88">
        <f t="shared" si="19"/>
        <v>534012.2366006599</v>
      </c>
      <c r="G63" s="88">
        <f t="shared" si="19"/>
        <v>48920.934923559995</v>
      </c>
      <c r="H63" s="88">
        <f t="shared" si="19"/>
        <v>1208730.1679539001</v>
      </c>
      <c r="I63" s="88">
        <f t="shared" si="19"/>
        <v>44904.108047679998</v>
      </c>
      <c r="J63" s="88">
        <f t="shared" si="19"/>
        <v>16770.429718449999</v>
      </c>
      <c r="K63" s="88">
        <f t="shared" si="19"/>
        <v>97554.064650329994</v>
      </c>
      <c r="L63" s="88">
        <f t="shared" si="19"/>
        <v>64207.637743750012</v>
      </c>
      <c r="M63" s="88">
        <f t="shared" si="19"/>
        <v>18390.478377170002</v>
      </c>
      <c r="N63" s="88">
        <f t="shared" si="19"/>
        <v>13207.133359899999</v>
      </c>
      <c r="O63" s="88">
        <f t="shared" si="19"/>
        <v>12719.101883280004</v>
      </c>
    </row>
    <row r="64" spans="1:98" x14ac:dyDescent="0.25">
      <c r="C64" s="88"/>
    </row>
    <row r="65" spans="3:20" x14ac:dyDescent="0.25">
      <c r="C65" s="88"/>
      <c r="Q65" s="36"/>
      <c r="S65" s="36"/>
      <c r="T65" s="36"/>
    </row>
    <row r="66" spans="3:20" x14ac:dyDescent="0.25">
      <c r="C66" s="88"/>
    </row>
    <row r="67" spans="3:20" x14ac:dyDescent="0.25">
      <c r="C67" s="88"/>
    </row>
    <row r="68" spans="3:20" x14ac:dyDescent="0.25">
      <c r="C68" s="88"/>
    </row>
    <row r="69" spans="3:20" x14ac:dyDescent="0.25">
      <c r="C69" s="88"/>
    </row>
    <row r="70" spans="3:20" x14ac:dyDescent="0.25">
      <c r="C70" s="88"/>
    </row>
    <row r="71" spans="3:20" x14ac:dyDescent="0.25">
      <c r="C71" s="88"/>
    </row>
    <row r="72" spans="3:20" x14ac:dyDescent="0.25">
      <c r="C72" s="88"/>
    </row>
    <row r="73" spans="3:20" x14ac:dyDescent="0.25">
      <c r="C73" s="88"/>
    </row>
    <row r="74" spans="3:20" x14ac:dyDescent="0.25">
      <c r="C74" s="88"/>
    </row>
    <row r="75" spans="3:20" x14ac:dyDescent="0.25">
      <c r="C75" s="88"/>
    </row>
    <row r="76" spans="3:20" x14ac:dyDescent="0.25">
      <c r="C76" s="88"/>
    </row>
    <row r="77" spans="3:20" x14ac:dyDescent="0.25">
      <c r="C77" s="88"/>
    </row>
    <row r="78" spans="3:20" x14ac:dyDescent="0.25">
      <c r="C78" s="88"/>
    </row>
    <row r="79" spans="3:20" x14ac:dyDescent="0.25">
      <c r="C79" s="88"/>
    </row>
    <row r="80" spans="3:20" x14ac:dyDescent="0.25">
      <c r="C80" s="88"/>
    </row>
    <row r="81" spans="3:3" x14ac:dyDescent="0.25">
      <c r="C81" s="88"/>
    </row>
    <row r="82" spans="3:3" x14ac:dyDescent="0.25">
      <c r="C82" s="88"/>
    </row>
    <row r="83" spans="3:3" x14ac:dyDescent="0.25">
      <c r="C83" s="88"/>
    </row>
    <row r="84" spans="3:3" x14ac:dyDescent="0.25">
      <c r="C84" s="88"/>
    </row>
    <row r="85" spans="3:3" x14ac:dyDescent="0.25">
      <c r="C85" s="88"/>
    </row>
    <row r="86" spans="3:3" x14ac:dyDescent="0.25">
      <c r="C86" s="88"/>
    </row>
    <row r="87" spans="3:3" x14ac:dyDescent="0.25">
      <c r="C87" s="88"/>
    </row>
    <row r="88" spans="3:3" x14ac:dyDescent="0.25">
      <c r="C88" s="88"/>
    </row>
    <row r="89" spans="3:3" x14ac:dyDescent="0.25">
      <c r="C89" s="88"/>
    </row>
    <row r="90" spans="3:3" x14ac:dyDescent="0.25">
      <c r="C90" s="88"/>
    </row>
    <row r="91" spans="3:3" x14ac:dyDescent="0.25">
      <c r="C91" s="88"/>
    </row>
    <row r="92" spans="3:3" x14ac:dyDescent="0.25">
      <c r="C92" s="88"/>
    </row>
    <row r="93" spans="3:3" x14ac:dyDescent="0.25">
      <c r="C93" s="88"/>
    </row>
    <row r="94" spans="3:3" x14ac:dyDescent="0.25">
      <c r="C94" s="88"/>
    </row>
    <row r="95" spans="3:3" x14ac:dyDescent="0.25">
      <c r="C95" s="88"/>
    </row>
    <row r="96" spans="3:3" x14ac:dyDescent="0.25">
      <c r="C96" s="88"/>
    </row>
    <row r="97" spans="3:3" x14ac:dyDescent="0.25">
      <c r="C97" s="88"/>
    </row>
    <row r="98" spans="3:3" x14ac:dyDescent="0.25">
      <c r="C98" s="88"/>
    </row>
    <row r="99" spans="3:3" x14ac:dyDescent="0.25">
      <c r="C99" s="88"/>
    </row>
    <row r="100" spans="3:3" x14ac:dyDescent="0.25">
      <c r="C100" s="88"/>
    </row>
    <row r="101" spans="3:3" x14ac:dyDescent="0.25">
      <c r="C101" s="88"/>
    </row>
    <row r="102" spans="3:3" x14ac:dyDescent="0.25">
      <c r="C102" s="88"/>
    </row>
    <row r="103" spans="3:3" x14ac:dyDescent="0.25">
      <c r="C103" s="88"/>
    </row>
    <row r="104" spans="3:3" x14ac:dyDescent="0.25">
      <c r="C104" s="88"/>
    </row>
    <row r="105" spans="3:3" x14ac:dyDescent="0.25">
      <c r="C105" s="88"/>
    </row>
    <row r="106" spans="3:3" x14ac:dyDescent="0.25">
      <c r="C106" s="88"/>
    </row>
    <row r="107" spans="3:3" x14ac:dyDescent="0.25">
      <c r="C107" s="88"/>
    </row>
    <row r="108" spans="3:3" x14ac:dyDescent="0.25">
      <c r="C108" s="88"/>
    </row>
    <row r="109" spans="3:3" x14ac:dyDescent="0.25">
      <c r="C109" s="88"/>
    </row>
    <row r="110" spans="3:3" x14ac:dyDescent="0.25">
      <c r="C110" s="88"/>
    </row>
    <row r="111" spans="3:3" x14ac:dyDescent="0.25">
      <c r="C111" s="88"/>
    </row>
    <row r="112" spans="3:3" x14ac:dyDescent="0.25">
      <c r="C112" s="88"/>
    </row>
    <row r="113" spans="3:3" x14ac:dyDescent="0.25">
      <c r="C113" s="88"/>
    </row>
    <row r="114" spans="3:3" x14ac:dyDescent="0.25">
      <c r="C114" s="88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T114"/>
  <sheetViews>
    <sheetView zoomScale="85" zoomScaleNormal="85" workbookViewId="0">
      <pane xSplit="1" ySplit="2" topLeftCell="B39" activePane="bottomRight" state="frozen"/>
      <selection activeCell="J2" sqref="J2"/>
      <selection pane="topRight" activeCell="J2" sqref="J2"/>
      <selection pane="bottomLeft" activeCell="J2" sqref="J2"/>
      <selection pane="bottomRight" activeCell="B66" sqref="B66:H66"/>
    </sheetView>
  </sheetViews>
  <sheetFormatPr defaultColWidth="9.140625" defaultRowHeight="15" x14ac:dyDescent="0.25"/>
  <cols>
    <col min="1" max="1" width="15.28515625" style="27" customWidth="1"/>
    <col min="2" max="2" width="11.7109375" style="27" customWidth="1"/>
    <col min="3" max="3" width="10.140625" style="27" customWidth="1"/>
    <col min="4" max="4" width="9.7109375" style="27" customWidth="1"/>
    <col min="5" max="5" width="10.42578125" style="27" customWidth="1"/>
    <col min="6" max="6" width="10.5703125" style="27" customWidth="1"/>
    <col min="7" max="8" width="9.85546875" style="27" customWidth="1"/>
    <col min="9" max="12" width="9.85546875" style="67" customWidth="1"/>
    <col min="13" max="14" width="9.85546875" style="27" customWidth="1"/>
    <col min="15" max="15" width="9.85546875" style="67" customWidth="1"/>
    <col min="16" max="16" width="9.140625" style="27"/>
    <col min="17" max="17" width="17.42578125" style="27" customWidth="1"/>
    <col min="18" max="18" width="7.7109375" style="88" bestFit="1" customWidth="1"/>
    <col min="19" max="19" width="6.7109375" style="27" bestFit="1" customWidth="1"/>
    <col min="20" max="20" width="9.7109375" style="87" bestFit="1" customWidth="1"/>
    <col min="21" max="21" width="7.7109375" style="27" bestFit="1" customWidth="1"/>
    <col min="22" max="22" width="14.5703125" style="27" bestFit="1" customWidth="1"/>
    <col min="23" max="23" width="7.7109375" style="27" bestFit="1" customWidth="1"/>
    <col min="24" max="24" width="7.7109375" style="87" customWidth="1"/>
    <col min="25" max="25" width="6.7109375" style="27" bestFit="1" customWidth="1"/>
    <col min="26" max="26" width="12.85546875" style="87" bestFit="1" customWidth="1"/>
    <col min="27" max="27" width="9.28515625" style="27" bestFit="1" customWidth="1"/>
    <col min="28" max="28" width="10.28515625" style="27" bestFit="1" customWidth="1"/>
    <col min="29" max="29" width="7.7109375" style="27" bestFit="1" customWidth="1"/>
    <col min="30" max="32" width="6.7109375" style="27" bestFit="1" customWidth="1"/>
    <col min="33" max="33" width="6.7109375" style="87" customWidth="1"/>
    <col min="34" max="34" width="7.7109375" style="27" bestFit="1" customWidth="1"/>
    <col min="35" max="35" width="15.42578125" style="27" bestFit="1" customWidth="1"/>
    <col min="36" max="36" width="12.7109375" style="27" bestFit="1" customWidth="1"/>
    <col min="37" max="37" width="6.5703125" style="27" bestFit="1" customWidth="1"/>
    <col min="38" max="39" width="6.7109375" style="27" bestFit="1" customWidth="1"/>
    <col min="40" max="40" width="6.7109375" style="87" customWidth="1"/>
    <col min="41" max="41" width="6.7109375" style="27" bestFit="1" customWidth="1"/>
    <col min="42" max="42" width="7.7109375" style="27" bestFit="1" customWidth="1"/>
    <col min="43" max="43" width="6.7109375" style="27" bestFit="1" customWidth="1"/>
    <col min="44" max="44" width="7.7109375" style="27" bestFit="1" customWidth="1"/>
    <col min="45" max="45" width="10" style="27" bestFit="1" customWidth="1"/>
    <col min="46" max="46" width="9.28515625" style="87" bestFit="1" customWidth="1"/>
    <col min="47" max="47" width="7.7109375" style="27" bestFit="1" customWidth="1"/>
    <col min="48" max="48" width="6.7109375" style="27" bestFit="1" customWidth="1"/>
    <col min="49" max="49" width="7.7109375" style="27" bestFit="1" customWidth="1"/>
    <col min="50" max="50" width="6.7109375" style="27" bestFit="1" customWidth="1"/>
    <col min="51" max="51" width="7.7109375" style="27" bestFit="1" customWidth="1"/>
    <col min="52" max="52" width="4.28515625" style="27" bestFit="1" customWidth="1"/>
    <col min="53" max="53" width="9.28515625" style="27" bestFit="1" customWidth="1"/>
    <col min="54" max="54" width="5.7109375" style="27" bestFit="1" customWidth="1"/>
    <col min="55" max="55" width="6.7109375" style="27" bestFit="1" customWidth="1"/>
    <col min="56" max="56" width="7.7109375" style="27" bestFit="1" customWidth="1"/>
    <col min="57" max="57" width="4.140625" style="27" bestFit="1" customWidth="1"/>
    <col min="58" max="58" width="5.85546875" style="27" bestFit="1" customWidth="1"/>
    <col min="59" max="59" width="6.7109375" style="27" bestFit="1" customWidth="1"/>
    <col min="60" max="61" width="9.28515625" style="27" bestFit="1" customWidth="1"/>
    <col min="62" max="62" width="7.7109375" style="27" bestFit="1" customWidth="1"/>
    <col min="63" max="63" width="5.140625" style="27" bestFit="1" customWidth="1"/>
    <col min="64" max="64" width="5.28515625" style="27" bestFit="1" customWidth="1"/>
    <col min="65" max="65" width="8.7109375" style="27" bestFit="1" customWidth="1"/>
    <col min="66" max="66" width="5.7109375" style="27" bestFit="1" customWidth="1"/>
    <col min="67" max="67" width="7.85546875" style="27" bestFit="1" customWidth="1"/>
    <col min="68" max="68" width="5.85546875" style="27" bestFit="1" customWidth="1"/>
    <col min="69" max="69" width="6" style="27" bestFit="1" customWidth="1"/>
    <col min="70" max="70" width="7.7109375" style="27" bestFit="1" customWidth="1"/>
    <col min="71" max="71" width="6.7109375" style="27" bestFit="1" customWidth="1"/>
    <col min="72" max="72" width="5.7109375" style="27" bestFit="1" customWidth="1"/>
    <col min="73" max="73" width="6.7109375" style="27" bestFit="1" customWidth="1"/>
    <col min="74" max="74" width="4.140625" style="27" bestFit="1" customWidth="1"/>
    <col min="75" max="75" width="7.7109375" style="27" bestFit="1" customWidth="1"/>
    <col min="76" max="76" width="8" style="27" bestFit="1" customWidth="1"/>
    <col min="77" max="77" width="5.28515625" style="27" bestFit="1" customWidth="1"/>
    <col min="78" max="78" width="6.7109375" style="27" bestFit="1" customWidth="1"/>
    <col min="79" max="79" width="7.7109375" style="27" bestFit="1" customWidth="1"/>
    <col min="80" max="80" width="7.7109375" style="87" customWidth="1"/>
    <col min="81" max="82" width="9.28515625" style="27" bestFit="1" customWidth="1"/>
    <col min="83" max="83" width="7.7109375" style="27" bestFit="1" customWidth="1"/>
    <col min="84" max="84" width="6.7109375" style="27" customWidth="1"/>
    <col min="85" max="91" width="9.140625" style="27"/>
    <col min="92" max="95" width="9.140625" style="67"/>
    <col min="96" max="97" width="9.140625" style="27"/>
    <col min="98" max="98" width="9.140625" style="67"/>
    <col min="99" max="16384" width="9.140625" style="27"/>
  </cols>
  <sheetData>
    <row r="1" spans="1:98" x14ac:dyDescent="0.25">
      <c r="B1" s="27" t="s">
        <v>466</v>
      </c>
      <c r="Q1" s="27" t="s">
        <v>462</v>
      </c>
      <c r="CG1" s="27" t="s">
        <v>331</v>
      </c>
    </row>
    <row r="2" spans="1:98" x14ac:dyDescent="0.25">
      <c r="A2" s="27" t="s">
        <v>227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I2" s="85" t="s">
        <v>63</v>
      </c>
      <c r="J2" s="85" t="s">
        <v>64</v>
      </c>
      <c r="K2" s="85" t="s">
        <v>65</v>
      </c>
      <c r="L2" s="85" t="s">
        <v>68</v>
      </c>
      <c r="M2" s="85" t="s">
        <v>311</v>
      </c>
      <c r="N2" s="85" t="s">
        <v>314</v>
      </c>
      <c r="O2" s="85" t="s">
        <v>321</v>
      </c>
      <c r="Q2" s="27" t="s">
        <v>226</v>
      </c>
      <c r="R2" s="86" t="s">
        <v>458</v>
      </c>
      <c r="S2" s="27" t="s">
        <v>360</v>
      </c>
      <c r="T2" s="87" t="s">
        <v>178</v>
      </c>
      <c r="U2" s="27" t="s">
        <v>131</v>
      </c>
      <c r="V2" s="27" t="s">
        <v>132</v>
      </c>
      <c r="W2" s="27" t="s">
        <v>133</v>
      </c>
      <c r="X2" s="87" t="s">
        <v>335</v>
      </c>
      <c r="Y2" s="27" t="s">
        <v>361</v>
      </c>
      <c r="Z2" s="87" t="s">
        <v>179</v>
      </c>
      <c r="AA2" s="27" t="s">
        <v>134</v>
      </c>
      <c r="AB2" s="27" t="s">
        <v>59</v>
      </c>
      <c r="AC2" s="27" t="s">
        <v>136</v>
      </c>
      <c r="AD2" s="27" t="s">
        <v>137</v>
      </c>
      <c r="AE2" s="27" t="s">
        <v>362</v>
      </c>
      <c r="AF2" s="27" t="s">
        <v>138</v>
      </c>
      <c r="AG2" s="87" t="s">
        <v>459</v>
      </c>
      <c r="AH2" s="27" t="s">
        <v>139</v>
      </c>
      <c r="AI2" s="27" t="s">
        <v>140</v>
      </c>
      <c r="AJ2" s="27" t="s">
        <v>212</v>
      </c>
      <c r="AK2" s="27" t="s">
        <v>141</v>
      </c>
      <c r="AL2" s="27" t="s">
        <v>142</v>
      </c>
      <c r="AM2" s="27" t="s">
        <v>143</v>
      </c>
      <c r="AN2" s="87" t="s">
        <v>460</v>
      </c>
      <c r="AO2" s="27" t="s">
        <v>363</v>
      </c>
      <c r="AP2" s="27" t="s">
        <v>144</v>
      </c>
      <c r="AQ2" s="27" t="s">
        <v>368</v>
      </c>
      <c r="AR2" s="27" t="s">
        <v>57</v>
      </c>
      <c r="AS2" s="27" t="s">
        <v>128</v>
      </c>
      <c r="AT2" s="87" t="s">
        <v>461</v>
      </c>
      <c r="AU2" s="27" t="s">
        <v>145</v>
      </c>
      <c r="AV2" s="27" t="s">
        <v>146</v>
      </c>
      <c r="AW2" s="27" t="s">
        <v>60</v>
      </c>
      <c r="AX2" s="27" t="s">
        <v>147</v>
      </c>
      <c r="AY2" s="27" t="s">
        <v>148</v>
      </c>
      <c r="AZ2" s="27" t="s">
        <v>149</v>
      </c>
      <c r="BA2" s="27" t="s">
        <v>150</v>
      </c>
      <c r="BB2" s="27" t="s">
        <v>151</v>
      </c>
      <c r="BC2" s="27" t="s">
        <v>152</v>
      </c>
      <c r="BD2" s="27" t="s">
        <v>153</v>
      </c>
      <c r="BE2" s="27" t="s">
        <v>154</v>
      </c>
      <c r="BF2" s="27" t="s">
        <v>155</v>
      </c>
      <c r="BG2" s="27" t="s">
        <v>156</v>
      </c>
      <c r="BH2" s="27" t="s">
        <v>54</v>
      </c>
      <c r="BI2" s="27" t="s">
        <v>53</v>
      </c>
      <c r="BJ2" s="27" t="s">
        <v>157</v>
      </c>
      <c r="BK2" s="27" t="s">
        <v>158</v>
      </c>
      <c r="BL2" s="27" t="s">
        <v>159</v>
      </c>
      <c r="BM2" s="27" t="s">
        <v>160</v>
      </c>
      <c r="BN2" s="27" t="s">
        <v>161</v>
      </c>
      <c r="BO2" s="27" t="s">
        <v>162</v>
      </c>
      <c r="BP2" s="27" t="s">
        <v>163</v>
      </c>
      <c r="BQ2" s="27" t="s">
        <v>164</v>
      </c>
      <c r="BR2" s="27" t="s">
        <v>165</v>
      </c>
      <c r="BS2" s="27" t="s">
        <v>364</v>
      </c>
      <c r="BT2" s="27" t="s">
        <v>166</v>
      </c>
      <c r="BU2" s="27" t="s">
        <v>167</v>
      </c>
      <c r="BV2" s="27" t="s">
        <v>168</v>
      </c>
      <c r="BW2" s="27" t="s">
        <v>61</v>
      </c>
      <c r="BX2" s="27" t="s">
        <v>369</v>
      </c>
      <c r="BY2" s="27" t="s">
        <v>169</v>
      </c>
      <c r="BZ2" s="27" t="s">
        <v>170</v>
      </c>
      <c r="CA2" s="27" t="s">
        <v>171</v>
      </c>
      <c r="CB2" s="87" t="s">
        <v>172</v>
      </c>
      <c r="CC2" s="27" t="s">
        <v>173</v>
      </c>
      <c r="CD2" s="27" t="s">
        <v>174</v>
      </c>
      <c r="CE2" s="27" t="s">
        <v>370</v>
      </c>
      <c r="CG2" s="27" t="s">
        <v>59</v>
      </c>
      <c r="CH2" s="27" t="s">
        <v>57</v>
      </c>
      <c r="CI2" s="27" t="s">
        <v>60</v>
      </c>
      <c r="CJ2" s="27" t="s">
        <v>54</v>
      </c>
      <c r="CK2" s="27" t="s">
        <v>53</v>
      </c>
      <c r="CL2" s="27" t="s">
        <v>61</v>
      </c>
      <c r="CM2" s="27" t="s">
        <v>62</v>
      </c>
      <c r="CN2" s="67" t="s">
        <v>63</v>
      </c>
      <c r="CO2" s="67" t="s">
        <v>64</v>
      </c>
      <c r="CP2" s="67" t="s">
        <v>65</v>
      </c>
      <c r="CQ2" s="67" t="s">
        <v>68</v>
      </c>
      <c r="CR2" s="27" t="s">
        <v>311</v>
      </c>
      <c r="CS2" s="27" t="s">
        <v>314</v>
      </c>
      <c r="CT2" s="67" t="s">
        <v>321</v>
      </c>
    </row>
    <row r="3" spans="1:98" x14ac:dyDescent="0.25">
      <c r="A3" s="27" t="s">
        <v>0</v>
      </c>
      <c r="B3" s="25">
        <v>82049.136891999995</v>
      </c>
      <c r="C3" s="25">
        <v>1358.0473280000001</v>
      </c>
      <c r="D3" s="25">
        <v>1706.9757400000001</v>
      </c>
      <c r="E3" s="25">
        <v>8871.3808150000004</v>
      </c>
      <c r="F3" s="25">
        <v>7518.1171759999997</v>
      </c>
      <c r="G3" s="25">
        <v>796.22072700000001</v>
      </c>
      <c r="H3" s="25">
        <v>19521.950476000002</v>
      </c>
      <c r="I3" s="86">
        <v>775.38357559999997</v>
      </c>
      <c r="J3" s="86">
        <v>447.49314462000001</v>
      </c>
      <c r="K3" s="86">
        <v>1606.9072008000001</v>
      </c>
      <c r="L3" s="86">
        <v>1061.7791889</v>
      </c>
      <c r="M3" s="86">
        <v>236.76455383000001</v>
      </c>
      <c r="N3" s="86">
        <v>56.953672259999998</v>
      </c>
      <c r="O3" s="86">
        <v>225.37382073000001</v>
      </c>
      <c r="Q3" s="27" t="s">
        <v>0</v>
      </c>
      <c r="R3" s="88">
        <v>1160.14477606939</v>
      </c>
      <c r="S3" s="25">
        <v>177.537301672388</v>
      </c>
      <c r="T3" s="88">
        <v>236.78458010769199</v>
      </c>
      <c r="U3" s="25">
        <v>775.44924364039605</v>
      </c>
      <c r="V3" s="25">
        <v>775.44924364039605</v>
      </c>
      <c r="W3" s="25">
        <v>378.91477349789102</v>
      </c>
      <c r="X3" s="88">
        <v>388.47267396302902</v>
      </c>
      <c r="Y3" s="25">
        <v>447.53100085564398</v>
      </c>
      <c r="Z3" s="88">
        <v>56.958453800638701</v>
      </c>
      <c r="AA3" s="25">
        <v>1620.68710976497</v>
      </c>
      <c r="AB3" s="25">
        <v>82056.054453784003</v>
      </c>
      <c r="AC3" s="25">
        <v>629.29060624050999</v>
      </c>
      <c r="AD3" s="25">
        <v>291.79394047216903</v>
      </c>
      <c r="AE3" s="25">
        <v>113.69243047112001</v>
      </c>
      <c r="AF3" s="25">
        <v>12.9485743577637</v>
      </c>
      <c r="AG3" s="88">
        <v>224.99778034724901</v>
      </c>
      <c r="AH3" s="25">
        <v>1607.0432250443901</v>
      </c>
      <c r="AI3" s="25">
        <v>1607.0432250443901</v>
      </c>
      <c r="AJ3" s="25">
        <v>1967341.0178145</v>
      </c>
      <c r="AK3" s="25">
        <v>0</v>
      </c>
      <c r="AL3" s="25">
        <v>164.051180119284</v>
      </c>
      <c r="AM3" s="25">
        <v>35.502195316263297</v>
      </c>
      <c r="AN3" s="88">
        <v>1760.0858530431501</v>
      </c>
      <c r="AO3" s="25">
        <v>231.15110722323601</v>
      </c>
      <c r="AP3" s="25">
        <v>1061.87222269471</v>
      </c>
      <c r="AQ3" s="25">
        <v>225.39291211665599</v>
      </c>
      <c r="AR3" s="25">
        <v>1358.1618311842601</v>
      </c>
      <c r="AS3" s="25">
        <v>0</v>
      </c>
      <c r="AT3" s="88">
        <v>20071.8898268048</v>
      </c>
      <c r="AU3" s="25">
        <v>1536.4082671408801</v>
      </c>
      <c r="AV3" s="25">
        <v>170.71201580575001</v>
      </c>
      <c r="AW3" s="25">
        <v>1707.1202829466299</v>
      </c>
      <c r="AX3" s="25">
        <v>0</v>
      </c>
      <c r="AY3" s="25">
        <v>803.44439815395401</v>
      </c>
      <c r="AZ3" s="25">
        <v>0.21313452104587199</v>
      </c>
      <c r="BA3" s="25">
        <v>5033.5330459566903</v>
      </c>
      <c r="BB3" s="25">
        <v>8.7127354096463203E-2</v>
      </c>
      <c r="BC3" s="25">
        <v>25.8201689796458</v>
      </c>
      <c r="BD3" s="25">
        <v>275.947704452013</v>
      </c>
      <c r="BE3" s="25">
        <v>7.5317664059701098E-2</v>
      </c>
      <c r="BF3" s="25">
        <v>0</v>
      </c>
      <c r="BG3" s="25">
        <v>6.2574966263330998</v>
      </c>
      <c r="BH3" s="25">
        <v>8872.5436545618395</v>
      </c>
      <c r="BI3" s="25">
        <v>7519.1658554844798</v>
      </c>
      <c r="BJ3" s="25">
        <v>1353.3777990773599</v>
      </c>
      <c r="BK3" s="25">
        <v>8.0811478807519904E-2</v>
      </c>
      <c r="BL3" s="25">
        <v>1.4040916321037E-2</v>
      </c>
      <c r="BM3" s="25">
        <v>34.231145065119001</v>
      </c>
      <c r="BN3" s="25">
        <v>3.8574138539437901</v>
      </c>
      <c r="BO3" s="25">
        <v>2930.0267744142502</v>
      </c>
      <c r="BP3" s="25">
        <v>19.6539189651504</v>
      </c>
      <c r="BQ3" s="25">
        <v>8.8133273342261997</v>
      </c>
      <c r="BR3" s="25">
        <v>4185.7004493570703</v>
      </c>
      <c r="BS3" s="25">
        <v>110.32971736866</v>
      </c>
      <c r="BT3" s="25">
        <v>0.154631533288138</v>
      </c>
      <c r="BU3" s="25">
        <v>28.2198341739557</v>
      </c>
      <c r="BV3" s="25">
        <v>1.2558795136714099E-2</v>
      </c>
      <c r="BW3" s="25">
        <v>796.28798579870704</v>
      </c>
      <c r="BX3" s="25">
        <v>207.723693687718</v>
      </c>
      <c r="BY3" s="25">
        <v>0</v>
      </c>
      <c r="BZ3" s="25">
        <v>578.31460301154698</v>
      </c>
      <c r="CA3" s="25">
        <v>798.05641482806504</v>
      </c>
      <c r="CB3" s="88">
        <v>0</v>
      </c>
      <c r="CC3" s="25">
        <v>3101.6261613459601</v>
      </c>
      <c r="CD3" s="25">
        <v>19523.596780678599</v>
      </c>
      <c r="CE3" s="25">
        <v>547.43460454323395</v>
      </c>
      <c r="CF3" s="25"/>
      <c r="CG3" s="49">
        <f t="shared" ref="CG3:CG34" si="0">(AB3-B3)/(B3+1E-50)</f>
        <v>8.430998845379403E-5</v>
      </c>
      <c r="CH3" s="49">
        <f t="shared" ref="CH3:CH34" si="1">(AR3-C3)/(C3+1E-50)</f>
        <v>8.4314575714110858E-5</v>
      </c>
      <c r="CI3" s="49">
        <f t="shared" ref="CI3:CI34" si="2">(AW3-D3)/(D3+1E-50)</f>
        <v>8.467779784018868E-5</v>
      </c>
      <c r="CJ3" s="49">
        <f t="shared" ref="CJ3:CJ34" si="3">(BH3-E3)/(E3+1E-50)</f>
        <v>1.3107762884813823E-4</v>
      </c>
      <c r="CK3" s="49">
        <f t="shared" ref="CK3:CK34" si="4">(BI3-F3)/(F3+1E-50)</f>
        <v>1.3948698323401734E-4</v>
      </c>
      <c r="CL3" s="49">
        <f t="shared" ref="CL3:CL34" si="5">(BW3-G3)/(G3+1E-50)</f>
        <v>8.447255443907843E-5</v>
      </c>
      <c r="CM3" s="49">
        <f t="shared" ref="CM3:CM34" si="6">(CD3-H3)/(H3+1E-50)</f>
        <v>8.4330952515296022E-5</v>
      </c>
      <c r="CN3" s="93">
        <f t="shared" ref="CN3:CN34" si="7">(V3-I3)/(I3+1E-50)</f>
        <v>8.4691038683998041E-5</v>
      </c>
      <c r="CO3" s="93">
        <f t="shared" ref="CO3:CO34" si="8">(Y3-J3)/(J3+1E-50)</f>
        <v>8.4596235940369836E-5</v>
      </c>
      <c r="CP3" s="93">
        <f t="shared" ref="CP3:CP34" si="9">(AI3-K3)/(K3+1E-50)</f>
        <v>8.4649719860786495E-5</v>
      </c>
      <c r="CQ3" s="93">
        <f t="shared" ref="CQ3:CQ34" si="10">(AP3-L3)/(L3+1E-50)</f>
        <v>8.7620661322590295E-5</v>
      </c>
      <c r="CR3" s="92">
        <f>(T3-M3)/(M3+1E-50)</f>
        <v>8.458309053458215E-5</v>
      </c>
      <c r="CS3" s="92">
        <f>(Z3-N3)/(N3+1E-50)</f>
        <v>8.3954913686246362E-5</v>
      </c>
      <c r="CT3" s="93">
        <f t="shared" ref="CT3:CT34" si="11">(AQ3-O3)/(O3+1E-50)</f>
        <v>8.4709868227589831E-5</v>
      </c>
    </row>
    <row r="4" spans="1:98" x14ac:dyDescent="0.25">
      <c r="A4" s="27" t="s">
        <v>2</v>
      </c>
      <c r="B4" s="25">
        <v>316378.60440000001</v>
      </c>
      <c r="C4" s="25">
        <v>5193.8670789999996</v>
      </c>
      <c r="D4" s="25">
        <v>4382.7739110000002</v>
      </c>
      <c r="E4" s="25">
        <v>32243.669763999998</v>
      </c>
      <c r="F4" s="25">
        <v>27325.143871</v>
      </c>
      <c r="G4" s="25">
        <v>2397.711213</v>
      </c>
      <c r="H4" s="25">
        <v>74661.881613000005</v>
      </c>
      <c r="I4" s="86">
        <v>2054.1651741999999</v>
      </c>
      <c r="J4" s="86">
        <v>551.53599453000004</v>
      </c>
      <c r="K4" s="86">
        <v>3078.7964920999998</v>
      </c>
      <c r="L4" s="86">
        <v>2823.8642977</v>
      </c>
      <c r="M4" s="86">
        <v>627.52540059</v>
      </c>
      <c r="N4" s="86">
        <v>333.37286913000003</v>
      </c>
      <c r="O4" s="86">
        <v>595.65887653000004</v>
      </c>
      <c r="Q4" s="27" t="s">
        <v>2</v>
      </c>
      <c r="R4" s="88">
        <v>6075.0741168426403</v>
      </c>
      <c r="S4" s="25">
        <v>1051.6006591328801</v>
      </c>
      <c r="T4" s="88">
        <v>627.52518397094195</v>
      </c>
      <c r="U4" s="25">
        <v>2054.16442902364</v>
      </c>
      <c r="V4" s="25">
        <v>2054.16442902364</v>
      </c>
      <c r="W4" s="25">
        <v>1702.8838637157501</v>
      </c>
      <c r="X4" s="88">
        <v>95.029934414505504</v>
      </c>
      <c r="Y4" s="25">
        <v>551.53579469052897</v>
      </c>
      <c r="Z4" s="88">
        <v>333.37278277187698</v>
      </c>
      <c r="AA4" s="25">
        <v>7671.3898610047099</v>
      </c>
      <c r="AB4" s="25">
        <v>316378.52676363499</v>
      </c>
      <c r="AC4" s="25">
        <v>2526.8680119273299</v>
      </c>
      <c r="AD4" s="25">
        <v>1013.77319929138</v>
      </c>
      <c r="AE4" s="25">
        <v>721.03487759195104</v>
      </c>
      <c r="AF4" s="25">
        <v>436.04730336712902</v>
      </c>
      <c r="AG4" s="88">
        <v>686.92970420598203</v>
      </c>
      <c r="AH4" s="25">
        <v>3078.7956108103799</v>
      </c>
      <c r="AI4" s="25">
        <v>3078.7956108103799</v>
      </c>
      <c r="AJ4" s="25">
        <v>10589708.1661985</v>
      </c>
      <c r="AK4" s="25">
        <v>0</v>
      </c>
      <c r="AL4" s="25">
        <v>1000.17262941633</v>
      </c>
      <c r="AM4" s="25">
        <v>175.36762643851799</v>
      </c>
      <c r="AN4" s="88">
        <v>7637.8196340651502</v>
      </c>
      <c r="AO4" s="25">
        <v>1210.4151780488</v>
      </c>
      <c r="AP4" s="25">
        <v>2823.8722266220202</v>
      </c>
      <c r="AQ4" s="25">
        <v>595.658563571282</v>
      </c>
      <c r="AR4" s="25">
        <v>5193.8651417947804</v>
      </c>
      <c r="AS4" s="25">
        <v>0</v>
      </c>
      <c r="AT4" s="88">
        <v>77085.381739541495</v>
      </c>
      <c r="AU4" s="25">
        <v>3944.49531480326</v>
      </c>
      <c r="AV4" s="25">
        <v>438.27726525348203</v>
      </c>
      <c r="AW4" s="25">
        <v>4382.7725800567396</v>
      </c>
      <c r="AX4" s="25">
        <v>0</v>
      </c>
      <c r="AY4" s="25">
        <v>4028.55860193545</v>
      </c>
      <c r="AZ4" s="25">
        <v>0.13051726509564199</v>
      </c>
      <c r="BA4" s="25">
        <v>22487.365855749202</v>
      </c>
      <c r="BB4" s="25">
        <v>0</v>
      </c>
      <c r="BC4" s="25">
        <v>186.98061261594901</v>
      </c>
      <c r="BD4" s="25">
        <v>2265.8694099007298</v>
      </c>
      <c r="BE4" s="25">
        <v>0.30661447669934999</v>
      </c>
      <c r="BF4" s="25">
        <v>0</v>
      </c>
      <c r="BG4" s="25">
        <v>225.803062943941</v>
      </c>
      <c r="BH4" s="25">
        <v>32242.642769104001</v>
      </c>
      <c r="BI4" s="25">
        <v>27324.118474552</v>
      </c>
      <c r="BJ4" s="25">
        <v>4918.5242945520504</v>
      </c>
      <c r="BK4" s="25">
        <v>8.9317013226409099</v>
      </c>
      <c r="BL4" s="25">
        <v>9.8708750913319807E-2</v>
      </c>
      <c r="BM4" s="25">
        <v>133.244471012307</v>
      </c>
      <c r="BN4" s="25">
        <v>106.868987097229</v>
      </c>
      <c r="BO4" s="25">
        <v>9939.6713679725708</v>
      </c>
      <c r="BP4" s="25">
        <v>42.866543394004502</v>
      </c>
      <c r="BQ4" s="25">
        <v>54.6538875304485</v>
      </c>
      <c r="BR4" s="25">
        <v>14199.525791268499</v>
      </c>
      <c r="BS4" s="25">
        <v>372.705405056958</v>
      </c>
      <c r="BT4" s="25">
        <v>1.7461207939439001</v>
      </c>
      <c r="BU4" s="25">
        <v>157.28586053021101</v>
      </c>
      <c r="BV4" s="25">
        <v>0.13481767676019701</v>
      </c>
      <c r="BW4" s="25">
        <v>2397.7104689390499</v>
      </c>
      <c r="BX4" s="25">
        <v>986.15018509937101</v>
      </c>
      <c r="BY4" s="25">
        <v>0</v>
      </c>
      <c r="BZ4" s="25">
        <v>1081.86260377944</v>
      </c>
      <c r="CA4" s="25">
        <v>3449.8879438775798</v>
      </c>
      <c r="CB4" s="88">
        <v>0</v>
      </c>
      <c r="CC4" s="25">
        <v>11941.5091365556</v>
      </c>
      <c r="CD4" s="25">
        <v>74661.857787948393</v>
      </c>
      <c r="CE4" s="25">
        <v>2610.1433966670902</v>
      </c>
      <c r="CF4" s="25"/>
      <c r="CG4" s="49">
        <f t="shared" si="0"/>
        <v>-2.4539069311996949E-7</v>
      </c>
      <c r="CH4" s="49">
        <f t="shared" si="1"/>
        <v>-3.7297936004651498E-7</v>
      </c>
      <c r="CI4" s="49">
        <f t="shared" si="2"/>
        <v>-3.0367600238614017E-7</v>
      </c>
      <c r="CJ4" s="49">
        <f t="shared" si="3"/>
        <v>-3.1851054905179243E-5</v>
      </c>
      <c r="CK4" s="49">
        <f t="shared" si="4"/>
        <v>-3.7525747452259785E-5</v>
      </c>
      <c r="CL4" s="49">
        <f t="shared" si="5"/>
        <v>-3.1032133734395506E-7</v>
      </c>
      <c r="CM4" s="49">
        <f t="shared" si="6"/>
        <v>-3.1910596274166662E-7</v>
      </c>
      <c r="CN4" s="93">
        <f t="shared" si="7"/>
        <v>-3.6276360309350004E-7</v>
      </c>
      <c r="CO4" s="93">
        <f t="shared" si="8"/>
        <v>-3.6233260031502505E-7</v>
      </c>
      <c r="CP4" s="93">
        <f t="shared" si="9"/>
        <v>-2.8624484344601959E-7</v>
      </c>
      <c r="CQ4" s="93">
        <f t="shared" si="10"/>
        <v>2.8078268586466481E-6</v>
      </c>
      <c r="CR4" s="92">
        <f t="shared" ref="CR4:CR51" si="12">(T4-M4)/(M4+1E-50)</f>
        <v>-3.4519568107900011E-7</v>
      </c>
      <c r="CS4" s="92">
        <f t="shared" ref="CS4:CS51" si="13">(Z4-N4)/(N4+1E-50)</f>
        <v>-2.5904364463516947E-7</v>
      </c>
      <c r="CT4" s="93">
        <f t="shared" si="11"/>
        <v>-5.2539923498526656E-7</v>
      </c>
    </row>
    <row r="5" spans="1:98" x14ac:dyDescent="0.25">
      <c r="A5" s="27" t="s">
        <v>3</v>
      </c>
      <c r="B5" s="25">
        <v>124471.15687999999</v>
      </c>
      <c r="C5" s="25">
        <v>2048.8517000000002</v>
      </c>
      <c r="D5" s="25">
        <v>2005.18408</v>
      </c>
      <c r="E5" s="25">
        <v>12936.307597999999</v>
      </c>
      <c r="F5" s="25">
        <v>10962.971148000001</v>
      </c>
      <c r="G5" s="25">
        <v>1029.2128990000001</v>
      </c>
      <c r="H5" s="25">
        <v>29452.25936</v>
      </c>
      <c r="I5" s="86">
        <v>1002.3463264</v>
      </c>
      <c r="J5" s="86">
        <v>578.47899235</v>
      </c>
      <c r="K5" s="86">
        <v>2077.2654726999999</v>
      </c>
      <c r="L5" s="86">
        <v>1372.5728812</v>
      </c>
      <c r="M5" s="86">
        <v>306.06797693999999</v>
      </c>
      <c r="N5" s="86">
        <v>73.624599009999997</v>
      </c>
      <c r="O5" s="86">
        <v>291.34305705999998</v>
      </c>
      <c r="Q5" s="27" t="s">
        <v>3</v>
      </c>
      <c r="R5" s="88">
        <v>1817.0990054096401</v>
      </c>
      <c r="S5" s="25">
        <v>278.07117193513602</v>
      </c>
      <c r="T5" s="88">
        <v>306.070605470011</v>
      </c>
      <c r="U5" s="25">
        <v>1002.3547716478701</v>
      </c>
      <c r="V5" s="25">
        <v>1002.3547716478701</v>
      </c>
      <c r="W5" s="25">
        <v>593.48264236227396</v>
      </c>
      <c r="X5" s="88">
        <v>608.45271796762302</v>
      </c>
      <c r="Y5" s="25">
        <v>578.483978303237</v>
      </c>
      <c r="Z5" s="88">
        <v>73.625215897878604</v>
      </c>
      <c r="AA5" s="25">
        <v>2538.4325175588801</v>
      </c>
      <c r="AB5" s="25">
        <v>124472.091496839</v>
      </c>
      <c r="AC5" s="25">
        <v>985.63848349364196</v>
      </c>
      <c r="AD5" s="25">
        <v>457.027859376111</v>
      </c>
      <c r="AE5" s="25">
        <v>178.072961601852</v>
      </c>
      <c r="AF5" s="25">
        <v>20.2809328506392</v>
      </c>
      <c r="AG5" s="88">
        <v>352.407027830164</v>
      </c>
      <c r="AH5" s="25">
        <v>2077.2828821072198</v>
      </c>
      <c r="AI5" s="25">
        <v>2077.2828821072198</v>
      </c>
      <c r="AJ5" s="25">
        <v>4039726.4616324101</v>
      </c>
      <c r="AK5" s="25">
        <v>0</v>
      </c>
      <c r="AL5" s="25">
        <v>256.94827986535699</v>
      </c>
      <c r="AM5" s="25">
        <v>55.605994445275698</v>
      </c>
      <c r="AN5" s="88">
        <v>2756.7681580661401</v>
      </c>
      <c r="AO5" s="25">
        <v>362.04492719980499</v>
      </c>
      <c r="AP5" s="25">
        <v>1372.5885923999999</v>
      </c>
      <c r="AQ5" s="25">
        <v>291.34554329757998</v>
      </c>
      <c r="AR5" s="25">
        <v>2048.8671858274702</v>
      </c>
      <c r="AS5" s="25">
        <v>0</v>
      </c>
      <c r="AT5" s="88">
        <v>30311.258728605499</v>
      </c>
      <c r="AU5" s="25">
        <v>1804.68160498619</v>
      </c>
      <c r="AV5" s="25">
        <v>200.52015564917801</v>
      </c>
      <c r="AW5" s="25">
        <v>2005.20176063537</v>
      </c>
      <c r="AX5" s="25">
        <v>0</v>
      </c>
      <c r="AY5" s="25">
        <v>1258.4101422154799</v>
      </c>
      <c r="AZ5" s="25">
        <v>0.30623654011034102</v>
      </c>
      <c r="BA5" s="25">
        <v>7883.8676307281503</v>
      </c>
      <c r="BB5" s="25">
        <v>0.12818949037517099</v>
      </c>
      <c r="BC5" s="25">
        <v>36.8493510600373</v>
      </c>
      <c r="BD5" s="25">
        <v>394.66592546062799</v>
      </c>
      <c r="BE5" s="25">
        <v>0.12217166755072</v>
      </c>
      <c r="BF5" s="25">
        <v>0</v>
      </c>
      <c r="BG5" s="25">
        <v>8.92568350843543</v>
      </c>
      <c r="BH5" s="25">
        <v>12936.997815242299</v>
      </c>
      <c r="BI5" s="25">
        <v>10963.6458814383</v>
      </c>
      <c r="BJ5" s="25">
        <v>1973.3519338040201</v>
      </c>
      <c r="BK5" s="25">
        <v>0.117713164773447</v>
      </c>
      <c r="BL5" s="25">
        <v>2.1236709336133201E-2</v>
      </c>
      <c r="BM5" s="25">
        <v>57.151590495323397</v>
      </c>
      <c r="BN5" s="25">
        <v>5.4647128835904404</v>
      </c>
      <c r="BO5" s="25">
        <v>4273.3802253233898</v>
      </c>
      <c r="BP5" s="25">
        <v>28.244891863401602</v>
      </c>
      <c r="BQ5" s="25">
        <v>12.694686242497299</v>
      </c>
      <c r="BR5" s="25">
        <v>6104.7374415361801</v>
      </c>
      <c r="BS5" s="25">
        <v>172.80607147094801</v>
      </c>
      <c r="BT5" s="25">
        <v>0.22251674125674401</v>
      </c>
      <c r="BU5" s="25">
        <v>40.593751372211798</v>
      </c>
      <c r="BV5" s="25">
        <v>1.95573792191228E-2</v>
      </c>
      <c r="BW5" s="25">
        <v>1029.22160742957</v>
      </c>
      <c r="BX5" s="25">
        <v>325.35119404454298</v>
      </c>
      <c r="BY5" s="25">
        <v>0</v>
      </c>
      <c r="BZ5" s="25">
        <v>905.79635640128504</v>
      </c>
      <c r="CA5" s="25">
        <v>1249.9710351358699</v>
      </c>
      <c r="CB5" s="88">
        <v>0</v>
      </c>
      <c r="CC5" s="25">
        <v>4857.9816132727401</v>
      </c>
      <c r="CD5" s="25">
        <v>29452.484260288598</v>
      </c>
      <c r="CE5" s="25">
        <v>857.43018894195995</v>
      </c>
      <c r="CF5" s="25"/>
      <c r="CG5" s="49">
        <f t="shared" si="0"/>
        <v>7.5087021156629074E-6</v>
      </c>
      <c r="CH5" s="49">
        <f t="shared" si="1"/>
        <v>7.5582959323028704E-6</v>
      </c>
      <c r="CI5" s="49">
        <f t="shared" si="2"/>
        <v>8.8174624695655529E-6</v>
      </c>
      <c r="CJ5" s="49">
        <f t="shared" si="3"/>
        <v>5.3355042547566327E-5</v>
      </c>
      <c r="CK5" s="49">
        <f t="shared" si="4"/>
        <v>6.1546585245093405E-5</v>
      </c>
      <c r="CL5" s="49">
        <f t="shared" si="5"/>
        <v>8.4612518734850365E-6</v>
      </c>
      <c r="CM5" s="49">
        <f t="shared" si="6"/>
        <v>7.6360962956796341E-6</v>
      </c>
      <c r="CN5" s="93">
        <f t="shared" si="7"/>
        <v>8.4254789464149747E-6</v>
      </c>
      <c r="CO5" s="93">
        <f t="shared" si="8"/>
        <v>8.6190739904687659E-6</v>
      </c>
      <c r="CP5" s="93">
        <f t="shared" si="9"/>
        <v>8.3809255238335347E-6</v>
      </c>
      <c r="CQ5" s="93">
        <f t="shared" si="10"/>
        <v>1.1446532432001489E-5</v>
      </c>
      <c r="CR5" s="92">
        <f t="shared" si="12"/>
        <v>8.5880595457531886E-6</v>
      </c>
      <c r="CS5" s="92">
        <f t="shared" si="13"/>
        <v>8.3788283658189102E-6</v>
      </c>
      <c r="CT5" s="93">
        <f t="shared" si="11"/>
        <v>8.5337114434451525E-6</v>
      </c>
    </row>
    <row r="6" spans="1:98" x14ac:dyDescent="0.25">
      <c r="A6" s="27" t="s">
        <v>4</v>
      </c>
      <c r="B6" s="25">
        <v>998515.17599999998</v>
      </c>
      <c r="C6" s="25">
        <v>16407.533817</v>
      </c>
      <c r="D6" s="25">
        <v>14619.579100999999</v>
      </c>
      <c r="E6" s="25">
        <v>102466.51323</v>
      </c>
      <c r="F6" s="25">
        <v>86836.027749000001</v>
      </c>
      <c r="G6" s="25">
        <v>7808.0850909999999</v>
      </c>
      <c r="H6" s="25">
        <v>235858.43301000001</v>
      </c>
      <c r="I6" s="86">
        <v>6687.0656281000001</v>
      </c>
      <c r="J6" s="86">
        <v>1795.4531873999999</v>
      </c>
      <c r="K6" s="86">
        <v>10022.618659</v>
      </c>
      <c r="L6" s="86">
        <v>9192.7202966999994</v>
      </c>
      <c r="M6" s="86">
        <v>2042.8267361000001</v>
      </c>
      <c r="N6" s="86">
        <v>1085.2517021000001</v>
      </c>
      <c r="O6" s="86">
        <v>1939.0894367000001</v>
      </c>
      <c r="Q6" s="27" t="s">
        <v>4</v>
      </c>
      <c r="R6" s="88">
        <v>19110.0953894784</v>
      </c>
      <c r="S6" s="25">
        <v>3307.9739836857302</v>
      </c>
      <c r="T6" s="88">
        <v>2042.83704242256</v>
      </c>
      <c r="U6" s="25">
        <v>6687.0994622567596</v>
      </c>
      <c r="V6" s="25">
        <v>6687.0994622567596</v>
      </c>
      <c r="W6" s="25">
        <v>5356.6870124432398</v>
      </c>
      <c r="X6" s="88">
        <v>298.93137628174202</v>
      </c>
      <c r="Y6" s="25">
        <v>1795.4622963427701</v>
      </c>
      <c r="Z6" s="88">
        <v>1085.25725912236</v>
      </c>
      <c r="AA6" s="25">
        <v>24131.5526363973</v>
      </c>
      <c r="AB6" s="25">
        <v>998519.77646888304</v>
      </c>
      <c r="AC6" s="25">
        <v>7948.6580810718297</v>
      </c>
      <c r="AD6" s="25">
        <v>3188.9820565105701</v>
      </c>
      <c r="AE6" s="25">
        <v>2268.12780057803</v>
      </c>
      <c r="AF6" s="25">
        <v>1371.6548165506399</v>
      </c>
      <c r="AG6" s="88">
        <v>2160.8447211186499</v>
      </c>
      <c r="AH6" s="25">
        <v>10022.6706867006</v>
      </c>
      <c r="AI6" s="25">
        <v>10022.6706867006</v>
      </c>
      <c r="AJ6" s="25">
        <v>34593801.0337824</v>
      </c>
      <c r="AK6" s="25">
        <v>0</v>
      </c>
      <c r="AL6" s="25">
        <v>3146.1992550226</v>
      </c>
      <c r="AM6" s="25">
        <v>551.64629587798902</v>
      </c>
      <c r="AN6" s="88">
        <v>24025.955361347598</v>
      </c>
      <c r="AO6" s="25">
        <v>3807.5500546635899</v>
      </c>
      <c r="AP6" s="25">
        <v>9192.7951127731394</v>
      </c>
      <c r="AQ6" s="25">
        <v>1939.09916092806</v>
      </c>
      <c r="AR6" s="25">
        <v>16407.609163488101</v>
      </c>
      <c r="AS6" s="25">
        <v>0</v>
      </c>
      <c r="AT6" s="88">
        <v>243483.14841268599</v>
      </c>
      <c r="AU6" s="25">
        <v>13157.6921670925</v>
      </c>
      <c r="AV6" s="25">
        <v>1461.9658200163501</v>
      </c>
      <c r="AW6" s="25">
        <v>14619.6579871088</v>
      </c>
      <c r="AX6" s="25">
        <v>0</v>
      </c>
      <c r="AY6" s="25">
        <v>12672.4605848419</v>
      </c>
      <c r="AZ6" s="25">
        <v>0.32697895795883902</v>
      </c>
      <c r="BA6" s="25">
        <v>70737.523862742106</v>
      </c>
      <c r="BB6" s="25">
        <v>0</v>
      </c>
      <c r="BC6" s="25">
        <v>647.65781448662597</v>
      </c>
      <c r="BD6" s="25">
        <v>7755.3620833064897</v>
      </c>
      <c r="BE6" s="25">
        <v>1.01940182200531</v>
      </c>
      <c r="BF6" s="25">
        <v>0</v>
      </c>
      <c r="BG6" s="25">
        <v>784.41667500494304</v>
      </c>
      <c r="BH6" s="25">
        <v>102463.88807379</v>
      </c>
      <c r="BI6" s="25">
        <v>86833.328107923997</v>
      </c>
      <c r="BJ6" s="25">
        <v>15630.5599658665</v>
      </c>
      <c r="BK6" s="25">
        <v>30.209941010030999</v>
      </c>
      <c r="BL6" s="25">
        <v>0.34305004630453501</v>
      </c>
      <c r="BM6" s="25">
        <v>458.08424276320699</v>
      </c>
      <c r="BN6" s="25">
        <v>349.22003890395001</v>
      </c>
      <c r="BO6" s="25">
        <v>31266.405049788002</v>
      </c>
      <c r="BP6" s="25">
        <v>143.49182750819</v>
      </c>
      <c r="BQ6" s="25">
        <v>179.458798610027</v>
      </c>
      <c r="BR6" s="25">
        <v>44666.019616470498</v>
      </c>
      <c r="BS6" s="25">
        <v>1172.40300319313</v>
      </c>
      <c r="BT6" s="25">
        <v>6.0455921452391701</v>
      </c>
      <c r="BU6" s="25">
        <v>544.79415146843201</v>
      </c>
      <c r="BV6" s="25">
        <v>0.472845632062798</v>
      </c>
      <c r="BW6" s="25">
        <v>7808.1248342263098</v>
      </c>
      <c r="BX6" s="25">
        <v>3102.0892864469902</v>
      </c>
      <c r="BY6" s="25">
        <v>0</v>
      </c>
      <c r="BZ6" s="25">
        <v>3403.1675475870702</v>
      </c>
      <c r="CA6" s="25">
        <v>10852.1608743341</v>
      </c>
      <c r="CB6" s="88">
        <v>0</v>
      </c>
      <c r="CC6" s="25">
        <v>37563.882204907597</v>
      </c>
      <c r="CD6" s="25">
        <v>235859.53760196501</v>
      </c>
      <c r="CE6" s="25">
        <v>8210.6126428920707</v>
      </c>
      <c r="CF6" s="25"/>
      <c r="CG6" s="49">
        <f t="shared" si="0"/>
        <v>4.6073099274137189E-6</v>
      </c>
      <c r="CH6" s="49">
        <f t="shared" si="1"/>
        <v>4.5921884996341758E-6</v>
      </c>
      <c r="CI6" s="49">
        <f t="shared" si="2"/>
        <v>5.3959220204202377E-6</v>
      </c>
      <c r="CJ6" s="49">
        <f t="shared" si="3"/>
        <v>-2.5619650042163269E-5</v>
      </c>
      <c r="CK6" s="49">
        <f t="shared" si="4"/>
        <v>-3.1088951740252639E-5</v>
      </c>
      <c r="CL6" s="49">
        <f t="shared" si="5"/>
        <v>5.0900093744685429E-6</v>
      </c>
      <c r="CM6" s="49">
        <f t="shared" si="6"/>
        <v>4.6832837431728935E-6</v>
      </c>
      <c r="CN6" s="93">
        <f t="shared" si="7"/>
        <v>5.0596417982296832E-6</v>
      </c>
      <c r="CO6" s="93">
        <f t="shared" si="8"/>
        <v>5.073339051137828E-6</v>
      </c>
      <c r="CP6" s="93">
        <f t="shared" si="9"/>
        <v>5.1910286492987341E-6</v>
      </c>
      <c r="CQ6" s="93">
        <f t="shared" si="10"/>
        <v>8.1386217273340775E-6</v>
      </c>
      <c r="CR6" s="92">
        <f t="shared" si="12"/>
        <v>5.0451280952016219E-6</v>
      </c>
      <c r="CS6" s="92">
        <f t="shared" si="13"/>
        <v>5.1204917247562153E-6</v>
      </c>
      <c r="CT6" s="93">
        <f t="shared" si="11"/>
        <v>5.0148424697954068E-6</v>
      </c>
    </row>
    <row r="7" spans="1:98" x14ac:dyDescent="0.25">
      <c r="A7" s="27" t="s">
        <v>5</v>
      </c>
      <c r="B7" s="25">
        <v>289095.62423999998</v>
      </c>
      <c r="C7" s="25">
        <v>4737.0038029999996</v>
      </c>
      <c r="D7" s="25">
        <v>3543.1277359999999</v>
      </c>
      <c r="E7" s="25">
        <v>29050.811756999999</v>
      </c>
      <c r="F7" s="25">
        <v>24619.334020999999</v>
      </c>
      <c r="G7" s="25">
        <v>2049.76422</v>
      </c>
      <c r="H7" s="25">
        <v>68094.480286000005</v>
      </c>
      <c r="I7" s="86">
        <v>2345.5560119000002</v>
      </c>
      <c r="J7" s="86">
        <v>628.83539235000001</v>
      </c>
      <c r="K7" s="86">
        <v>4684.8236682999996</v>
      </c>
      <c r="L7" s="86">
        <v>5271.7367002000001</v>
      </c>
      <c r="M7" s="86">
        <v>716.87234828999999</v>
      </c>
      <c r="N7" s="86">
        <v>379.39735272000001</v>
      </c>
      <c r="O7" s="86">
        <v>681.23834093999994</v>
      </c>
      <c r="Q7" s="27" t="s">
        <v>5</v>
      </c>
      <c r="R7" s="88">
        <v>4786.6415553270599</v>
      </c>
      <c r="S7" s="25">
        <v>826.842195339809</v>
      </c>
      <c r="T7" s="88">
        <v>716.87157624340898</v>
      </c>
      <c r="U7" s="25">
        <v>2345.5535051799602</v>
      </c>
      <c r="V7" s="25">
        <v>2345.5535051799602</v>
      </c>
      <c r="W7" s="25">
        <v>1347.52458133236</v>
      </c>
      <c r="X7" s="88">
        <v>75.068180995385006</v>
      </c>
      <c r="Y7" s="25">
        <v>628.83470166625204</v>
      </c>
      <c r="Z7" s="88">
        <v>379.39692319046901</v>
      </c>
      <c r="AA7" s="25">
        <v>7848.5416004495601</v>
      </c>
      <c r="AB7" s="25">
        <v>289095.340077275</v>
      </c>
      <c r="AC7" s="25">
        <v>1957.29057692673</v>
      </c>
      <c r="AD7" s="25">
        <v>1156.2871141653</v>
      </c>
      <c r="AE7" s="25">
        <v>403.25348328871701</v>
      </c>
      <c r="AF7" s="25">
        <v>343.207059763622</v>
      </c>
      <c r="AG7" s="88">
        <v>541.60753439194002</v>
      </c>
      <c r="AH7" s="25">
        <v>4684.8193875307297</v>
      </c>
      <c r="AI7" s="25">
        <v>4684.8193875307297</v>
      </c>
      <c r="AJ7" s="25">
        <v>6594691.5817423603</v>
      </c>
      <c r="AK7" s="25">
        <v>0</v>
      </c>
      <c r="AL7" s="25">
        <v>787.91348882060402</v>
      </c>
      <c r="AM7" s="25">
        <v>138.34097496429001</v>
      </c>
      <c r="AN7" s="88">
        <v>6627.7413968362098</v>
      </c>
      <c r="AO7" s="25">
        <v>954.41316707464296</v>
      </c>
      <c r="AP7" s="25">
        <v>5271.7475837571401</v>
      </c>
      <c r="AQ7" s="25">
        <v>681.23773649019802</v>
      </c>
      <c r="AR7" s="25">
        <v>4736.99923664158</v>
      </c>
      <c r="AS7" s="25">
        <v>0</v>
      </c>
      <c r="AT7" s="88">
        <v>70360.963490869093</v>
      </c>
      <c r="AU7" s="25">
        <v>3188.8109168169599</v>
      </c>
      <c r="AV7" s="25">
        <v>354.31235728114899</v>
      </c>
      <c r="AW7" s="25">
        <v>3543.12327409811</v>
      </c>
      <c r="AX7" s="25">
        <v>0</v>
      </c>
      <c r="AY7" s="25">
        <v>3057.0961696050499</v>
      </c>
      <c r="AZ7" s="25">
        <v>9.92593380813174E-2</v>
      </c>
      <c r="BA7" s="25">
        <v>19119.849985529301</v>
      </c>
      <c r="BB7" s="25">
        <v>0</v>
      </c>
      <c r="BC7" s="25">
        <v>179.627753719803</v>
      </c>
      <c r="BD7" s="25">
        <v>2157.3263398828199</v>
      </c>
      <c r="BE7" s="25">
        <v>0.28565252661618001</v>
      </c>
      <c r="BF7" s="25">
        <v>0</v>
      </c>
      <c r="BG7" s="25">
        <v>217.40108089540701</v>
      </c>
      <c r="BH7" s="25">
        <v>29049.891824414499</v>
      </c>
      <c r="BI7" s="25">
        <v>24618.418299290901</v>
      </c>
      <c r="BJ7" s="25">
        <v>4431.4735251236498</v>
      </c>
      <c r="BK7" s="25">
        <v>8.42856318733444</v>
      </c>
      <c r="BL7" s="25">
        <v>9.5066231855861799E-2</v>
      </c>
      <c r="BM7" s="25">
        <v>127.285547467936</v>
      </c>
      <c r="BN7" s="25">
        <v>98.291549546398997</v>
      </c>
      <c r="BO7" s="25">
        <v>8888.4119496744297</v>
      </c>
      <c r="BP7" s="25">
        <v>40.139203142390997</v>
      </c>
      <c r="BQ7" s="25">
        <v>50.447747818438302</v>
      </c>
      <c r="BR7" s="25">
        <v>12697.671860046101</v>
      </c>
      <c r="BS7" s="25">
        <v>545.90953146914001</v>
      </c>
      <c r="BT7" s="25">
        <v>1.6769190474544799</v>
      </c>
      <c r="BU7" s="25">
        <v>151.099065369356</v>
      </c>
      <c r="BV7" s="25">
        <v>0.13074139640150501</v>
      </c>
      <c r="BW7" s="25">
        <v>2049.76211436229</v>
      </c>
      <c r="BX7" s="25">
        <v>775.67018919029101</v>
      </c>
      <c r="BY7" s="25">
        <v>0</v>
      </c>
      <c r="BZ7" s="25">
        <v>859.14068391856699</v>
      </c>
      <c r="CA7" s="25">
        <v>2890.1486318796201</v>
      </c>
      <c r="CB7" s="88">
        <v>0</v>
      </c>
      <c r="CC7" s="25">
        <v>10274.724276963199</v>
      </c>
      <c r="CD7" s="25">
        <v>68094.413408773893</v>
      </c>
      <c r="CE7" s="25">
        <v>2207.5325048138202</v>
      </c>
      <c r="CF7" s="25"/>
      <c r="CG7" s="49">
        <f t="shared" si="0"/>
        <v>-9.82936790273926E-7</v>
      </c>
      <c r="CH7" s="49">
        <f t="shared" si="1"/>
        <v>-9.6397609323426729E-7</v>
      </c>
      <c r="CI7" s="49">
        <f t="shared" si="2"/>
        <v>-1.2593116089546141E-6</v>
      </c>
      <c r="CJ7" s="49">
        <f t="shared" si="3"/>
        <v>-3.1666329780921942E-5</v>
      </c>
      <c r="CK7" s="49">
        <f t="shared" si="4"/>
        <v>-3.7195226658720837E-5</v>
      </c>
      <c r="CL7" s="49">
        <f t="shared" si="5"/>
        <v>-1.0272584960888634E-6</v>
      </c>
      <c r="CM7" s="49">
        <f t="shared" si="6"/>
        <v>-9.8212404047322106E-7</v>
      </c>
      <c r="CN7" s="93">
        <f t="shared" si="7"/>
        <v>-1.0687103728193133E-6</v>
      </c>
      <c r="CO7" s="93">
        <f t="shared" si="8"/>
        <v>-1.0983538082688905E-6</v>
      </c>
      <c r="CP7" s="93">
        <f t="shared" si="9"/>
        <v>-9.1375248524124351E-7</v>
      </c>
      <c r="CQ7" s="93">
        <f t="shared" si="10"/>
        <v>2.0645107597259348E-6</v>
      </c>
      <c r="CR7" s="92">
        <f t="shared" si="12"/>
        <v>-1.076965226586466E-6</v>
      </c>
      <c r="CS7" s="92">
        <f t="shared" si="13"/>
        <v>-1.1321363418194152E-6</v>
      </c>
      <c r="CT7" s="93">
        <f t="shared" si="11"/>
        <v>-8.8728094941394086E-7</v>
      </c>
    </row>
    <row r="8" spans="1:98" x14ac:dyDescent="0.25">
      <c r="A8" s="27" t="s">
        <v>6</v>
      </c>
      <c r="B8" s="25">
        <v>1700.773052</v>
      </c>
      <c r="C8" s="25">
        <v>28.007961000000002</v>
      </c>
      <c r="D8" s="25">
        <v>28.090926</v>
      </c>
      <c r="E8" s="25">
        <v>177.38257100000001</v>
      </c>
      <c r="F8" s="25">
        <v>150.323824</v>
      </c>
      <c r="G8" s="25">
        <v>14.271841999999999</v>
      </c>
      <c r="H8" s="25">
        <v>402.62827299999998</v>
      </c>
      <c r="I8" s="86">
        <v>13.902851549999999</v>
      </c>
      <c r="J8" s="86">
        <v>8.0236816100000006</v>
      </c>
      <c r="K8" s="86">
        <v>28.812309590000002</v>
      </c>
      <c r="L8" s="86">
        <v>19.038007019999998</v>
      </c>
      <c r="M8" s="86">
        <v>4.2452558199999997</v>
      </c>
      <c r="N8" s="86">
        <v>1.0211972199999999</v>
      </c>
      <c r="O8" s="86">
        <v>4.0410173499999997</v>
      </c>
      <c r="Q8" s="27" t="s">
        <v>6</v>
      </c>
      <c r="R8" s="88">
        <v>24.762264530651901</v>
      </c>
      <c r="S8" s="25">
        <v>3.78937700851833</v>
      </c>
      <c r="T8" s="88">
        <v>4.2455936543266697</v>
      </c>
      <c r="U8" s="25">
        <v>13.9039647024433</v>
      </c>
      <c r="V8" s="25">
        <v>13.9039647024433</v>
      </c>
      <c r="W8" s="25">
        <v>8.0875944005307598</v>
      </c>
      <c r="X8" s="88">
        <v>8.2915921993004709</v>
      </c>
      <c r="Y8" s="25">
        <v>8.0243116951508995</v>
      </c>
      <c r="Z8" s="88">
        <v>1.0212766972491201</v>
      </c>
      <c r="AA8" s="25">
        <v>34.592122902953598</v>
      </c>
      <c r="AB8" s="25">
        <v>1700.8967111224199</v>
      </c>
      <c r="AC8" s="25">
        <v>13.4316564899959</v>
      </c>
      <c r="AD8" s="25">
        <v>6.2280807483259899</v>
      </c>
      <c r="AE8" s="25">
        <v>2.4266659485737798</v>
      </c>
      <c r="AF8" s="25">
        <v>0.27637521217927202</v>
      </c>
      <c r="AG8" s="88">
        <v>4.8023778348236501</v>
      </c>
      <c r="AH8" s="25">
        <v>28.8146237095701</v>
      </c>
      <c r="AI8" s="25">
        <v>28.8146237095701</v>
      </c>
      <c r="AJ8" s="25">
        <v>5886.12193585762</v>
      </c>
      <c r="AK8" s="25">
        <v>0</v>
      </c>
      <c r="AL8" s="25">
        <v>3.50151879309256</v>
      </c>
      <c r="AM8" s="25">
        <v>0.757762208016728</v>
      </c>
      <c r="AN8" s="88">
        <v>37.567500015164498</v>
      </c>
      <c r="AO8" s="25">
        <v>4.9337112935476197</v>
      </c>
      <c r="AP8" s="25">
        <v>19.0395596680324</v>
      </c>
      <c r="AQ8" s="25">
        <v>4.0413334923413302</v>
      </c>
      <c r="AR8" s="25">
        <v>28.009994845593699</v>
      </c>
      <c r="AS8" s="25">
        <v>0</v>
      </c>
      <c r="AT8" s="88">
        <v>414.36046726963002</v>
      </c>
      <c r="AU8" s="25">
        <v>25.283943863489799</v>
      </c>
      <c r="AV8" s="25">
        <v>2.8093237222837599</v>
      </c>
      <c r="AW8" s="25">
        <v>28.0932675857735</v>
      </c>
      <c r="AX8" s="25">
        <v>0</v>
      </c>
      <c r="AY8" s="25">
        <v>17.148810753330299</v>
      </c>
      <c r="AZ8" s="25">
        <v>4.1914653163356904E-3</v>
      </c>
      <c r="BA8" s="25">
        <v>107.43624958295899</v>
      </c>
      <c r="BB8" s="25">
        <v>1.75986908789276E-3</v>
      </c>
      <c r="BC8" s="25">
        <v>0.50391260721903397</v>
      </c>
      <c r="BD8" s="25">
        <v>5.3985445160579104</v>
      </c>
      <c r="BE8" s="25">
        <v>1.6969271002055799E-3</v>
      </c>
      <c r="BF8" s="25">
        <v>0</v>
      </c>
      <c r="BG8" s="25">
        <v>0.12204965019262801</v>
      </c>
      <c r="BH8" s="25">
        <v>177.40380104929201</v>
      </c>
      <c r="BI8" s="25">
        <v>150.34304529330001</v>
      </c>
      <c r="BJ8" s="25">
        <v>27.0607557559924</v>
      </c>
      <c r="BK8" s="25">
        <v>1.61398199738752E-3</v>
      </c>
      <c r="BL8" s="25">
        <v>2.92552651983884E-4</v>
      </c>
      <c r="BM8" s="25">
        <v>0.79637848675848899</v>
      </c>
      <c r="BN8" s="25">
        <v>7.4657236925213699E-2</v>
      </c>
      <c r="BO8" s="25">
        <v>58.602276404812699</v>
      </c>
      <c r="BP8" s="25">
        <v>0.38659701268208801</v>
      </c>
      <c r="BQ8" s="25">
        <v>0.17380766263771999</v>
      </c>
      <c r="BR8" s="25">
        <v>83.716262025937297</v>
      </c>
      <c r="BS8" s="25">
        <v>2.35488685332749</v>
      </c>
      <c r="BT8" s="25">
        <v>3.0461826908513702E-3</v>
      </c>
      <c r="BU8" s="25">
        <v>0.55568834459343996</v>
      </c>
      <c r="BV8" s="25">
        <v>2.70366638888429E-4</v>
      </c>
      <c r="BW8" s="25">
        <v>14.2729669260404</v>
      </c>
      <c r="BX8" s="25">
        <v>4.4336689308566299</v>
      </c>
      <c r="BY8" s="25">
        <v>0</v>
      </c>
      <c r="BZ8" s="25">
        <v>12.343617276895399</v>
      </c>
      <c r="CA8" s="25">
        <v>17.033799892161301</v>
      </c>
      <c r="CB8" s="88">
        <v>0</v>
      </c>
      <c r="CC8" s="25">
        <v>66.201406159936496</v>
      </c>
      <c r="CD8" s="25">
        <v>402.65762098689902</v>
      </c>
      <c r="CE8" s="25">
        <v>11.684507701121399</v>
      </c>
      <c r="CF8" s="25"/>
      <c r="CG8" s="49">
        <f t="shared" si="0"/>
        <v>7.270759745074714E-5</v>
      </c>
      <c r="CH8" s="49">
        <f t="shared" si="1"/>
        <v>7.2616696149256863E-5</v>
      </c>
      <c r="CI8" s="49">
        <f t="shared" si="2"/>
        <v>8.3357372181333531E-5</v>
      </c>
      <c r="CJ8" s="49">
        <f t="shared" si="3"/>
        <v>1.196850917895467E-4</v>
      </c>
      <c r="CK8" s="49">
        <f t="shared" si="4"/>
        <v>1.2786591498634598E-4</v>
      </c>
      <c r="CL8" s="49">
        <f t="shared" si="5"/>
        <v>7.8821363100902382E-5</v>
      </c>
      <c r="CM8" s="49">
        <f t="shared" si="6"/>
        <v>7.2891023475244823E-5</v>
      </c>
      <c r="CN8" s="93">
        <f t="shared" si="7"/>
        <v>8.0066484152367369E-5</v>
      </c>
      <c r="CO8" s="93">
        <f t="shared" si="8"/>
        <v>7.8528184632055322E-5</v>
      </c>
      <c r="CP8" s="93">
        <f t="shared" si="9"/>
        <v>8.0317045145910228E-5</v>
      </c>
      <c r="CQ8" s="93">
        <f t="shared" si="10"/>
        <v>8.1555177008296625E-5</v>
      </c>
      <c r="CR8" s="92">
        <f t="shared" si="12"/>
        <v>7.9579262356445154E-5</v>
      </c>
      <c r="CS8" s="92">
        <f t="shared" si="13"/>
        <v>7.782752201397828E-5</v>
      </c>
      <c r="CT8" s="93">
        <f t="shared" si="11"/>
        <v>7.823335411576077E-5</v>
      </c>
    </row>
    <row r="9" spans="1:98" x14ac:dyDescent="0.25">
      <c r="A9" s="27" t="s">
        <v>7</v>
      </c>
      <c r="B9" s="25">
        <v>65.273365999999996</v>
      </c>
      <c r="C9" s="25">
        <v>1.0753140000000001</v>
      </c>
      <c r="D9" s="25">
        <v>1.0976220000000001</v>
      </c>
      <c r="E9" s="25">
        <v>6.8250299999999999</v>
      </c>
      <c r="F9" s="25">
        <v>5.7839099999999997</v>
      </c>
      <c r="G9" s="25">
        <v>0.55378400000000005</v>
      </c>
      <c r="H9" s="25">
        <v>15.457762000000001</v>
      </c>
      <c r="I9" s="86">
        <v>0.53944906000000004</v>
      </c>
      <c r="J9" s="86">
        <v>0.31132949999999998</v>
      </c>
      <c r="K9" s="86">
        <v>1.1179558000000001</v>
      </c>
      <c r="L9" s="86">
        <v>0.73869991000000002</v>
      </c>
      <c r="M9" s="86">
        <v>0.16472160999999999</v>
      </c>
      <c r="N9" s="86">
        <v>3.9623749999999999E-2</v>
      </c>
      <c r="O9" s="86">
        <v>0.15679684999999999</v>
      </c>
      <c r="Q9" s="27" t="s">
        <v>7</v>
      </c>
      <c r="R9" s="88">
        <v>0.94833362309517899</v>
      </c>
      <c r="S9" s="25">
        <v>0.14512381169055899</v>
      </c>
      <c r="T9" s="88">
        <v>0.164722328796783</v>
      </c>
      <c r="U9" s="25">
        <v>0.53944825878741298</v>
      </c>
      <c r="V9" s="25">
        <v>0.53944825878741298</v>
      </c>
      <c r="W9" s="25">
        <v>0.30973296321037003</v>
      </c>
      <c r="X9" s="88">
        <v>0.31754620626200802</v>
      </c>
      <c r="Y9" s="25">
        <v>0.31132982632232598</v>
      </c>
      <c r="Z9" s="88">
        <v>3.9623745331062499E-2</v>
      </c>
      <c r="AA9" s="25">
        <v>1.3247936061905701</v>
      </c>
      <c r="AB9" s="25">
        <v>65.273347773607298</v>
      </c>
      <c r="AC9" s="25">
        <v>0.51439756839068096</v>
      </c>
      <c r="AD9" s="25">
        <v>0.23852248129631701</v>
      </c>
      <c r="AE9" s="25">
        <v>9.2936707767985502E-2</v>
      </c>
      <c r="AF9" s="25">
        <v>1.05845067043657E-2</v>
      </c>
      <c r="AG9" s="88">
        <v>0.18392157407529799</v>
      </c>
      <c r="AH9" s="25">
        <v>1.11795371868802</v>
      </c>
      <c r="AI9" s="25">
        <v>1.11795371868802</v>
      </c>
      <c r="AJ9" s="25">
        <v>182.67718866603801</v>
      </c>
      <c r="AK9" s="25">
        <v>0</v>
      </c>
      <c r="AL9" s="25">
        <v>0.134100262068927</v>
      </c>
      <c r="AM9" s="25">
        <v>2.9020048781009299E-2</v>
      </c>
      <c r="AN9" s="88">
        <v>1.43873279825589</v>
      </c>
      <c r="AO9" s="25">
        <v>0.188951355123817</v>
      </c>
      <c r="AP9" s="25">
        <v>0.73870262599800396</v>
      </c>
      <c r="AQ9" s="25">
        <v>0.156796325820698</v>
      </c>
      <c r="AR9" s="25">
        <v>1.0753128843620601</v>
      </c>
      <c r="AS9" s="25">
        <v>0</v>
      </c>
      <c r="AT9" s="88">
        <v>15.905947959897899</v>
      </c>
      <c r="AU9" s="25">
        <v>0.98786227726428399</v>
      </c>
      <c r="AV9" s="25">
        <v>0.109762520323858</v>
      </c>
      <c r="AW9" s="25">
        <v>1.0976247975881399</v>
      </c>
      <c r="AX9" s="25">
        <v>0</v>
      </c>
      <c r="AY9" s="25">
        <v>0.65675824914433101</v>
      </c>
      <c r="AZ9" s="25">
        <v>1.5314164145130199E-4</v>
      </c>
      <c r="BA9" s="25">
        <v>4.1145399636237299</v>
      </c>
      <c r="BB9" s="25">
        <v>6.9766552577478602E-5</v>
      </c>
      <c r="BC9" s="25">
        <v>1.7956282345938199E-2</v>
      </c>
      <c r="BD9" s="25">
        <v>0.19392344450139701</v>
      </c>
      <c r="BE9" s="25">
        <v>8.7408610151181899E-5</v>
      </c>
      <c r="BF9" s="25">
        <v>0</v>
      </c>
      <c r="BG9" s="25">
        <v>4.3404553646720304E-3</v>
      </c>
      <c r="BH9" s="25">
        <v>6.8253141974040501</v>
      </c>
      <c r="BI9" s="25">
        <v>5.7841947895655199</v>
      </c>
      <c r="BJ9" s="25">
        <v>1.04111940783853</v>
      </c>
      <c r="BK9" s="25">
        <v>6.18842904148547E-5</v>
      </c>
      <c r="BL9" s="25">
        <v>1.26235541813411E-5</v>
      </c>
      <c r="BM9" s="25">
        <v>4.36057557168604E-2</v>
      </c>
      <c r="BN9" s="25">
        <v>2.5861727211098002E-3</v>
      </c>
      <c r="BO9" s="25">
        <v>2.2566435732513201</v>
      </c>
      <c r="BP9" s="25">
        <v>1.41351906171288E-2</v>
      </c>
      <c r="BQ9" s="25">
        <v>6.4075058560271597E-3</v>
      </c>
      <c r="BR9" s="25">
        <v>3.2236990250059199</v>
      </c>
      <c r="BS9" s="25">
        <v>9.0186861752784703E-2</v>
      </c>
      <c r="BT9" s="25">
        <v>1.11912101721258E-4</v>
      </c>
      <c r="BU9" s="25">
        <v>2.0388014572551301E-2</v>
      </c>
      <c r="BV9" s="25">
        <v>1.26328620953829E-5</v>
      </c>
      <c r="BW9" s="25">
        <v>0.55378474732276195</v>
      </c>
      <c r="BX9" s="25">
        <v>0.16979851733957199</v>
      </c>
      <c r="BY9" s="25">
        <v>0</v>
      </c>
      <c r="BZ9" s="25">
        <v>0.472722977174446</v>
      </c>
      <c r="CA9" s="25">
        <v>0.652354559916003</v>
      </c>
      <c r="CB9" s="88">
        <v>0</v>
      </c>
      <c r="CC9" s="25">
        <v>2.5353501331040502</v>
      </c>
      <c r="CD9" s="25">
        <v>15.457757568742799</v>
      </c>
      <c r="CE9" s="25">
        <v>0.44748697586931002</v>
      </c>
      <c r="CF9" s="25"/>
      <c r="CG9" s="49">
        <f t="shared" si="0"/>
        <v>-2.7923169608457418E-7</v>
      </c>
      <c r="CH9" s="49">
        <f t="shared" si="1"/>
        <v>-1.0374996884910936E-6</v>
      </c>
      <c r="CI9" s="49">
        <f t="shared" si="2"/>
        <v>2.5487719267775755E-6</v>
      </c>
      <c r="CJ9" s="49">
        <f t="shared" si="3"/>
        <v>4.1640462247077042E-5</v>
      </c>
      <c r="CK9" s="49">
        <f t="shared" si="4"/>
        <v>4.9238242904929235E-5</v>
      </c>
      <c r="CL9" s="49">
        <f t="shared" si="5"/>
        <v>1.349484206650842E-6</v>
      </c>
      <c r="CM9" s="49">
        <f t="shared" si="6"/>
        <v>-2.8666874293809211E-7</v>
      </c>
      <c r="CN9" s="93">
        <f t="shared" si="7"/>
        <v>-1.4852423453176284E-6</v>
      </c>
      <c r="CO9" s="93">
        <f t="shared" si="8"/>
        <v>1.0481574216197505E-6</v>
      </c>
      <c r="CP9" s="93">
        <f t="shared" si="9"/>
        <v>-1.8617122252020471E-6</v>
      </c>
      <c r="CQ9" s="93">
        <f t="shared" si="10"/>
        <v>3.6767271353041472E-6</v>
      </c>
      <c r="CR9" s="92">
        <f t="shared" si="12"/>
        <v>4.3637066381960695E-6</v>
      </c>
      <c r="CS9" s="92">
        <f t="shared" si="13"/>
        <v>-1.1783179281383311E-7</v>
      </c>
      <c r="CT9" s="93">
        <f t="shared" si="11"/>
        <v>-3.3430474017282073E-6</v>
      </c>
    </row>
    <row r="10" spans="1:98" x14ac:dyDescent="0.25">
      <c r="A10" s="27" t="s">
        <v>8</v>
      </c>
      <c r="B10" s="25"/>
      <c r="C10" s="25"/>
      <c r="D10" s="25"/>
      <c r="E10" s="25"/>
      <c r="F10" s="25"/>
      <c r="G10" s="25"/>
      <c r="H10" s="25"/>
      <c r="I10" s="86"/>
      <c r="J10" s="86"/>
      <c r="K10" s="86"/>
      <c r="L10" s="86"/>
      <c r="M10" s="86"/>
      <c r="N10" s="86"/>
      <c r="O10" s="86"/>
      <c r="S10" s="25"/>
      <c r="T10" s="88"/>
      <c r="U10" s="25"/>
      <c r="V10" s="25"/>
      <c r="W10" s="25"/>
      <c r="X10" s="88"/>
      <c r="Y10" s="25"/>
      <c r="Z10" s="88"/>
      <c r="AA10" s="25"/>
      <c r="AB10" s="25"/>
      <c r="AC10" s="25"/>
      <c r="AD10" s="25"/>
      <c r="AE10" s="25"/>
      <c r="AF10" s="25"/>
      <c r="AG10" s="88"/>
      <c r="AH10" s="25"/>
      <c r="AI10" s="25"/>
      <c r="AJ10" s="25"/>
      <c r="AK10" s="25"/>
      <c r="AL10" s="25"/>
      <c r="AM10" s="25"/>
      <c r="AN10" s="88"/>
      <c r="AO10" s="25"/>
      <c r="AP10" s="25"/>
      <c r="AQ10" s="25"/>
      <c r="AR10" s="25"/>
      <c r="AS10" s="25"/>
      <c r="AT10" s="88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88"/>
      <c r="CC10" s="25"/>
      <c r="CD10" s="25"/>
      <c r="CE10" s="25"/>
      <c r="CF10" s="25"/>
      <c r="CG10" s="49">
        <f t="shared" si="0"/>
        <v>0</v>
      </c>
      <c r="CH10" s="49">
        <f t="shared" si="1"/>
        <v>0</v>
      </c>
      <c r="CI10" s="49">
        <f t="shared" si="2"/>
        <v>0</v>
      </c>
      <c r="CJ10" s="49">
        <f t="shared" si="3"/>
        <v>0</v>
      </c>
      <c r="CK10" s="49">
        <f t="shared" si="4"/>
        <v>0</v>
      </c>
      <c r="CL10" s="49">
        <f t="shared" si="5"/>
        <v>0</v>
      </c>
      <c r="CM10" s="49">
        <f t="shared" si="6"/>
        <v>0</v>
      </c>
      <c r="CN10" s="93">
        <f t="shared" si="7"/>
        <v>0</v>
      </c>
      <c r="CO10" s="93">
        <f t="shared" si="8"/>
        <v>0</v>
      </c>
      <c r="CP10" s="93">
        <f t="shared" si="9"/>
        <v>0</v>
      </c>
      <c r="CQ10" s="93">
        <f t="shared" si="10"/>
        <v>0</v>
      </c>
      <c r="CR10" s="92">
        <f t="shared" si="12"/>
        <v>0</v>
      </c>
      <c r="CS10" s="92">
        <f t="shared" si="13"/>
        <v>0</v>
      </c>
      <c r="CT10" s="93">
        <f t="shared" si="11"/>
        <v>0</v>
      </c>
    </row>
    <row r="11" spans="1:98" x14ac:dyDescent="0.25">
      <c r="A11" s="27" t="s">
        <v>9</v>
      </c>
      <c r="B11" s="25">
        <v>107746.54700000001</v>
      </c>
      <c r="C11" s="25">
        <v>1772.0143740000001</v>
      </c>
      <c r="D11" s="25">
        <v>1656.7752009999999</v>
      </c>
      <c r="E11" s="25">
        <v>11127.590389000001</v>
      </c>
      <c r="F11" s="25">
        <v>9430.1549450000002</v>
      </c>
      <c r="G11" s="25">
        <v>866.76594699999998</v>
      </c>
      <c r="H11" s="25">
        <v>25472.842903000001</v>
      </c>
      <c r="I11" s="86">
        <v>844.14805029000001</v>
      </c>
      <c r="J11" s="86">
        <v>487.17883248999999</v>
      </c>
      <c r="K11" s="86">
        <v>1749.4148990000001</v>
      </c>
      <c r="L11" s="86">
        <v>1155.9425008999999</v>
      </c>
      <c r="M11" s="86">
        <v>257.76189391999998</v>
      </c>
      <c r="N11" s="86">
        <v>62.004575809999999</v>
      </c>
      <c r="O11" s="86">
        <v>245.36097452999999</v>
      </c>
      <c r="Q11" s="27" t="s">
        <v>9</v>
      </c>
      <c r="R11" s="88">
        <v>1580.6469430677</v>
      </c>
      <c r="S11" s="25">
        <v>241.88692357082999</v>
      </c>
      <c r="T11" s="88">
        <v>257.756129724517</v>
      </c>
      <c r="U11" s="25">
        <v>844.12917940866498</v>
      </c>
      <c r="V11" s="25">
        <v>844.12917940866498</v>
      </c>
      <c r="W11" s="25">
        <v>516.25497097545701</v>
      </c>
      <c r="X11" s="88">
        <v>529.27735633825898</v>
      </c>
      <c r="Y11" s="25">
        <v>487.16792397716199</v>
      </c>
      <c r="Z11" s="88">
        <v>62.003189249386999</v>
      </c>
      <c r="AA11" s="25">
        <v>2208.11602242767</v>
      </c>
      <c r="AB11" s="25">
        <v>107744.589823246</v>
      </c>
      <c r="AC11" s="25">
        <v>857.38123316501299</v>
      </c>
      <c r="AD11" s="25">
        <v>397.55670545501698</v>
      </c>
      <c r="AE11" s="25">
        <v>154.90096633197501</v>
      </c>
      <c r="AF11" s="25">
        <v>17.6418584436021</v>
      </c>
      <c r="AG11" s="88">
        <v>306.549712974861</v>
      </c>
      <c r="AH11" s="25">
        <v>1749.3760192260099</v>
      </c>
      <c r="AI11" s="25">
        <v>1749.3760192260099</v>
      </c>
      <c r="AJ11" s="25">
        <v>3131980.72810381</v>
      </c>
      <c r="AK11" s="25">
        <v>0</v>
      </c>
      <c r="AL11" s="25">
        <v>223.51268756818999</v>
      </c>
      <c r="AM11" s="25">
        <v>48.370195924891902</v>
      </c>
      <c r="AN11" s="88">
        <v>2398.0406869521098</v>
      </c>
      <c r="AO11" s="25">
        <v>314.93344908642501</v>
      </c>
      <c r="AP11" s="25">
        <v>1155.9202598542199</v>
      </c>
      <c r="AQ11" s="25">
        <v>245.35550100698799</v>
      </c>
      <c r="AR11" s="25">
        <v>1771.98197647293</v>
      </c>
      <c r="AS11" s="25">
        <v>0</v>
      </c>
      <c r="AT11" s="88">
        <v>26219.399386429399</v>
      </c>
      <c r="AU11" s="25">
        <v>1491.05987592629</v>
      </c>
      <c r="AV11" s="25">
        <v>165.67329649542901</v>
      </c>
      <c r="AW11" s="25">
        <v>1656.7331724217199</v>
      </c>
      <c r="AX11" s="25">
        <v>0</v>
      </c>
      <c r="AY11" s="25">
        <v>1094.6581924325601</v>
      </c>
      <c r="AZ11" s="25">
        <v>0.26369194294074499</v>
      </c>
      <c r="BA11" s="25">
        <v>6857.9714150759401</v>
      </c>
      <c r="BB11" s="25">
        <v>0.110192662802956</v>
      </c>
      <c r="BC11" s="25">
        <v>31.7455463775635</v>
      </c>
      <c r="BD11" s="25">
        <v>339.94956143961798</v>
      </c>
      <c r="BE11" s="25">
        <v>0.104326241513406</v>
      </c>
      <c r="BF11" s="25">
        <v>0</v>
      </c>
      <c r="BG11" s="25">
        <v>7.68973080192022</v>
      </c>
      <c r="BH11" s="25">
        <v>11127.886420266501</v>
      </c>
      <c r="BI11" s="25">
        <v>9430.4832820158899</v>
      </c>
      <c r="BJ11" s="25">
        <v>1697.40313825063</v>
      </c>
      <c r="BK11" s="25">
        <v>0.10125907407585</v>
      </c>
      <c r="BL11" s="25">
        <v>1.8219881960912E-2</v>
      </c>
      <c r="BM11" s="25">
        <v>48.713378720547603</v>
      </c>
      <c r="BN11" s="25">
        <v>4.7103687649046204</v>
      </c>
      <c r="BO11" s="25">
        <v>3675.7186885163401</v>
      </c>
      <c r="BP11" s="25">
        <v>24.320522752723999</v>
      </c>
      <c r="BQ11" s="25">
        <v>10.9290640656977</v>
      </c>
      <c r="BR11" s="25">
        <v>5250.94920334772</v>
      </c>
      <c r="BS11" s="25">
        <v>150.319558857885</v>
      </c>
      <c r="BT11" s="25">
        <v>0.19158160189531301</v>
      </c>
      <c r="BU11" s="25">
        <v>34.951200068905401</v>
      </c>
      <c r="BV11" s="25">
        <v>1.6745754756912801E-2</v>
      </c>
      <c r="BW11" s="25">
        <v>866.74652540859904</v>
      </c>
      <c r="BX11" s="25">
        <v>283.01452536280402</v>
      </c>
      <c r="BY11" s="25">
        <v>0</v>
      </c>
      <c r="BZ11" s="25">
        <v>787.92870640903902</v>
      </c>
      <c r="CA11" s="25">
        <v>1087.31745829025</v>
      </c>
      <c r="CB11" s="88">
        <v>0</v>
      </c>
      <c r="CC11" s="25">
        <v>4225.8316250859198</v>
      </c>
      <c r="CD11" s="25">
        <v>25472.3779603564</v>
      </c>
      <c r="CE11" s="25">
        <v>745.85582950408195</v>
      </c>
      <c r="CF11" s="25"/>
      <c r="CG11" s="49">
        <f t="shared" si="0"/>
        <v>-1.8164635512669745E-5</v>
      </c>
      <c r="CH11" s="49">
        <f t="shared" si="1"/>
        <v>-1.8282880514652343E-5</v>
      </c>
      <c r="CI11" s="49">
        <f t="shared" si="2"/>
        <v>-2.536770121536634E-5</v>
      </c>
      <c r="CJ11" s="49">
        <f t="shared" si="3"/>
        <v>2.6603357613938736E-5</v>
      </c>
      <c r="CK11" s="49">
        <f t="shared" si="4"/>
        <v>3.4817775296872541E-5</v>
      </c>
      <c r="CL11" s="49">
        <f t="shared" si="5"/>
        <v>-2.2406961727283811E-5</v>
      </c>
      <c r="CM11" s="49">
        <f t="shared" si="6"/>
        <v>-1.8252483453507642E-5</v>
      </c>
      <c r="CN11" s="93">
        <f t="shared" si="7"/>
        <v>-2.235494274795776E-5</v>
      </c>
      <c r="CO11" s="93">
        <f t="shared" si="8"/>
        <v>-2.2391188020723617E-5</v>
      </c>
      <c r="CP11" s="93">
        <f t="shared" si="9"/>
        <v>-2.2224444305578493E-5</v>
      </c>
      <c r="CQ11" s="93">
        <f t="shared" si="10"/>
        <v>-1.9240616001813122E-5</v>
      </c>
      <c r="CR11" s="92">
        <f t="shared" si="12"/>
        <v>-2.236248110735446E-5</v>
      </c>
      <c r="CS11" s="92">
        <f t="shared" si="13"/>
        <v>-2.2362230446483683E-5</v>
      </c>
      <c r="CT11" s="93">
        <f t="shared" si="11"/>
        <v>-2.230804235467761E-5</v>
      </c>
    </row>
    <row r="12" spans="1:98" x14ac:dyDescent="0.25">
      <c r="A12" s="27" t="s">
        <v>10</v>
      </c>
      <c r="B12" s="25">
        <v>16118.607005</v>
      </c>
      <c r="C12" s="25">
        <v>142.56660242000001</v>
      </c>
      <c r="D12" s="25">
        <v>679.93304903000001</v>
      </c>
      <c r="E12" s="25">
        <v>2634.2005442999998</v>
      </c>
      <c r="F12" s="25">
        <v>2271.6672385000002</v>
      </c>
      <c r="G12" s="25">
        <v>186.43324817999999</v>
      </c>
      <c r="H12" s="25">
        <v>1302.538953</v>
      </c>
      <c r="I12" s="86">
        <v>179.73680314999999</v>
      </c>
      <c r="J12" s="86">
        <v>103.73057867999999</v>
      </c>
      <c r="K12" s="86">
        <v>372.48708184999998</v>
      </c>
      <c r="L12" s="86">
        <v>246.12436445</v>
      </c>
      <c r="M12" s="86">
        <v>54.88290713</v>
      </c>
      <c r="N12" s="86">
        <v>13.202073439999999</v>
      </c>
      <c r="O12" s="86">
        <v>52.242491569999999</v>
      </c>
      <c r="Q12" s="27" t="s">
        <v>10</v>
      </c>
      <c r="R12" s="88">
        <v>26.222864855332102</v>
      </c>
      <c r="S12" s="25">
        <v>4.0128913697294202</v>
      </c>
      <c r="T12" s="88">
        <v>54.884744707853201</v>
      </c>
      <c r="U12" s="25">
        <v>179.74273083744299</v>
      </c>
      <c r="V12" s="25">
        <v>179.74273083744299</v>
      </c>
      <c r="W12" s="25">
        <v>8.5646508859101491</v>
      </c>
      <c r="X12" s="88">
        <v>8.7806623546906408</v>
      </c>
      <c r="Y12" s="25">
        <v>103.733999279505</v>
      </c>
      <c r="Z12" s="88">
        <v>13.202509083972201</v>
      </c>
      <c r="AA12" s="25">
        <v>36.632507726954401</v>
      </c>
      <c r="AB12" s="25">
        <v>16119.148763681</v>
      </c>
      <c r="AC12" s="25">
        <v>14.2239050614386</v>
      </c>
      <c r="AD12" s="25">
        <v>6.59544485111683</v>
      </c>
      <c r="AE12" s="25">
        <v>2.5697960636314701</v>
      </c>
      <c r="AF12" s="25">
        <v>0.29267649074033902</v>
      </c>
      <c r="AG12" s="88">
        <v>5.0856343060794602</v>
      </c>
      <c r="AH12" s="25">
        <v>372.49945215986799</v>
      </c>
      <c r="AI12" s="25">
        <v>372.49945215986799</v>
      </c>
      <c r="AJ12" s="25">
        <v>8.5532776556049708</v>
      </c>
      <c r="AK12" s="25">
        <v>0</v>
      </c>
      <c r="AL12" s="25">
        <v>3.7080620711691599</v>
      </c>
      <c r="AM12" s="25">
        <v>0.80245801522370697</v>
      </c>
      <c r="AN12" s="88">
        <v>39.783368170473302</v>
      </c>
      <c r="AO12" s="25">
        <v>5.2247225731112996</v>
      </c>
      <c r="AP12" s="25">
        <v>246.13323460039501</v>
      </c>
      <c r="AQ12" s="25">
        <v>52.244232972597601</v>
      </c>
      <c r="AR12" s="25">
        <v>142.57138515958701</v>
      </c>
      <c r="AS12" s="25">
        <v>0</v>
      </c>
      <c r="AT12" s="88">
        <v>1314.9759928052099</v>
      </c>
      <c r="AU12" s="25">
        <v>611.96034266373397</v>
      </c>
      <c r="AV12" s="25">
        <v>67.995596496238306</v>
      </c>
      <c r="AW12" s="25">
        <v>679.95593915997301</v>
      </c>
      <c r="AX12" s="25">
        <v>0</v>
      </c>
      <c r="AY12" s="25">
        <v>18.1603012447124</v>
      </c>
      <c r="AZ12" s="25">
        <v>6.5295583087242301E-2</v>
      </c>
      <c r="BA12" s="25">
        <v>113.773303266836</v>
      </c>
      <c r="BB12" s="25">
        <v>2.6097093148585999E-2</v>
      </c>
      <c r="BC12" s="25">
        <v>7.9597364310476797</v>
      </c>
      <c r="BD12" s="25">
        <v>84.900340824969504</v>
      </c>
      <c r="BE12" s="25">
        <v>2.0308931439122099E-2</v>
      </c>
      <c r="BF12" s="25">
        <v>0</v>
      </c>
      <c r="BG12" s="25">
        <v>1.9299728489999199</v>
      </c>
      <c r="BH12" s="25">
        <v>2634.4169645031402</v>
      </c>
      <c r="BI12" s="25">
        <v>2271.8713778256702</v>
      </c>
      <c r="BJ12" s="25">
        <v>362.54558667746898</v>
      </c>
      <c r="BK12" s="25">
        <v>2.44399776660769E-2</v>
      </c>
      <c r="BL12" s="25">
        <v>4.0910179737319299E-3</v>
      </c>
      <c r="BM12" s="25">
        <v>8.9079883856104303</v>
      </c>
      <c r="BN12" s="25">
        <v>1.1971561817710801</v>
      </c>
      <c r="BO12" s="25">
        <v>885.06671984325101</v>
      </c>
      <c r="BP12" s="25">
        <v>6.0200373918219503</v>
      </c>
      <c r="BQ12" s="25">
        <v>2.6938045130816701</v>
      </c>
      <c r="BR12" s="25">
        <v>1264.36840436735</v>
      </c>
      <c r="BS12" s="25">
        <v>2.4937963009297301</v>
      </c>
      <c r="BT12" s="25">
        <v>4.7305950876612803E-2</v>
      </c>
      <c r="BU12" s="25">
        <v>8.6361307793889797</v>
      </c>
      <c r="BV12" s="25">
        <v>3.5477041862464601E-3</v>
      </c>
      <c r="BW12" s="25">
        <v>186.43950007462601</v>
      </c>
      <c r="BX12" s="25">
        <v>4.6951944819047</v>
      </c>
      <c r="BY12" s="25">
        <v>0</v>
      </c>
      <c r="BZ12" s="25">
        <v>13.0716824665987</v>
      </c>
      <c r="CA12" s="25">
        <v>18.038535544519299</v>
      </c>
      <c r="CB12" s="88">
        <v>0</v>
      </c>
      <c r="CC12" s="25">
        <v>70.106292624690198</v>
      </c>
      <c r="CD12" s="25">
        <v>1302.58286373341</v>
      </c>
      <c r="CE12" s="25">
        <v>12.3737226687625</v>
      </c>
      <c r="CF12" s="25"/>
      <c r="CG12" s="49">
        <f t="shared" si="0"/>
        <v>3.3610763066055613E-5</v>
      </c>
      <c r="CH12" s="49">
        <f t="shared" si="1"/>
        <v>3.3547405253512601E-5</v>
      </c>
      <c r="CI12" s="49">
        <f t="shared" si="2"/>
        <v>3.3665270434584981E-5</v>
      </c>
      <c r="CJ12" s="49">
        <f t="shared" si="3"/>
        <v>8.2157831000637788E-5</v>
      </c>
      <c r="CK12" s="49">
        <f t="shared" si="4"/>
        <v>8.9863216852473359E-5</v>
      </c>
      <c r="CL12" s="49">
        <f t="shared" si="5"/>
        <v>3.3534225719128292E-5</v>
      </c>
      <c r="CM12" s="49">
        <f t="shared" si="6"/>
        <v>3.3711647017461543E-5</v>
      </c>
      <c r="CN12" s="93">
        <f t="shared" si="7"/>
        <v>3.2979820154353432E-5</v>
      </c>
      <c r="CO12" s="93">
        <f t="shared" si="8"/>
        <v>3.2975806638060866E-5</v>
      </c>
      <c r="CP12" s="93">
        <f t="shared" si="9"/>
        <v>3.3210037262407456E-5</v>
      </c>
      <c r="CQ12" s="93">
        <f t="shared" si="10"/>
        <v>3.6039302386147546E-5</v>
      </c>
      <c r="CR12" s="92">
        <f t="shared" si="12"/>
        <v>3.3481787851528876E-5</v>
      </c>
      <c r="CS12" s="92">
        <f t="shared" si="13"/>
        <v>3.2998147918294344E-5</v>
      </c>
      <c r="CT12" s="93">
        <f t="shared" si="11"/>
        <v>3.3333069409008652E-5</v>
      </c>
    </row>
    <row r="13" spans="1:98" x14ac:dyDescent="0.25">
      <c r="A13" s="27" t="s">
        <v>12</v>
      </c>
      <c r="B13" s="25">
        <v>838548.27347000001</v>
      </c>
      <c r="C13" s="25">
        <v>13732.9804</v>
      </c>
      <c r="D13" s="25">
        <v>9909.5582630000008</v>
      </c>
      <c r="E13" s="25">
        <v>83936.239539999995</v>
      </c>
      <c r="F13" s="25">
        <v>71132.406457999998</v>
      </c>
      <c r="G13" s="25">
        <v>5833.131112</v>
      </c>
      <c r="H13" s="25">
        <v>197411.62065999999</v>
      </c>
      <c r="I13" s="86">
        <v>6673.5409381999998</v>
      </c>
      <c r="J13" s="86">
        <v>1789.1530657999999</v>
      </c>
      <c r="K13" s="86">
        <v>13329.190345999999</v>
      </c>
      <c r="L13" s="86">
        <v>14999.066541</v>
      </c>
      <c r="M13" s="86">
        <v>2039.6344938</v>
      </c>
      <c r="N13" s="86">
        <v>1079.4556851</v>
      </c>
      <c r="O13" s="86">
        <v>1938.2491554000001</v>
      </c>
      <c r="Q13" s="27" t="s">
        <v>12</v>
      </c>
      <c r="R13" s="88">
        <v>13941.3427927045</v>
      </c>
      <c r="S13" s="25">
        <v>2408.2211002127401</v>
      </c>
      <c r="T13" s="88">
        <v>2039.6340035691101</v>
      </c>
      <c r="U13" s="25">
        <v>6673.5391906319401</v>
      </c>
      <c r="V13" s="25">
        <v>6673.5391906319401</v>
      </c>
      <c r="W13" s="25">
        <v>3924.7362646097499</v>
      </c>
      <c r="X13" s="88">
        <v>218.640088757005</v>
      </c>
      <c r="Y13" s="25">
        <v>1789.1524788348099</v>
      </c>
      <c r="Z13" s="88">
        <v>1079.45536745758</v>
      </c>
      <c r="AA13" s="25">
        <v>22859.287540408499</v>
      </c>
      <c r="AB13" s="25">
        <v>838547.90943432495</v>
      </c>
      <c r="AC13" s="25">
        <v>5700.7114443271803</v>
      </c>
      <c r="AD13" s="25">
        <v>3367.7464280945901</v>
      </c>
      <c r="AE13" s="25">
        <v>1174.4970007440099</v>
      </c>
      <c r="AF13" s="25">
        <v>999.60859768801197</v>
      </c>
      <c r="AG13" s="88">
        <v>1577.4601744879401</v>
      </c>
      <c r="AH13" s="25">
        <v>13329.187698154899</v>
      </c>
      <c r="AI13" s="25">
        <v>13329.187698154899</v>
      </c>
      <c r="AJ13" s="25">
        <v>21935112.231637198</v>
      </c>
      <c r="AK13" s="25">
        <v>0</v>
      </c>
      <c r="AL13" s="25">
        <v>2294.83939411954</v>
      </c>
      <c r="AM13" s="25">
        <v>402.92555149850602</v>
      </c>
      <c r="AN13" s="88">
        <v>19303.643282487199</v>
      </c>
      <c r="AO13" s="25">
        <v>2779.77799306631</v>
      </c>
      <c r="AP13" s="25">
        <v>14999.108509759801</v>
      </c>
      <c r="AQ13" s="25">
        <v>1938.2482624814099</v>
      </c>
      <c r="AR13" s="25">
        <v>13732.976514352</v>
      </c>
      <c r="AS13" s="25">
        <v>0</v>
      </c>
      <c r="AT13" s="88">
        <v>204012.98492841999</v>
      </c>
      <c r="AU13" s="25">
        <v>8918.5993675338996</v>
      </c>
      <c r="AV13" s="25">
        <v>990.95542811374503</v>
      </c>
      <c r="AW13" s="25">
        <v>9909.5547956476403</v>
      </c>
      <c r="AX13" s="25">
        <v>0</v>
      </c>
      <c r="AY13" s="25">
        <v>8903.9522763081404</v>
      </c>
      <c r="AZ13" s="25">
        <v>0.35177479512519499</v>
      </c>
      <c r="BA13" s="25">
        <v>55687.554008082399</v>
      </c>
      <c r="BB13" s="25">
        <v>0</v>
      </c>
      <c r="BC13" s="25">
        <v>479.43020468508598</v>
      </c>
      <c r="BD13" s="25">
        <v>5822.57276917321</v>
      </c>
      <c r="BE13" s="25">
        <v>0.79201389408588097</v>
      </c>
      <c r="BF13" s="25">
        <v>0</v>
      </c>
      <c r="BG13" s="25">
        <v>578.66056004434597</v>
      </c>
      <c r="BH13" s="25">
        <v>83933.542422468498</v>
      </c>
      <c r="BI13" s="25">
        <v>71129.714294590201</v>
      </c>
      <c r="BJ13" s="25">
        <v>12803.8281278783</v>
      </c>
      <c r="BK13" s="25">
        <v>23.000997713697799</v>
      </c>
      <c r="BL13" s="25">
        <v>0.25293826246172402</v>
      </c>
      <c r="BM13" s="25">
        <v>342.11859277128701</v>
      </c>
      <c r="BN13" s="25">
        <v>276.88583480151198</v>
      </c>
      <c r="BO13" s="25">
        <v>25918.707768464399</v>
      </c>
      <c r="BP13" s="25">
        <v>110.59514286921601</v>
      </c>
      <c r="BQ13" s="25">
        <v>141.48394779392299</v>
      </c>
      <c r="BR13" s="25">
        <v>37026.747345913303</v>
      </c>
      <c r="BS13" s="25">
        <v>1589.98999043971</v>
      </c>
      <c r="BT13" s="25">
        <v>4.4775165888404196</v>
      </c>
      <c r="BU13" s="25">
        <v>403.29200970953002</v>
      </c>
      <c r="BV13" s="25">
        <v>0.34487711016809097</v>
      </c>
      <c r="BW13" s="25">
        <v>5833.1281216348098</v>
      </c>
      <c r="BX13" s="25">
        <v>2259.1799972077902</v>
      </c>
      <c r="BY13" s="25">
        <v>0</v>
      </c>
      <c r="BZ13" s="25">
        <v>2502.2924004444399</v>
      </c>
      <c r="CA13" s="25">
        <v>8417.7103011150502</v>
      </c>
      <c r="CB13" s="88">
        <v>0</v>
      </c>
      <c r="CC13" s="25">
        <v>29925.671960323401</v>
      </c>
      <c r="CD13" s="25">
        <v>197411.57049609101</v>
      </c>
      <c r="CE13" s="25">
        <v>6429.5548431064499</v>
      </c>
      <c r="CF13" s="25"/>
      <c r="CG13" s="49">
        <f t="shared" si="0"/>
        <v>-4.3412608025880219E-7</v>
      </c>
      <c r="CH13" s="49">
        <f t="shared" si="1"/>
        <v>-2.8294280537276313E-7</v>
      </c>
      <c r="CI13" s="49">
        <f t="shared" si="2"/>
        <v>-3.4989979053626758E-7</v>
      </c>
      <c r="CJ13" s="49">
        <f t="shared" si="3"/>
        <v>-3.2132932643619089E-5</v>
      </c>
      <c r="CK13" s="49">
        <f t="shared" si="4"/>
        <v>-3.7847214003448302E-5</v>
      </c>
      <c r="CL13" s="49">
        <f t="shared" si="5"/>
        <v>-5.1265180446905832E-7</v>
      </c>
      <c r="CM13" s="49">
        <f t="shared" si="6"/>
        <v>-2.5410818679407743E-7</v>
      </c>
      <c r="CN13" s="93">
        <f t="shared" si="7"/>
        <v>-2.6186518909683314E-7</v>
      </c>
      <c r="CO13" s="93">
        <f t="shared" si="8"/>
        <v>-3.2806873889977978E-7</v>
      </c>
      <c r="CP13" s="93">
        <f t="shared" si="9"/>
        <v>-1.9865010786606918E-7</v>
      </c>
      <c r="CQ13" s="93">
        <f t="shared" si="10"/>
        <v>2.7980914469436769E-6</v>
      </c>
      <c r="CR13" s="92">
        <f t="shared" si="12"/>
        <v>-2.403523236144788E-7</v>
      </c>
      <c r="CS13" s="92">
        <f t="shared" si="13"/>
        <v>-2.9426165832552468E-7</v>
      </c>
      <c r="CT13" s="93">
        <f t="shared" si="11"/>
        <v>-4.6068307969463194E-7</v>
      </c>
    </row>
    <row r="14" spans="1:98" x14ac:dyDescent="0.25">
      <c r="A14" s="27" t="s">
        <v>13</v>
      </c>
      <c r="B14" s="25">
        <v>4203.0376999999999</v>
      </c>
      <c r="C14" s="25">
        <v>69.350560000000002</v>
      </c>
      <c r="D14" s="25">
        <v>76.293034000000006</v>
      </c>
      <c r="E14" s="25">
        <v>444.48806100000002</v>
      </c>
      <c r="F14" s="25">
        <v>376.68481500000001</v>
      </c>
      <c r="G14" s="25">
        <v>37.378300000000003</v>
      </c>
      <c r="H14" s="25">
        <v>996.91593499999999</v>
      </c>
      <c r="I14" s="86">
        <v>32.010317630000003</v>
      </c>
      <c r="J14" s="86">
        <v>8.5946556899999997</v>
      </c>
      <c r="K14" s="86">
        <v>47.977278089999999</v>
      </c>
      <c r="L14" s="86">
        <v>44.004637180000003</v>
      </c>
      <c r="M14" s="86">
        <v>9.77880824</v>
      </c>
      <c r="N14" s="86">
        <v>5.1949918899999998</v>
      </c>
      <c r="O14" s="86">
        <v>9.2822281699999998</v>
      </c>
      <c r="Q14" s="27" t="s">
        <v>13</v>
      </c>
      <c r="R14" s="88">
        <v>79.235075597823595</v>
      </c>
      <c r="S14" s="25">
        <v>13.7156683345272</v>
      </c>
      <c r="T14" s="88">
        <v>9.7788181048576792</v>
      </c>
      <c r="U14" s="25">
        <v>32.0103604081093</v>
      </c>
      <c r="V14" s="25">
        <v>32.0103604081093</v>
      </c>
      <c r="W14" s="25">
        <v>22.210126664938201</v>
      </c>
      <c r="X14" s="88">
        <v>1.23943934732672</v>
      </c>
      <c r="Y14" s="25">
        <v>8.5946590456853098</v>
      </c>
      <c r="Z14" s="88">
        <v>5.19500203464818</v>
      </c>
      <c r="AA14" s="25">
        <v>100.055271078464</v>
      </c>
      <c r="AB14" s="25">
        <v>4203.04423082833</v>
      </c>
      <c r="AC14" s="25">
        <v>32.957057100253699</v>
      </c>
      <c r="AD14" s="25">
        <v>13.2222871646642</v>
      </c>
      <c r="AE14" s="25">
        <v>9.4042086859922893</v>
      </c>
      <c r="AF14" s="25">
        <v>5.6872281979011001</v>
      </c>
      <c r="AG14" s="88">
        <v>8.9593753080024996</v>
      </c>
      <c r="AH14" s="25">
        <v>47.977342374120603</v>
      </c>
      <c r="AI14" s="25">
        <v>47.977342374120603</v>
      </c>
      <c r="AJ14" s="25">
        <v>142133.989259152</v>
      </c>
      <c r="AK14" s="25">
        <v>0</v>
      </c>
      <c r="AL14" s="25">
        <v>13.0449158233926</v>
      </c>
      <c r="AM14" s="25">
        <v>2.2872672693082299</v>
      </c>
      <c r="AN14" s="88">
        <v>99.617416206867702</v>
      </c>
      <c r="AO14" s="25">
        <v>15.787025792653701</v>
      </c>
      <c r="AP14" s="25">
        <v>44.004819813188902</v>
      </c>
      <c r="AQ14" s="25">
        <v>9.2822481318081103</v>
      </c>
      <c r="AR14" s="25">
        <v>69.350659460528902</v>
      </c>
      <c r="AS14" s="25">
        <v>0</v>
      </c>
      <c r="AT14" s="88">
        <v>1028.5272413068999</v>
      </c>
      <c r="AU14" s="25">
        <v>68.663823454973297</v>
      </c>
      <c r="AV14" s="25">
        <v>7.62932175591527</v>
      </c>
      <c r="AW14" s="25">
        <v>76.293145210888596</v>
      </c>
      <c r="AX14" s="25">
        <v>0</v>
      </c>
      <c r="AY14" s="25">
        <v>52.543081839723897</v>
      </c>
      <c r="AZ14" s="25">
        <v>1.04242140404658E-2</v>
      </c>
      <c r="BA14" s="25">
        <v>293.29491102923299</v>
      </c>
      <c r="BB14" s="25">
        <v>4.4293836108401201E-3</v>
      </c>
      <c r="BC14" s="25">
        <v>1.2488575046985999</v>
      </c>
      <c r="BD14" s="25">
        <v>13.3942667848344</v>
      </c>
      <c r="BE14" s="25">
        <v>4.4647124597518599E-3</v>
      </c>
      <c r="BF14" s="25">
        <v>0</v>
      </c>
      <c r="BG14" s="25">
        <v>0.302395262983845</v>
      </c>
      <c r="BH14" s="25">
        <v>444.50871653406199</v>
      </c>
      <c r="BI14" s="25">
        <v>376.70536902269401</v>
      </c>
      <c r="BJ14" s="25">
        <v>67.803347511367505</v>
      </c>
      <c r="BK14" s="25">
        <v>4.0419921313734203E-3</v>
      </c>
      <c r="BL14" s="25">
        <v>7.4618845625754396E-4</v>
      </c>
      <c r="BM14" s="25">
        <v>2.1201801884731299</v>
      </c>
      <c r="BN14" s="25">
        <v>0.184311801451743</v>
      </c>
      <c r="BO14" s="25">
        <v>146.855570713801</v>
      </c>
      <c r="BP14" s="25">
        <v>0.96156736296345202</v>
      </c>
      <c r="BQ14" s="25">
        <v>0.432811592277209</v>
      </c>
      <c r="BR14" s="25">
        <v>209.79020155536</v>
      </c>
      <c r="BS14" s="25">
        <v>4.8610708793386497</v>
      </c>
      <c r="BT14" s="25">
        <v>7.5817555794022197E-3</v>
      </c>
      <c r="BU14" s="25">
        <v>1.3828191053643899</v>
      </c>
      <c r="BV14" s="25">
        <v>6.98904207355721E-4</v>
      </c>
      <c r="BW14" s="25">
        <v>37.378334386393</v>
      </c>
      <c r="BX14" s="25">
        <v>12.8620046936552</v>
      </c>
      <c r="BY14" s="25">
        <v>0</v>
      </c>
      <c r="BZ14" s="25">
        <v>14.110341728847301</v>
      </c>
      <c r="CA14" s="25">
        <v>44.995677791096199</v>
      </c>
      <c r="CB14" s="88">
        <v>0</v>
      </c>
      <c r="CC14" s="25">
        <v>155.74897317267099</v>
      </c>
      <c r="CD14" s="25">
        <v>996.91751144033503</v>
      </c>
      <c r="CE14" s="25">
        <v>34.043181211886498</v>
      </c>
      <c r="CF14" s="25"/>
      <c r="CG14" s="49">
        <f t="shared" si="0"/>
        <v>1.5538352963481528E-6</v>
      </c>
      <c r="CH14" s="49">
        <f t="shared" si="1"/>
        <v>1.4341705229325214E-6</v>
      </c>
      <c r="CI14" s="49">
        <f t="shared" si="2"/>
        <v>1.4576807705741877E-6</v>
      </c>
      <c r="CJ14" s="49">
        <f t="shared" si="3"/>
        <v>4.6470391163043986E-5</v>
      </c>
      <c r="CK14" s="49">
        <f t="shared" si="4"/>
        <v>5.4565572795920101E-5</v>
      </c>
      <c r="CL14" s="49">
        <f t="shared" si="5"/>
        <v>9.1995604393514881E-7</v>
      </c>
      <c r="CM14" s="49">
        <f t="shared" si="6"/>
        <v>1.5813172201356343E-6</v>
      </c>
      <c r="CN14" s="93">
        <f t="shared" si="7"/>
        <v>1.3363850303239985E-6</v>
      </c>
      <c r="CO14" s="93">
        <f t="shared" si="8"/>
        <v>3.9043859708929589E-7</v>
      </c>
      <c r="CP14" s="93">
        <f t="shared" si="9"/>
        <v>1.3398867789842324E-6</v>
      </c>
      <c r="CQ14" s="93">
        <f t="shared" si="10"/>
        <v>4.1503168893805478E-6</v>
      </c>
      <c r="CR14" s="92">
        <f t="shared" si="12"/>
        <v>1.0087995834527171E-6</v>
      </c>
      <c r="CS14" s="92">
        <f t="shared" si="13"/>
        <v>1.9527745942575316E-6</v>
      </c>
      <c r="CT14" s="93">
        <f t="shared" si="11"/>
        <v>2.1505405539368684E-6</v>
      </c>
    </row>
    <row r="15" spans="1:98" x14ac:dyDescent="0.25">
      <c r="A15" s="27" t="s">
        <v>14</v>
      </c>
      <c r="B15" s="25">
        <v>7967.6845160000003</v>
      </c>
      <c r="C15" s="25">
        <v>131.44697500000001</v>
      </c>
      <c r="D15" s="25">
        <v>143.55870300000001</v>
      </c>
      <c r="E15" s="25">
        <v>841.65879399999994</v>
      </c>
      <c r="F15" s="25">
        <v>713.27036799999996</v>
      </c>
      <c r="G15" s="25">
        <v>70.530810000000002</v>
      </c>
      <c r="H15" s="25">
        <v>1889.551115</v>
      </c>
      <c r="I15" s="86">
        <v>60.403126129999997</v>
      </c>
      <c r="J15" s="86">
        <v>16.218023160000001</v>
      </c>
      <c r="K15" s="86">
        <v>90.532609379999997</v>
      </c>
      <c r="L15" s="86">
        <v>83.036278679999995</v>
      </c>
      <c r="M15" s="86">
        <v>18.452506679999999</v>
      </c>
      <c r="N15" s="86">
        <v>9.8028943399999999</v>
      </c>
      <c r="O15" s="86">
        <v>17.51546531</v>
      </c>
      <c r="Q15" s="27" t="s">
        <v>14</v>
      </c>
      <c r="R15" s="88">
        <v>150.29214335896</v>
      </c>
      <c r="S15" s="25">
        <v>26.0157227812212</v>
      </c>
      <c r="T15" s="88">
        <v>18.452493646719301</v>
      </c>
      <c r="U15" s="25">
        <v>60.403102229010898</v>
      </c>
      <c r="V15" s="25">
        <v>60.403102229010898</v>
      </c>
      <c r="W15" s="25">
        <v>42.127896409470999</v>
      </c>
      <c r="X15" s="88">
        <v>2.3509561711426001</v>
      </c>
      <c r="Y15" s="25">
        <v>16.2180168256792</v>
      </c>
      <c r="Z15" s="88">
        <v>9.8029020129549895</v>
      </c>
      <c r="AA15" s="25">
        <v>189.78360109884801</v>
      </c>
      <c r="AB15" s="25">
        <v>7967.6806860298602</v>
      </c>
      <c r="AC15" s="25">
        <v>62.512542712913501</v>
      </c>
      <c r="AD15" s="25">
        <v>25.0798791430649</v>
      </c>
      <c r="AE15" s="25">
        <v>17.837797851664099</v>
      </c>
      <c r="AF15" s="25">
        <v>10.787444709296601</v>
      </c>
      <c r="AG15" s="88">
        <v>16.994057953286799</v>
      </c>
      <c r="AH15" s="25">
        <v>90.532571894620602</v>
      </c>
      <c r="AI15" s="25">
        <v>90.532571894620602</v>
      </c>
      <c r="AJ15" s="25">
        <v>249486.704884957</v>
      </c>
      <c r="AK15" s="25">
        <v>0</v>
      </c>
      <c r="AL15" s="25">
        <v>24.743429502195699</v>
      </c>
      <c r="AM15" s="25">
        <v>4.33845244990456</v>
      </c>
      <c r="AN15" s="88">
        <v>188.95315167494701</v>
      </c>
      <c r="AO15" s="25">
        <v>29.944637167860499</v>
      </c>
      <c r="AP15" s="25">
        <v>83.036516089904197</v>
      </c>
      <c r="AQ15" s="25">
        <v>17.515465533637698</v>
      </c>
      <c r="AR15" s="25">
        <v>131.44690898758199</v>
      </c>
      <c r="AS15" s="25">
        <v>0</v>
      </c>
      <c r="AT15" s="88">
        <v>1949.5072230691601</v>
      </c>
      <c r="AU15" s="25">
        <v>129.20275007589399</v>
      </c>
      <c r="AV15" s="25">
        <v>14.355861853602001</v>
      </c>
      <c r="AW15" s="25">
        <v>143.55861192949601</v>
      </c>
      <c r="AX15" s="25">
        <v>0</v>
      </c>
      <c r="AY15" s="25">
        <v>99.663089042802696</v>
      </c>
      <c r="AZ15" s="25">
        <v>1.9591946198404899E-2</v>
      </c>
      <c r="BA15" s="25">
        <v>556.31823111112305</v>
      </c>
      <c r="BB15" s="25">
        <v>8.4244343689545108E-3</v>
      </c>
      <c r="BC15" s="25">
        <v>2.3389044513522599</v>
      </c>
      <c r="BD15" s="25">
        <v>25.1136277884885</v>
      </c>
      <c r="BE15" s="25">
        <v>8.8540239047162402E-3</v>
      </c>
      <c r="BF15" s="25">
        <v>0</v>
      </c>
      <c r="BG15" s="25">
        <v>0.56617761431240599</v>
      </c>
      <c r="BH15" s="25">
        <v>841.69579763459603</v>
      </c>
      <c r="BI15" s="25">
        <v>713.30743803208998</v>
      </c>
      <c r="BJ15" s="25">
        <v>128.388359602506</v>
      </c>
      <c r="BK15" s="25">
        <v>7.6499899514431997E-3</v>
      </c>
      <c r="BL15" s="25">
        <v>1.43766832013315E-3</v>
      </c>
      <c r="BM15" s="25">
        <v>4.2489916593418098</v>
      </c>
      <c r="BN15" s="25">
        <v>0.34383073415014498</v>
      </c>
      <c r="BO15" s="25">
        <v>278.11370300324597</v>
      </c>
      <c r="BP15" s="25">
        <v>1.8074198821629499</v>
      </c>
      <c r="BQ15" s="25">
        <v>0.81449834210221606</v>
      </c>
      <c r="BR15" s="25">
        <v>397.29819038123401</v>
      </c>
      <c r="BS15" s="25">
        <v>9.2204167734512303</v>
      </c>
      <c r="BT15" s="25">
        <v>1.42609694770085E-2</v>
      </c>
      <c r="BU15" s="25">
        <v>2.6005114166349701</v>
      </c>
      <c r="BV15" s="25">
        <v>1.3637268436096201E-3</v>
      </c>
      <c r="BW15" s="25">
        <v>70.530784497539003</v>
      </c>
      <c r="BX15" s="25">
        <v>24.3965017744387</v>
      </c>
      <c r="BY15" s="25">
        <v>0</v>
      </c>
      <c r="BZ15" s="25">
        <v>26.7643493894725</v>
      </c>
      <c r="CA15" s="25">
        <v>85.347239760366605</v>
      </c>
      <c r="CB15" s="88">
        <v>0</v>
      </c>
      <c r="CC15" s="25">
        <v>295.42276139015502</v>
      </c>
      <c r="CD15" s="25">
        <v>1889.5503051417199</v>
      </c>
      <c r="CE15" s="25">
        <v>64.572736132572999</v>
      </c>
      <c r="CF15" s="25"/>
      <c r="CG15" s="49">
        <f t="shared" si="0"/>
        <v>-4.8068797557696201E-7</v>
      </c>
      <c r="CH15" s="49">
        <f t="shared" si="1"/>
        <v>-5.0219807657940097E-7</v>
      </c>
      <c r="CI15" s="49">
        <f t="shared" si="2"/>
        <v>-6.3437814702519631E-7</v>
      </c>
      <c r="CJ15" s="49">
        <f t="shared" si="3"/>
        <v>4.3965125606576623E-5</v>
      </c>
      <c r="CK15" s="49">
        <f t="shared" si="4"/>
        <v>5.1971922223487268E-5</v>
      </c>
      <c r="CL15" s="49">
        <f t="shared" si="5"/>
        <v>-3.6157901773508592E-7</v>
      </c>
      <c r="CM15" s="49">
        <f t="shared" si="6"/>
        <v>-4.2859823881280342E-7</v>
      </c>
      <c r="CN15" s="93">
        <f t="shared" si="7"/>
        <v>-3.9569126020978882E-7</v>
      </c>
      <c r="CO15" s="93">
        <f t="shared" si="8"/>
        <v>-3.9057292856989935E-7</v>
      </c>
      <c r="CP15" s="93">
        <f t="shared" si="9"/>
        <v>-4.140538934093576E-7</v>
      </c>
      <c r="CQ15" s="93">
        <f t="shared" si="10"/>
        <v>2.8591105957003276E-6</v>
      </c>
      <c r="CR15" s="92">
        <f t="shared" si="12"/>
        <v>-7.0631491559704231E-7</v>
      </c>
      <c r="CS15" s="92">
        <f t="shared" si="13"/>
        <v>7.8272342060166707E-7</v>
      </c>
      <c r="CT15" s="93">
        <f t="shared" si="11"/>
        <v>1.2768013559670846E-8</v>
      </c>
    </row>
    <row r="16" spans="1:98" x14ac:dyDescent="0.25">
      <c r="A16" s="27" t="s">
        <v>15</v>
      </c>
      <c r="B16" s="25">
        <v>3507.4859019999999</v>
      </c>
      <c r="C16" s="25">
        <v>57.642291</v>
      </c>
      <c r="D16" s="25">
        <v>51.755803</v>
      </c>
      <c r="E16" s="25">
        <v>360.29289899999998</v>
      </c>
      <c r="F16" s="25">
        <v>305.33288900000002</v>
      </c>
      <c r="G16" s="25">
        <v>27.550360000000001</v>
      </c>
      <c r="H16" s="25">
        <v>828.61254599999995</v>
      </c>
      <c r="I16" s="86">
        <v>23.596265280000001</v>
      </c>
      <c r="J16" s="86">
        <v>6.3355127900000001</v>
      </c>
      <c r="K16" s="86">
        <v>35.366240099999999</v>
      </c>
      <c r="L16" s="86">
        <v>32.437825340000003</v>
      </c>
      <c r="M16" s="86">
        <v>7.20840587</v>
      </c>
      <c r="N16" s="86">
        <v>3.82946557</v>
      </c>
      <c r="O16" s="86">
        <v>6.8423537799999998</v>
      </c>
      <c r="Q16" s="27" t="s">
        <v>15</v>
      </c>
      <c r="R16" s="88">
        <v>67.093749225679801</v>
      </c>
      <c r="S16" s="25">
        <v>11.613989920622901</v>
      </c>
      <c r="T16" s="88">
        <v>7.2083320456292697</v>
      </c>
      <c r="U16" s="25">
        <v>23.596045729135199</v>
      </c>
      <c r="V16" s="25">
        <v>23.596045729135199</v>
      </c>
      <c r="W16" s="25">
        <v>18.806835323576699</v>
      </c>
      <c r="X16" s="88">
        <v>1.0495202938228401</v>
      </c>
      <c r="Y16" s="25">
        <v>6.33544439434921</v>
      </c>
      <c r="Z16" s="88">
        <v>3.8294330287200502</v>
      </c>
      <c r="AA16" s="25">
        <v>84.723685734199293</v>
      </c>
      <c r="AB16" s="25">
        <v>3507.45566602181</v>
      </c>
      <c r="AC16" s="25">
        <v>27.906995663916</v>
      </c>
      <c r="AD16" s="25">
        <v>11.1962270922008</v>
      </c>
      <c r="AE16" s="25">
        <v>7.9631882892658901</v>
      </c>
      <c r="AF16" s="25">
        <v>4.8157648930849604</v>
      </c>
      <c r="AG16" s="88">
        <v>7.5865241433773098</v>
      </c>
      <c r="AH16" s="25">
        <v>35.365904784444197</v>
      </c>
      <c r="AI16" s="25">
        <v>35.365904784444197</v>
      </c>
      <c r="AJ16" s="25">
        <v>38259.828572906299</v>
      </c>
      <c r="AK16" s="25">
        <v>0</v>
      </c>
      <c r="AL16" s="25">
        <v>11.0460225394782</v>
      </c>
      <c r="AM16" s="25">
        <v>1.93677115003588</v>
      </c>
      <c r="AN16" s="88">
        <v>84.352878012106402</v>
      </c>
      <c r="AO16" s="25">
        <v>13.3679661320101</v>
      </c>
      <c r="AP16" s="25">
        <v>32.437626021432898</v>
      </c>
      <c r="AQ16" s="25">
        <v>6.84228283061905</v>
      </c>
      <c r="AR16" s="25">
        <v>57.641784305516502</v>
      </c>
      <c r="AS16" s="25">
        <v>0</v>
      </c>
      <c r="AT16" s="88">
        <v>855.37126235552796</v>
      </c>
      <c r="AU16" s="25">
        <v>46.5797152757155</v>
      </c>
      <c r="AV16" s="25">
        <v>5.1755207273929704</v>
      </c>
      <c r="AW16" s="25">
        <v>51.7552360031085</v>
      </c>
      <c r="AX16" s="25">
        <v>0</v>
      </c>
      <c r="AY16" s="25">
        <v>44.491854527571498</v>
      </c>
      <c r="AZ16" s="25">
        <v>0.12037316049096899</v>
      </c>
      <c r="BA16" s="25">
        <v>248.35298578467501</v>
      </c>
      <c r="BB16" s="25">
        <v>2.4138189311992502</v>
      </c>
      <c r="BC16" s="25">
        <v>4.3967530153166097</v>
      </c>
      <c r="BD16" s="25">
        <v>10.564424745228299</v>
      </c>
      <c r="BE16" s="25">
        <v>9.7742010846740196E-2</v>
      </c>
      <c r="BF16" s="25">
        <v>0</v>
      </c>
      <c r="BG16" s="25">
        <v>3.9998245953140699</v>
      </c>
      <c r="BH16" s="25">
        <v>360.27055595796202</v>
      </c>
      <c r="BI16" s="25">
        <v>305.31103621832801</v>
      </c>
      <c r="BJ16" s="25">
        <v>54.959519739634104</v>
      </c>
      <c r="BK16" s="25">
        <v>0.29440261360141501</v>
      </c>
      <c r="BL16" s="25">
        <v>2.0518147718491801E-2</v>
      </c>
      <c r="BM16" s="25">
        <v>78.988916867011696</v>
      </c>
      <c r="BN16" s="25">
        <v>9.5024942145207403E-2</v>
      </c>
      <c r="BO16" s="25">
        <v>81.431553947651196</v>
      </c>
      <c r="BP16" s="25">
        <v>0.48626900510921101</v>
      </c>
      <c r="BQ16" s="25">
        <v>0.812972100398485</v>
      </c>
      <c r="BR16" s="25">
        <v>116.36131437358399</v>
      </c>
      <c r="BS16" s="25">
        <v>4.11620266366414</v>
      </c>
      <c r="BT16" s="25">
        <v>2.6900201703070401</v>
      </c>
      <c r="BU16" s="25">
        <v>2.5283476398970399</v>
      </c>
      <c r="BV16" s="25">
        <v>8.7599525080330892E-3</v>
      </c>
      <c r="BW16" s="25">
        <v>27.550104758786699</v>
      </c>
      <c r="BX16" s="25">
        <v>10.8911333789579</v>
      </c>
      <c r="BY16" s="25">
        <v>0</v>
      </c>
      <c r="BZ16" s="25">
        <v>11.9482256563848</v>
      </c>
      <c r="CA16" s="25">
        <v>38.100882461050801</v>
      </c>
      <c r="CB16" s="88">
        <v>0</v>
      </c>
      <c r="CC16" s="25">
        <v>131.883362316063</v>
      </c>
      <c r="CD16" s="25">
        <v>828.60534297855395</v>
      </c>
      <c r="CE16" s="25">
        <v>28.826722222081798</v>
      </c>
      <c r="CF16" s="25"/>
      <c r="CG16" s="49">
        <f t="shared" si="0"/>
        <v>-8.6204133201734246E-6</v>
      </c>
      <c r="CH16" s="49">
        <f t="shared" si="1"/>
        <v>-8.7903252058100559E-6</v>
      </c>
      <c r="CI16" s="49">
        <f t="shared" si="2"/>
        <v>-1.0955233203513088E-5</v>
      </c>
      <c r="CJ16" s="49">
        <f t="shared" si="3"/>
        <v>-6.2013550919192567E-5</v>
      </c>
      <c r="CK16" s="49">
        <f t="shared" si="4"/>
        <v>-7.1570349802735356E-5</v>
      </c>
      <c r="CL16" s="49">
        <f t="shared" si="5"/>
        <v>-9.2645327793459498E-6</v>
      </c>
      <c r="CM16" s="49">
        <f t="shared" si="6"/>
        <v>-8.6928703659802198E-6</v>
      </c>
      <c r="CN16" s="93">
        <f t="shared" si="7"/>
        <v>-9.3044751869388674E-6</v>
      </c>
      <c r="CO16" s="93">
        <f t="shared" si="8"/>
        <v>-1.0795598250238456E-5</v>
      </c>
      <c r="CP16" s="93">
        <f t="shared" si="9"/>
        <v>-9.4812328043230465E-6</v>
      </c>
      <c r="CQ16" s="93">
        <f t="shared" si="10"/>
        <v>-6.1446340812383829E-6</v>
      </c>
      <c r="CR16" s="92">
        <f t="shared" si="12"/>
        <v>-1.0241428141217502E-5</v>
      </c>
      <c r="CS16" s="92">
        <f t="shared" si="13"/>
        <v>-8.4976034788537405E-6</v>
      </c>
      <c r="CT16" s="93">
        <f t="shared" si="11"/>
        <v>-1.0369148283044431E-5</v>
      </c>
    </row>
    <row r="17" spans="1:98" x14ac:dyDescent="0.25">
      <c r="A17" s="27" t="s">
        <v>16</v>
      </c>
      <c r="B17" s="25">
        <v>267114.58776999998</v>
      </c>
      <c r="C17" s="25">
        <v>4451.9014630000001</v>
      </c>
      <c r="D17" s="25">
        <v>7138.3696849999997</v>
      </c>
      <c r="E17" s="25">
        <v>30293.281056</v>
      </c>
      <c r="F17" s="25">
        <v>25672.272432999998</v>
      </c>
      <c r="G17" s="25">
        <v>3075.6682099999998</v>
      </c>
      <c r="H17" s="25">
        <v>63996.081371</v>
      </c>
      <c r="I17" s="86">
        <v>2633.2061690999999</v>
      </c>
      <c r="J17" s="86">
        <v>707.00643034999996</v>
      </c>
      <c r="K17" s="86">
        <v>3946.6670045999999</v>
      </c>
      <c r="L17" s="86">
        <v>3619.8729211</v>
      </c>
      <c r="M17" s="86">
        <v>804.41620436000005</v>
      </c>
      <c r="N17" s="86">
        <v>427.34610823999998</v>
      </c>
      <c r="O17" s="86">
        <v>763.56694491999997</v>
      </c>
      <c r="Q17" s="27" t="s">
        <v>16</v>
      </c>
      <c r="R17" s="88">
        <v>4848.8893655172997</v>
      </c>
      <c r="S17" s="25">
        <v>839.34715075337203</v>
      </c>
      <c r="T17" s="88">
        <v>804.41621067619496</v>
      </c>
      <c r="U17" s="25">
        <v>2633.2047792120602</v>
      </c>
      <c r="V17" s="25">
        <v>2633.2047792120602</v>
      </c>
      <c r="W17" s="25">
        <v>1359.1769175008501</v>
      </c>
      <c r="X17" s="88">
        <v>75.849194006118694</v>
      </c>
      <c r="Y17" s="25">
        <v>707.00593910738405</v>
      </c>
      <c r="Z17" s="88">
        <v>427.34599508845798</v>
      </c>
      <c r="AA17" s="25">
        <v>6123.0085845465201</v>
      </c>
      <c r="AB17" s="25">
        <v>267114.45341396902</v>
      </c>
      <c r="AC17" s="25">
        <v>2016.84949749269</v>
      </c>
      <c r="AD17" s="25">
        <v>809.15495489988598</v>
      </c>
      <c r="AE17" s="25">
        <v>575.50231322660898</v>
      </c>
      <c r="AF17" s="25">
        <v>348.03593489792399</v>
      </c>
      <c r="AG17" s="88">
        <v>548.28101534333905</v>
      </c>
      <c r="AH17" s="25">
        <v>3946.66632939177</v>
      </c>
      <c r="AI17" s="25">
        <v>3946.66632939177</v>
      </c>
      <c r="AJ17" s="25">
        <v>26734921.701976001</v>
      </c>
      <c r="AK17" s="25">
        <v>0</v>
      </c>
      <c r="AL17" s="25">
        <v>798.29971797625001</v>
      </c>
      <c r="AM17" s="25">
        <v>139.971650506781</v>
      </c>
      <c r="AN17" s="88">
        <v>6096.2138380716397</v>
      </c>
      <c r="AO17" s="25">
        <v>966.10716914861098</v>
      </c>
      <c r="AP17" s="25">
        <v>3619.8845624583</v>
      </c>
      <c r="AQ17" s="25">
        <v>763.56644894200394</v>
      </c>
      <c r="AR17" s="25">
        <v>4451.8984884462297</v>
      </c>
      <c r="AS17" s="25">
        <v>0</v>
      </c>
      <c r="AT17" s="88">
        <v>65930.495322486502</v>
      </c>
      <c r="AU17" s="25">
        <v>6424.5272290009198</v>
      </c>
      <c r="AV17" s="25">
        <v>713.83648239523302</v>
      </c>
      <c r="AW17" s="25">
        <v>7138.3637113961504</v>
      </c>
      <c r="AX17" s="25">
        <v>0</v>
      </c>
      <c r="AY17" s="25">
        <v>3215.4402023110702</v>
      </c>
      <c r="AZ17" s="25">
        <v>0.77263189058350801</v>
      </c>
      <c r="BA17" s="25">
        <v>17948.546323223502</v>
      </c>
      <c r="BB17" s="25">
        <v>0.286102839620474</v>
      </c>
      <c r="BC17" s="25">
        <v>96.074152627633794</v>
      </c>
      <c r="BD17" s="25">
        <v>1018.39202169822</v>
      </c>
      <c r="BE17" s="25">
        <v>0.13483509371352001</v>
      </c>
      <c r="BF17" s="25">
        <v>0</v>
      </c>
      <c r="BG17" s="25">
        <v>23.330298536924602</v>
      </c>
      <c r="BH17" s="25">
        <v>30294.8182363913</v>
      </c>
      <c r="BI17" s="25">
        <v>25673.812607613301</v>
      </c>
      <c r="BJ17" s="25">
        <v>4621.0056287780299</v>
      </c>
      <c r="BK17" s="25">
        <v>0.27709109726714998</v>
      </c>
      <c r="BL17" s="25">
        <v>4.03773832755722E-2</v>
      </c>
      <c r="BM17" s="25">
        <v>45.177941215143498</v>
      </c>
      <c r="BN17" s="25">
        <v>14.7532577723617</v>
      </c>
      <c r="BO17" s="25">
        <v>9993.2532351339505</v>
      </c>
      <c r="BP17" s="25">
        <v>71.191480511913198</v>
      </c>
      <c r="BQ17" s="25">
        <v>31.637430468845899</v>
      </c>
      <c r="BR17" s="25">
        <v>14276.0677262719</v>
      </c>
      <c r="BS17" s="25">
        <v>297.47891200506598</v>
      </c>
      <c r="BT17" s="25">
        <v>0.55720698532493296</v>
      </c>
      <c r="BU17" s="25">
        <v>101.83627323853401</v>
      </c>
      <c r="BV17" s="25">
        <v>3.0544848118630698E-2</v>
      </c>
      <c r="BW17" s="25">
        <v>3075.6662766852601</v>
      </c>
      <c r="BX17" s="25">
        <v>787.10730472584396</v>
      </c>
      <c r="BY17" s="25">
        <v>0</v>
      </c>
      <c r="BZ17" s="25">
        <v>863.50133794225997</v>
      </c>
      <c r="CA17" s="25">
        <v>2753.5668950406398</v>
      </c>
      <c r="CB17" s="88">
        <v>0</v>
      </c>
      <c r="CC17" s="25">
        <v>9531.2479532015404</v>
      </c>
      <c r="CD17" s="25">
        <v>63996.056243125699</v>
      </c>
      <c r="CE17" s="25">
        <v>2083.3160876171901</v>
      </c>
      <c r="CF17" s="25"/>
      <c r="CG17" s="49">
        <f t="shared" si="0"/>
        <v>-5.0299024131615902E-7</v>
      </c>
      <c r="CH17" s="49">
        <f t="shared" si="1"/>
        <v>-6.6815355081910857E-7</v>
      </c>
      <c r="CI17" s="49">
        <f t="shared" si="2"/>
        <v>-8.3683027257927015E-7</v>
      </c>
      <c r="CJ17" s="49">
        <f t="shared" si="3"/>
        <v>5.0743278301836293E-5</v>
      </c>
      <c r="CK17" s="49">
        <f t="shared" si="4"/>
        <v>5.9993700102806633E-5</v>
      </c>
      <c r="CL17" s="49">
        <f t="shared" si="5"/>
        <v>-6.28583646785709E-7</v>
      </c>
      <c r="CM17" s="49">
        <f t="shared" si="6"/>
        <v>-3.926470771861204E-7</v>
      </c>
      <c r="CN17" s="93">
        <f t="shared" si="7"/>
        <v>-5.2783103579382581E-7</v>
      </c>
      <c r="CO17" s="93">
        <f t="shared" si="8"/>
        <v>-6.9482057704179928E-7</v>
      </c>
      <c r="CP17" s="93">
        <f t="shared" si="9"/>
        <v>-1.7108315172345379E-7</v>
      </c>
      <c r="CQ17" s="93">
        <f t="shared" si="10"/>
        <v>3.2159577293950626E-6</v>
      </c>
      <c r="CR17" s="92">
        <f t="shared" si="12"/>
        <v>7.851899152000609E-9</v>
      </c>
      <c r="CS17" s="92">
        <f t="shared" si="13"/>
        <v>-2.6477728429926882E-7</v>
      </c>
      <c r="CT17" s="93">
        <f t="shared" si="11"/>
        <v>-6.4955404280430939E-7</v>
      </c>
    </row>
    <row r="18" spans="1:98" x14ac:dyDescent="0.25">
      <c r="A18" s="27" t="s">
        <v>17</v>
      </c>
      <c r="B18" s="25">
        <v>259070.9399</v>
      </c>
      <c r="C18" s="25">
        <v>4278.5602490000001</v>
      </c>
      <c r="D18" s="25">
        <v>4901.0854380000001</v>
      </c>
      <c r="E18" s="25">
        <v>27575.019527</v>
      </c>
      <c r="F18" s="25">
        <v>23368.659844999998</v>
      </c>
      <c r="G18" s="25">
        <v>2364.652595</v>
      </c>
      <c r="H18" s="25">
        <v>61504.289263999999</v>
      </c>
      <c r="I18" s="86">
        <v>2302.9313029999998</v>
      </c>
      <c r="J18" s="86">
        <v>1329.0789262000001</v>
      </c>
      <c r="K18" s="86">
        <v>4772.6015974000002</v>
      </c>
      <c r="L18" s="86">
        <v>3153.5418155000002</v>
      </c>
      <c r="M18" s="86">
        <v>703.20357701</v>
      </c>
      <c r="N18" s="86">
        <v>169.15549920000001</v>
      </c>
      <c r="O18" s="86">
        <v>669.37247814</v>
      </c>
      <c r="Q18" s="27" t="s">
        <v>17</v>
      </c>
      <c r="R18" s="88">
        <v>3710.8869917692</v>
      </c>
      <c r="S18" s="25">
        <v>567.87828475732897</v>
      </c>
      <c r="T18" s="88">
        <v>703.23832069537696</v>
      </c>
      <c r="U18" s="25">
        <v>2303.0450031201499</v>
      </c>
      <c r="V18" s="25">
        <v>2303.0450031201499</v>
      </c>
      <c r="W18" s="25">
        <v>1212.0124969736901</v>
      </c>
      <c r="X18" s="88">
        <v>1242.5850806312201</v>
      </c>
      <c r="Y18" s="25">
        <v>1329.1445175231499</v>
      </c>
      <c r="Z18" s="88">
        <v>169.16382149456501</v>
      </c>
      <c r="AA18" s="25">
        <v>5183.9973417408601</v>
      </c>
      <c r="AB18" s="25">
        <v>259084.04370158599</v>
      </c>
      <c r="AC18" s="25">
        <v>2012.8749757918299</v>
      </c>
      <c r="AD18" s="25">
        <v>933.34428631174205</v>
      </c>
      <c r="AE18" s="25">
        <v>363.661332040091</v>
      </c>
      <c r="AF18" s="25">
        <v>41.417777326130903</v>
      </c>
      <c r="AG18" s="88">
        <v>719.68713192842404</v>
      </c>
      <c r="AH18" s="25">
        <v>4772.8374221357199</v>
      </c>
      <c r="AI18" s="25">
        <v>4772.8374221357199</v>
      </c>
      <c r="AJ18" s="25">
        <v>7546376.1810572101</v>
      </c>
      <c r="AK18" s="25">
        <v>0</v>
      </c>
      <c r="AL18" s="25">
        <v>524.74101971721302</v>
      </c>
      <c r="AM18" s="25">
        <v>113.55886727668501</v>
      </c>
      <c r="AN18" s="88">
        <v>5629.8829135941396</v>
      </c>
      <c r="AO18" s="25">
        <v>739.369634832614</v>
      </c>
      <c r="AP18" s="25">
        <v>3153.7071949172</v>
      </c>
      <c r="AQ18" s="25">
        <v>669.40535879733704</v>
      </c>
      <c r="AR18" s="25">
        <v>4278.77656210023</v>
      </c>
      <c r="AS18" s="25">
        <v>0</v>
      </c>
      <c r="AT18" s="88">
        <v>63261.191837067403</v>
      </c>
      <c r="AU18" s="25">
        <v>4411.1910995530097</v>
      </c>
      <c r="AV18" s="25">
        <v>490.13231873344398</v>
      </c>
      <c r="AW18" s="25">
        <v>4901.3234182864499</v>
      </c>
      <c r="AX18" s="25">
        <v>0</v>
      </c>
      <c r="AY18" s="25">
        <v>2569.9306686190098</v>
      </c>
      <c r="AZ18" s="25">
        <v>0.64757341909533295</v>
      </c>
      <c r="BA18" s="25">
        <v>16100.468515648001</v>
      </c>
      <c r="BB18" s="25">
        <v>0.274586490887746</v>
      </c>
      <c r="BC18" s="25">
        <v>77.629840555454507</v>
      </c>
      <c r="BD18" s="25">
        <v>832.43239442704498</v>
      </c>
      <c r="BE18" s="25">
        <v>0.27467913560409302</v>
      </c>
      <c r="BF18" s="25">
        <v>0</v>
      </c>
      <c r="BG18" s="25">
        <v>18.797998631591099</v>
      </c>
      <c r="BH18" s="25">
        <v>27577.648265685999</v>
      </c>
      <c r="BI18" s="25">
        <v>23371.077195572401</v>
      </c>
      <c r="BJ18" s="25">
        <v>4206.5710701135904</v>
      </c>
      <c r="BK18" s="25">
        <v>0.250792425174578</v>
      </c>
      <c r="BL18" s="25">
        <v>4.6151123451115203E-2</v>
      </c>
      <c r="BM18" s="25">
        <v>130.18006845439399</v>
      </c>
      <c r="BN18" s="25">
        <v>11.4647842053164</v>
      </c>
      <c r="BO18" s="25">
        <v>9110.8160210442093</v>
      </c>
      <c r="BP18" s="25">
        <v>59.733657242899703</v>
      </c>
      <c r="BQ18" s="25">
        <v>26.881205068425899</v>
      </c>
      <c r="BR18" s="25">
        <v>13015.2384991043</v>
      </c>
      <c r="BS18" s="25">
        <v>352.905359442227</v>
      </c>
      <c r="BT18" s="25">
        <v>0.47093340744831502</v>
      </c>
      <c r="BU18" s="25">
        <v>85.894883856545206</v>
      </c>
      <c r="BV18" s="25">
        <v>4.3126980490087397E-2</v>
      </c>
      <c r="BW18" s="25">
        <v>2364.7693375106501</v>
      </c>
      <c r="BX18" s="25">
        <v>664.433672525867</v>
      </c>
      <c r="BY18" s="25">
        <v>0</v>
      </c>
      <c r="BZ18" s="25">
        <v>1849.82115658982</v>
      </c>
      <c r="CA18" s="25">
        <v>2552.69641647967</v>
      </c>
      <c r="CB18" s="88">
        <v>0</v>
      </c>
      <c r="CC18" s="25">
        <v>9920.9904187166303</v>
      </c>
      <c r="CD18" s="25">
        <v>61507.397581265097</v>
      </c>
      <c r="CE18" s="25">
        <v>1751.04731276488</v>
      </c>
      <c r="CF18" s="25"/>
      <c r="CG18" s="49">
        <f t="shared" si="0"/>
        <v>5.0579974701345594E-5</v>
      </c>
      <c r="CH18" s="49">
        <f t="shared" si="1"/>
        <v>5.0557451021149374E-5</v>
      </c>
      <c r="CI18" s="49">
        <f t="shared" si="2"/>
        <v>4.8556649228073158E-5</v>
      </c>
      <c r="CJ18" s="49">
        <f t="shared" si="3"/>
        <v>9.5330437877827066E-5</v>
      </c>
      <c r="CK18" s="49">
        <f t="shared" si="4"/>
        <v>1.0344412509903339E-4</v>
      </c>
      <c r="CL18" s="49">
        <f t="shared" si="5"/>
        <v>4.9369835931462026E-5</v>
      </c>
      <c r="CM18" s="49">
        <f t="shared" si="6"/>
        <v>5.053821940378462E-5</v>
      </c>
      <c r="CN18" s="93">
        <f t="shared" si="7"/>
        <v>4.9371911355725971E-5</v>
      </c>
      <c r="CO18" s="93">
        <f t="shared" si="8"/>
        <v>4.935096167494584E-5</v>
      </c>
      <c r="CP18" s="93">
        <f t="shared" si="9"/>
        <v>4.9412198128618249E-5</v>
      </c>
      <c r="CQ18" s="93">
        <f t="shared" si="10"/>
        <v>5.2442436750622352E-5</v>
      </c>
      <c r="CR18" s="92">
        <f t="shared" si="12"/>
        <v>4.9407719916160488E-5</v>
      </c>
      <c r="CS18" s="92">
        <f t="shared" si="13"/>
        <v>4.9199077797436422E-5</v>
      </c>
      <c r="CT18" s="93">
        <f t="shared" si="11"/>
        <v>4.9121615260328463E-5</v>
      </c>
    </row>
    <row r="19" spans="1:98" x14ac:dyDescent="0.25">
      <c r="A19" s="27" t="s">
        <v>18</v>
      </c>
      <c r="B19" s="25">
        <v>50093.174301999999</v>
      </c>
      <c r="C19" s="25">
        <v>819.25627999999995</v>
      </c>
      <c r="D19" s="25">
        <v>534.14230199999997</v>
      </c>
      <c r="E19" s="25">
        <v>4962.5334720000001</v>
      </c>
      <c r="F19" s="25">
        <v>4205.5365869999996</v>
      </c>
      <c r="G19" s="25">
        <v>330.77301799999998</v>
      </c>
      <c r="H19" s="25">
        <v>11776.821835999999</v>
      </c>
      <c r="I19" s="86">
        <v>321.47207135999997</v>
      </c>
      <c r="J19" s="86">
        <v>185.52952658000001</v>
      </c>
      <c r="K19" s="86">
        <v>666.21966440999995</v>
      </c>
      <c r="L19" s="86">
        <v>440.21096828999998</v>
      </c>
      <c r="M19" s="86">
        <v>98.161985990000005</v>
      </c>
      <c r="N19" s="86">
        <v>23.61284903</v>
      </c>
      <c r="O19" s="86">
        <v>93.43941633</v>
      </c>
      <c r="Q19" s="27" t="s">
        <v>18</v>
      </c>
      <c r="R19" s="88">
        <v>758.299990079846</v>
      </c>
      <c r="S19" s="25">
        <v>116.042901036091</v>
      </c>
      <c r="T19" s="88">
        <v>98.162130579691095</v>
      </c>
      <c r="U19" s="25">
        <v>321.47248329842398</v>
      </c>
      <c r="V19" s="25">
        <v>321.47248329842398</v>
      </c>
      <c r="W19" s="25">
        <v>247.66826562557199</v>
      </c>
      <c r="X19" s="88">
        <v>253.915645976435</v>
      </c>
      <c r="Y19" s="25">
        <v>185.52977976095201</v>
      </c>
      <c r="Z19" s="88">
        <v>23.612876632998599</v>
      </c>
      <c r="AA19" s="25">
        <v>1059.3222219512199</v>
      </c>
      <c r="AB19" s="25">
        <v>50093.206235345599</v>
      </c>
      <c r="AC19" s="25">
        <v>411.32032897948102</v>
      </c>
      <c r="AD19" s="25">
        <v>190.72396410648599</v>
      </c>
      <c r="AE19" s="25">
        <v>74.312263662024193</v>
      </c>
      <c r="AF19" s="25">
        <v>8.4635055419379093</v>
      </c>
      <c r="AG19" s="88">
        <v>147.06424180533099</v>
      </c>
      <c r="AH19" s="25">
        <v>666.22060222333198</v>
      </c>
      <c r="AI19" s="25">
        <v>666.22060222333198</v>
      </c>
      <c r="AJ19" s="25">
        <v>999088.60646497598</v>
      </c>
      <c r="AK19" s="25">
        <v>0</v>
      </c>
      <c r="AL19" s="25">
        <v>107.228013216078</v>
      </c>
      <c r="AM19" s="25">
        <v>23.205137536382299</v>
      </c>
      <c r="AN19" s="88">
        <v>1150.43692998035</v>
      </c>
      <c r="AO19" s="25">
        <v>151.086224061292</v>
      </c>
      <c r="AP19" s="25">
        <v>440.21288933902002</v>
      </c>
      <c r="AQ19" s="25">
        <v>93.439549102607003</v>
      </c>
      <c r="AR19" s="25">
        <v>819.25682683520995</v>
      </c>
      <c r="AS19" s="25">
        <v>0</v>
      </c>
      <c r="AT19" s="88">
        <v>12135.208059701101</v>
      </c>
      <c r="AU19" s="25">
        <v>480.72894914774798</v>
      </c>
      <c r="AV19" s="25">
        <v>53.414328302826803</v>
      </c>
      <c r="AW19" s="25">
        <v>534.14327745057506</v>
      </c>
      <c r="AX19" s="25">
        <v>0</v>
      </c>
      <c r="AY19" s="25">
        <v>525.15166389544004</v>
      </c>
      <c r="AZ19" s="25">
        <v>0.11395281142324799</v>
      </c>
      <c r="BA19" s="25">
        <v>3290.0445305715998</v>
      </c>
      <c r="BB19" s="25">
        <v>5.0068179845345701E-2</v>
      </c>
      <c r="BC19" s="25">
        <v>13.5149867763466</v>
      </c>
      <c r="BD19" s="25">
        <v>145.42062930604001</v>
      </c>
      <c r="BE19" s="25">
        <v>5.6463911999095999E-2</v>
      </c>
      <c r="BF19" s="25">
        <v>0</v>
      </c>
      <c r="BG19" s="25">
        <v>3.2698584358206899</v>
      </c>
      <c r="BH19" s="25">
        <v>4962.7533947527099</v>
      </c>
      <c r="BI19" s="25">
        <v>4205.7558265973703</v>
      </c>
      <c r="BJ19" s="25">
        <v>756.99756815533704</v>
      </c>
      <c r="BK19" s="25">
        <v>4.5064467668667299E-2</v>
      </c>
      <c r="BL19" s="25">
        <v>8.7400518002392E-3</v>
      </c>
      <c r="BM19" s="25">
        <v>27.549318828243401</v>
      </c>
      <c r="BN19" s="25">
        <v>1.9721741048407899</v>
      </c>
      <c r="BO19" s="25">
        <v>1640.1843687186099</v>
      </c>
      <c r="BP19" s="25">
        <v>10.5145771193306</v>
      </c>
      <c r="BQ19" s="25">
        <v>4.7486027365972703</v>
      </c>
      <c r="BR19" s="25">
        <v>2343.0733698010799</v>
      </c>
      <c r="BS19" s="25">
        <v>72.114320375761395</v>
      </c>
      <c r="BT19" s="25">
        <v>8.3066767695673893E-2</v>
      </c>
      <c r="BU19" s="25">
        <v>15.142114373584199</v>
      </c>
      <c r="BV19" s="25">
        <v>8.4702064349608894E-3</v>
      </c>
      <c r="BW19" s="25">
        <v>330.77348084900001</v>
      </c>
      <c r="BX19" s="25">
        <v>135.77347132820901</v>
      </c>
      <c r="BY19" s="25">
        <v>0</v>
      </c>
      <c r="BZ19" s="25">
        <v>378.00109736290801</v>
      </c>
      <c r="CA19" s="25">
        <v>521.629891927269</v>
      </c>
      <c r="CB19" s="88">
        <v>0</v>
      </c>
      <c r="CC19" s="25">
        <v>2027.3016555658601</v>
      </c>
      <c r="CD19" s="25">
        <v>11776.8300968821</v>
      </c>
      <c r="CE19" s="25">
        <v>357.81718692610002</v>
      </c>
      <c r="CF19" s="25"/>
      <c r="CG19" s="49">
        <f t="shared" si="0"/>
        <v>6.3747897880420475E-7</v>
      </c>
      <c r="CH19" s="49">
        <f t="shared" si="1"/>
        <v>6.6747759321714039E-7</v>
      </c>
      <c r="CI19" s="49">
        <f t="shared" si="2"/>
        <v>1.8261998187206192E-6</v>
      </c>
      <c r="CJ19" s="49">
        <f t="shared" si="3"/>
        <v>4.4316628583107488E-5</v>
      </c>
      <c r="CK19" s="49">
        <f t="shared" si="4"/>
        <v>5.2131182985874716E-5</v>
      </c>
      <c r="CL19" s="49">
        <f t="shared" si="5"/>
        <v>1.3992949087220258E-6</v>
      </c>
      <c r="CM19" s="49">
        <f t="shared" si="6"/>
        <v>7.0145258341156973E-7</v>
      </c>
      <c r="CN19" s="93">
        <f t="shared" si="7"/>
        <v>1.2814127904353205E-6</v>
      </c>
      <c r="CO19" s="93">
        <f t="shared" si="8"/>
        <v>1.3646396703955601E-6</v>
      </c>
      <c r="CP19" s="93">
        <f t="shared" si="9"/>
        <v>1.4076638414151477E-6</v>
      </c>
      <c r="CQ19" s="93">
        <f t="shared" si="10"/>
        <v>4.3639281127025801E-6</v>
      </c>
      <c r="CR19" s="92">
        <f t="shared" si="12"/>
        <v>1.4729703115844243E-6</v>
      </c>
      <c r="CS19" s="92">
        <f t="shared" si="13"/>
        <v>1.168982131916776E-6</v>
      </c>
      <c r="CT19" s="93">
        <f t="shared" si="11"/>
        <v>1.4209485912684762E-6</v>
      </c>
    </row>
    <row r="20" spans="1:98" x14ac:dyDescent="0.25">
      <c r="A20" s="27" t="s">
        <v>19</v>
      </c>
      <c r="B20" s="25">
        <v>3085.8102140000001</v>
      </c>
      <c r="C20" s="25">
        <v>50.557197000000002</v>
      </c>
      <c r="D20" s="25">
        <v>37.563586000000001</v>
      </c>
      <c r="E20" s="25">
        <v>309.862369</v>
      </c>
      <c r="F20" s="25">
        <v>262.59387900000002</v>
      </c>
      <c r="G20" s="25">
        <v>21.798725000000001</v>
      </c>
      <c r="H20" s="25">
        <v>726.77037399999995</v>
      </c>
      <c r="I20" s="86">
        <v>21.237095450000002</v>
      </c>
      <c r="J20" s="86">
        <v>12.2564548</v>
      </c>
      <c r="K20" s="86">
        <v>44.011817219999998</v>
      </c>
      <c r="L20" s="86">
        <v>29.08122491</v>
      </c>
      <c r="M20" s="86">
        <v>6.4847800800000002</v>
      </c>
      <c r="N20" s="86">
        <v>1.5599125</v>
      </c>
      <c r="O20" s="86">
        <v>6.1727982399999997</v>
      </c>
      <c r="Q20" s="27" t="s">
        <v>19</v>
      </c>
      <c r="R20" s="88">
        <v>46.234345815191801</v>
      </c>
      <c r="S20" s="25">
        <v>7.0752392117266698</v>
      </c>
      <c r="T20" s="88">
        <v>6.4844457670553801</v>
      </c>
      <c r="U20" s="25">
        <v>21.2360168797425</v>
      </c>
      <c r="V20" s="25">
        <v>21.2360168797425</v>
      </c>
      <c r="W20" s="25">
        <v>15.1006028533424</v>
      </c>
      <c r="X20" s="88">
        <v>15.4815024729676</v>
      </c>
      <c r="Y20" s="25">
        <v>12.255846683245901</v>
      </c>
      <c r="Z20" s="88">
        <v>1.5598297736264</v>
      </c>
      <c r="AA20" s="25">
        <v>64.587924812586806</v>
      </c>
      <c r="AB20" s="25">
        <v>3085.6341756607499</v>
      </c>
      <c r="AC20" s="25">
        <v>25.078598965730301</v>
      </c>
      <c r="AD20" s="25">
        <v>11.628620825619301</v>
      </c>
      <c r="AE20" s="25">
        <v>4.5308832374786903</v>
      </c>
      <c r="AF20" s="25">
        <v>0.51603004375055705</v>
      </c>
      <c r="AG20" s="88">
        <v>8.9666603858970308</v>
      </c>
      <c r="AH20" s="25">
        <v>44.009617366237897</v>
      </c>
      <c r="AI20" s="25">
        <v>44.009617366237897</v>
      </c>
      <c r="AJ20" s="25">
        <v>11666.0728893877</v>
      </c>
      <c r="AK20" s="25">
        <v>0</v>
      </c>
      <c r="AL20" s="25">
        <v>6.5377941708824396</v>
      </c>
      <c r="AM20" s="25">
        <v>1.41484002181798</v>
      </c>
      <c r="AN20" s="88">
        <v>70.143271639796794</v>
      </c>
      <c r="AO20" s="25">
        <v>9.21188135332131</v>
      </c>
      <c r="AP20" s="25">
        <v>29.079840457735301</v>
      </c>
      <c r="AQ20" s="25">
        <v>6.1724756581074196</v>
      </c>
      <c r="AR20" s="25">
        <v>50.554321620397097</v>
      </c>
      <c r="AS20" s="25">
        <v>0</v>
      </c>
      <c r="AT20" s="88">
        <v>748.57979594018798</v>
      </c>
      <c r="AU20" s="25">
        <v>33.805737435253</v>
      </c>
      <c r="AV20" s="25">
        <v>3.7561935459029798</v>
      </c>
      <c r="AW20" s="25">
        <v>37.561930981155903</v>
      </c>
      <c r="AX20" s="25">
        <v>0</v>
      </c>
      <c r="AY20" s="25">
        <v>32.019028617393303</v>
      </c>
      <c r="AZ20" s="25">
        <v>6.9491573526899103E-3</v>
      </c>
      <c r="BA20" s="25">
        <v>200.59735566645199</v>
      </c>
      <c r="BB20" s="25">
        <v>3.1680946030853601E-3</v>
      </c>
      <c r="BC20" s="25">
        <v>0.81463070895131595</v>
      </c>
      <c r="BD20" s="25">
        <v>8.7984280678141698</v>
      </c>
      <c r="BE20" s="25">
        <v>3.9768106489415003E-3</v>
      </c>
      <c r="BF20" s="25">
        <v>0</v>
      </c>
      <c r="BG20" s="25">
        <v>0.19690970599161101</v>
      </c>
      <c r="BH20" s="25">
        <v>309.85809313341201</v>
      </c>
      <c r="BI20" s="25">
        <v>262.59223240787099</v>
      </c>
      <c r="BJ20" s="25">
        <v>47.265860725541003</v>
      </c>
      <c r="BK20" s="25">
        <v>2.8093708608497702E-3</v>
      </c>
      <c r="BL20" s="25">
        <v>5.7361414724670199E-4</v>
      </c>
      <c r="BM20" s="25">
        <v>1.9846633547071399</v>
      </c>
      <c r="BN20" s="25">
        <v>0.11729649008746799</v>
      </c>
      <c r="BO20" s="25">
        <v>102.448415983619</v>
      </c>
      <c r="BP20" s="25">
        <v>0.64142211367030899</v>
      </c>
      <c r="BQ20" s="25">
        <v>0.29078550193179997</v>
      </c>
      <c r="BR20" s="25">
        <v>146.35135696357401</v>
      </c>
      <c r="BS20" s="25">
        <v>4.3968842545551396</v>
      </c>
      <c r="BT20" s="25">
        <v>5.0785261473679502E-3</v>
      </c>
      <c r="BU20" s="25">
        <v>0.92519356944834796</v>
      </c>
      <c r="BV20" s="25">
        <v>5.7437431552549896E-4</v>
      </c>
      <c r="BW20" s="25">
        <v>21.797619355699201</v>
      </c>
      <c r="BX20" s="25">
        <v>8.2782487435165404</v>
      </c>
      <c r="BY20" s="25">
        <v>0</v>
      </c>
      <c r="BZ20" s="25">
        <v>23.0471332963286</v>
      </c>
      <c r="CA20" s="25">
        <v>31.804311355058701</v>
      </c>
      <c r="CB20" s="88">
        <v>0</v>
      </c>
      <c r="CC20" s="25">
        <v>123.606594713159</v>
      </c>
      <c r="CD20" s="25">
        <v>726.72905724852103</v>
      </c>
      <c r="CE20" s="25">
        <v>21.816470883367</v>
      </c>
      <c r="CF20" s="25"/>
      <c r="CG20" s="49">
        <f t="shared" si="0"/>
        <v>-5.7047688302915916E-5</v>
      </c>
      <c r="CH20" s="49">
        <f t="shared" si="1"/>
        <v>-5.6873793911182816E-5</v>
      </c>
      <c r="CI20" s="49">
        <f t="shared" si="2"/>
        <v>-4.4059128010231924E-5</v>
      </c>
      <c r="CJ20" s="49">
        <f t="shared" si="3"/>
        <v>-1.3799244489700298E-5</v>
      </c>
      <c r="CK20" s="49">
        <f t="shared" si="4"/>
        <v>-6.2704893780883546E-6</v>
      </c>
      <c r="CL20" s="49">
        <f t="shared" si="5"/>
        <v>-5.0720594933886236E-5</v>
      </c>
      <c r="CM20" s="49">
        <f t="shared" si="6"/>
        <v>-5.6849801473768609E-5</v>
      </c>
      <c r="CN20" s="93">
        <f t="shared" si="7"/>
        <v>-5.0787089036761586E-5</v>
      </c>
      <c r="CO20" s="93">
        <f t="shared" si="8"/>
        <v>-4.9616040202705389E-5</v>
      </c>
      <c r="CP20" s="93">
        <f t="shared" si="9"/>
        <v>-4.9983252250273484E-5</v>
      </c>
      <c r="CQ20" s="93">
        <f t="shared" si="10"/>
        <v>-4.7606394468698819E-5</v>
      </c>
      <c r="CR20" s="92">
        <f t="shared" si="12"/>
        <v>-5.1553474519686734E-5</v>
      </c>
      <c r="CS20" s="92">
        <f t="shared" si="13"/>
        <v>-5.3032701257328685E-5</v>
      </c>
      <c r="CT20" s="93">
        <f t="shared" si="11"/>
        <v>-5.2258615953087411E-5</v>
      </c>
    </row>
    <row r="21" spans="1:98" x14ac:dyDescent="0.25">
      <c r="A21" s="27" t="s">
        <v>20</v>
      </c>
      <c r="B21" s="25">
        <v>327.51192900000001</v>
      </c>
      <c r="C21" s="25">
        <v>5.4083329999999998</v>
      </c>
      <c r="D21" s="25">
        <v>6.1755760000000004</v>
      </c>
      <c r="E21" s="25">
        <v>34.841875000000002</v>
      </c>
      <c r="F21" s="25">
        <v>29.527010000000001</v>
      </c>
      <c r="G21" s="25">
        <v>2.9828960000000002</v>
      </c>
      <c r="H21" s="25">
        <v>77.746879000000007</v>
      </c>
      <c r="I21" s="86">
        <v>2.9052541999999999</v>
      </c>
      <c r="J21" s="86">
        <v>1.6766945</v>
      </c>
      <c r="K21" s="86">
        <v>6.0208573300000001</v>
      </c>
      <c r="L21" s="86">
        <v>3.9783385500000001</v>
      </c>
      <c r="M21" s="86">
        <v>0.88712380000000002</v>
      </c>
      <c r="N21" s="86">
        <v>0.21339757000000001</v>
      </c>
      <c r="O21" s="86">
        <v>0.84444428999999999</v>
      </c>
      <c r="Q21" s="27" t="s">
        <v>20</v>
      </c>
      <c r="R21" s="88">
        <v>4.6929948112117303</v>
      </c>
      <c r="S21" s="25">
        <v>0.71816550643962296</v>
      </c>
      <c r="T21" s="88">
        <v>0.88712077204738704</v>
      </c>
      <c r="U21" s="25">
        <v>2.9052443662743599</v>
      </c>
      <c r="V21" s="25">
        <v>2.9052443662743599</v>
      </c>
      <c r="W21" s="25">
        <v>1.5327786396484699</v>
      </c>
      <c r="X21" s="88">
        <v>1.5714377604219001</v>
      </c>
      <c r="Y21" s="25">
        <v>1.6767006994466001</v>
      </c>
      <c r="Z21" s="88">
        <v>0.21339764319840701</v>
      </c>
      <c r="AA21" s="25">
        <v>6.5559674680031099</v>
      </c>
      <c r="AB21" s="25">
        <v>327.51190397548402</v>
      </c>
      <c r="AC21" s="25">
        <v>2.54559030493321</v>
      </c>
      <c r="AD21" s="25">
        <v>1.1803605765970899</v>
      </c>
      <c r="AE21" s="25">
        <v>0.45990732006686602</v>
      </c>
      <c r="AF21" s="25">
        <v>5.2379279162012397E-2</v>
      </c>
      <c r="AG21" s="88">
        <v>0.91015771521574995</v>
      </c>
      <c r="AH21" s="25">
        <v>6.0208531846311297</v>
      </c>
      <c r="AI21" s="25">
        <v>6.0208531846311297</v>
      </c>
      <c r="AJ21" s="25">
        <v>1272.6394942982899</v>
      </c>
      <c r="AK21" s="25">
        <v>0</v>
      </c>
      <c r="AL21" s="25">
        <v>0.663617992707353</v>
      </c>
      <c r="AM21" s="25">
        <v>0.14361169780628399</v>
      </c>
      <c r="AN21" s="88">
        <v>7.1198479883164003</v>
      </c>
      <c r="AO21" s="25">
        <v>0.93504806724692302</v>
      </c>
      <c r="AP21" s="25">
        <v>3.9783437937719399</v>
      </c>
      <c r="AQ21" s="25">
        <v>0.84444468386696503</v>
      </c>
      <c r="AR21" s="25">
        <v>5.4083266829808698</v>
      </c>
      <c r="AS21" s="25">
        <v>0</v>
      </c>
      <c r="AT21" s="88">
        <v>79.964816548994904</v>
      </c>
      <c r="AU21" s="25">
        <v>5.5580193396054796</v>
      </c>
      <c r="AV21" s="25">
        <v>0.61755607841840399</v>
      </c>
      <c r="AW21" s="25">
        <v>6.1755754180238798</v>
      </c>
      <c r="AX21" s="25">
        <v>0</v>
      </c>
      <c r="AY21" s="25">
        <v>3.2500751645584902</v>
      </c>
      <c r="AZ21" s="25">
        <v>8.2917074709127595E-4</v>
      </c>
      <c r="BA21" s="25">
        <v>20.361542563044999</v>
      </c>
      <c r="BB21" s="25">
        <v>3.4414594145626301E-4</v>
      </c>
      <c r="BC21" s="25">
        <v>0.10001835413945299</v>
      </c>
      <c r="BD21" s="25">
        <v>1.0703820456687401</v>
      </c>
      <c r="BE21" s="25">
        <v>3.1713129714446302E-4</v>
      </c>
      <c r="BF21" s="25">
        <v>0</v>
      </c>
      <c r="BG21" s="25">
        <v>2.4231028290811599E-2</v>
      </c>
      <c r="BH21" s="25">
        <v>34.843474607873297</v>
      </c>
      <c r="BI21" s="25">
        <v>29.528610113751299</v>
      </c>
      <c r="BJ21" s="25">
        <v>5.3148644941219203</v>
      </c>
      <c r="BK21" s="25">
        <v>3.1715183882008598E-4</v>
      </c>
      <c r="BL21" s="25">
        <v>5.6460490561462103E-5</v>
      </c>
      <c r="BM21" s="25">
        <v>0.14694319461851699</v>
      </c>
      <c r="BN21" s="25">
        <v>1.4872337417395499E-2</v>
      </c>
      <c r="BO21" s="25">
        <v>11.5084936898207</v>
      </c>
      <c r="BP21" s="25">
        <v>7.6470533606706401E-2</v>
      </c>
      <c r="BQ21" s="25">
        <v>3.43413371583524E-2</v>
      </c>
      <c r="BR21" s="25">
        <v>16.4404737126385</v>
      </c>
      <c r="BS21" s="25">
        <v>0.44630301586083498</v>
      </c>
      <c r="BT21" s="25">
        <v>6.0215694417345899E-4</v>
      </c>
      <c r="BU21" s="25">
        <v>0.109866190468316</v>
      </c>
      <c r="BV21" s="25">
        <v>5.1472664583298798E-5</v>
      </c>
      <c r="BW21" s="25">
        <v>2.9829067977975798</v>
      </c>
      <c r="BX21" s="25">
        <v>0.84027878881406703</v>
      </c>
      <c r="BY21" s="25">
        <v>0</v>
      </c>
      <c r="BZ21" s="25">
        <v>2.3393962324251998</v>
      </c>
      <c r="CA21" s="25">
        <v>3.2282756830141999</v>
      </c>
      <c r="CB21" s="88">
        <v>0</v>
      </c>
      <c r="CC21" s="25">
        <v>12.546628728060901</v>
      </c>
      <c r="CD21" s="25">
        <v>77.746874241747804</v>
      </c>
      <c r="CE21" s="25">
        <v>2.2144659978930901</v>
      </c>
      <c r="CF21" s="25"/>
      <c r="CG21" s="49">
        <f t="shared" si="0"/>
        <v>-7.6407952737028292E-8</v>
      </c>
      <c r="CH21" s="49">
        <f t="shared" si="1"/>
        <v>-1.1680159357807325E-6</v>
      </c>
      <c r="CI21" s="49">
        <f t="shared" si="2"/>
        <v>-9.4238354548348074E-8</v>
      </c>
      <c r="CJ21" s="49">
        <f t="shared" si="3"/>
        <v>4.5910499170764584E-5</v>
      </c>
      <c r="CK21" s="49">
        <f t="shared" si="4"/>
        <v>5.4191526717333801E-5</v>
      </c>
      <c r="CL21" s="49">
        <f t="shared" si="5"/>
        <v>3.6199041400103436E-6</v>
      </c>
      <c r="CM21" s="49">
        <f t="shared" si="6"/>
        <v>-6.1201841979004849E-8</v>
      </c>
      <c r="CN21" s="93">
        <f t="shared" si="7"/>
        <v>-3.3848073053322405E-6</v>
      </c>
      <c r="CO21" s="93">
        <f t="shared" si="8"/>
        <v>3.6974216830047247E-6</v>
      </c>
      <c r="CP21" s="93">
        <f t="shared" si="9"/>
        <v>-6.8850142814954096E-7</v>
      </c>
      <c r="CQ21" s="93">
        <f t="shared" si="10"/>
        <v>1.3180808706634546E-6</v>
      </c>
      <c r="CR21" s="92">
        <f t="shared" si="12"/>
        <v>-3.4132244146502219E-6</v>
      </c>
      <c r="CS21" s="92">
        <f t="shared" si="13"/>
        <v>3.4301424801778568E-7</v>
      </c>
      <c r="CT21" s="93">
        <f t="shared" si="11"/>
        <v>4.6642149127769327E-7</v>
      </c>
    </row>
    <row r="22" spans="1:98" x14ac:dyDescent="0.25">
      <c r="A22" s="27" t="s">
        <v>129</v>
      </c>
      <c r="B22" s="25">
        <v>5358.9668979999997</v>
      </c>
      <c r="C22" s="25">
        <v>88.103134999999995</v>
      </c>
      <c r="D22" s="25">
        <v>80.984415999999996</v>
      </c>
      <c r="E22" s="25">
        <v>552.18679999999995</v>
      </c>
      <c r="F22" s="25">
        <v>467.95678099999998</v>
      </c>
      <c r="G22" s="25">
        <v>42.669423000000002</v>
      </c>
      <c r="H22" s="25">
        <v>1266.542668</v>
      </c>
      <c r="I22" s="86">
        <v>41.568755529999997</v>
      </c>
      <c r="J22" s="86">
        <v>23.990365669999999</v>
      </c>
      <c r="K22" s="86">
        <v>86.147210630000004</v>
      </c>
      <c r="L22" s="86">
        <v>56.922590100000001</v>
      </c>
      <c r="M22" s="86">
        <v>12.693083250000001</v>
      </c>
      <c r="N22" s="86">
        <v>3.0533203800000002</v>
      </c>
      <c r="O22" s="86">
        <v>12.08241933</v>
      </c>
      <c r="Q22" s="27" t="s">
        <v>129</v>
      </c>
      <c r="R22" s="88">
        <v>78.747012847408101</v>
      </c>
      <c r="S22" s="25">
        <v>12.050680191220501</v>
      </c>
      <c r="T22" s="88">
        <v>12.691835301840101</v>
      </c>
      <c r="U22" s="25">
        <v>41.564667914912199</v>
      </c>
      <c r="V22" s="25">
        <v>41.564667914912199</v>
      </c>
      <c r="W22" s="25">
        <v>25.7195468476082</v>
      </c>
      <c r="X22" s="88">
        <v>26.368319083738701</v>
      </c>
      <c r="Y22" s="25">
        <v>23.988013618266098</v>
      </c>
      <c r="Z22" s="88">
        <v>3.0530180881339399</v>
      </c>
      <c r="AA22" s="25">
        <v>110.007175847353</v>
      </c>
      <c r="AB22" s="25">
        <v>5358.4577940181898</v>
      </c>
      <c r="AC22" s="25">
        <v>42.714299778088403</v>
      </c>
      <c r="AD22" s="25">
        <v>19.806061768752102</v>
      </c>
      <c r="AE22" s="25">
        <v>7.7170906683998597</v>
      </c>
      <c r="AF22" s="25">
        <v>0.87890588927241298</v>
      </c>
      <c r="AG22" s="88">
        <v>15.272154904075</v>
      </c>
      <c r="AH22" s="25">
        <v>86.138777763044104</v>
      </c>
      <c r="AI22" s="25">
        <v>86.138777763044104</v>
      </c>
      <c r="AJ22" s="25">
        <v>25537.272004227601</v>
      </c>
      <c r="AK22" s="25">
        <v>0</v>
      </c>
      <c r="AL22" s="25">
        <v>11.135293597845401</v>
      </c>
      <c r="AM22" s="25">
        <v>2.4097796298976202</v>
      </c>
      <c r="AN22" s="88">
        <v>119.469189186243</v>
      </c>
      <c r="AO22" s="25">
        <v>15.6898178468709</v>
      </c>
      <c r="AP22" s="25">
        <v>56.917152255699698</v>
      </c>
      <c r="AQ22" s="25">
        <v>12.0812166998656</v>
      </c>
      <c r="AR22" s="25">
        <v>88.094777676096896</v>
      </c>
      <c r="AS22" s="25">
        <v>0</v>
      </c>
      <c r="AT22" s="88">
        <v>1303.6387032909399</v>
      </c>
      <c r="AU22" s="25">
        <v>72.878628604419106</v>
      </c>
      <c r="AV22" s="25">
        <v>8.0976340999465304</v>
      </c>
      <c r="AW22" s="25">
        <v>80.976262704365595</v>
      </c>
      <c r="AX22" s="25">
        <v>0</v>
      </c>
      <c r="AY22" s="25">
        <v>54.535283693824802</v>
      </c>
      <c r="AZ22" s="25">
        <v>1.26635126763559E-2</v>
      </c>
      <c r="BA22" s="25">
        <v>341.660609422996</v>
      </c>
      <c r="BB22" s="25">
        <v>5.5744505578244697E-3</v>
      </c>
      <c r="BC22" s="25">
        <v>1.50104476113471</v>
      </c>
      <c r="BD22" s="25">
        <v>16.154168906231899</v>
      </c>
      <c r="BE22" s="25">
        <v>6.3231089737153896E-3</v>
      </c>
      <c r="BF22" s="25">
        <v>0</v>
      </c>
      <c r="BG22" s="25">
        <v>0.36315067384271099</v>
      </c>
      <c r="BH22" s="25">
        <v>552.15787662017897</v>
      </c>
      <c r="BI22" s="25">
        <v>467.93592433370998</v>
      </c>
      <c r="BJ22" s="25">
        <v>84.221952286468607</v>
      </c>
      <c r="BK22" s="25">
        <v>5.0135186474643996E-3</v>
      </c>
      <c r="BL22" s="25">
        <v>9.7495870625065404E-4</v>
      </c>
      <c r="BM22" s="25">
        <v>3.0891172803121698</v>
      </c>
      <c r="BN22" s="25">
        <v>0.21889708341076999</v>
      </c>
      <c r="BO22" s="25">
        <v>182.49202512938299</v>
      </c>
      <c r="BP22" s="25">
        <v>1.16849489068933</v>
      </c>
      <c r="BQ22" s="25">
        <v>0.52781724352805603</v>
      </c>
      <c r="BR22" s="25">
        <v>260.69758688084499</v>
      </c>
      <c r="BS22" s="25">
        <v>7.4888373361328799</v>
      </c>
      <c r="BT22" s="25">
        <v>9.2322973079360798E-3</v>
      </c>
      <c r="BU22" s="25">
        <v>1.68289310538644</v>
      </c>
      <c r="BV22" s="25">
        <v>9.4653207559648701E-4</v>
      </c>
      <c r="BW22" s="25">
        <v>42.665221462524102</v>
      </c>
      <c r="BX22" s="25">
        <v>14.099637549860001</v>
      </c>
      <c r="BY22" s="25">
        <v>0</v>
      </c>
      <c r="BZ22" s="25">
        <v>39.2542008246362</v>
      </c>
      <c r="CA22" s="25">
        <v>54.1696241046997</v>
      </c>
      <c r="CB22" s="88">
        <v>0</v>
      </c>
      <c r="CC22" s="25">
        <v>210.52867787931001</v>
      </c>
      <c r="CD22" s="25">
        <v>1266.4222721495601</v>
      </c>
      <c r="CE22" s="25">
        <v>37.158184928052499</v>
      </c>
      <c r="CF22" s="25"/>
      <c r="CG22" s="49">
        <f t="shared" si="0"/>
        <v>-9.5000396811530742E-5</v>
      </c>
      <c r="CH22" s="49">
        <f t="shared" si="1"/>
        <v>-9.4858416821357044E-5</v>
      </c>
      <c r="CI22" s="49">
        <f t="shared" si="2"/>
        <v>-1.0067734061823194E-4</v>
      </c>
      <c r="CJ22" s="49">
        <f t="shared" si="3"/>
        <v>-5.2379701617243844E-5</v>
      </c>
      <c r="CK22" s="49">
        <f t="shared" si="4"/>
        <v>-4.4569642190955151E-5</v>
      </c>
      <c r="CL22" s="49">
        <f t="shared" si="5"/>
        <v>-9.8467173458154149E-5</v>
      </c>
      <c r="CM22" s="49">
        <f t="shared" si="6"/>
        <v>-9.5058661253085135E-5</v>
      </c>
      <c r="CN22" s="93">
        <f t="shared" si="7"/>
        <v>-9.8333833565157934E-5</v>
      </c>
      <c r="CO22" s="93">
        <f t="shared" si="8"/>
        <v>-9.8041512424385264E-5</v>
      </c>
      <c r="CP22" s="93">
        <f t="shared" si="9"/>
        <v>-9.7889030813996927E-5</v>
      </c>
      <c r="CQ22" s="93">
        <f t="shared" si="10"/>
        <v>-9.5530514172845782E-5</v>
      </c>
      <c r="CR22" s="92">
        <f t="shared" si="12"/>
        <v>-9.8317180729130352E-5</v>
      </c>
      <c r="CS22" s="92">
        <f t="shared" si="13"/>
        <v>-9.9004306275987186E-5</v>
      </c>
      <c r="CT22" s="93">
        <f t="shared" si="11"/>
        <v>-9.9535540155831198E-5</v>
      </c>
    </row>
    <row r="23" spans="1:98" x14ac:dyDescent="0.25">
      <c r="A23" s="27" t="s">
        <v>22</v>
      </c>
      <c r="B23" s="25">
        <v>18482.777026</v>
      </c>
      <c r="C23" s="25">
        <v>302.08602200000001</v>
      </c>
      <c r="D23" s="25">
        <v>187.623321</v>
      </c>
      <c r="E23" s="25">
        <v>1822.565746</v>
      </c>
      <c r="F23" s="25">
        <v>1544.5450169999999</v>
      </c>
      <c r="G23" s="25">
        <v>119.151758</v>
      </c>
      <c r="H23" s="25">
        <v>4342.632165</v>
      </c>
      <c r="I23" s="86">
        <v>116.11049945000001</v>
      </c>
      <c r="J23" s="86">
        <v>67.010255909999998</v>
      </c>
      <c r="K23" s="86">
        <v>240.62774346</v>
      </c>
      <c r="L23" s="86">
        <v>158.99706182</v>
      </c>
      <c r="M23" s="86">
        <v>35.454516179999999</v>
      </c>
      <c r="N23" s="86">
        <v>8.5285799099999995</v>
      </c>
      <c r="O23" s="86">
        <v>33.748800780000003</v>
      </c>
      <c r="Q23" s="27" t="s">
        <v>22</v>
      </c>
      <c r="R23" s="88">
        <v>280.56873323627701</v>
      </c>
      <c r="S23" s="25">
        <v>42.9354647129448</v>
      </c>
      <c r="T23" s="88">
        <v>35.451183342796398</v>
      </c>
      <c r="U23" s="25">
        <v>116.09961907606299</v>
      </c>
      <c r="V23" s="25">
        <v>116.09961907606299</v>
      </c>
      <c r="W23" s="25">
        <v>91.636235529798697</v>
      </c>
      <c r="X23" s="88">
        <v>93.947926165928294</v>
      </c>
      <c r="Y23" s="25">
        <v>67.003935957210203</v>
      </c>
      <c r="Z23" s="88">
        <v>8.5277970880260501</v>
      </c>
      <c r="AA23" s="25">
        <v>391.94509002676199</v>
      </c>
      <c r="AB23" s="25">
        <v>18481.299729101302</v>
      </c>
      <c r="AC23" s="25">
        <v>152.18709140112301</v>
      </c>
      <c r="AD23" s="25">
        <v>70.567094095701606</v>
      </c>
      <c r="AE23" s="25">
        <v>27.495223168006099</v>
      </c>
      <c r="AF23" s="25">
        <v>3.1314696002141198</v>
      </c>
      <c r="AG23" s="88">
        <v>54.413163690218902</v>
      </c>
      <c r="AH23" s="25">
        <v>240.60506444160799</v>
      </c>
      <c r="AI23" s="25">
        <v>240.60506444160799</v>
      </c>
      <c r="AJ23" s="25">
        <v>49607.994450731298</v>
      </c>
      <c r="AK23" s="25">
        <v>0</v>
      </c>
      <c r="AL23" s="25">
        <v>39.673978509587201</v>
      </c>
      <c r="AM23" s="25">
        <v>8.5858090588524103</v>
      </c>
      <c r="AN23" s="88">
        <v>425.65759365085597</v>
      </c>
      <c r="AO23" s="25">
        <v>55.901332009320903</v>
      </c>
      <c r="AP23" s="25">
        <v>158.98281287471099</v>
      </c>
      <c r="AQ23" s="25">
        <v>33.745676308077002</v>
      </c>
      <c r="AR23" s="25">
        <v>302.06184583298801</v>
      </c>
      <c r="AS23" s="25">
        <v>0</v>
      </c>
      <c r="AT23" s="88">
        <v>4474.8823725910397</v>
      </c>
      <c r="AU23" s="25">
        <v>168.84282467179199</v>
      </c>
      <c r="AV23" s="25">
        <v>18.760299023925601</v>
      </c>
      <c r="AW23" s="25">
        <v>187.60312369571801</v>
      </c>
      <c r="AX23" s="25">
        <v>0</v>
      </c>
      <c r="AY23" s="25">
        <v>194.30388394392801</v>
      </c>
      <c r="AZ23" s="25">
        <v>0</v>
      </c>
      <c r="BA23" s="25">
        <v>1217.3041726987201</v>
      </c>
      <c r="BB23" s="25">
        <v>0.185852744446832</v>
      </c>
      <c r="BC23" s="25">
        <v>8.2349785965155906</v>
      </c>
      <c r="BD23" s="25">
        <v>68.836546754520796</v>
      </c>
      <c r="BE23" s="25">
        <v>5.6637927223774601E-2</v>
      </c>
      <c r="BF23" s="25">
        <v>0</v>
      </c>
      <c r="BG23" s="25">
        <v>9.49186304809934</v>
      </c>
      <c r="BH23" s="25">
        <v>1822.41938619032</v>
      </c>
      <c r="BI23" s="25">
        <v>1544.42158361522</v>
      </c>
      <c r="BJ23" s="25">
        <v>277.99780257510798</v>
      </c>
      <c r="BK23" s="25">
        <v>2.5172002219613399E-2</v>
      </c>
      <c r="BL23" s="25">
        <v>1.88817958586175E-2</v>
      </c>
      <c r="BM23" s="25">
        <v>3.25459721671985</v>
      </c>
      <c r="BN23" s="25">
        <v>0.40867375989461802</v>
      </c>
      <c r="BO23" s="25">
        <v>593.40160811245698</v>
      </c>
      <c r="BP23" s="25">
        <v>0.90665619999228397</v>
      </c>
      <c r="BQ23" s="25">
        <v>5.8329263526072399</v>
      </c>
      <c r="BR23" s="25">
        <v>847.64226387274903</v>
      </c>
      <c r="BS23" s="25">
        <v>26.681991520445099</v>
      </c>
      <c r="BT23" s="25">
        <v>8.8245163655704104E-2</v>
      </c>
      <c r="BU23" s="25">
        <v>6.0302090614703703</v>
      </c>
      <c r="BV23" s="25">
        <v>6.47100678946411E-3</v>
      </c>
      <c r="BW23" s="25">
        <v>119.14058148104201</v>
      </c>
      <c r="BX23" s="25">
        <v>50.235576549020898</v>
      </c>
      <c r="BY23" s="25">
        <v>0</v>
      </c>
      <c r="BZ23" s="25">
        <v>139.85915852894399</v>
      </c>
      <c r="CA23" s="25">
        <v>193.00117278865901</v>
      </c>
      <c r="CB23" s="88">
        <v>0</v>
      </c>
      <c r="CC23" s="25">
        <v>750.09391260378004</v>
      </c>
      <c r="CD23" s="25">
        <v>4342.28366185508</v>
      </c>
      <c r="CE23" s="25">
        <v>132.391023669601</v>
      </c>
      <c r="CF23" s="25"/>
      <c r="CG23" s="49">
        <f t="shared" si="0"/>
        <v>-7.9928297388426992E-5</v>
      </c>
      <c r="CH23" s="49">
        <f t="shared" si="1"/>
        <v>-8.0030737112362363E-5</v>
      </c>
      <c r="CI23" s="49">
        <f t="shared" si="2"/>
        <v>-1.0764815468751326E-4</v>
      </c>
      <c r="CJ23" s="49">
        <f t="shared" si="3"/>
        <v>-8.0304268859010449E-5</v>
      </c>
      <c r="CK23" s="49">
        <f t="shared" si="4"/>
        <v>-7.99156925964177E-5</v>
      </c>
      <c r="CL23" s="49">
        <f t="shared" si="5"/>
        <v>-9.3800705466683419E-5</v>
      </c>
      <c r="CM23" s="49">
        <f t="shared" si="6"/>
        <v>-8.0251592047966968E-5</v>
      </c>
      <c r="CN23" s="93">
        <f t="shared" si="7"/>
        <v>-9.3707063431403849E-5</v>
      </c>
      <c r="CO23" s="93">
        <f t="shared" si="8"/>
        <v>-9.431321674525784E-5</v>
      </c>
      <c r="CP23" s="93">
        <f t="shared" si="9"/>
        <v>-9.4249391470445969E-5</v>
      </c>
      <c r="CQ23" s="93">
        <f t="shared" si="10"/>
        <v>-8.9617664162517361E-5</v>
      </c>
      <c r="CR23" s="92">
        <f t="shared" si="12"/>
        <v>-9.4003178232088418E-5</v>
      </c>
      <c r="CS23" s="92">
        <f t="shared" si="13"/>
        <v>-9.1788079869138521E-5</v>
      </c>
      <c r="CT23" s="93">
        <f t="shared" si="11"/>
        <v>-9.2580235468790257E-5</v>
      </c>
    </row>
    <row r="24" spans="1:98" x14ac:dyDescent="0.25">
      <c r="A24" s="27" t="s">
        <v>23</v>
      </c>
      <c r="B24" s="25">
        <v>124911.81418</v>
      </c>
      <c r="C24" s="25">
        <v>2033.1219209999999</v>
      </c>
      <c r="D24" s="25">
        <v>829.11247100000003</v>
      </c>
      <c r="E24" s="25">
        <v>11925.476026</v>
      </c>
      <c r="F24" s="25">
        <v>10106.334241</v>
      </c>
      <c r="G24" s="25">
        <v>671.059572</v>
      </c>
      <c r="H24" s="25">
        <v>29226.162270000001</v>
      </c>
      <c r="I24" s="86">
        <v>654.34076272000004</v>
      </c>
      <c r="J24" s="86">
        <v>377.63632654999998</v>
      </c>
      <c r="K24" s="86">
        <v>1356.0577191</v>
      </c>
      <c r="L24" s="86">
        <v>896.02801134000003</v>
      </c>
      <c r="M24" s="86">
        <v>199.80394770000001</v>
      </c>
      <c r="N24" s="86">
        <v>48.062805490000002</v>
      </c>
      <c r="O24" s="86">
        <v>190.19138634000001</v>
      </c>
      <c r="Q24" s="27" t="s">
        <v>23</v>
      </c>
      <c r="R24" s="88">
        <v>1939.1575244589999</v>
      </c>
      <c r="S24" s="25">
        <v>296.74988585104302</v>
      </c>
      <c r="T24" s="88">
        <v>199.79664653016101</v>
      </c>
      <c r="U24" s="25">
        <v>654.31686083452701</v>
      </c>
      <c r="V24" s="25">
        <v>654.31686083452701</v>
      </c>
      <c r="W24" s="25">
        <v>633.34806690947403</v>
      </c>
      <c r="X24" s="88">
        <v>649.32406968355303</v>
      </c>
      <c r="Y24" s="25">
        <v>377.62248278293498</v>
      </c>
      <c r="Z24" s="88">
        <v>48.061052535969601</v>
      </c>
      <c r="AA24" s="25">
        <v>2708.9443717925401</v>
      </c>
      <c r="AB24" s="25">
        <v>124908.82201377601</v>
      </c>
      <c r="AC24" s="25">
        <v>1051.84600920649</v>
      </c>
      <c r="AD24" s="25">
        <v>487.72750690866502</v>
      </c>
      <c r="AE24" s="25">
        <v>190.034478499275</v>
      </c>
      <c r="AF24" s="25">
        <v>21.643264795699501</v>
      </c>
      <c r="AG24" s="88">
        <v>376.07901749031299</v>
      </c>
      <c r="AH24" s="25">
        <v>1356.0083804056601</v>
      </c>
      <c r="AI24" s="25">
        <v>1356.0083804056601</v>
      </c>
      <c r="AJ24" s="25">
        <v>566154.58516892605</v>
      </c>
      <c r="AK24" s="25">
        <v>0</v>
      </c>
      <c r="AL24" s="25">
        <v>274.20810083938898</v>
      </c>
      <c r="AM24" s="25">
        <v>59.341189563163802</v>
      </c>
      <c r="AN24" s="88">
        <v>2941.9458652604799</v>
      </c>
      <c r="AO24" s="25">
        <v>386.36418551915102</v>
      </c>
      <c r="AP24" s="25">
        <v>895.99795999796299</v>
      </c>
      <c r="AQ24" s="25">
        <v>190.184384916683</v>
      </c>
      <c r="AR24" s="25">
        <v>2033.0724616725299</v>
      </c>
      <c r="AS24" s="25">
        <v>0</v>
      </c>
      <c r="AT24" s="88">
        <v>30141.878712048801</v>
      </c>
      <c r="AU24" s="25">
        <v>746.15838818234397</v>
      </c>
      <c r="AV24" s="25">
        <v>82.906499123331997</v>
      </c>
      <c r="AW24" s="25">
        <v>829.06488730567605</v>
      </c>
      <c r="AX24" s="25">
        <v>0</v>
      </c>
      <c r="AY24" s="25">
        <v>1342.9402340832401</v>
      </c>
      <c r="AZ24" s="25">
        <v>0</v>
      </c>
      <c r="BA24" s="25">
        <v>8413.4449640446001</v>
      </c>
      <c r="BB24" s="25">
        <v>1.7968566039804399</v>
      </c>
      <c r="BC24" s="25">
        <v>58.538883355985803</v>
      </c>
      <c r="BD24" s="25">
        <v>420.381663271989</v>
      </c>
      <c r="BE24" s="25">
        <v>0.34316919035036902</v>
      </c>
      <c r="BF24" s="25">
        <v>0</v>
      </c>
      <c r="BG24" s="25">
        <v>76.766084453270196</v>
      </c>
      <c r="BH24" s="25">
        <v>11925.041437039399</v>
      </c>
      <c r="BI24" s="25">
        <v>10105.947239507601</v>
      </c>
      <c r="BJ24" s="25">
        <v>1819.0941975318101</v>
      </c>
      <c r="BK24" s="25">
        <v>0.24336743878382</v>
      </c>
      <c r="BL24" s="25">
        <v>9.7862876258866693E-2</v>
      </c>
      <c r="BM24" s="25">
        <v>15.959346115952</v>
      </c>
      <c r="BN24" s="25">
        <v>3.9511253325573001</v>
      </c>
      <c r="BO24" s="25">
        <v>3888.89361522952</v>
      </c>
      <c r="BP24" s="25">
        <v>5.8982164926448304</v>
      </c>
      <c r="BQ24" s="25">
        <v>34.518705368364699</v>
      </c>
      <c r="BR24" s="25">
        <v>5555.0506987483204</v>
      </c>
      <c r="BS24" s="25">
        <v>184.413838715639</v>
      </c>
      <c r="BT24" s="25">
        <v>0.53974386315470402</v>
      </c>
      <c r="BU24" s="25">
        <v>42.920780276029603</v>
      </c>
      <c r="BV24" s="25">
        <v>4.7120890475713301E-2</v>
      </c>
      <c r="BW24" s="25">
        <v>671.03508103612796</v>
      </c>
      <c r="BX24" s="25">
        <v>347.20575493373201</v>
      </c>
      <c r="BY24" s="25">
        <v>0</v>
      </c>
      <c r="BZ24" s="25">
        <v>966.64058160418301</v>
      </c>
      <c r="CA24" s="25">
        <v>1333.9343280165799</v>
      </c>
      <c r="CB24" s="88">
        <v>0</v>
      </c>
      <c r="CC24" s="25">
        <v>5184.3026333143698</v>
      </c>
      <c r="CD24" s="25">
        <v>29225.453391475799</v>
      </c>
      <c r="CE24" s="25">
        <v>915.02553886618205</v>
      </c>
      <c r="CF24" s="25"/>
      <c r="CG24" s="49">
        <f t="shared" si="0"/>
        <v>-2.3954229178692653E-5</v>
      </c>
      <c r="CH24" s="49">
        <f t="shared" si="1"/>
        <v>-2.4326788747463268E-5</v>
      </c>
      <c r="CI24" s="49">
        <f t="shared" si="2"/>
        <v>-5.739112121493536E-5</v>
      </c>
      <c r="CJ24" s="49">
        <f t="shared" si="3"/>
        <v>-3.6442064002611765E-5</v>
      </c>
      <c r="CK24" s="49">
        <f t="shared" si="4"/>
        <v>-3.8292963914607663E-5</v>
      </c>
      <c r="CL24" s="49">
        <f t="shared" si="5"/>
        <v>-3.649596085642317E-5</v>
      </c>
      <c r="CM24" s="49">
        <f t="shared" si="6"/>
        <v>-2.4254930142810086E-5</v>
      </c>
      <c r="CN24" s="93">
        <f t="shared" si="7"/>
        <v>-3.6528192701431018E-5</v>
      </c>
      <c r="CO24" s="93">
        <f t="shared" si="8"/>
        <v>-3.6658991976411048E-5</v>
      </c>
      <c r="CP24" s="93">
        <f t="shared" si="9"/>
        <v>-3.638391909500733E-5</v>
      </c>
      <c r="CQ24" s="93">
        <f t="shared" si="10"/>
        <v>-3.3538395738431536E-5</v>
      </c>
      <c r="CR24" s="92">
        <f t="shared" si="12"/>
        <v>-3.6541669586822689E-5</v>
      </c>
      <c r="CS24" s="92">
        <f t="shared" si="13"/>
        <v>-3.6472153727393647E-5</v>
      </c>
      <c r="CT24" s="93">
        <f t="shared" si="11"/>
        <v>-3.6812515286527137E-5</v>
      </c>
    </row>
    <row r="25" spans="1:98" x14ac:dyDescent="0.25">
      <c r="A25" s="27" t="s">
        <v>24</v>
      </c>
      <c r="B25" s="25">
        <v>56495.808876000003</v>
      </c>
      <c r="C25" s="25">
        <v>932.95815100000004</v>
      </c>
      <c r="D25" s="25">
        <v>1065.189437</v>
      </c>
      <c r="E25" s="25">
        <v>6010.0985989999999</v>
      </c>
      <c r="F25" s="25">
        <v>5093.3009549999997</v>
      </c>
      <c r="G25" s="25">
        <v>514.56023500000003</v>
      </c>
      <c r="H25" s="25">
        <v>13411.288191</v>
      </c>
      <c r="I25" s="86">
        <v>497.03450278000003</v>
      </c>
      <c r="J25" s="86">
        <v>286.85097380000002</v>
      </c>
      <c r="K25" s="86">
        <v>1030.0557652</v>
      </c>
      <c r="L25" s="86">
        <v>680.61912640000003</v>
      </c>
      <c r="M25" s="86">
        <v>151.77024183</v>
      </c>
      <c r="N25" s="86">
        <v>36.508305729999996</v>
      </c>
      <c r="O25" s="86">
        <v>144.46858201000001</v>
      </c>
      <c r="Q25" s="27" t="s">
        <v>24</v>
      </c>
      <c r="R25" s="88">
        <v>811.24076337408303</v>
      </c>
      <c r="S25" s="25">
        <v>124.144378260547</v>
      </c>
      <c r="T25" s="88">
        <v>151.78182110256</v>
      </c>
      <c r="U25" s="25">
        <v>497.07234498126797</v>
      </c>
      <c r="V25" s="25">
        <v>497.07234498126797</v>
      </c>
      <c r="W25" s="25">
        <v>264.95925746971602</v>
      </c>
      <c r="X25" s="88">
        <v>271.642707981044</v>
      </c>
      <c r="Y25" s="25">
        <v>286.872835509075</v>
      </c>
      <c r="Z25" s="88">
        <v>36.511068298183503</v>
      </c>
      <c r="AA25" s="25">
        <v>1133.27887687477</v>
      </c>
      <c r="AB25" s="25">
        <v>56499.727845535301</v>
      </c>
      <c r="AC25" s="25">
        <v>440.03668126600598</v>
      </c>
      <c r="AD25" s="25">
        <v>204.03934440658699</v>
      </c>
      <c r="AE25" s="25">
        <v>79.500357840364103</v>
      </c>
      <c r="AF25" s="25">
        <v>9.0543855479916004</v>
      </c>
      <c r="AG25" s="88">
        <v>157.33154126450199</v>
      </c>
      <c r="AH25" s="25">
        <v>1030.1345463907601</v>
      </c>
      <c r="AI25" s="25">
        <v>1030.1345463907601</v>
      </c>
      <c r="AJ25" s="25">
        <v>1774173.2335723699</v>
      </c>
      <c r="AK25" s="25">
        <v>0</v>
      </c>
      <c r="AL25" s="25">
        <v>114.714165249133</v>
      </c>
      <c r="AM25" s="25">
        <v>24.825195093750398</v>
      </c>
      <c r="AN25" s="88">
        <v>1230.7545811641401</v>
      </c>
      <c r="AO25" s="25">
        <v>161.63430839150499</v>
      </c>
      <c r="AP25" s="25">
        <v>680.67333563745206</v>
      </c>
      <c r="AQ25" s="25">
        <v>144.47965449678401</v>
      </c>
      <c r="AR25" s="25">
        <v>933.02303407210195</v>
      </c>
      <c r="AS25" s="25">
        <v>0</v>
      </c>
      <c r="AT25" s="88">
        <v>13795.620212293999</v>
      </c>
      <c r="AU25" s="25">
        <v>958.74666662654204</v>
      </c>
      <c r="AV25" s="25">
        <v>106.527361775161</v>
      </c>
      <c r="AW25" s="25">
        <v>1065.2740284017</v>
      </c>
      <c r="AX25" s="25">
        <v>0</v>
      </c>
      <c r="AY25" s="25">
        <v>561.81506883582699</v>
      </c>
      <c r="AZ25" s="25">
        <v>0.14189583377701301</v>
      </c>
      <c r="BA25" s="25">
        <v>3519.7396678177802</v>
      </c>
      <c r="BB25" s="25">
        <v>5.9658140396942103E-2</v>
      </c>
      <c r="BC25" s="25">
        <v>17.0525435237575</v>
      </c>
      <c r="BD25" s="25">
        <v>182.71111906281499</v>
      </c>
      <c r="BE25" s="25">
        <v>5.78213040030423E-2</v>
      </c>
      <c r="BF25" s="25">
        <v>0</v>
      </c>
      <c r="BG25" s="25">
        <v>4.1300691943760004</v>
      </c>
      <c r="BH25" s="25">
        <v>6010.7983620608702</v>
      </c>
      <c r="BI25" s="25">
        <v>5093.9355999208501</v>
      </c>
      <c r="BJ25" s="25">
        <v>916.86276214002601</v>
      </c>
      <c r="BK25" s="25">
        <v>5.4681990719643699E-2</v>
      </c>
      <c r="BL25" s="25">
        <v>9.93243366071969E-3</v>
      </c>
      <c r="BM25" s="25">
        <v>27.173860654993099</v>
      </c>
      <c r="BN25" s="25">
        <v>2.5253351599728799</v>
      </c>
      <c r="BO25" s="25">
        <v>1985.5970374344799</v>
      </c>
      <c r="BP25" s="25">
        <v>13.0878409668369</v>
      </c>
      <c r="BQ25" s="25">
        <v>5.8848542177174403</v>
      </c>
      <c r="BR25" s="25">
        <v>2836.5233291996601</v>
      </c>
      <c r="BS25" s="25">
        <v>77.149002703296503</v>
      </c>
      <c r="BT25" s="25">
        <v>0.10313304961612001</v>
      </c>
      <c r="BU25" s="25">
        <v>18.813294299839601</v>
      </c>
      <c r="BV25" s="25">
        <v>9.1934542183788309E-3</v>
      </c>
      <c r="BW25" s="25">
        <v>514.59926515010704</v>
      </c>
      <c r="BX25" s="25">
        <v>145.252496173813</v>
      </c>
      <c r="BY25" s="25">
        <v>0</v>
      </c>
      <c r="BZ25" s="25">
        <v>404.39124613433199</v>
      </c>
      <c r="CA25" s="25">
        <v>558.04751002615103</v>
      </c>
      <c r="CB25" s="88">
        <v>0</v>
      </c>
      <c r="CC25" s="25">
        <v>2168.8378708555601</v>
      </c>
      <c r="CD25" s="25">
        <v>13412.221648979999</v>
      </c>
      <c r="CE25" s="25">
        <v>382.79830814655202</v>
      </c>
      <c r="CF25" s="25"/>
      <c r="CG25" s="49">
        <f t="shared" si="0"/>
        <v>6.9367438280236134E-5</v>
      </c>
      <c r="CH25" s="49">
        <f t="shared" si="1"/>
        <v>6.9545533240007772E-5</v>
      </c>
      <c r="CI25" s="49">
        <f t="shared" si="2"/>
        <v>7.9414420347825282E-5</v>
      </c>
      <c r="CJ25" s="49">
        <f t="shared" si="3"/>
        <v>1.1643121145911204E-4</v>
      </c>
      <c r="CK25" s="49">
        <f t="shared" si="4"/>
        <v>1.2460385248340495E-4</v>
      </c>
      <c r="CL25" s="49">
        <f t="shared" si="5"/>
        <v>7.5851469764292667E-5</v>
      </c>
      <c r="CM25" s="49">
        <f t="shared" si="6"/>
        <v>6.9602410052313368E-5</v>
      </c>
      <c r="CN25" s="93">
        <f t="shared" si="7"/>
        <v>7.6135964518139824E-5</v>
      </c>
      <c r="CO25" s="93">
        <f t="shared" si="8"/>
        <v>7.6212776220957283E-5</v>
      </c>
      <c r="CP25" s="93">
        <f t="shared" si="9"/>
        <v>7.64824521367405E-5</v>
      </c>
      <c r="CQ25" s="93">
        <f t="shared" si="10"/>
        <v>7.9646949886285164E-5</v>
      </c>
      <c r="CR25" s="92">
        <f t="shared" si="12"/>
        <v>7.6294749355205652E-5</v>
      </c>
      <c r="CS25" s="92">
        <f t="shared" si="13"/>
        <v>7.566958061370918E-5</v>
      </c>
      <c r="CT25" s="93">
        <f t="shared" si="11"/>
        <v>7.6642870234827507E-5</v>
      </c>
    </row>
    <row r="26" spans="1:98" x14ac:dyDescent="0.25">
      <c r="A26" s="27" t="s">
        <v>25</v>
      </c>
      <c r="B26" s="25">
        <v>122807.40488</v>
      </c>
      <c r="C26" s="25">
        <v>2016.93533</v>
      </c>
      <c r="D26" s="25">
        <v>1745.08808</v>
      </c>
      <c r="E26" s="25">
        <v>12555.049623999999</v>
      </c>
      <c r="F26" s="25">
        <v>10639.872791</v>
      </c>
      <c r="G26" s="25">
        <v>944.11796300000003</v>
      </c>
      <c r="H26" s="25">
        <v>28993.441991</v>
      </c>
      <c r="I26" s="86">
        <v>808.55587548000005</v>
      </c>
      <c r="J26" s="86">
        <v>217.09435790000001</v>
      </c>
      <c r="K26" s="86">
        <v>1211.8689497</v>
      </c>
      <c r="L26" s="86">
        <v>1111.5231122</v>
      </c>
      <c r="M26" s="86">
        <v>247.00513577000001</v>
      </c>
      <c r="N26" s="86">
        <v>131.22147827000001</v>
      </c>
      <c r="O26" s="86">
        <v>234.46190738999999</v>
      </c>
      <c r="Q26" s="27" t="s">
        <v>25</v>
      </c>
      <c r="R26" s="88">
        <v>2354.6719721756899</v>
      </c>
      <c r="S26" s="25">
        <v>407.59568668419098</v>
      </c>
      <c r="T26" s="88">
        <v>247.00503914008101</v>
      </c>
      <c r="U26" s="25">
        <v>808.55561326844997</v>
      </c>
      <c r="V26" s="25">
        <v>808.55561326844997</v>
      </c>
      <c r="W26" s="25">
        <v>660.03024052772196</v>
      </c>
      <c r="X26" s="88">
        <v>36.833111875409998</v>
      </c>
      <c r="Y26" s="25">
        <v>217.09427795811499</v>
      </c>
      <c r="Z26" s="88">
        <v>131.221443790043</v>
      </c>
      <c r="AA26" s="25">
        <v>2973.3967888724901</v>
      </c>
      <c r="AB26" s="25">
        <v>122807.372813179</v>
      </c>
      <c r="AC26" s="25">
        <v>979.40293778695298</v>
      </c>
      <c r="AD26" s="25">
        <v>392.93404123772001</v>
      </c>
      <c r="AE26" s="25">
        <v>279.469969034749</v>
      </c>
      <c r="AF26" s="25">
        <v>169.01000376766601</v>
      </c>
      <c r="AG26" s="88">
        <v>266.25093214295299</v>
      </c>
      <c r="AH26" s="25">
        <v>1211.86865792866</v>
      </c>
      <c r="AI26" s="25">
        <v>1211.86865792866</v>
      </c>
      <c r="AJ26" s="25">
        <v>3615005.1221026299</v>
      </c>
      <c r="AK26" s="25">
        <v>0</v>
      </c>
      <c r="AL26" s="25">
        <v>387.66250985347301</v>
      </c>
      <c r="AM26" s="25">
        <v>67.971719157011506</v>
      </c>
      <c r="AN26" s="88">
        <v>2960.38510279621</v>
      </c>
      <c r="AO26" s="25">
        <v>469.15157782071498</v>
      </c>
      <c r="AP26" s="25">
        <v>1111.5262590965001</v>
      </c>
      <c r="AQ26" s="25">
        <v>234.46177886808599</v>
      </c>
      <c r="AR26" s="25">
        <v>2016.93473380104</v>
      </c>
      <c r="AS26" s="25">
        <v>0</v>
      </c>
      <c r="AT26" s="88">
        <v>29932.797889542901</v>
      </c>
      <c r="AU26" s="25">
        <v>1570.5787393334299</v>
      </c>
      <c r="AV26" s="25">
        <v>174.50875140095999</v>
      </c>
      <c r="AW26" s="25">
        <v>1745.08749073439</v>
      </c>
      <c r="AX26" s="25">
        <v>0</v>
      </c>
      <c r="AY26" s="25">
        <v>1561.4515170069501</v>
      </c>
      <c r="AZ26" s="25">
        <v>0.29460200117616497</v>
      </c>
      <c r="BA26" s="25">
        <v>8716.0043092977103</v>
      </c>
      <c r="BB26" s="25">
        <v>0.125071777877169</v>
      </c>
      <c r="BC26" s="25">
        <v>35.303622983845599</v>
      </c>
      <c r="BD26" s="25">
        <v>378.60786115037098</v>
      </c>
      <c r="BE26" s="25">
        <v>0.12567309990233499</v>
      </c>
      <c r="BF26" s="25">
        <v>0</v>
      </c>
      <c r="BG26" s="25">
        <v>8.5484965045387593</v>
      </c>
      <c r="BH26" s="25">
        <v>12555.610861425001</v>
      </c>
      <c r="BI26" s="25">
        <v>10640.434684821101</v>
      </c>
      <c r="BJ26" s="25">
        <v>1915.1761766038801</v>
      </c>
      <c r="BK26" s="25">
        <v>0.114175521004756</v>
      </c>
      <c r="BL26" s="25">
        <v>2.1049938874341999E-2</v>
      </c>
      <c r="BM26" s="25">
        <v>59.6298705193758</v>
      </c>
      <c r="BN26" s="25">
        <v>5.2117421791916696</v>
      </c>
      <c r="BO26" s="25">
        <v>4148.0484100045696</v>
      </c>
      <c r="BP26" s="25">
        <v>27.175094617856299</v>
      </c>
      <c r="BQ26" s="25">
        <v>12.2307506232907</v>
      </c>
      <c r="BR26" s="25">
        <v>5925.6855048441003</v>
      </c>
      <c r="BS26" s="25">
        <v>144.45897597141101</v>
      </c>
      <c r="BT26" s="25">
        <v>0.21426019856842801</v>
      </c>
      <c r="BU26" s="25">
        <v>39.078801633294198</v>
      </c>
      <c r="BV26" s="25">
        <v>1.9697223315167201E-2</v>
      </c>
      <c r="BW26" s="25">
        <v>944.11759406498095</v>
      </c>
      <c r="BX26" s="25">
        <v>382.22745555019998</v>
      </c>
      <c r="BY26" s="25">
        <v>0</v>
      </c>
      <c r="BZ26" s="25">
        <v>419.32527760324302</v>
      </c>
      <c r="CA26" s="25">
        <v>1337.1612544182501</v>
      </c>
      <c r="CB26" s="88">
        <v>0</v>
      </c>
      <c r="CC26" s="25">
        <v>4628.4762915520496</v>
      </c>
      <c r="CD26" s="25">
        <v>28993.433345925001</v>
      </c>
      <c r="CE26" s="25">
        <v>1011.6800341289201</v>
      </c>
      <c r="CF26" s="25"/>
      <c r="CG26" s="49">
        <f t="shared" si="0"/>
        <v>-2.611147189015013E-7</v>
      </c>
      <c r="CH26" s="49">
        <f t="shared" si="1"/>
        <v>-2.9559646813809932E-7</v>
      </c>
      <c r="CI26" s="49">
        <f t="shared" si="2"/>
        <v>-3.3767098446997644E-7</v>
      </c>
      <c r="CJ26" s="49">
        <f t="shared" si="3"/>
        <v>4.4702127176658703E-5</v>
      </c>
      <c r="CK26" s="49">
        <f t="shared" si="4"/>
        <v>5.28102010370141E-5</v>
      </c>
      <c r="CL26" s="49">
        <f t="shared" si="5"/>
        <v>-3.9077216358664709E-7</v>
      </c>
      <c r="CM26" s="49">
        <f t="shared" si="6"/>
        <v>-2.9817346285837047E-7</v>
      </c>
      <c r="CN26" s="93">
        <f t="shared" si="7"/>
        <v>-3.2429614085015531E-7</v>
      </c>
      <c r="CO26" s="93">
        <f t="shared" si="8"/>
        <v>-3.6823566394146427E-7</v>
      </c>
      <c r="CP26" s="93">
        <f t="shared" si="9"/>
        <v>-2.4076146194586067E-7</v>
      </c>
      <c r="CQ26" s="93">
        <f t="shared" si="10"/>
        <v>2.8311570542653805E-6</v>
      </c>
      <c r="CR26" s="92">
        <f t="shared" si="12"/>
        <v>-3.9120611277371092E-7</v>
      </c>
      <c r="CS26" s="92">
        <f t="shared" si="13"/>
        <v>-2.6276153464545696E-7</v>
      </c>
      <c r="CT26" s="93">
        <f t="shared" si="11"/>
        <v>-5.4815690718352013E-7</v>
      </c>
    </row>
    <row r="27" spans="1:98" x14ac:dyDescent="0.25">
      <c r="A27" s="27" t="s">
        <v>26</v>
      </c>
      <c r="B27" s="25">
        <v>240925.21316000001</v>
      </c>
      <c r="C27" s="25">
        <v>3948.2320070000001</v>
      </c>
      <c r="D27" s="25">
        <v>2979.9365299999999</v>
      </c>
      <c r="E27" s="25">
        <v>24234.509228999999</v>
      </c>
      <c r="F27" s="25">
        <v>20537.718488999999</v>
      </c>
      <c r="G27" s="25">
        <v>1716.536302</v>
      </c>
      <c r="H27" s="25">
        <v>56755.862265999996</v>
      </c>
      <c r="I27" s="86">
        <v>1963.5808599</v>
      </c>
      <c r="J27" s="86">
        <v>526.42918555000006</v>
      </c>
      <c r="K27" s="86">
        <v>3921.8974303</v>
      </c>
      <c r="L27" s="86">
        <v>4413.2313362000004</v>
      </c>
      <c r="M27" s="86">
        <v>600.12926934999996</v>
      </c>
      <c r="N27" s="86">
        <v>317.61227481999998</v>
      </c>
      <c r="O27" s="86">
        <v>570.29828283999996</v>
      </c>
      <c r="Q27" s="27" t="s">
        <v>26</v>
      </c>
      <c r="R27" s="88">
        <v>3985.2126986441599</v>
      </c>
      <c r="S27" s="25">
        <v>688.40377160032904</v>
      </c>
      <c r="T27" s="88">
        <v>600.12709133877604</v>
      </c>
      <c r="U27" s="25">
        <v>1963.57396142633</v>
      </c>
      <c r="V27" s="25">
        <v>1963.57396142633</v>
      </c>
      <c r="W27" s="25">
        <v>1121.9081686785801</v>
      </c>
      <c r="X27" s="88">
        <v>62.4995128139198</v>
      </c>
      <c r="Y27" s="25">
        <v>526.427322431265</v>
      </c>
      <c r="Z27" s="88">
        <v>317.61115890517902</v>
      </c>
      <c r="AA27" s="25">
        <v>6534.4575345482199</v>
      </c>
      <c r="AB27" s="25">
        <v>240924.36377867701</v>
      </c>
      <c r="AC27" s="25">
        <v>1629.58091908247</v>
      </c>
      <c r="AD27" s="25">
        <v>962.68964047237796</v>
      </c>
      <c r="AE27" s="25">
        <v>335.73660764916099</v>
      </c>
      <c r="AF27" s="25">
        <v>285.74380976501101</v>
      </c>
      <c r="AG27" s="88">
        <v>450.92599657201498</v>
      </c>
      <c r="AH27" s="25">
        <v>3921.88364131351</v>
      </c>
      <c r="AI27" s="25">
        <v>3921.88364131351</v>
      </c>
      <c r="AJ27" s="25">
        <v>6767693.0241543697</v>
      </c>
      <c r="AK27" s="25">
        <v>0</v>
      </c>
      <c r="AL27" s="25">
        <v>655.99294601394399</v>
      </c>
      <c r="AM27" s="25">
        <v>115.178540653227</v>
      </c>
      <c r="AN27" s="88">
        <v>5518.0566288176997</v>
      </c>
      <c r="AO27" s="25">
        <v>794.61560800537097</v>
      </c>
      <c r="AP27" s="25">
        <v>4413.22924850648</v>
      </c>
      <c r="AQ27" s="25">
        <v>570.29614410406305</v>
      </c>
      <c r="AR27" s="25">
        <v>3948.2181457757702</v>
      </c>
      <c r="AS27" s="25">
        <v>0</v>
      </c>
      <c r="AT27" s="88">
        <v>58642.713003329998</v>
      </c>
      <c r="AU27" s="25">
        <v>2681.9333152951099</v>
      </c>
      <c r="AV27" s="25">
        <v>297.99263647050998</v>
      </c>
      <c r="AW27" s="25">
        <v>2979.9259517656201</v>
      </c>
      <c r="AX27" s="25">
        <v>0</v>
      </c>
      <c r="AY27" s="25">
        <v>2545.2457428678299</v>
      </c>
      <c r="AZ27" s="25">
        <v>0.255495423316633</v>
      </c>
      <c r="BA27" s="25">
        <v>15918.607463863</v>
      </c>
      <c r="BB27" s="25">
        <v>0.99964896433693196</v>
      </c>
      <c r="BC27" s="25">
        <v>156.300608089419</v>
      </c>
      <c r="BD27" s="25">
        <v>2518.0107323157799</v>
      </c>
      <c r="BE27" s="25">
        <v>0.51567700122301396</v>
      </c>
      <c r="BF27" s="25">
        <v>0</v>
      </c>
      <c r="BG27" s="25">
        <v>243.098382087115</v>
      </c>
      <c r="BH27" s="25">
        <v>24251.8335600842</v>
      </c>
      <c r="BI27" s="25">
        <v>20555.056303467001</v>
      </c>
      <c r="BJ27" s="25">
        <v>3696.7772566172198</v>
      </c>
      <c r="BK27" s="25">
        <v>0.44870327739821497</v>
      </c>
      <c r="BL27" s="25">
        <v>6.5097630263386094E-2</v>
      </c>
      <c r="BM27" s="25">
        <v>3.13867530685582</v>
      </c>
      <c r="BN27" s="25">
        <v>39.547625469137998</v>
      </c>
      <c r="BO27" s="25">
        <v>7103.3478157188401</v>
      </c>
      <c r="BP27" s="25">
        <v>47.0285403598714</v>
      </c>
      <c r="BQ27" s="25">
        <v>63.235792849870698</v>
      </c>
      <c r="BR27" s="25">
        <v>10146.7965832768</v>
      </c>
      <c r="BS27" s="25">
        <v>454.50778516218401</v>
      </c>
      <c r="BT27" s="25">
        <v>1.4370941783693501</v>
      </c>
      <c r="BU27" s="25">
        <v>230.79752236633101</v>
      </c>
      <c r="BV27" s="25">
        <v>3.23091520592051E-2</v>
      </c>
      <c r="BW27" s="25">
        <v>1716.5302786704799</v>
      </c>
      <c r="BX27" s="25">
        <v>645.79951123329795</v>
      </c>
      <c r="BY27" s="25">
        <v>0</v>
      </c>
      <c r="BZ27" s="25">
        <v>715.29440347971001</v>
      </c>
      <c r="CA27" s="25">
        <v>2406.2500845988998</v>
      </c>
      <c r="CB27" s="88">
        <v>0</v>
      </c>
      <c r="CC27" s="25">
        <v>8554.4245682466699</v>
      </c>
      <c r="CD27" s="25">
        <v>56755.662759107501</v>
      </c>
      <c r="CE27" s="25">
        <v>1837.92490029738</v>
      </c>
      <c r="CF27" s="25"/>
      <c r="CG27" s="49">
        <f t="shared" si="0"/>
        <v>-3.5254978582814437E-6</v>
      </c>
      <c r="CH27" s="49">
        <f t="shared" si="1"/>
        <v>-3.5107420752726815E-6</v>
      </c>
      <c r="CI27" s="49">
        <f t="shared" si="2"/>
        <v>-3.5498186868643528E-6</v>
      </c>
      <c r="CJ27" s="49">
        <f t="shared" si="3"/>
        <v>7.1486205561240837E-4</v>
      </c>
      <c r="CK27" s="49">
        <f t="shared" si="4"/>
        <v>8.4419379281532416E-4</v>
      </c>
      <c r="CL27" s="49">
        <f t="shared" si="5"/>
        <v>-3.5090021184276729E-6</v>
      </c>
      <c r="CM27" s="49">
        <f t="shared" si="6"/>
        <v>-3.5151768386537365E-6</v>
      </c>
      <c r="CN27" s="93">
        <f t="shared" si="7"/>
        <v>-3.5132108948577869E-6</v>
      </c>
      <c r="CO27" s="93">
        <f t="shared" si="8"/>
        <v>-3.5391630749209853E-6</v>
      </c>
      <c r="CP27" s="93">
        <f t="shared" si="9"/>
        <v>-3.5158967655470186E-6</v>
      </c>
      <c r="CQ27" s="93">
        <f t="shared" si="10"/>
        <v>-4.7305327127430016E-7</v>
      </c>
      <c r="CR27" s="92">
        <f t="shared" si="12"/>
        <v>-3.629236791395758E-6</v>
      </c>
      <c r="CS27" s="92">
        <f t="shared" si="13"/>
        <v>-3.5134499181103999E-6</v>
      </c>
      <c r="CT27" s="93">
        <f t="shared" si="11"/>
        <v>-3.7502058155593032E-6</v>
      </c>
    </row>
    <row r="28" spans="1:98" x14ac:dyDescent="0.25">
      <c r="A28" s="27" t="s">
        <v>27</v>
      </c>
      <c r="B28" s="25">
        <v>17060.459266999998</v>
      </c>
      <c r="C28" s="25">
        <v>281.64619699999997</v>
      </c>
      <c r="D28" s="25">
        <v>317.25873300000001</v>
      </c>
      <c r="E28" s="25">
        <v>1810.980227</v>
      </c>
      <c r="F28" s="25">
        <v>1534.7287369999999</v>
      </c>
      <c r="G28" s="25">
        <v>154.03904700000001</v>
      </c>
      <c r="H28" s="25">
        <v>4048.6758159999999</v>
      </c>
      <c r="I28" s="86">
        <v>176.14535538000001</v>
      </c>
      <c r="J28" s="86">
        <v>47.223955670000002</v>
      </c>
      <c r="K28" s="86">
        <v>351.81847056999999</v>
      </c>
      <c r="L28" s="86">
        <v>395.89416277999999</v>
      </c>
      <c r="M28" s="86">
        <v>53.835309639999998</v>
      </c>
      <c r="N28" s="86">
        <v>28.491786560000001</v>
      </c>
      <c r="O28" s="86">
        <v>51.159285160000003</v>
      </c>
      <c r="Q28" s="27" t="s">
        <v>27</v>
      </c>
      <c r="R28" s="88">
        <v>265.89315896964001</v>
      </c>
      <c r="S28" s="25">
        <v>45.9302753517795</v>
      </c>
      <c r="T28" s="88">
        <v>53.835342541483399</v>
      </c>
      <c r="U28" s="25">
        <v>176.14539344988799</v>
      </c>
      <c r="V28" s="25">
        <v>176.14539344988799</v>
      </c>
      <c r="W28" s="25">
        <v>74.853653327849003</v>
      </c>
      <c r="X28" s="88">
        <v>4.1699571646171698</v>
      </c>
      <c r="Y28" s="25">
        <v>47.223977864686603</v>
      </c>
      <c r="Z28" s="88">
        <v>28.491801980874001</v>
      </c>
      <c r="AA28" s="25">
        <v>435.97872017095898</v>
      </c>
      <c r="AB28" s="25">
        <v>17060.4608046133</v>
      </c>
      <c r="AC28" s="25">
        <v>108.72560768072699</v>
      </c>
      <c r="AD28" s="25">
        <v>64.230596233167702</v>
      </c>
      <c r="AE28" s="25">
        <v>22.400336362551599</v>
      </c>
      <c r="AF28" s="25">
        <v>19.064838654802699</v>
      </c>
      <c r="AG28" s="88">
        <v>30.085741652722401</v>
      </c>
      <c r="AH28" s="25">
        <v>351.81857474354302</v>
      </c>
      <c r="AI28" s="25">
        <v>351.81857474354302</v>
      </c>
      <c r="AJ28" s="25">
        <v>861587.16444082197</v>
      </c>
      <c r="AK28" s="25">
        <v>0</v>
      </c>
      <c r="AL28" s="25">
        <v>43.767860087910499</v>
      </c>
      <c r="AM28" s="25">
        <v>7.6847039732106301</v>
      </c>
      <c r="AN28" s="88">
        <v>368.164602375941</v>
      </c>
      <c r="AO28" s="25">
        <v>53.016718829742501</v>
      </c>
      <c r="AP28" s="25">
        <v>395.89552203880203</v>
      </c>
      <c r="AQ28" s="25">
        <v>51.1593119665758</v>
      </c>
      <c r="AR28" s="25">
        <v>281.64622410304401</v>
      </c>
      <c r="AS28" s="25">
        <v>0</v>
      </c>
      <c r="AT28" s="88">
        <v>4174.58113611104</v>
      </c>
      <c r="AU28" s="25">
        <v>285.53288352287501</v>
      </c>
      <c r="AV28" s="25">
        <v>31.725903271008601</v>
      </c>
      <c r="AW28" s="25">
        <v>317.25878679388398</v>
      </c>
      <c r="AX28" s="25">
        <v>0</v>
      </c>
      <c r="AY28" s="25">
        <v>169.818701319768</v>
      </c>
      <c r="AZ28" s="25">
        <v>2.2168081678389701E-2</v>
      </c>
      <c r="BA28" s="25">
        <v>1062.0888354055901</v>
      </c>
      <c r="BB28" s="25">
        <v>8.1350091187464502E-2</v>
      </c>
      <c r="BC28" s="25">
        <v>12.8883172227494</v>
      </c>
      <c r="BD28" s="25">
        <v>203.99537216951299</v>
      </c>
      <c r="BE28" s="25">
        <v>4.0740756683708301E-2</v>
      </c>
      <c r="BF28" s="25">
        <v>0</v>
      </c>
      <c r="BG28" s="25">
        <v>19.9565955539939</v>
      </c>
      <c r="BH28" s="25">
        <v>1811.64943665895</v>
      </c>
      <c r="BI28" s="25">
        <v>1535.39787231077</v>
      </c>
      <c r="BJ28" s="25">
        <v>276.25156434817598</v>
      </c>
      <c r="BK28" s="25">
        <v>3.5365501137188102E-2</v>
      </c>
      <c r="BL28" s="25">
        <v>4.5996917932439301E-3</v>
      </c>
      <c r="BM28" s="25">
        <v>0.28053579569360099</v>
      </c>
      <c r="BN28" s="25">
        <v>3.5347798333438001</v>
      </c>
      <c r="BO28" s="25">
        <v>521.89942382358595</v>
      </c>
      <c r="BP28" s="25">
        <v>3.6632221904892601</v>
      </c>
      <c r="BQ28" s="25">
        <v>5.0437902206275398</v>
      </c>
      <c r="BR28" s="25">
        <v>745.47371819154796</v>
      </c>
      <c r="BS28" s="25">
        <v>30.3247371652099</v>
      </c>
      <c r="BT28" s="25">
        <v>0.121342996212459</v>
      </c>
      <c r="BU28" s="25">
        <v>18.3547367021831</v>
      </c>
      <c r="BV28" s="25">
        <v>1.81348835697018E-3</v>
      </c>
      <c r="BW28" s="25">
        <v>154.03911279866301</v>
      </c>
      <c r="BX28" s="25">
        <v>43.087687936371097</v>
      </c>
      <c r="BY28" s="25">
        <v>0</v>
      </c>
      <c r="BZ28" s="25">
        <v>47.7244036424988</v>
      </c>
      <c r="CA28" s="25">
        <v>160.54490383293401</v>
      </c>
      <c r="CB28" s="88">
        <v>0</v>
      </c>
      <c r="CC28" s="25">
        <v>570.75085552010103</v>
      </c>
      <c r="CD28" s="25">
        <v>4048.6764020145802</v>
      </c>
      <c r="CE28" s="25">
        <v>122.626298067457</v>
      </c>
      <c r="CF28" s="25"/>
      <c r="CG28" s="49">
        <f t="shared" si="0"/>
        <v>9.0127310022299621E-8</v>
      </c>
      <c r="CH28" s="49">
        <f t="shared" si="1"/>
        <v>9.6230818387664161E-8</v>
      </c>
      <c r="CI28" s="49">
        <f t="shared" si="2"/>
        <v>1.6955840260010957E-7</v>
      </c>
      <c r="CJ28" s="49">
        <f t="shared" si="3"/>
        <v>3.6952897053909521E-4</v>
      </c>
      <c r="CK28" s="49">
        <f t="shared" si="4"/>
        <v>4.3599581778738545E-4</v>
      </c>
      <c r="CL28" s="49">
        <f t="shared" si="5"/>
        <v>4.2715573929586101E-7</v>
      </c>
      <c r="CM28" s="49">
        <f t="shared" si="6"/>
        <v>1.4474228287327811E-7</v>
      </c>
      <c r="CN28" s="93">
        <f t="shared" si="7"/>
        <v>2.1612768554654969E-7</v>
      </c>
      <c r="CO28" s="93">
        <f t="shared" si="8"/>
        <v>4.6998787555369354E-7</v>
      </c>
      <c r="CP28" s="93">
        <f t="shared" si="9"/>
        <v>2.9610026690040081E-7</v>
      </c>
      <c r="CQ28" s="93">
        <f t="shared" si="10"/>
        <v>3.4333893495557208E-6</v>
      </c>
      <c r="CR28" s="92">
        <f t="shared" si="12"/>
        <v>6.1115062996503969E-7</v>
      </c>
      <c r="CS28" s="92">
        <f t="shared" si="13"/>
        <v>5.4123927846705436E-7</v>
      </c>
      <c r="CT28" s="93">
        <f t="shared" si="11"/>
        <v>5.2398261063693871E-7</v>
      </c>
    </row>
    <row r="29" spans="1:98" x14ac:dyDescent="0.25">
      <c r="A29" s="27" t="s">
        <v>28</v>
      </c>
      <c r="B29" s="25">
        <v>96607.290995999996</v>
      </c>
      <c r="C29" s="25">
        <v>1593.210176</v>
      </c>
      <c r="D29" s="25">
        <v>1711.3130269999999</v>
      </c>
      <c r="E29" s="25">
        <v>10178.838471999999</v>
      </c>
      <c r="F29" s="25">
        <v>8626.1340810000002</v>
      </c>
      <c r="G29" s="25">
        <v>846.21313299999997</v>
      </c>
      <c r="H29" s="25">
        <v>22902.414680000002</v>
      </c>
      <c r="I29" s="86">
        <v>724.70737625000004</v>
      </c>
      <c r="J29" s="86">
        <v>194.58133627000001</v>
      </c>
      <c r="K29" s="86">
        <v>1086.1962590000001</v>
      </c>
      <c r="L29" s="86">
        <v>996.25644173000001</v>
      </c>
      <c r="M29" s="86">
        <v>221.39032071</v>
      </c>
      <c r="N29" s="86">
        <v>117.61360768</v>
      </c>
      <c r="O29" s="86">
        <v>210.14784326</v>
      </c>
      <c r="Q29" s="27" t="s">
        <v>28</v>
      </c>
      <c r="R29" s="88">
        <v>1824.6691616735</v>
      </c>
      <c r="S29" s="25">
        <v>315.85181100802902</v>
      </c>
      <c r="T29" s="88">
        <v>221.39021932412999</v>
      </c>
      <c r="U29" s="25">
        <v>724.70723294746006</v>
      </c>
      <c r="V29" s="25">
        <v>724.70723294746006</v>
      </c>
      <c r="W29" s="25">
        <v>511.46684180019099</v>
      </c>
      <c r="X29" s="88">
        <v>28.542527375318599</v>
      </c>
      <c r="Y29" s="25">
        <v>194.581267093158</v>
      </c>
      <c r="Z29" s="88">
        <v>117.61353688573899</v>
      </c>
      <c r="AA29" s="25">
        <v>2304.1278143098898</v>
      </c>
      <c r="AB29" s="25">
        <v>96607.261114480905</v>
      </c>
      <c r="AC29" s="25">
        <v>758.95336262976605</v>
      </c>
      <c r="AD29" s="25">
        <v>304.49017276870001</v>
      </c>
      <c r="AE29" s="25">
        <v>216.56521449631401</v>
      </c>
      <c r="AF29" s="25">
        <v>130.968301448316</v>
      </c>
      <c r="AG29" s="88">
        <v>206.32162780157299</v>
      </c>
      <c r="AH29" s="25">
        <v>1086.19571535505</v>
      </c>
      <c r="AI29" s="25">
        <v>1086.19571535505</v>
      </c>
      <c r="AJ29" s="25">
        <v>5103799.1612890502</v>
      </c>
      <c r="AK29" s="25">
        <v>0</v>
      </c>
      <c r="AL29" s="25">
        <v>300.40528104700502</v>
      </c>
      <c r="AM29" s="25">
        <v>52.672273144658803</v>
      </c>
      <c r="AN29" s="88">
        <v>2294.0453279089102</v>
      </c>
      <c r="AO29" s="25">
        <v>363.55237001058202</v>
      </c>
      <c r="AP29" s="25">
        <v>996.259281508605</v>
      </c>
      <c r="AQ29" s="25">
        <v>210.14778193806299</v>
      </c>
      <c r="AR29" s="25">
        <v>1593.20965126385</v>
      </c>
      <c r="AS29" s="25">
        <v>0</v>
      </c>
      <c r="AT29" s="88">
        <v>23630.320662335602</v>
      </c>
      <c r="AU29" s="25">
        <v>1540.1811585678699</v>
      </c>
      <c r="AV29" s="25">
        <v>171.13126703190599</v>
      </c>
      <c r="AW29" s="25">
        <v>1711.31242559978</v>
      </c>
      <c r="AX29" s="25">
        <v>0</v>
      </c>
      <c r="AY29" s="25">
        <v>1209.9911392010799</v>
      </c>
      <c r="AZ29" s="25">
        <v>2.2083588188186499E-2</v>
      </c>
      <c r="BA29" s="25">
        <v>6754.1574745523803</v>
      </c>
      <c r="BB29" s="25">
        <v>0</v>
      </c>
      <c r="BC29" s="25">
        <v>70.667599257814004</v>
      </c>
      <c r="BD29" s="25">
        <v>836.09238693254395</v>
      </c>
      <c r="BE29" s="25">
        <v>0.10659628355131499</v>
      </c>
      <c r="BF29" s="25">
        <v>0</v>
      </c>
      <c r="BG29" s="25">
        <v>85.8382050395454</v>
      </c>
      <c r="BH29" s="25">
        <v>10178.5411471314</v>
      </c>
      <c r="BI29" s="25">
        <v>8625.83716251031</v>
      </c>
      <c r="BJ29" s="25">
        <v>1552.7039846211001</v>
      </c>
      <c r="BK29" s="25">
        <v>3.2172423286055198</v>
      </c>
      <c r="BL29" s="25">
        <v>3.7555599327149303E-2</v>
      </c>
      <c r="BM29" s="25">
        <v>49.608527150250502</v>
      </c>
      <c r="BN29" s="25">
        <v>35.827887939394898</v>
      </c>
      <c r="BO29" s="25">
        <v>3067.9341109838601</v>
      </c>
      <c r="BP29" s="25">
        <v>15.114759265177399</v>
      </c>
      <c r="BQ29" s="25">
        <v>18.510927824974999</v>
      </c>
      <c r="BR29" s="25">
        <v>4382.7046312163402</v>
      </c>
      <c r="BS29" s="25">
        <v>111.943316328631</v>
      </c>
      <c r="BT29" s="25">
        <v>0.65937065210513801</v>
      </c>
      <c r="BU29" s="25">
        <v>59.443047353957503</v>
      </c>
      <c r="BV29" s="25">
        <v>5.2231094660956601E-2</v>
      </c>
      <c r="BW29" s="25">
        <v>846.21287341108996</v>
      </c>
      <c r="BX29" s="25">
        <v>296.19357294999401</v>
      </c>
      <c r="BY29" s="25">
        <v>0</v>
      </c>
      <c r="BZ29" s="25">
        <v>324.94106108242801</v>
      </c>
      <c r="CA29" s="25">
        <v>1036.1853544196299</v>
      </c>
      <c r="CB29" s="88">
        <v>0</v>
      </c>
      <c r="CC29" s="25">
        <v>3586.6728868868499</v>
      </c>
      <c r="CD29" s="25">
        <v>22902.4135880002</v>
      </c>
      <c r="CE29" s="25">
        <v>783.96543122657295</v>
      </c>
      <c r="CF29" s="25"/>
      <c r="CG29" s="49">
        <f t="shared" si="0"/>
        <v>-3.0930915030095546E-7</v>
      </c>
      <c r="CH29" s="49">
        <f t="shared" si="1"/>
        <v>-3.2935776958978267E-7</v>
      </c>
      <c r="CI29" s="49">
        <f t="shared" si="2"/>
        <v>-3.514261917208169E-7</v>
      </c>
      <c r="CJ29" s="49">
        <f t="shared" si="3"/>
        <v>-2.9210097931829079E-5</v>
      </c>
      <c r="CK29" s="49">
        <f t="shared" si="4"/>
        <v>-3.4420806226990807E-5</v>
      </c>
      <c r="CL29" s="49">
        <f t="shared" si="5"/>
        <v>-3.0676539974250021E-7</v>
      </c>
      <c r="CM29" s="49">
        <f t="shared" si="6"/>
        <v>-4.7680553226117353E-8</v>
      </c>
      <c r="CN29" s="93">
        <f t="shared" si="7"/>
        <v>-1.9773848684068757E-7</v>
      </c>
      <c r="CO29" s="93">
        <f t="shared" si="8"/>
        <v>-3.5551632715707518E-7</v>
      </c>
      <c r="CP29" s="93">
        <f t="shared" si="9"/>
        <v>-5.0050342705595146E-7</v>
      </c>
      <c r="CQ29" s="93">
        <f t="shared" si="10"/>
        <v>2.8504494285249974E-6</v>
      </c>
      <c r="CR29" s="92">
        <f t="shared" si="12"/>
        <v>-4.5795077980542427E-7</v>
      </c>
      <c r="CS29" s="92">
        <f t="shared" si="13"/>
        <v>-6.0192236598105181E-7</v>
      </c>
      <c r="CT29" s="93">
        <f t="shared" si="11"/>
        <v>-2.9180378946381755E-7</v>
      </c>
    </row>
    <row r="30" spans="1:98" x14ac:dyDescent="0.25">
      <c r="A30" s="27" t="s">
        <v>29</v>
      </c>
      <c r="B30" s="25">
        <v>4082.4949270000002</v>
      </c>
      <c r="C30" s="25">
        <v>67.127117999999996</v>
      </c>
      <c r="D30" s="25">
        <v>62.044476000000003</v>
      </c>
      <c r="E30" s="25">
        <v>420.97013399999997</v>
      </c>
      <c r="F30" s="25">
        <v>356.75408700000003</v>
      </c>
      <c r="G30" s="25">
        <v>32.61806</v>
      </c>
      <c r="H30" s="25">
        <v>964.95684500000004</v>
      </c>
      <c r="I30" s="86">
        <v>31.768503429999999</v>
      </c>
      <c r="J30" s="86">
        <v>18.334393200000001</v>
      </c>
      <c r="K30" s="86">
        <v>65.837139690000001</v>
      </c>
      <c r="L30" s="86">
        <v>43.502514959999999</v>
      </c>
      <c r="M30" s="86">
        <v>9.7005608999999993</v>
      </c>
      <c r="N30" s="86">
        <v>2.33346834</v>
      </c>
      <c r="O30" s="86">
        <v>9.2338672000000006</v>
      </c>
      <c r="Q30" s="27" t="s">
        <v>29</v>
      </c>
      <c r="R30" s="88">
        <v>59.962103906552599</v>
      </c>
      <c r="S30" s="25">
        <v>9.1760163385403803</v>
      </c>
      <c r="T30" s="88">
        <v>9.7005080140715005</v>
      </c>
      <c r="U30" s="25">
        <v>31.768303353935099</v>
      </c>
      <c r="V30" s="25">
        <v>31.768303353935099</v>
      </c>
      <c r="W30" s="25">
        <v>19.584238717697001</v>
      </c>
      <c r="X30" s="88">
        <v>20.078208837576199</v>
      </c>
      <c r="Y30" s="25">
        <v>18.334275521658999</v>
      </c>
      <c r="Z30" s="88">
        <v>2.3334485536502698</v>
      </c>
      <c r="AA30" s="25">
        <v>83.765251047706499</v>
      </c>
      <c r="AB30" s="25">
        <v>4082.4699509714101</v>
      </c>
      <c r="AC30" s="25">
        <v>32.524898436155297</v>
      </c>
      <c r="AD30" s="25">
        <v>15.081366130703101</v>
      </c>
      <c r="AE30" s="25">
        <v>5.8761948074278001</v>
      </c>
      <c r="AF30" s="25">
        <v>0.66924698026066298</v>
      </c>
      <c r="AG30" s="88">
        <v>11.629015375319501</v>
      </c>
      <c r="AH30" s="25">
        <v>65.836747134366803</v>
      </c>
      <c r="AI30" s="25">
        <v>65.836747134366803</v>
      </c>
      <c r="AJ30" s="25">
        <v>56172.591237467503</v>
      </c>
      <c r="AK30" s="25">
        <v>0</v>
      </c>
      <c r="AL30" s="25">
        <v>8.4789866976865795</v>
      </c>
      <c r="AM30" s="25">
        <v>1.8349318986623899</v>
      </c>
      <c r="AN30" s="88">
        <v>90.970078645420799</v>
      </c>
      <c r="AO30" s="25">
        <v>11.9470476100841</v>
      </c>
      <c r="AP30" s="25">
        <v>43.502401698223998</v>
      </c>
      <c r="AQ30" s="25">
        <v>9.2337901013679407</v>
      </c>
      <c r="AR30" s="25">
        <v>67.126707118834602</v>
      </c>
      <c r="AS30" s="25">
        <v>0</v>
      </c>
      <c r="AT30" s="88">
        <v>993.28962402376499</v>
      </c>
      <c r="AU30" s="25">
        <v>55.839707457685002</v>
      </c>
      <c r="AV30" s="25">
        <v>6.2044100907091702</v>
      </c>
      <c r="AW30" s="25">
        <v>62.044117548394198</v>
      </c>
      <c r="AX30" s="25">
        <v>0</v>
      </c>
      <c r="AY30" s="25">
        <v>41.526053823040499</v>
      </c>
      <c r="AZ30" s="25">
        <v>9.8548813681883993E-3</v>
      </c>
      <c r="BA30" s="25">
        <v>260.158269766123</v>
      </c>
      <c r="BB30" s="25">
        <v>4.1994757997541798E-3</v>
      </c>
      <c r="BC30" s="25">
        <v>1.1796597079978099</v>
      </c>
      <c r="BD30" s="25">
        <v>12.65551328406</v>
      </c>
      <c r="BE30" s="25">
        <v>4.27657753005175E-3</v>
      </c>
      <c r="BF30" s="25">
        <v>0</v>
      </c>
      <c r="BG30" s="25">
        <v>0.28562050802206801</v>
      </c>
      <c r="BH30" s="25">
        <v>420.98646134344602</v>
      </c>
      <c r="BI30" s="25">
        <v>356.770805563203</v>
      </c>
      <c r="BJ30" s="25">
        <v>64.215655780243296</v>
      </c>
      <c r="BK30" s="25">
        <v>3.8276690775310399E-3</v>
      </c>
      <c r="BL30" s="25">
        <v>7.0968898505817401E-4</v>
      </c>
      <c r="BM30" s="25">
        <v>2.0361764829334699</v>
      </c>
      <c r="BN30" s="25">
        <v>0.17393586574954301</v>
      </c>
      <c r="BO30" s="25">
        <v>139.08863734188699</v>
      </c>
      <c r="BP30" s="25">
        <v>0.90907683526513305</v>
      </c>
      <c r="BQ30" s="25">
        <v>0.40930096176634301</v>
      </c>
      <c r="BR30" s="25">
        <v>198.69469285647301</v>
      </c>
      <c r="BS30" s="25">
        <v>5.7023935245200903</v>
      </c>
      <c r="BT30" s="25">
        <v>7.1689914583023297E-3</v>
      </c>
      <c r="BU30" s="25">
        <v>1.3074876620534901</v>
      </c>
      <c r="BV30" s="25">
        <v>6.6677277553089996E-4</v>
      </c>
      <c r="BW30" s="25">
        <v>32.617860882620398</v>
      </c>
      <c r="BX30" s="25">
        <v>10.7361976366162</v>
      </c>
      <c r="BY30" s="25">
        <v>0</v>
      </c>
      <c r="BZ30" s="25">
        <v>29.890221956225702</v>
      </c>
      <c r="CA30" s="25">
        <v>41.247547619867703</v>
      </c>
      <c r="CB30" s="88">
        <v>0</v>
      </c>
      <c r="CC30" s="25">
        <v>160.30763931156201</v>
      </c>
      <c r="CD30" s="25">
        <v>964.95102702315296</v>
      </c>
      <c r="CE30" s="25">
        <v>28.294152003056301</v>
      </c>
      <c r="CF30" s="25"/>
      <c r="CG30" s="49">
        <f t="shared" si="0"/>
        <v>-6.117834568497798E-6</v>
      </c>
      <c r="CH30" s="49">
        <f t="shared" si="1"/>
        <v>-6.1209415454654526E-6</v>
      </c>
      <c r="CI30" s="49">
        <f t="shared" si="2"/>
        <v>-5.7773331151269411E-6</v>
      </c>
      <c r="CJ30" s="49">
        <f t="shared" si="3"/>
        <v>3.878503990511282E-5</v>
      </c>
      <c r="CK30" s="49">
        <f t="shared" si="4"/>
        <v>4.6862989975981352E-5</v>
      </c>
      <c r="CL30" s="49">
        <f t="shared" si="5"/>
        <v>-6.1045132543576247E-6</v>
      </c>
      <c r="CM30" s="49">
        <f t="shared" si="6"/>
        <v>-6.0292611811916079E-6</v>
      </c>
      <c r="CN30" s="93">
        <f t="shared" si="7"/>
        <v>-6.2979379982612617E-6</v>
      </c>
      <c r="CO30" s="93">
        <f t="shared" si="8"/>
        <v>-6.4184475438436063E-6</v>
      </c>
      <c r="CP30" s="93">
        <f t="shared" si="9"/>
        <v>-5.9625256359287039E-6</v>
      </c>
      <c r="CQ30" s="93">
        <f t="shared" si="10"/>
        <v>-2.6035684627619003E-6</v>
      </c>
      <c r="CR30" s="92">
        <f t="shared" si="12"/>
        <v>-5.4518423258107547E-6</v>
      </c>
      <c r="CS30" s="92">
        <f t="shared" si="13"/>
        <v>-8.4793735535365663E-6</v>
      </c>
      <c r="CT30" s="93">
        <f t="shared" si="11"/>
        <v>-8.3495495863269068E-6</v>
      </c>
    </row>
    <row r="31" spans="1:98" x14ac:dyDescent="0.25">
      <c r="A31" s="27" t="s">
        <v>30</v>
      </c>
      <c r="B31" s="25">
        <v>15174.262476</v>
      </c>
      <c r="C31" s="25">
        <v>247.65085099999999</v>
      </c>
      <c r="D31" s="25">
        <v>135.18405300000001</v>
      </c>
      <c r="E31" s="25">
        <v>1479.4838400000001</v>
      </c>
      <c r="F31" s="25">
        <v>1253.799137</v>
      </c>
      <c r="G31" s="25">
        <v>92.055172999999996</v>
      </c>
      <c r="H31" s="25">
        <v>3560.0136299999999</v>
      </c>
      <c r="I31" s="86">
        <v>89.717255730000005</v>
      </c>
      <c r="J31" s="86">
        <v>51.778058360000003</v>
      </c>
      <c r="K31" s="86">
        <v>185.93030349</v>
      </c>
      <c r="L31" s="86">
        <v>122.85521224</v>
      </c>
      <c r="M31" s="86">
        <v>27.395300219999999</v>
      </c>
      <c r="N31" s="86">
        <v>6.5899351299999998</v>
      </c>
      <c r="O31" s="86">
        <v>26.077311399999999</v>
      </c>
      <c r="Q31" s="27" t="s">
        <v>30</v>
      </c>
      <c r="R31" s="88">
        <v>232.20791709003501</v>
      </c>
      <c r="S31" s="25">
        <v>35.534855133306102</v>
      </c>
      <c r="T31" s="88">
        <v>27.394979862484</v>
      </c>
      <c r="U31" s="25">
        <v>89.716245462283396</v>
      </c>
      <c r="V31" s="25">
        <v>89.716245462283396</v>
      </c>
      <c r="W31" s="25">
        <v>75.841406824357193</v>
      </c>
      <c r="X31" s="88">
        <v>77.754459688688002</v>
      </c>
      <c r="Y31" s="25">
        <v>51.777467007468502</v>
      </c>
      <c r="Z31" s="88">
        <v>6.5898603555363202</v>
      </c>
      <c r="AA31" s="25">
        <v>324.387407713318</v>
      </c>
      <c r="AB31" s="25">
        <v>15174.1701673682</v>
      </c>
      <c r="AC31" s="25">
        <v>125.95519219684699</v>
      </c>
      <c r="AD31" s="25">
        <v>58.403799376337403</v>
      </c>
      <c r="AE31" s="25">
        <v>22.756017267762299</v>
      </c>
      <c r="AF31" s="25">
        <v>2.59171474998137</v>
      </c>
      <c r="AG31" s="88">
        <v>45.034246065315202</v>
      </c>
      <c r="AH31" s="25">
        <v>185.92818135671499</v>
      </c>
      <c r="AI31" s="25">
        <v>185.92818135671499</v>
      </c>
      <c r="AJ31" s="25">
        <v>121473.309515699</v>
      </c>
      <c r="AK31" s="25">
        <v>0</v>
      </c>
      <c r="AL31" s="25">
        <v>32.835522142793401</v>
      </c>
      <c r="AM31" s="25">
        <v>7.1059066221153699</v>
      </c>
      <c r="AN31" s="88">
        <v>352.28861195213398</v>
      </c>
      <c r="AO31" s="25">
        <v>46.265874860133898</v>
      </c>
      <c r="AP31" s="25">
        <v>122.85416723396401</v>
      </c>
      <c r="AQ31" s="25">
        <v>26.0769971006813</v>
      </c>
      <c r="AR31" s="25">
        <v>247.64931143879099</v>
      </c>
      <c r="AS31" s="25">
        <v>0</v>
      </c>
      <c r="AT31" s="88">
        <v>3669.7329036965998</v>
      </c>
      <c r="AU31" s="25">
        <v>121.663492063691</v>
      </c>
      <c r="AV31" s="25">
        <v>13.518164964257499</v>
      </c>
      <c r="AW31" s="25">
        <v>135.181657027949</v>
      </c>
      <c r="AX31" s="25">
        <v>0</v>
      </c>
      <c r="AY31" s="25">
        <v>160.812811455993</v>
      </c>
      <c r="AZ31" s="25">
        <v>2.9955258286898399E-2</v>
      </c>
      <c r="BA31" s="25">
        <v>1007.4827774745499</v>
      </c>
      <c r="BB31" s="25">
        <v>1.59455595051726E-2</v>
      </c>
      <c r="BC31" s="25">
        <v>3.32120183986728</v>
      </c>
      <c r="BD31" s="25">
        <v>36.537235769220104</v>
      </c>
      <c r="BE31" s="25">
        <v>2.7779205086834499E-2</v>
      </c>
      <c r="BF31" s="25">
        <v>0</v>
      </c>
      <c r="BG31" s="25">
        <v>0.79906356352893804</v>
      </c>
      <c r="BH31" s="25">
        <v>1479.52554170537</v>
      </c>
      <c r="BI31" s="25">
        <v>1253.8424009329799</v>
      </c>
      <c r="BJ31" s="25">
        <v>225.68314077238901</v>
      </c>
      <c r="BK31" s="25">
        <v>1.3330707567475199E-2</v>
      </c>
      <c r="BL31" s="25">
        <v>3.2824584982886602E-3</v>
      </c>
      <c r="BM31" s="25">
        <v>14.628716992090901</v>
      </c>
      <c r="BN31" s="25">
        <v>0.44637862394109201</v>
      </c>
      <c r="BO31" s="25">
        <v>489.97991478695002</v>
      </c>
      <c r="BP31" s="25">
        <v>2.76923162563314</v>
      </c>
      <c r="BQ31" s="25">
        <v>1.2774605250307201</v>
      </c>
      <c r="BR31" s="25">
        <v>699.94330036762005</v>
      </c>
      <c r="BS31" s="25">
        <v>22.0829634342162</v>
      </c>
      <c r="BT31" s="25">
        <v>2.2149470908359298E-2</v>
      </c>
      <c r="BU31" s="25">
        <v>4.02382519860888</v>
      </c>
      <c r="BV31" s="25">
        <v>3.6289806437055198E-3</v>
      </c>
      <c r="BW31" s="25">
        <v>92.054117903624899</v>
      </c>
      <c r="BX31" s="25">
        <v>41.576765203848801</v>
      </c>
      <c r="BY31" s="25">
        <v>0</v>
      </c>
      <c r="BZ31" s="25">
        <v>115.75212547068401</v>
      </c>
      <c r="CA31" s="25">
        <v>159.73436125305901</v>
      </c>
      <c r="CB31" s="88">
        <v>0</v>
      </c>
      <c r="CC31" s="25">
        <v>620.80370741581703</v>
      </c>
      <c r="CD31" s="25">
        <v>3559.9919098640298</v>
      </c>
      <c r="CE31" s="25">
        <v>109.571354535542</v>
      </c>
      <c r="CF31" s="25"/>
      <c r="CG31" s="49">
        <f t="shared" si="0"/>
        <v>-6.0832367929460656E-6</v>
      </c>
      <c r="CH31" s="49">
        <f t="shared" si="1"/>
        <v>-6.2166602811324069E-6</v>
      </c>
      <c r="CI31" s="49">
        <f t="shared" si="2"/>
        <v>-1.7723777308296464E-5</v>
      </c>
      <c r="CJ31" s="49">
        <f t="shared" si="3"/>
        <v>2.8186658240119784E-5</v>
      </c>
      <c r="CK31" s="49">
        <f t="shared" si="4"/>
        <v>3.4506271142796147E-5</v>
      </c>
      <c r="CL31" s="49">
        <f t="shared" si="5"/>
        <v>-1.1461565284302538E-5</v>
      </c>
      <c r="CM31" s="49">
        <f t="shared" si="6"/>
        <v>-6.1011384302198201E-6</v>
      </c>
      <c r="CN31" s="93">
        <f t="shared" si="7"/>
        <v>-1.1260573101446522E-5</v>
      </c>
      <c r="CO31" s="93">
        <f t="shared" si="8"/>
        <v>-1.1420909748862361E-5</v>
      </c>
      <c r="CP31" s="93">
        <f t="shared" si="9"/>
        <v>-1.1413595552633204E-5</v>
      </c>
      <c r="CQ31" s="93">
        <f t="shared" si="10"/>
        <v>-8.505996749677127E-6</v>
      </c>
      <c r="CR31" s="92">
        <f t="shared" si="12"/>
        <v>-1.1693885937613123E-5</v>
      </c>
      <c r="CS31" s="92">
        <f t="shared" si="13"/>
        <v>-1.134676779125425E-5</v>
      </c>
      <c r="CT31" s="93">
        <f t="shared" si="11"/>
        <v>-1.205259675271144E-5</v>
      </c>
    </row>
    <row r="32" spans="1:98" x14ac:dyDescent="0.25">
      <c r="A32" s="27" t="s">
        <v>31</v>
      </c>
      <c r="B32" s="25">
        <v>141267.63316999999</v>
      </c>
      <c r="C32" s="25">
        <v>2323.6604609999999</v>
      </c>
      <c r="D32" s="25">
        <v>2189.8937820000001</v>
      </c>
      <c r="E32" s="25">
        <v>14605.277244999999</v>
      </c>
      <c r="F32" s="25">
        <v>12377.354358000001</v>
      </c>
      <c r="G32" s="25">
        <v>1141.836429</v>
      </c>
      <c r="H32" s="25">
        <v>33402.647847</v>
      </c>
      <c r="I32" s="86">
        <v>978.06089143999998</v>
      </c>
      <c r="J32" s="86">
        <v>262.60584782000001</v>
      </c>
      <c r="K32" s="86">
        <v>1465.9242015</v>
      </c>
      <c r="L32" s="86">
        <v>1344.5419426999999</v>
      </c>
      <c r="M32" s="86">
        <v>298.78709887000002</v>
      </c>
      <c r="N32" s="86">
        <v>158.73064636000001</v>
      </c>
      <c r="O32" s="86">
        <v>283.61431621999998</v>
      </c>
      <c r="Q32" s="27" t="s">
        <v>31</v>
      </c>
      <c r="R32" s="88">
        <v>2693.64650369226</v>
      </c>
      <c r="S32" s="25">
        <v>466.27255887056702</v>
      </c>
      <c r="T32" s="88">
        <v>298.78707029477198</v>
      </c>
      <c r="U32" s="25">
        <v>978.06079819241302</v>
      </c>
      <c r="V32" s="25">
        <v>978.06079819241302</v>
      </c>
      <c r="W32" s="25">
        <v>755.04702319080104</v>
      </c>
      <c r="X32" s="88">
        <v>42.135575644815297</v>
      </c>
      <c r="Y32" s="25">
        <v>262.60581309988402</v>
      </c>
      <c r="Z32" s="88">
        <v>158.73063123408801</v>
      </c>
      <c r="AA32" s="25">
        <v>3401.4418919779</v>
      </c>
      <c r="AB32" s="25">
        <v>141267.62066345601</v>
      </c>
      <c r="AC32" s="25">
        <v>1120.3960297864201</v>
      </c>
      <c r="AD32" s="25">
        <v>449.50010054922501</v>
      </c>
      <c r="AE32" s="25">
        <v>319.70193220825399</v>
      </c>
      <c r="AF32" s="25">
        <v>193.34042771330499</v>
      </c>
      <c r="AG32" s="88">
        <v>304.57988852534697</v>
      </c>
      <c r="AH32" s="25">
        <v>1465.9242583770999</v>
      </c>
      <c r="AI32" s="25">
        <v>1465.9242583770999</v>
      </c>
      <c r="AJ32" s="25">
        <v>5282229.7425873103</v>
      </c>
      <c r="AK32" s="25">
        <v>0</v>
      </c>
      <c r="AL32" s="25">
        <v>443.46969519876802</v>
      </c>
      <c r="AM32" s="25">
        <v>77.756820161219906</v>
      </c>
      <c r="AN32" s="88">
        <v>3386.5571712423298</v>
      </c>
      <c r="AO32" s="25">
        <v>536.68981089281499</v>
      </c>
      <c r="AP32" s="25">
        <v>1344.54612411881</v>
      </c>
      <c r="AQ32" s="25">
        <v>283.61431397065297</v>
      </c>
      <c r="AR32" s="25">
        <v>2323.6603976616602</v>
      </c>
      <c r="AS32" s="25">
        <v>0</v>
      </c>
      <c r="AT32" s="88">
        <v>34477.234294981703</v>
      </c>
      <c r="AU32" s="25">
        <v>1970.9043066188201</v>
      </c>
      <c r="AV32" s="25">
        <v>218.98937500516399</v>
      </c>
      <c r="AW32" s="25">
        <v>2189.8936816239898</v>
      </c>
      <c r="AX32" s="25">
        <v>0</v>
      </c>
      <c r="AY32" s="25">
        <v>1786.2353190127601</v>
      </c>
      <c r="AZ32" s="25">
        <v>4.6218638491222798E-2</v>
      </c>
      <c r="BA32" s="25">
        <v>9970.7445187184003</v>
      </c>
      <c r="BB32" s="25">
        <v>0</v>
      </c>
      <c r="BC32" s="25">
        <v>92.550919057524098</v>
      </c>
      <c r="BD32" s="25">
        <v>1107.8714258160101</v>
      </c>
      <c r="BE32" s="25">
        <v>0.145500502531898</v>
      </c>
      <c r="BF32" s="25">
        <v>0</v>
      </c>
      <c r="BG32" s="25">
        <v>112.103155164051</v>
      </c>
      <c r="BH32" s="25">
        <v>14604.834009685699</v>
      </c>
      <c r="BI32" s="25">
        <v>12376.9111521467</v>
      </c>
      <c r="BJ32" s="25">
        <v>2227.9228575389702</v>
      </c>
      <c r="BK32" s="25">
        <v>4.3140810978642703</v>
      </c>
      <c r="BL32" s="25">
        <v>4.9026857307495099E-2</v>
      </c>
      <c r="BM32" s="25">
        <v>65.446722619752293</v>
      </c>
      <c r="BN32" s="25">
        <v>49.818984193036599</v>
      </c>
      <c r="BO32" s="25">
        <v>4455.1841113363798</v>
      </c>
      <c r="BP32" s="25">
        <v>20.484905116685098</v>
      </c>
      <c r="BQ32" s="25">
        <v>25.604917785809899</v>
      </c>
      <c r="BR32" s="25">
        <v>6364.5081042891998</v>
      </c>
      <c r="BS32" s="25">
        <v>165.25502306040201</v>
      </c>
      <c r="BT32" s="25">
        <v>0.86391048541256699</v>
      </c>
      <c r="BU32" s="25">
        <v>77.8515754880206</v>
      </c>
      <c r="BV32" s="25">
        <v>6.7593698686706699E-2</v>
      </c>
      <c r="BW32" s="25">
        <v>1141.8364259006901</v>
      </c>
      <c r="BX32" s="25">
        <v>437.25223922505398</v>
      </c>
      <c r="BY32" s="25">
        <v>0</v>
      </c>
      <c r="BZ32" s="25">
        <v>479.69039430516</v>
      </c>
      <c r="CA32" s="25">
        <v>1529.65654565102</v>
      </c>
      <c r="CB32" s="88">
        <v>0</v>
      </c>
      <c r="CC32" s="25">
        <v>5294.7835416607404</v>
      </c>
      <c r="CD32" s="25">
        <v>33402.645743668603</v>
      </c>
      <c r="CE32" s="25">
        <v>1157.3197154166801</v>
      </c>
      <c r="CF32" s="25"/>
      <c r="CG32" s="49">
        <f t="shared" si="0"/>
        <v>-8.8530852384039411E-8</v>
      </c>
      <c r="CH32" s="49">
        <f t="shared" si="1"/>
        <v>-2.7258001234454721E-8</v>
      </c>
      <c r="CI32" s="49">
        <f t="shared" si="2"/>
        <v>-4.5836017777728384E-8</v>
      </c>
      <c r="CJ32" s="49">
        <f t="shared" si="3"/>
        <v>-3.0347613870316636E-5</v>
      </c>
      <c r="CK32" s="49">
        <f t="shared" si="4"/>
        <v>-3.5807801932549457E-5</v>
      </c>
      <c r="CL32" s="49">
        <f t="shared" si="5"/>
        <v>-2.7143203704549444E-9</v>
      </c>
      <c r="CM32" s="49">
        <f t="shared" si="6"/>
        <v>-6.2969001935791402E-8</v>
      </c>
      <c r="CN32" s="93">
        <f t="shared" si="7"/>
        <v>-9.53392450066163E-8</v>
      </c>
      <c r="CO32" s="93">
        <f t="shared" si="8"/>
        <v>-1.3221379599645358E-7</v>
      </c>
      <c r="CP32" s="93">
        <f t="shared" si="9"/>
        <v>3.8799482191866314E-8</v>
      </c>
      <c r="CQ32" s="93">
        <f t="shared" si="10"/>
        <v>3.1099206928807798E-6</v>
      </c>
      <c r="CR32" s="92">
        <f t="shared" si="12"/>
        <v>-9.5637422604280458E-8</v>
      </c>
      <c r="CS32" s="92">
        <f t="shared" si="13"/>
        <v>-9.529295285519312E-8</v>
      </c>
      <c r="CT32" s="93">
        <f t="shared" si="11"/>
        <v>-7.9310065709105862E-9</v>
      </c>
    </row>
    <row r="33" spans="1:98" x14ac:dyDescent="0.25">
      <c r="A33" s="27" t="s">
        <v>32</v>
      </c>
      <c r="B33" s="25">
        <v>16264.29322</v>
      </c>
      <c r="C33" s="25">
        <v>266.76455299999998</v>
      </c>
      <c r="D33" s="25">
        <v>213.00606400000001</v>
      </c>
      <c r="E33" s="25">
        <v>1646.5871770000001</v>
      </c>
      <c r="F33" s="25">
        <v>1395.4127940000001</v>
      </c>
      <c r="G33" s="25">
        <v>119.496551</v>
      </c>
      <c r="H33" s="25">
        <v>3834.759364</v>
      </c>
      <c r="I33" s="86">
        <v>116.39110049</v>
      </c>
      <c r="J33" s="86">
        <v>67.172198260000002</v>
      </c>
      <c r="K33" s="86">
        <v>241.20925894000001</v>
      </c>
      <c r="L33" s="86">
        <v>159.38130620999999</v>
      </c>
      <c r="M33" s="86">
        <v>35.540199829999999</v>
      </c>
      <c r="N33" s="86">
        <v>8.5491895299999996</v>
      </c>
      <c r="O33" s="86">
        <v>33.830362890000004</v>
      </c>
      <c r="Q33" s="27" t="s">
        <v>32</v>
      </c>
      <c r="R33" s="88">
        <v>242.23490319624901</v>
      </c>
      <c r="S33" s="25">
        <v>37.0692691276383</v>
      </c>
      <c r="T33" s="88">
        <v>35.540223847295699</v>
      </c>
      <c r="U33" s="25">
        <v>116.39120357708001</v>
      </c>
      <c r="V33" s="25">
        <v>116.39120357708001</v>
      </c>
      <c r="W33" s="25">
        <v>79.116316367383703</v>
      </c>
      <c r="X33" s="88">
        <v>81.112047596001304</v>
      </c>
      <c r="Y33" s="25">
        <v>67.172344666511805</v>
      </c>
      <c r="Z33" s="88">
        <v>8.5492006606475996</v>
      </c>
      <c r="AA33" s="25">
        <v>338.39473761705</v>
      </c>
      <c r="AB33" s="25">
        <v>16264.373852266001</v>
      </c>
      <c r="AC33" s="25">
        <v>131.394030046311</v>
      </c>
      <c r="AD33" s="25">
        <v>60.925751528078202</v>
      </c>
      <c r="AE33" s="25">
        <v>23.738653137460801</v>
      </c>
      <c r="AF33" s="25">
        <v>2.7036200997978201</v>
      </c>
      <c r="AG33" s="88">
        <v>46.978913491474401</v>
      </c>
      <c r="AH33" s="25">
        <v>241.209493218235</v>
      </c>
      <c r="AI33" s="25">
        <v>241.209493218235</v>
      </c>
      <c r="AJ33" s="25">
        <v>251116.45963388</v>
      </c>
      <c r="AK33" s="25">
        <v>0</v>
      </c>
      <c r="AL33" s="25">
        <v>34.2534513065971</v>
      </c>
      <c r="AM33" s="25">
        <v>7.4127605406894901</v>
      </c>
      <c r="AN33" s="88">
        <v>367.500717819393</v>
      </c>
      <c r="AO33" s="25">
        <v>48.263703218259302</v>
      </c>
      <c r="AP33" s="25">
        <v>159.38196353203799</v>
      </c>
      <c r="AQ33" s="25">
        <v>33.830413503454999</v>
      </c>
      <c r="AR33" s="25">
        <v>266.76587833991903</v>
      </c>
      <c r="AS33" s="25">
        <v>0</v>
      </c>
      <c r="AT33" s="88">
        <v>3949.2597585233402</v>
      </c>
      <c r="AU33" s="25">
        <v>191.705094912063</v>
      </c>
      <c r="AV33" s="25">
        <v>21.3005545010334</v>
      </c>
      <c r="AW33" s="25">
        <v>213.00564941309599</v>
      </c>
      <c r="AX33" s="25">
        <v>0</v>
      </c>
      <c r="AY33" s="25">
        <v>167.75688921684599</v>
      </c>
      <c r="AZ33" s="25">
        <v>3.8227308942497901E-2</v>
      </c>
      <c r="BA33" s="25">
        <v>1050.9871802878399</v>
      </c>
      <c r="BB33" s="25">
        <v>1.65070914532317E-2</v>
      </c>
      <c r="BC33" s="25">
        <v>4.5578511150978001</v>
      </c>
      <c r="BD33" s="25">
        <v>48.959078282158501</v>
      </c>
      <c r="BE33" s="25">
        <v>1.7598576898758201E-2</v>
      </c>
      <c r="BF33" s="25">
        <v>0</v>
      </c>
      <c r="BG33" s="25">
        <v>1.10320608650936</v>
      </c>
      <c r="BH33" s="25">
        <v>1646.6668475577401</v>
      </c>
      <c r="BI33" s="25">
        <v>1395.49141318648</v>
      </c>
      <c r="BJ33" s="25">
        <v>251.17543437126901</v>
      </c>
      <c r="BK33" s="25">
        <v>1.49635491160016E-2</v>
      </c>
      <c r="BL33" s="25">
        <v>2.8297308820031202E-3</v>
      </c>
      <c r="BM33" s="25">
        <v>8.4748538222633698</v>
      </c>
      <c r="BN33" s="25">
        <v>0.66907749013707196</v>
      </c>
      <c r="BO33" s="25">
        <v>544.11787276244604</v>
      </c>
      <c r="BP33" s="25">
        <v>3.5267347712429098</v>
      </c>
      <c r="BQ33" s="25">
        <v>1.5899636754686199</v>
      </c>
      <c r="BR33" s="25">
        <v>777.29696575009405</v>
      </c>
      <c r="BS33" s="25">
        <v>23.0365409678802</v>
      </c>
      <c r="BT33" s="25">
        <v>2.7833577164415101E-2</v>
      </c>
      <c r="BU33" s="25">
        <v>5.0751537231656103</v>
      </c>
      <c r="BV33" s="25">
        <v>2.6958734386922098E-3</v>
      </c>
      <c r="BW33" s="25">
        <v>119.49661933263801</v>
      </c>
      <c r="BX33" s="25">
        <v>43.372068024734098</v>
      </c>
      <c r="BY33" s="25">
        <v>0</v>
      </c>
      <c r="BZ33" s="25">
        <v>120.75053420900601</v>
      </c>
      <c r="CA33" s="25">
        <v>166.63186650582</v>
      </c>
      <c r="CB33" s="88">
        <v>0</v>
      </c>
      <c r="CC33" s="25">
        <v>647.61060808790398</v>
      </c>
      <c r="CD33" s="25">
        <v>3834.7781134751999</v>
      </c>
      <c r="CE33" s="25">
        <v>114.30278295728201</v>
      </c>
      <c r="CF33" s="25"/>
      <c r="CG33" s="49">
        <f t="shared" si="0"/>
        <v>4.9576249585701649E-6</v>
      </c>
      <c r="CH33" s="49">
        <f t="shared" si="1"/>
        <v>4.9682010002615642E-6</v>
      </c>
      <c r="CI33" s="49">
        <f t="shared" si="2"/>
        <v>-1.946361977818685E-6</v>
      </c>
      <c r="CJ33" s="49">
        <f t="shared" si="3"/>
        <v>4.838526550724708E-5</v>
      </c>
      <c r="CK33" s="49">
        <f t="shared" si="4"/>
        <v>5.6341167873765963E-5</v>
      </c>
      <c r="CL33" s="49">
        <f t="shared" si="5"/>
        <v>5.7183774290212067E-7</v>
      </c>
      <c r="CM33" s="49">
        <f t="shared" si="6"/>
        <v>4.8893485666734794E-6</v>
      </c>
      <c r="CN33" s="93">
        <f t="shared" si="7"/>
        <v>8.8569555208699209E-7</v>
      </c>
      <c r="CO33" s="93">
        <f t="shared" si="8"/>
        <v>2.179570054208699E-6</v>
      </c>
      <c r="CP33" s="93">
        <f t="shared" si="9"/>
        <v>9.7126551449049832E-7</v>
      </c>
      <c r="CQ33" s="93">
        <f t="shared" si="10"/>
        <v>4.1242103834232669E-6</v>
      </c>
      <c r="CR33" s="92">
        <f t="shared" si="12"/>
        <v>6.7577829656433474E-7</v>
      </c>
      <c r="CS33" s="92">
        <f t="shared" si="13"/>
        <v>1.3019535431980299E-6</v>
      </c>
      <c r="CT33" s="93">
        <f t="shared" si="11"/>
        <v>1.4960955387827295E-6</v>
      </c>
    </row>
    <row r="34" spans="1:98" x14ac:dyDescent="0.25">
      <c r="A34" s="27" t="s">
        <v>33</v>
      </c>
      <c r="B34" s="25">
        <v>218211.84977999999</v>
      </c>
      <c r="C34" s="25">
        <v>3600.0820189999999</v>
      </c>
      <c r="D34" s="25">
        <v>3938.8852179999999</v>
      </c>
      <c r="E34" s="25">
        <v>23057.072402000002</v>
      </c>
      <c r="F34" s="25">
        <v>19539.889761999999</v>
      </c>
      <c r="G34" s="25">
        <v>1933.837043</v>
      </c>
      <c r="H34" s="25">
        <v>51751.372751000003</v>
      </c>
      <c r="I34" s="86">
        <v>1883.2629711</v>
      </c>
      <c r="J34" s="86">
        <v>1086.8778947999999</v>
      </c>
      <c r="K34" s="86">
        <v>3902.8797155000002</v>
      </c>
      <c r="L34" s="86">
        <v>2578.8648248999998</v>
      </c>
      <c r="M34" s="86">
        <v>575.05721386000005</v>
      </c>
      <c r="N34" s="86">
        <v>138.32991493</v>
      </c>
      <c r="O34" s="86">
        <v>547.39122996000003</v>
      </c>
      <c r="Q34" s="27" t="s">
        <v>33</v>
      </c>
      <c r="R34" s="88">
        <v>3144.9591332380401</v>
      </c>
      <c r="S34" s="25">
        <v>481.274098679107</v>
      </c>
      <c r="T34" s="88">
        <v>575.23623258744396</v>
      </c>
      <c r="U34" s="25">
        <v>1883.8494231954701</v>
      </c>
      <c r="V34" s="25">
        <v>1883.8494231954701</v>
      </c>
      <c r="W34" s="25">
        <v>1027.17489186535</v>
      </c>
      <c r="X34" s="88">
        <v>1053.08493794838</v>
      </c>
      <c r="Y34" s="25">
        <v>1087.2162316599999</v>
      </c>
      <c r="Z34" s="88">
        <v>138.372947887972</v>
      </c>
      <c r="AA34" s="25">
        <v>4393.4134069587299</v>
      </c>
      <c r="AB34" s="25">
        <v>218274.78259190501</v>
      </c>
      <c r="AC34" s="25">
        <v>1705.90210748712</v>
      </c>
      <c r="AD34" s="25">
        <v>791.00494096858802</v>
      </c>
      <c r="AE34" s="25">
        <v>308.20122869761502</v>
      </c>
      <c r="AF34" s="25">
        <v>35.1013970880282</v>
      </c>
      <c r="AG34" s="88">
        <v>609.93144811337197</v>
      </c>
      <c r="AH34" s="25">
        <v>3904.0951856404699</v>
      </c>
      <c r="AI34" s="25">
        <v>3904.0951856404699</v>
      </c>
      <c r="AJ34" s="25">
        <v>8701192.3899112698</v>
      </c>
      <c r="AK34" s="25">
        <v>0</v>
      </c>
      <c r="AL34" s="25">
        <v>444.71545819353503</v>
      </c>
      <c r="AM34" s="25">
        <v>96.240520664519394</v>
      </c>
      <c r="AN34" s="88">
        <v>4771.2995823791798</v>
      </c>
      <c r="AO34" s="25">
        <v>626.61228394218097</v>
      </c>
      <c r="AP34" s="25">
        <v>2579.6757293811002</v>
      </c>
      <c r="AQ34" s="25">
        <v>547.56166305527597</v>
      </c>
      <c r="AR34" s="25">
        <v>3601.1233048955801</v>
      </c>
      <c r="AS34" s="25">
        <v>0</v>
      </c>
      <c r="AT34" s="88">
        <v>53252.662781290703</v>
      </c>
      <c r="AU34" s="25">
        <v>3546.1494324103701</v>
      </c>
      <c r="AV34" s="25">
        <v>394.01660221925499</v>
      </c>
      <c r="AW34" s="25">
        <v>3940.1660346296198</v>
      </c>
      <c r="AX34" s="25">
        <v>0</v>
      </c>
      <c r="AY34" s="25">
        <v>2178.0041402829902</v>
      </c>
      <c r="AZ34" s="25">
        <v>0.55336326949437997</v>
      </c>
      <c r="BA34" s="25">
        <v>13645.072341213299</v>
      </c>
      <c r="BB34" s="25">
        <v>0.226671110223129</v>
      </c>
      <c r="BC34" s="25">
        <v>66.998757488416302</v>
      </c>
      <c r="BD34" s="25">
        <v>716.16552406864105</v>
      </c>
      <c r="BE34" s="25">
        <v>0.19769623530212899</v>
      </c>
      <c r="BF34" s="25">
        <v>0</v>
      </c>
      <c r="BG34" s="25">
        <v>16.236367295420401</v>
      </c>
      <c r="BH34" s="25">
        <v>23064.926690587799</v>
      </c>
      <c r="BI34" s="25">
        <v>19546.709786463201</v>
      </c>
      <c r="BJ34" s="25">
        <v>3518.2169041246202</v>
      </c>
      <c r="BK34" s="25">
        <v>0.21005812028595</v>
      </c>
      <c r="BL34" s="25">
        <v>3.6618034381283797E-2</v>
      </c>
      <c r="BM34" s="25">
        <v>90.101097499467002</v>
      </c>
      <c r="BN34" s="25">
        <v>10.003082551582001</v>
      </c>
      <c r="BO34" s="25">
        <v>7617.0270907895301</v>
      </c>
      <c r="BP34" s="25">
        <v>51.028555752620399</v>
      </c>
      <c r="BQ34" s="25">
        <v>22.8869810275147</v>
      </c>
      <c r="BR34" s="25">
        <v>10881.328893055899</v>
      </c>
      <c r="BS34" s="25">
        <v>299.08559803106499</v>
      </c>
      <c r="BT34" s="25">
        <v>0.401524178690983</v>
      </c>
      <c r="BU34" s="25">
        <v>73.274666688773493</v>
      </c>
      <c r="BV34" s="25">
        <v>3.2839296866488003E-2</v>
      </c>
      <c r="BW34" s="25">
        <v>1934.4391463847501</v>
      </c>
      <c r="BX34" s="25">
        <v>563.10440024529601</v>
      </c>
      <c r="BY34" s="25">
        <v>0</v>
      </c>
      <c r="BZ34" s="25">
        <v>1567.7149154431099</v>
      </c>
      <c r="CA34" s="25">
        <v>2163.3982556450501</v>
      </c>
      <c r="CB34" s="88">
        <v>0</v>
      </c>
      <c r="CC34" s="25">
        <v>8407.9923299167804</v>
      </c>
      <c r="CD34" s="25">
        <v>51766.341008470299</v>
      </c>
      <c r="CE34" s="25">
        <v>1484.00433379539</v>
      </c>
      <c r="CF34" s="25"/>
      <c r="CG34" s="49">
        <f t="shared" si="0"/>
        <v>2.8840235747264539E-4</v>
      </c>
      <c r="CH34" s="49">
        <f t="shared" si="1"/>
        <v>2.8923949234616904E-4</v>
      </c>
      <c r="CI34" s="49">
        <f t="shared" si="2"/>
        <v>3.2517236698516782E-4</v>
      </c>
      <c r="CJ34" s="49">
        <f t="shared" si="3"/>
        <v>3.406455273617691E-4</v>
      </c>
      <c r="CK34" s="49">
        <f t="shared" si="4"/>
        <v>3.4903085668711113E-4</v>
      </c>
      <c r="CL34" s="49">
        <f t="shared" si="5"/>
        <v>3.1135166581359167E-4</v>
      </c>
      <c r="CM34" s="49">
        <f t="shared" si="6"/>
        <v>2.892340178552517E-4</v>
      </c>
      <c r="CN34" s="93">
        <f t="shared" si="7"/>
        <v>3.1140212730226396E-4</v>
      </c>
      <c r="CO34" s="93">
        <f t="shared" si="8"/>
        <v>3.1129242909322874E-4</v>
      </c>
      <c r="CP34" s="93">
        <f t="shared" si="9"/>
        <v>3.1142905471633753E-4</v>
      </c>
      <c r="CQ34" s="93">
        <f t="shared" si="10"/>
        <v>3.1444241406945235E-4</v>
      </c>
      <c r="CR34" s="92">
        <f t="shared" si="12"/>
        <v>3.113059416162728E-4</v>
      </c>
      <c r="CS34" s="92">
        <f t="shared" si="13"/>
        <v>3.1108931133065902E-4</v>
      </c>
      <c r="CT34" s="93">
        <f t="shared" si="11"/>
        <v>3.1135518062354306E-4</v>
      </c>
    </row>
    <row r="35" spans="1:98" x14ac:dyDescent="0.25">
      <c r="A35" s="27" t="s">
        <v>34</v>
      </c>
      <c r="B35" s="25">
        <v>16624.781918000001</v>
      </c>
      <c r="C35" s="25">
        <v>273.20860199999998</v>
      </c>
      <c r="D35" s="25">
        <v>245.062681</v>
      </c>
      <c r="E35" s="25">
        <v>1707.4930420000001</v>
      </c>
      <c r="F35" s="25">
        <v>1447.0276160000001</v>
      </c>
      <c r="G35" s="25">
        <v>130.50592900000001</v>
      </c>
      <c r="H35" s="25">
        <v>3927.3878110000001</v>
      </c>
      <c r="I35" s="86">
        <v>149.25965153000001</v>
      </c>
      <c r="J35" s="86">
        <v>40.015992310000001</v>
      </c>
      <c r="K35" s="86">
        <v>298.11914192</v>
      </c>
      <c r="L35" s="86">
        <v>335.46740112999998</v>
      </c>
      <c r="M35" s="86">
        <v>45.61823107</v>
      </c>
      <c r="N35" s="86">
        <v>24.142981540000001</v>
      </c>
      <c r="O35" s="86">
        <v>43.350657419999997</v>
      </c>
      <c r="Q35" s="27" t="s">
        <v>34</v>
      </c>
      <c r="R35" s="88">
        <v>268.942238199082</v>
      </c>
      <c r="S35" s="25">
        <v>46.456934769608701</v>
      </c>
      <c r="T35" s="88">
        <v>45.617748814534501</v>
      </c>
      <c r="U35" s="25">
        <v>149.25800102673099</v>
      </c>
      <c r="V35" s="25">
        <v>149.25800102673099</v>
      </c>
      <c r="W35" s="25">
        <v>75.711987472616897</v>
      </c>
      <c r="X35" s="88">
        <v>4.2177851149512504</v>
      </c>
      <c r="Y35" s="25">
        <v>40.015540150408</v>
      </c>
      <c r="Z35" s="88">
        <v>24.142717339727</v>
      </c>
      <c r="AA35" s="25">
        <v>440.9781130179</v>
      </c>
      <c r="AB35" s="25">
        <v>16624.588943635499</v>
      </c>
      <c r="AC35" s="25">
        <v>109.972325045361</v>
      </c>
      <c r="AD35" s="25">
        <v>64.967178476216105</v>
      </c>
      <c r="AE35" s="25">
        <v>22.657195617662701</v>
      </c>
      <c r="AF35" s="25">
        <v>19.283429179912702</v>
      </c>
      <c r="AG35" s="88">
        <v>30.430736467081399</v>
      </c>
      <c r="AH35" s="25">
        <v>298.11585807026</v>
      </c>
      <c r="AI35" s="25">
        <v>298.11585807026</v>
      </c>
      <c r="AJ35" s="25">
        <v>378216.058835676</v>
      </c>
      <c r="AK35" s="25">
        <v>0</v>
      </c>
      <c r="AL35" s="25">
        <v>44.269702989938601</v>
      </c>
      <c r="AM35" s="25">
        <v>7.7728357247680497</v>
      </c>
      <c r="AN35" s="88">
        <v>372.386173978138</v>
      </c>
      <c r="AO35" s="25">
        <v>53.624658228915301</v>
      </c>
      <c r="AP35" s="25">
        <v>335.464741937984</v>
      </c>
      <c r="AQ35" s="25">
        <v>43.3501129904975</v>
      </c>
      <c r="AR35" s="25">
        <v>273.20543819099697</v>
      </c>
      <c r="AS35" s="25">
        <v>0</v>
      </c>
      <c r="AT35" s="88">
        <v>4054.6901093823199</v>
      </c>
      <c r="AU35" s="25">
        <v>220.55393611049499</v>
      </c>
      <c r="AV35" s="25">
        <v>24.505977992779801</v>
      </c>
      <c r="AW35" s="25">
        <v>245.05991410327499</v>
      </c>
      <c r="AX35" s="25">
        <v>0</v>
      </c>
      <c r="AY35" s="25">
        <v>171.76596104634601</v>
      </c>
      <c r="AZ35" s="25">
        <v>1.9529113472996101E-2</v>
      </c>
      <c r="BA35" s="25">
        <v>1074.26784267418</v>
      </c>
      <c r="BB35" s="25">
        <v>7.3734417005351702E-2</v>
      </c>
      <c r="BC35" s="25">
        <v>11.612624222732901</v>
      </c>
      <c r="BD35" s="25">
        <v>185.27380588545799</v>
      </c>
      <c r="BE35" s="25">
        <v>3.7428298895594597E-2</v>
      </c>
      <c r="BF35" s="25">
        <v>0</v>
      </c>
      <c r="BG35" s="25">
        <v>18.017236789960101</v>
      </c>
      <c r="BH35" s="25">
        <v>1708.38613141972</v>
      </c>
      <c r="BI35" s="25">
        <v>1447.9236893948801</v>
      </c>
      <c r="BJ35" s="25">
        <v>260.46244202483501</v>
      </c>
      <c r="BK35" s="25">
        <v>3.2525601031101699E-2</v>
      </c>
      <c r="BL35" s="25">
        <v>4.4550069606309603E-3</v>
      </c>
      <c r="BM35" s="25">
        <v>0.24398483138389601</v>
      </c>
      <c r="BN35" s="25">
        <v>3.07423614402795</v>
      </c>
      <c r="BO35" s="25">
        <v>496.04790233965502</v>
      </c>
      <c r="BP35" s="25">
        <v>3.3874268125685498</v>
      </c>
      <c r="BQ35" s="25">
        <v>4.6134999733240702</v>
      </c>
      <c r="BR35" s="25">
        <v>708.56367097119096</v>
      </c>
      <c r="BS35" s="25">
        <v>30.672457201282999</v>
      </c>
      <c r="BT35" s="25">
        <v>0.108183401419776</v>
      </c>
      <c r="BU35" s="25">
        <v>16.811467682666699</v>
      </c>
      <c r="BV35" s="25">
        <v>1.9779031354023699E-3</v>
      </c>
      <c r="BW35" s="25">
        <v>130.50445667033699</v>
      </c>
      <c r="BX35" s="25">
        <v>43.581817548227399</v>
      </c>
      <c r="BY35" s="25">
        <v>0</v>
      </c>
      <c r="BZ35" s="25">
        <v>48.271661922912202</v>
      </c>
      <c r="CA35" s="25">
        <v>162.385863060199</v>
      </c>
      <c r="CB35" s="88">
        <v>0</v>
      </c>
      <c r="CC35" s="25">
        <v>577.29572145116799</v>
      </c>
      <c r="CD35" s="25">
        <v>3927.3422334430102</v>
      </c>
      <c r="CE35" s="25">
        <v>124.032439217522</v>
      </c>
      <c r="CF35" s="25"/>
      <c r="CG35" s="49">
        <f t="shared" ref="CG35:CG51" si="14">(AB35-B35)/(B35+1E-50)</f>
        <v>-1.1607632837125325E-5</v>
      </c>
      <c r="CH35" s="49">
        <f t="shared" ref="CH35:CH51" si="15">(AR35-C35)/(C35+1E-50)</f>
        <v>-1.1580195425226143E-5</v>
      </c>
      <c r="CI35" s="49">
        <f t="shared" ref="CI35:CI51" si="16">(AW35-D35)/(D35+1E-50)</f>
        <v>-1.1290567432446061E-5</v>
      </c>
      <c r="CJ35" s="49">
        <f t="shared" ref="CJ35:CJ51" si="17">(BH35-E35)/(E35+1E-50)</f>
        <v>5.2304132301108351E-4</v>
      </c>
      <c r="CK35" s="49">
        <f t="shared" ref="CK35:CK51" si="18">(BI35-F35)/(F35+1E-50)</f>
        <v>6.1925106678819392E-4</v>
      </c>
      <c r="CL35" s="49">
        <f t="shared" ref="CL35:CL51" si="19">(BW35-G35)/(G35+1E-50)</f>
        <v>-1.1281707078738013E-5</v>
      </c>
      <c r="CM35" s="49">
        <f t="shared" ref="CM35:CM51" si="20">(CD35-H35)/(H35+1E-50)</f>
        <v>-1.1605056384354935E-5</v>
      </c>
      <c r="CN35" s="93">
        <f t="shared" ref="CN35:CN51" si="21">(V35-I35)/(I35+1E-50)</f>
        <v>-1.1057933286728306E-5</v>
      </c>
      <c r="CO35" s="93">
        <f t="shared" ref="CO35:CO51" si="22">(Y35-J35)/(J35+1E-50)</f>
        <v>-1.1299472183476807E-5</v>
      </c>
      <c r="CP35" s="93">
        <f t="shared" ref="CP35:CP51" si="23">(AI35-K35)/(K35+1E-50)</f>
        <v>-1.1015226056440049E-5</v>
      </c>
      <c r="CQ35" s="93">
        <f t="shared" ref="CQ35:CQ51" si="24">(AP35-L35)/(L35+1E-50)</f>
        <v>-7.9268268899623824E-6</v>
      </c>
      <c r="CR35" s="92">
        <f t="shared" si="12"/>
        <v>-1.0571551201958799E-5</v>
      </c>
      <c r="CS35" s="92">
        <f t="shared" si="13"/>
        <v>-1.0943150188952841E-5</v>
      </c>
      <c r="CT35" s="93">
        <f t="shared" ref="CT35:CT51" si="25">(AQ35-O35)/(O35+1E-50)</f>
        <v>-1.2558736935003176E-5</v>
      </c>
    </row>
    <row r="36" spans="1:98" x14ac:dyDescent="0.25">
      <c r="A36" s="27" t="s">
        <v>35</v>
      </c>
      <c r="B36" s="25">
        <v>2866.1654899999999</v>
      </c>
      <c r="C36" s="25">
        <v>47.357332999999997</v>
      </c>
      <c r="D36" s="25">
        <v>55.375317000000003</v>
      </c>
      <c r="E36" s="25">
        <v>306.09966200000002</v>
      </c>
      <c r="F36" s="25">
        <v>259.40650299999999</v>
      </c>
      <c r="G36" s="25">
        <v>26.513180999999999</v>
      </c>
      <c r="H36" s="25">
        <v>680.75885800000003</v>
      </c>
      <c r="I36" s="86">
        <v>22.705113090000001</v>
      </c>
      <c r="J36" s="86">
        <v>6.0962414200000001</v>
      </c>
      <c r="K36" s="86">
        <v>34.030575140000003</v>
      </c>
      <c r="L36" s="86">
        <v>31.212756599999999</v>
      </c>
      <c r="M36" s="86">
        <v>6.9361683100000002</v>
      </c>
      <c r="N36" s="86">
        <v>3.6848393499999998</v>
      </c>
      <c r="O36" s="86">
        <v>6.5839411600000002</v>
      </c>
      <c r="Q36" s="27" t="s">
        <v>35</v>
      </c>
      <c r="R36" s="88">
        <v>53.747317256646603</v>
      </c>
      <c r="S36" s="25">
        <v>9.3037200996908798</v>
      </c>
      <c r="T36" s="88">
        <v>6.93468289804653</v>
      </c>
      <c r="U36" s="25">
        <v>22.700189021527301</v>
      </c>
      <c r="V36" s="25">
        <v>22.700189021527301</v>
      </c>
      <c r="W36" s="25">
        <v>15.0657385388068</v>
      </c>
      <c r="X36" s="88">
        <v>0.84074723690606901</v>
      </c>
      <c r="Y36" s="25">
        <v>6.0949028892493597</v>
      </c>
      <c r="Z36" s="88">
        <v>3.6840459337586999</v>
      </c>
      <c r="AA36" s="25">
        <v>67.870268774867299</v>
      </c>
      <c r="AB36" s="25">
        <v>2865.5375710559501</v>
      </c>
      <c r="AC36" s="25">
        <v>22.355689402638198</v>
      </c>
      <c r="AD36" s="25">
        <v>8.9690604350611896</v>
      </c>
      <c r="AE36" s="25">
        <v>6.3791370168004704</v>
      </c>
      <c r="AF36" s="25">
        <v>3.8577975481290001</v>
      </c>
      <c r="AG36" s="88">
        <v>6.0773945400985703</v>
      </c>
      <c r="AH36" s="25">
        <v>34.023262252843999</v>
      </c>
      <c r="AI36" s="25">
        <v>34.023262252843999</v>
      </c>
      <c r="AJ36" s="25">
        <v>20325.820026146401</v>
      </c>
      <c r="AK36" s="25">
        <v>0</v>
      </c>
      <c r="AL36" s="25">
        <v>8.8487171928803203</v>
      </c>
      <c r="AM36" s="25">
        <v>1.5515083189486401</v>
      </c>
      <c r="AN36" s="88">
        <v>67.573247929821093</v>
      </c>
      <c r="AO36" s="25">
        <v>10.7087657075478</v>
      </c>
      <c r="AP36" s="25">
        <v>31.206107041391999</v>
      </c>
      <c r="AQ36" s="25">
        <v>6.5825214743387397</v>
      </c>
      <c r="AR36" s="25">
        <v>47.346962625484302</v>
      </c>
      <c r="AS36" s="25">
        <v>0</v>
      </c>
      <c r="AT36" s="88">
        <v>702.05147955709106</v>
      </c>
      <c r="AU36" s="25">
        <v>49.827127151771599</v>
      </c>
      <c r="AV36" s="25">
        <v>5.5363448500008197</v>
      </c>
      <c r="AW36" s="25">
        <v>55.3634720017725</v>
      </c>
      <c r="AX36" s="25">
        <v>0</v>
      </c>
      <c r="AY36" s="25">
        <v>35.641453525175599</v>
      </c>
      <c r="AZ36" s="25">
        <v>7.2318371605571002E-3</v>
      </c>
      <c r="BA36" s="25">
        <v>198.950032365277</v>
      </c>
      <c r="BB36" s="25">
        <v>3.0357680367289999E-3</v>
      </c>
      <c r="BC36" s="25">
        <v>0.86949279889989295</v>
      </c>
      <c r="BD36" s="25">
        <v>9.3149048844502396</v>
      </c>
      <c r="BE36" s="25">
        <v>2.9248534557559901E-3</v>
      </c>
      <c r="BF36" s="25">
        <v>0</v>
      </c>
      <c r="BG36" s="25">
        <v>0.210595183716662</v>
      </c>
      <c r="BH36" s="25">
        <v>306.04679804429702</v>
      </c>
      <c r="BI36" s="25">
        <v>259.36382951902402</v>
      </c>
      <c r="BJ36" s="25">
        <v>46.682968525273203</v>
      </c>
      <c r="BK36" s="25">
        <v>2.7843795908221499E-3</v>
      </c>
      <c r="BL36" s="25">
        <v>5.0453749723595499E-4</v>
      </c>
      <c r="BM36" s="25">
        <v>1.3723454875576599</v>
      </c>
      <c r="BN36" s="25">
        <v>0.12882867975550699</v>
      </c>
      <c r="BO36" s="25">
        <v>101.097293046071</v>
      </c>
      <c r="BP36" s="25">
        <v>0.66702391059155497</v>
      </c>
      <c r="BQ36" s="25">
        <v>0.29987598546051702</v>
      </c>
      <c r="BR36" s="25">
        <v>144.42250390692001</v>
      </c>
      <c r="BS36" s="25">
        <v>3.2973994388135699</v>
      </c>
      <c r="BT36" s="25">
        <v>5.2557416792605701E-3</v>
      </c>
      <c r="BU36" s="25">
        <v>0.95876235624486705</v>
      </c>
      <c r="BV36" s="25">
        <v>4.6616193500774298E-4</v>
      </c>
      <c r="BW36" s="25">
        <v>26.507471573802398</v>
      </c>
      <c r="BX36" s="25">
        <v>8.7246438506953297</v>
      </c>
      <c r="BY36" s="25">
        <v>0</v>
      </c>
      <c r="BZ36" s="25">
        <v>9.5714643212887207</v>
      </c>
      <c r="CA36" s="25">
        <v>30.521813726762101</v>
      </c>
      <c r="CB36" s="88">
        <v>0</v>
      </c>
      <c r="CC36" s="25">
        <v>105.64880390584401</v>
      </c>
      <c r="CD36" s="25">
        <v>680.60978649117806</v>
      </c>
      <c r="CE36" s="25">
        <v>23.092490506830998</v>
      </c>
      <c r="CF36" s="25"/>
      <c r="CG36" s="49">
        <f t="shared" si="14"/>
        <v>-2.1907979362689376E-4</v>
      </c>
      <c r="CH36" s="49">
        <f t="shared" si="15"/>
        <v>-2.1898138807130232E-4</v>
      </c>
      <c r="CI36" s="49">
        <f t="shared" si="16"/>
        <v>-2.139039353490726E-4</v>
      </c>
      <c r="CJ36" s="49">
        <f t="shared" si="17"/>
        <v>-1.7270177744594596E-4</v>
      </c>
      <c r="CK36" s="49">
        <f t="shared" si="18"/>
        <v>-1.6450428374944665E-4</v>
      </c>
      <c r="CL36" s="49">
        <f t="shared" si="19"/>
        <v>-2.1534293442952677E-4</v>
      </c>
      <c r="CM36" s="49">
        <f t="shared" si="20"/>
        <v>-2.18978434243122E-4</v>
      </c>
      <c r="CN36" s="93">
        <f t="shared" si="21"/>
        <v>-2.168704667174299E-4</v>
      </c>
      <c r="CO36" s="93">
        <f t="shared" si="22"/>
        <v>-2.1956655887167729E-4</v>
      </c>
      <c r="CP36" s="93">
        <f t="shared" si="23"/>
        <v>-2.1489167097292911E-4</v>
      </c>
      <c r="CQ36" s="93">
        <f t="shared" si="24"/>
        <v>-2.1303977387246233E-4</v>
      </c>
      <c r="CR36" s="92">
        <f t="shared" si="12"/>
        <v>-2.1415454283723741E-4</v>
      </c>
      <c r="CS36" s="92">
        <f t="shared" si="13"/>
        <v>-2.1531908610884646E-4</v>
      </c>
      <c r="CT36" s="93">
        <f t="shared" si="25"/>
        <v>-2.1562854630075319E-4</v>
      </c>
    </row>
    <row r="37" spans="1:98" x14ac:dyDescent="0.25">
      <c r="A37" s="27" t="s">
        <v>36</v>
      </c>
      <c r="B37" s="25">
        <v>373514.03058000002</v>
      </c>
      <c r="C37" s="25">
        <v>6176.2721069999998</v>
      </c>
      <c r="D37" s="25">
        <v>7461.7424559999999</v>
      </c>
      <c r="E37" s="25">
        <v>40109.444251000001</v>
      </c>
      <c r="F37" s="25">
        <v>33991.053333999997</v>
      </c>
      <c r="G37" s="25">
        <v>3530.2019839999998</v>
      </c>
      <c r="H37" s="25">
        <v>88783.920966000005</v>
      </c>
      <c r="I37" s="86">
        <v>3014.9746629000001</v>
      </c>
      <c r="J37" s="86">
        <v>809.50990423999997</v>
      </c>
      <c r="K37" s="86">
        <v>4518.8641739000004</v>
      </c>
      <c r="L37" s="86">
        <v>4144.6907073000002</v>
      </c>
      <c r="M37" s="86">
        <v>921.04237975000001</v>
      </c>
      <c r="N37" s="86">
        <v>489.30376346000003</v>
      </c>
      <c r="O37" s="86">
        <v>874.27069681</v>
      </c>
      <c r="Q37" s="27" t="s">
        <v>36</v>
      </c>
      <c r="R37" s="88">
        <v>6989.37272774332</v>
      </c>
      <c r="S37" s="25">
        <v>1209.86672521177</v>
      </c>
      <c r="T37" s="88">
        <v>921.040861011321</v>
      </c>
      <c r="U37" s="25">
        <v>3014.34033012904</v>
      </c>
      <c r="V37" s="25">
        <v>3014.34033012904</v>
      </c>
      <c r="W37" s="25">
        <v>1959.1678981331099</v>
      </c>
      <c r="X37" s="88">
        <v>109.33181603473901</v>
      </c>
      <c r="Y37" s="25">
        <v>809.33964388327399</v>
      </c>
      <c r="Z37" s="88">
        <v>489.30297112419601</v>
      </c>
      <c r="AA37" s="25">
        <v>8825.9337587993305</v>
      </c>
      <c r="AB37" s="25">
        <v>373513.55832034198</v>
      </c>
      <c r="AC37" s="25">
        <v>2907.16168820642</v>
      </c>
      <c r="AD37" s="25">
        <v>1166.3461793131701</v>
      </c>
      <c r="AE37" s="25">
        <v>829.55067591581201</v>
      </c>
      <c r="AF37" s="25">
        <v>501.672464675328</v>
      </c>
      <c r="AG37" s="88">
        <v>790.31276802904699</v>
      </c>
      <c r="AH37" s="25">
        <v>4517.9149072361497</v>
      </c>
      <c r="AI37" s="25">
        <v>4517.9149072361497</v>
      </c>
      <c r="AJ37" s="25">
        <v>17216955.220038101</v>
      </c>
      <c r="AK37" s="25">
        <v>0</v>
      </c>
      <c r="AL37" s="25">
        <v>1150.6987639259601</v>
      </c>
      <c r="AM37" s="25">
        <v>201.76041896362599</v>
      </c>
      <c r="AN37" s="88">
        <v>8787.3117608591092</v>
      </c>
      <c r="AO37" s="25">
        <v>1392.5827860755701</v>
      </c>
      <c r="AP37" s="25">
        <v>4143.8316604265301</v>
      </c>
      <c r="AQ37" s="25">
        <v>874.08685149662006</v>
      </c>
      <c r="AR37" s="25">
        <v>6176.2637579397797</v>
      </c>
      <c r="AS37" s="25">
        <v>0</v>
      </c>
      <c r="AT37" s="88">
        <v>91572.117183341805</v>
      </c>
      <c r="AU37" s="25">
        <v>6715.5543075599699</v>
      </c>
      <c r="AV37" s="25">
        <v>746.17282582123801</v>
      </c>
      <c r="AW37" s="25">
        <v>7461.7271333812096</v>
      </c>
      <c r="AX37" s="25">
        <v>0</v>
      </c>
      <c r="AY37" s="25">
        <v>4634.8567432887203</v>
      </c>
      <c r="AZ37" s="25">
        <v>0.97488584791966304</v>
      </c>
      <c r="BA37" s="25">
        <v>25871.719369594401</v>
      </c>
      <c r="BB37" s="25">
        <v>0.39101116492743998</v>
      </c>
      <c r="BC37" s="25">
        <v>118.72738107905199</v>
      </c>
      <c r="BD37" s="25">
        <v>1266.75739631739</v>
      </c>
      <c r="BE37" s="25">
        <v>0.309598083905267</v>
      </c>
      <c r="BF37" s="25">
        <v>0</v>
      </c>
      <c r="BG37" s="25">
        <v>28.785317111228601</v>
      </c>
      <c r="BH37" s="25">
        <v>40111.292240011098</v>
      </c>
      <c r="BI37" s="25">
        <v>33992.910032465901</v>
      </c>
      <c r="BJ37" s="25">
        <v>6118.3822075451999</v>
      </c>
      <c r="BK37" s="25">
        <v>0.36562947385913502</v>
      </c>
      <c r="BL37" s="25">
        <v>6.1565900298141997E-2</v>
      </c>
      <c r="BM37" s="25">
        <v>136.641536222247</v>
      </c>
      <c r="BN37" s="25">
        <v>17.8384182833159</v>
      </c>
      <c r="BO37" s="25">
        <v>13243.3477511202</v>
      </c>
      <c r="BP37" s="25">
        <v>89.883785259015497</v>
      </c>
      <c r="BQ37" s="25">
        <v>40.2338024101809</v>
      </c>
      <c r="BR37" s="25">
        <v>18918.870099670901</v>
      </c>
      <c r="BS37" s="25">
        <v>428.79758506440402</v>
      </c>
      <c r="BT37" s="25">
        <v>0.70644715281447501</v>
      </c>
      <c r="BU37" s="25">
        <v>128.96174722608899</v>
      </c>
      <c r="BV37" s="25">
        <v>5.3660142506765401E-2</v>
      </c>
      <c r="BW37" s="25">
        <v>3530.1961015104898</v>
      </c>
      <c r="BX37" s="25">
        <v>1134.56603594579</v>
      </c>
      <c r="BY37" s="25">
        <v>0</v>
      </c>
      <c r="BZ37" s="25">
        <v>1244.6828225005399</v>
      </c>
      <c r="CA37" s="25">
        <v>3969.0959566480101</v>
      </c>
      <c r="CB37" s="88">
        <v>0</v>
      </c>
      <c r="CC37" s="25">
        <v>13738.706482382</v>
      </c>
      <c r="CD37" s="25">
        <v>88783.802393216305</v>
      </c>
      <c r="CE37" s="25">
        <v>3002.9697747479499</v>
      </c>
      <c r="CF37" s="25"/>
      <c r="CG37" s="49">
        <f t="shared" si="14"/>
        <v>-1.26436925891703E-6</v>
      </c>
      <c r="CH37" s="49">
        <f t="shared" si="15"/>
        <v>-1.3517960471067343E-6</v>
      </c>
      <c r="CI37" s="49">
        <f t="shared" si="16"/>
        <v>-2.0534907068599484E-6</v>
      </c>
      <c r="CJ37" s="49">
        <f t="shared" si="17"/>
        <v>4.6073662839430916E-5</v>
      </c>
      <c r="CK37" s="49">
        <f t="shared" si="18"/>
        <v>5.4623151794105817E-5</v>
      </c>
      <c r="CL37" s="49">
        <f t="shared" si="19"/>
        <v>-1.6663322769199498E-6</v>
      </c>
      <c r="CM37" s="49">
        <f t="shared" si="20"/>
        <v>-1.3355209187650292E-6</v>
      </c>
      <c r="CN37" s="93">
        <f t="shared" si="21"/>
        <v>-2.1039406359387347E-4</v>
      </c>
      <c r="CO37" s="93">
        <f t="shared" si="22"/>
        <v>-2.1032522991281115E-4</v>
      </c>
      <c r="CP37" s="93">
        <f t="shared" si="23"/>
        <v>-2.10067536292302E-4</v>
      </c>
      <c r="CQ37" s="93">
        <f t="shared" si="24"/>
        <v>-2.0726440985260395E-4</v>
      </c>
      <c r="CR37" s="92">
        <f t="shared" si="12"/>
        <v>-1.648934633629503E-6</v>
      </c>
      <c r="CS37" s="92">
        <f t="shared" si="13"/>
        <v>-1.6193127116349615E-6</v>
      </c>
      <c r="CT37" s="93">
        <f t="shared" si="25"/>
        <v>-2.1028419921970869E-4</v>
      </c>
    </row>
    <row r="38" spans="1:98" x14ac:dyDescent="0.25">
      <c r="A38" s="27" t="s">
        <v>37</v>
      </c>
      <c r="B38" s="25">
        <v>317452.56874000002</v>
      </c>
      <c r="C38" s="25">
        <v>5192.4686160000001</v>
      </c>
      <c r="D38" s="25">
        <v>3417.977519</v>
      </c>
      <c r="E38" s="25">
        <v>31478.224655999999</v>
      </c>
      <c r="F38" s="25">
        <v>26676.462269</v>
      </c>
      <c r="G38" s="25">
        <v>2106.283011</v>
      </c>
      <c r="H38" s="25">
        <v>74641.779152999996</v>
      </c>
      <c r="I38" s="86">
        <v>2410.0692116</v>
      </c>
      <c r="J38" s="86">
        <v>646.13115604999996</v>
      </c>
      <c r="K38" s="86">
        <v>4813.6771127000002</v>
      </c>
      <c r="L38" s="86">
        <v>5416.7328582</v>
      </c>
      <c r="M38" s="86">
        <v>736.58951753999997</v>
      </c>
      <c r="N38" s="86">
        <v>389.83246441</v>
      </c>
      <c r="O38" s="86">
        <v>699.97541813999999</v>
      </c>
      <c r="Q38" s="27" t="s">
        <v>37</v>
      </c>
      <c r="R38" s="88">
        <v>5328.9767496438499</v>
      </c>
      <c r="S38" s="25">
        <v>920.52505219418799</v>
      </c>
      <c r="T38" s="88">
        <v>736.58936427773301</v>
      </c>
      <c r="U38" s="25">
        <v>2410.0688708366902</v>
      </c>
      <c r="V38" s="25">
        <v>2410.0688708366902</v>
      </c>
      <c r="W38" s="25">
        <v>1500.2018188964801</v>
      </c>
      <c r="X38" s="88">
        <v>83.573637430822103</v>
      </c>
      <c r="Y38" s="25">
        <v>646.13102739835301</v>
      </c>
      <c r="Z38" s="88">
        <v>389.83238011494097</v>
      </c>
      <c r="AA38" s="25">
        <v>8737.7960474682804</v>
      </c>
      <c r="AB38" s="25">
        <v>317452.534704622</v>
      </c>
      <c r="AC38" s="25">
        <v>2179.0554064614898</v>
      </c>
      <c r="AD38" s="25">
        <v>1287.29672100981</v>
      </c>
      <c r="AE38" s="25">
        <v>448.94288828329098</v>
      </c>
      <c r="AF38" s="25">
        <v>382.09313896619301</v>
      </c>
      <c r="AG38" s="88">
        <v>602.97263415242105</v>
      </c>
      <c r="AH38" s="25">
        <v>4813.6767220148604</v>
      </c>
      <c r="AI38" s="25">
        <v>4813.6767220148604</v>
      </c>
      <c r="AJ38" s="25">
        <v>7184045.6737348204</v>
      </c>
      <c r="AK38" s="25">
        <v>0</v>
      </c>
      <c r="AL38" s="25">
        <v>877.18557772948998</v>
      </c>
      <c r="AM38" s="25">
        <v>154.015370370444</v>
      </c>
      <c r="AN38" s="88">
        <v>7378.6772949137603</v>
      </c>
      <c r="AO38" s="25">
        <v>1062.5500557957801</v>
      </c>
      <c r="AP38" s="25">
        <v>5416.7489843183503</v>
      </c>
      <c r="AQ38" s="25">
        <v>699.975405020567</v>
      </c>
      <c r="AR38" s="25">
        <v>5192.4676129316304</v>
      </c>
      <c r="AS38" s="25">
        <v>0</v>
      </c>
      <c r="AT38" s="88">
        <v>77165.116997485602</v>
      </c>
      <c r="AU38" s="25">
        <v>3076.1789914015299</v>
      </c>
      <c r="AV38" s="25">
        <v>341.797725249059</v>
      </c>
      <c r="AW38" s="25">
        <v>3417.9767166505899</v>
      </c>
      <c r="AX38" s="25">
        <v>0</v>
      </c>
      <c r="AY38" s="25">
        <v>3403.4709445325798</v>
      </c>
      <c r="AZ38" s="25">
        <v>0.14933569531068</v>
      </c>
      <c r="BA38" s="25">
        <v>21286.164462784502</v>
      </c>
      <c r="BB38" s="25">
        <v>0</v>
      </c>
      <c r="BC38" s="25">
        <v>169.19762381876899</v>
      </c>
      <c r="BD38" s="25">
        <v>2073.6103725747198</v>
      </c>
      <c r="BE38" s="25">
        <v>0.28809741949536199</v>
      </c>
      <c r="BF38" s="25">
        <v>0</v>
      </c>
      <c r="BG38" s="25">
        <v>203.75694107012299</v>
      </c>
      <c r="BH38" s="25">
        <v>31477.1954317973</v>
      </c>
      <c r="BI38" s="25">
        <v>26675.434055305799</v>
      </c>
      <c r="BJ38" s="25">
        <v>4801.7613764915604</v>
      </c>
      <c r="BK38" s="25">
        <v>8.2638400434971899</v>
      </c>
      <c r="BL38" s="25">
        <v>8.9034721373049505E-2</v>
      </c>
      <c r="BM38" s="25">
        <v>121.431871328935</v>
      </c>
      <c r="BN38" s="25">
        <v>101.935046698402</v>
      </c>
      <c r="BO38" s="25">
        <v>9783.8072911175695</v>
      </c>
      <c r="BP38" s="25">
        <v>40.034907259346198</v>
      </c>
      <c r="BQ38" s="25">
        <v>51.914886650176101</v>
      </c>
      <c r="BR38" s="25">
        <v>13976.9246324822</v>
      </c>
      <c r="BS38" s="25">
        <v>607.76227609205898</v>
      </c>
      <c r="BT38" s="25">
        <v>1.58069576876954</v>
      </c>
      <c r="BU38" s="25">
        <v>142.32894825489799</v>
      </c>
      <c r="BV38" s="25">
        <v>0.120530402187029</v>
      </c>
      <c r="BW38" s="25">
        <v>2106.2825183488699</v>
      </c>
      <c r="BX38" s="25">
        <v>863.55513448096701</v>
      </c>
      <c r="BY38" s="25">
        <v>0</v>
      </c>
      <c r="BZ38" s="25">
        <v>956.48307671899795</v>
      </c>
      <c r="CA38" s="25">
        <v>3217.6078836624501</v>
      </c>
      <c r="CB38" s="88">
        <v>0</v>
      </c>
      <c r="CC38" s="25">
        <v>11438.8702582439</v>
      </c>
      <c r="CD38" s="25">
        <v>74641.771364825196</v>
      </c>
      <c r="CE38" s="25">
        <v>2457.6503739178902</v>
      </c>
      <c r="CF38" s="25"/>
      <c r="CG38" s="49">
        <f t="shared" si="14"/>
        <v>-1.0721405769187866E-7</v>
      </c>
      <c r="CH38" s="49">
        <f t="shared" si="15"/>
        <v>-1.9317755078272691E-7</v>
      </c>
      <c r="CI38" s="49">
        <f t="shared" si="16"/>
        <v>-2.3474391089193768E-7</v>
      </c>
      <c r="CJ38" s="49">
        <f t="shared" si="17"/>
        <v>-3.2696386595703116E-5</v>
      </c>
      <c r="CK38" s="49">
        <f t="shared" si="18"/>
        <v>-3.8543855022162758E-5</v>
      </c>
      <c r="CL38" s="49">
        <f t="shared" si="19"/>
        <v>-2.3389598052283214E-7</v>
      </c>
      <c r="CM38" s="49">
        <f t="shared" si="20"/>
        <v>-1.0434069081152806E-7</v>
      </c>
      <c r="CN38" s="93">
        <f t="shared" si="21"/>
        <v>-1.4139150370051753E-7</v>
      </c>
      <c r="CO38" s="93">
        <f t="shared" si="22"/>
        <v>-1.9911073122181087E-7</v>
      </c>
      <c r="CP38" s="93">
        <f t="shared" si="23"/>
        <v>-8.1161476070072747E-8</v>
      </c>
      <c r="CQ38" s="93">
        <f t="shared" si="24"/>
        <v>2.9770931615808396E-6</v>
      </c>
      <c r="CR38" s="92">
        <f t="shared" si="12"/>
        <v>-2.0807011681992989E-7</v>
      </c>
      <c r="CS38" s="92">
        <f t="shared" si="13"/>
        <v>-2.1623406648029116E-7</v>
      </c>
      <c r="CT38" s="93">
        <f t="shared" si="25"/>
        <v>-1.8742705318548193E-8</v>
      </c>
    </row>
    <row r="39" spans="1:98" x14ac:dyDescent="0.25">
      <c r="A39" s="27" t="s">
        <v>130</v>
      </c>
      <c r="B39" s="25">
        <v>35510.287966000004</v>
      </c>
      <c r="C39" s="25">
        <v>582.42171399999995</v>
      </c>
      <c r="D39" s="25">
        <v>464.303293</v>
      </c>
      <c r="E39" s="25">
        <v>3594.360396</v>
      </c>
      <c r="F39" s="25">
        <v>3046.0689590000002</v>
      </c>
      <c r="G39" s="25">
        <v>260.67259999999999</v>
      </c>
      <c r="H39" s="25">
        <v>8372.3262479999994</v>
      </c>
      <c r="I39" s="86">
        <v>253.94124993</v>
      </c>
      <c r="J39" s="86">
        <v>146.55581017</v>
      </c>
      <c r="K39" s="86">
        <v>526.26859262000005</v>
      </c>
      <c r="L39" s="86">
        <v>347.73696811999997</v>
      </c>
      <c r="M39" s="86">
        <v>77.541346840000003</v>
      </c>
      <c r="N39" s="86">
        <v>18.652557959999999</v>
      </c>
      <c r="O39" s="86">
        <v>73.810835769999997</v>
      </c>
      <c r="Q39" s="27" t="s">
        <v>130</v>
      </c>
      <c r="R39" s="88">
        <v>528.89604946323698</v>
      </c>
      <c r="S39" s="25">
        <v>80.937116695463303</v>
      </c>
      <c r="T39" s="88">
        <v>77.535970406505598</v>
      </c>
      <c r="U39" s="25">
        <v>253.923696781963</v>
      </c>
      <c r="V39" s="25">
        <v>253.923696781963</v>
      </c>
      <c r="W39" s="25">
        <v>172.742660122827</v>
      </c>
      <c r="X39" s="88">
        <v>177.10003834890301</v>
      </c>
      <c r="Y39" s="25">
        <v>146.545699476518</v>
      </c>
      <c r="Z39" s="88">
        <v>18.651266342609599</v>
      </c>
      <c r="AA39" s="25">
        <v>738.85174617501298</v>
      </c>
      <c r="AB39" s="25">
        <v>35507.937330286499</v>
      </c>
      <c r="AC39" s="25">
        <v>286.88600422153098</v>
      </c>
      <c r="AD39" s="25">
        <v>133.02536925779501</v>
      </c>
      <c r="AE39" s="25">
        <v>51.831000671721696</v>
      </c>
      <c r="AF39" s="25">
        <v>5.9030913386619703</v>
      </c>
      <c r="AG39" s="88">
        <v>102.573759094236</v>
      </c>
      <c r="AH39" s="25">
        <v>526.23229665220003</v>
      </c>
      <c r="AI39" s="25">
        <v>526.23229665220003</v>
      </c>
      <c r="AJ39" s="25">
        <v>795242.39810901205</v>
      </c>
      <c r="AK39" s="25">
        <v>0</v>
      </c>
      <c r="AL39" s="25">
        <v>74.788957639805901</v>
      </c>
      <c r="AM39" s="25">
        <v>16.185018989966999</v>
      </c>
      <c r="AN39" s="88">
        <v>802.40199542482605</v>
      </c>
      <c r="AO39" s="25">
        <v>105.37900658671801</v>
      </c>
      <c r="AP39" s="25">
        <v>347.71404752535102</v>
      </c>
      <c r="AQ39" s="25">
        <v>73.805712206368895</v>
      </c>
      <c r="AR39" s="25">
        <v>582.383210979458</v>
      </c>
      <c r="AS39" s="25">
        <v>0</v>
      </c>
      <c r="AT39" s="88">
        <v>8621.7289449781492</v>
      </c>
      <c r="AU39" s="25">
        <v>417.84305733736699</v>
      </c>
      <c r="AV39" s="25">
        <v>46.427036085671602</v>
      </c>
      <c r="AW39" s="25">
        <v>464.27009342303899</v>
      </c>
      <c r="AX39" s="25">
        <v>0</v>
      </c>
      <c r="AY39" s="25">
        <v>366.28062270484997</v>
      </c>
      <c r="AZ39" s="25">
        <v>7.9034965733560406E-2</v>
      </c>
      <c r="BA39" s="25">
        <v>2294.7270098434401</v>
      </c>
      <c r="BB39" s="25">
        <v>3.7148349645110899E-2</v>
      </c>
      <c r="BC39" s="25">
        <v>9.1721961285735496</v>
      </c>
      <c r="BD39" s="25">
        <v>99.389614041457904</v>
      </c>
      <c r="BE39" s="25">
        <v>5.0418025670618399E-2</v>
      </c>
      <c r="BF39" s="25">
        <v>0</v>
      </c>
      <c r="BG39" s="25">
        <v>2.2152531498426402</v>
      </c>
      <c r="BH39" s="25">
        <v>3594.26632808661</v>
      </c>
      <c r="BI39" s="25">
        <v>3046.0114588408701</v>
      </c>
      <c r="BJ39" s="25">
        <v>548.25486924574295</v>
      </c>
      <c r="BK39" s="25">
        <v>3.2547235170775499E-2</v>
      </c>
      <c r="BL39" s="25">
        <v>6.9189847655549801E-3</v>
      </c>
      <c r="BM39" s="25">
        <v>25.5348596963353</v>
      </c>
      <c r="BN39" s="25">
        <v>1.30515450423011</v>
      </c>
      <c r="BO39" s="25">
        <v>1188.77039956679</v>
      </c>
      <c r="BP39" s="25">
        <v>7.2971970838362603</v>
      </c>
      <c r="BQ39" s="25">
        <v>3.31890066308415</v>
      </c>
      <c r="BR39" s="25">
        <v>1698.19691190771</v>
      </c>
      <c r="BS39" s="25">
        <v>50.297995695831403</v>
      </c>
      <c r="BT39" s="25">
        <v>5.7885480944900897E-2</v>
      </c>
      <c r="BU39" s="25">
        <v>10.5399240757949</v>
      </c>
      <c r="BV39" s="25">
        <v>7.0949812830679504E-3</v>
      </c>
      <c r="BW39" s="25">
        <v>260.654614374267</v>
      </c>
      <c r="BX39" s="25">
        <v>94.698758006203505</v>
      </c>
      <c r="BY39" s="25">
        <v>0</v>
      </c>
      <c r="BZ39" s="25">
        <v>263.646684082425</v>
      </c>
      <c r="CA39" s="25">
        <v>363.824264012968</v>
      </c>
      <c r="CB39" s="88">
        <v>0</v>
      </c>
      <c r="CC39" s="25">
        <v>1413.9941130046</v>
      </c>
      <c r="CD39" s="25">
        <v>8371.7725615613108</v>
      </c>
      <c r="CE39" s="25">
        <v>249.56883206249699</v>
      </c>
      <c r="CF39" s="25"/>
      <c r="CG39" s="49">
        <f t="shared" si="14"/>
        <v>-6.619590682439422E-5</v>
      </c>
      <c r="CH39" s="49">
        <f t="shared" si="15"/>
        <v>-6.610849083479147E-5</v>
      </c>
      <c r="CI39" s="49">
        <f t="shared" si="16"/>
        <v>-7.1504073870547115E-5</v>
      </c>
      <c r="CJ39" s="49">
        <f t="shared" si="17"/>
        <v>-2.6170974255877885E-5</v>
      </c>
      <c r="CK39" s="49">
        <f t="shared" si="18"/>
        <v>-1.8876840906767569E-5</v>
      </c>
      <c r="CL39" s="49">
        <f t="shared" si="19"/>
        <v>-6.8996993673252311E-5</v>
      </c>
      <c r="CM39" s="49">
        <f t="shared" si="20"/>
        <v>-6.6132926774188571E-5</v>
      </c>
      <c r="CN39" s="93">
        <f t="shared" si="21"/>
        <v>-6.9122870119896158E-5</v>
      </c>
      <c r="CO39" s="93">
        <f t="shared" si="22"/>
        <v>-6.8988690863072165E-5</v>
      </c>
      <c r="CP39" s="93">
        <f t="shared" si="23"/>
        <v>-6.8968523504922972E-5</v>
      </c>
      <c r="CQ39" s="93">
        <f t="shared" si="24"/>
        <v>-6.5913597777276969E-5</v>
      </c>
      <c r="CR39" s="92">
        <f t="shared" si="12"/>
        <v>-6.9336343944330483E-5</v>
      </c>
      <c r="CS39" s="92">
        <f t="shared" si="13"/>
        <v>-6.9246126626178314E-5</v>
      </c>
      <c r="CT39" s="93">
        <f t="shared" si="25"/>
        <v>-6.9414789544822435E-5</v>
      </c>
    </row>
    <row r="40" spans="1:98" x14ac:dyDescent="0.25">
      <c r="A40" s="27" t="s">
        <v>39</v>
      </c>
      <c r="B40" s="25">
        <v>184.45245499999999</v>
      </c>
      <c r="C40" s="25">
        <v>3.0376449999999999</v>
      </c>
      <c r="D40" s="25">
        <v>3.0514260000000002</v>
      </c>
      <c r="E40" s="25">
        <v>19.241796999999998</v>
      </c>
      <c r="F40" s="25">
        <v>16.306622999999998</v>
      </c>
      <c r="G40" s="25">
        <v>1.549329</v>
      </c>
      <c r="H40" s="25">
        <v>43.667239000000002</v>
      </c>
      <c r="I40" s="86">
        <v>1.5092531499999999</v>
      </c>
      <c r="J40" s="86">
        <v>0.87102762</v>
      </c>
      <c r="K40" s="86">
        <v>3.12778059</v>
      </c>
      <c r="L40" s="86">
        <v>2.0667107200000001</v>
      </c>
      <c r="M40" s="86">
        <v>0.46085261</v>
      </c>
      <c r="N40" s="86">
        <v>0.11085815</v>
      </c>
      <c r="O40" s="86">
        <v>0.43868111999999998</v>
      </c>
      <c r="Q40" s="27" t="s">
        <v>39</v>
      </c>
      <c r="R40" s="88">
        <v>2.68484519687164</v>
      </c>
      <c r="S40" s="25">
        <v>0.41086053943782103</v>
      </c>
      <c r="T40" s="88">
        <v>0.46085298865444202</v>
      </c>
      <c r="U40" s="25">
        <v>1.5092538517188401</v>
      </c>
      <c r="V40" s="25">
        <v>1.5092538517188401</v>
      </c>
      <c r="W40" s="25">
        <v>0.87690122551629501</v>
      </c>
      <c r="X40" s="88">
        <v>0.89901753449494803</v>
      </c>
      <c r="Y40" s="25">
        <v>0.87103136902801503</v>
      </c>
      <c r="Z40" s="88">
        <v>0.110857854000496</v>
      </c>
      <c r="AA40" s="25">
        <v>3.7506458349037901</v>
      </c>
      <c r="AB40" s="25">
        <v>184.45242635184599</v>
      </c>
      <c r="AC40" s="25">
        <v>1.45632296192</v>
      </c>
      <c r="AD40" s="25">
        <v>0.67527923975694004</v>
      </c>
      <c r="AE40" s="25">
        <v>0.26311165647844698</v>
      </c>
      <c r="AF40" s="25">
        <v>2.9965740072995E-2</v>
      </c>
      <c r="AG40" s="88">
        <v>0.52069359953317096</v>
      </c>
      <c r="AH40" s="25">
        <v>3.1277808775076701</v>
      </c>
      <c r="AI40" s="25">
        <v>3.1277808775076701</v>
      </c>
      <c r="AJ40" s="25">
        <v>326.36277903624898</v>
      </c>
      <c r="AK40" s="25">
        <v>0</v>
      </c>
      <c r="AL40" s="25">
        <v>0.37965377375287201</v>
      </c>
      <c r="AM40" s="25">
        <v>8.2159780747708494E-2</v>
      </c>
      <c r="AN40" s="88">
        <v>4.0732477332247496</v>
      </c>
      <c r="AO40" s="25">
        <v>0.53493883450894797</v>
      </c>
      <c r="AP40" s="25">
        <v>2.0667129205476198</v>
      </c>
      <c r="AQ40" s="25">
        <v>0.43868035431455499</v>
      </c>
      <c r="AR40" s="25">
        <v>3.0376476567623998</v>
      </c>
      <c r="AS40" s="25">
        <v>0</v>
      </c>
      <c r="AT40" s="88">
        <v>44.936101787397199</v>
      </c>
      <c r="AU40" s="25">
        <v>2.74628301129317</v>
      </c>
      <c r="AV40" s="25">
        <v>0.30514476760528397</v>
      </c>
      <c r="AW40" s="25">
        <v>3.0514277788984598</v>
      </c>
      <c r="AX40" s="25">
        <v>0</v>
      </c>
      <c r="AY40" s="25">
        <v>1.8593606806660099</v>
      </c>
      <c r="AZ40" s="25">
        <v>4.5319663574684298E-4</v>
      </c>
      <c r="BA40" s="25">
        <v>11.6487567720035</v>
      </c>
      <c r="BB40" s="25">
        <v>1.9125670949144799E-4</v>
      </c>
      <c r="BC40" s="25">
        <v>5.4403891598736702E-2</v>
      </c>
      <c r="BD40" s="25">
        <v>0.58311912895385098</v>
      </c>
      <c r="BE40" s="25">
        <v>1.88002796562994E-4</v>
      </c>
      <c r="BF40" s="25">
        <v>0</v>
      </c>
      <c r="BG40" s="25">
        <v>1.31753344687136E-2</v>
      </c>
      <c r="BH40" s="25">
        <v>19.242661481116599</v>
      </c>
      <c r="BI40" s="25">
        <v>16.307488831657</v>
      </c>
      <c r="BJ40" s="25">
        <v>2.9351726494595902</v>
      </c>
      <c r="BK40" s="25">
        <v>1.75028518990062E-4</v>
      </c>
      <c r="BL40" s="25">
        <v>3.1976258425789598E-5</v>
      </c>
      <c r="BM40" s="25">
        <v>8.8690600814607806E-2</v>
      </c>
      <c r="BN40" s="25">
        <v>8.0470372636231805E-3</v>
      </c>
      <c r="BO40" s="25">
        <v>6.3568621835678503</v>
      </c>
      <c r="BP40" s="25">
        <v>4.1802084359860402E-2</v>
      </c>
      <c r="BQ40" s="25">
        <v>1.88028879445758E-2</v>
      </c>
      <c r="BR40" s="25">
        <v>9.0810888517777499</v>
      </c>
      <c r="BS40" s="25">
        <v>0.25533095936462702</v>
      </c>
      <c r="BT40" s="25">
        <v>3.2947253316578201E-4</v>
      </c>
      <c r="BU40" s="25">
        <v>6.0098174352530002E-2</v>
      </c>
      <c r="BV40" s="25">
        <v>2.9723102564526499E-5</v>
      </c>
      <c r="BW40" s="25">
        <v>1.54932886941472</v>
      </c>
      <c r="BX40" s="25">
        <v>0.480718217988789</v>
      </c>
      <c r="BY40" s="25">
        <v>0</v>
      </c>
      <c r="BZ40" s="25">
        <v>1.3383569232414501</v>
      </c>
      <c r="CA40" s="25">
        <v>1.8468910336901501</v>
      </c>
      <c r="CB40" s="88">
        <v>0</v>
      </c>
      <c r="CC40" s="25">
        <v>7.1778697204054298</v>
      </c>
      <c r="CD40" s="25">
        <v>43.667228955505202</v>
      </c>
      <c r="CE40" s="25">
        <v>1.2668951946956699</v>
      </c>
      <c r="CF40" s="25"/>
      <c r="CG40" s="49">
        <f t="shared" si="14"/>
        <v>-1.5531457144425625E-7</v>
      </c>
      <c r="CH40" s="49">
        <f t="shared" si="15"/>
        <v>8.7461253696703836E-7</v>
      </c>
      <c r="CI40" s="49">
        <f t="shared" si="16"/>
        <v>5.8297283291413541E-7</v>
      </c>
      <c r="CJ40" s="49">
        <f t="shared" si="17"/>
        <v>4.4927254798538678E-5</v>
      </c>
      <c r="CK40" s="49">
        <f t="shared" si="18"/>
        <v>5.3096932271142074E-5</v>
      </c>
      <c r="CL40" s="49">
        <f t="shared" si="19"/>
        <v>-8.428505496425389E-8</v>
      </c>
      <c r="CM40" s="49">
        <f t="shared" si="20"/>
        <v>-2.3002358359213383E-7</v>
      </c>
      <c r="CN40" s="93">
        <f t="shared" si="21"/>
        <v>4.6494442641773859E-7</v>
      </c>
      <c r="CO40" s="93">
        <f t="shared" si="22"/>
        <v>4.3041436677198299E-6</v>
      </c>
      <c r="CP40" s="93">
        <f t="shared" si="23"/>
        <v>9.1920664459354509E-8</v>
      </c>
      <c r="CQ40" s="93">
        <f t="shared" si="24"/>
        <v>1.0647584097689214E-6</v>
      </c>
      <c r="CR40" s="92">
        <f t="shared" si="12"/>
        <v>8.2163892274294313E-7</v>
      </c>
      <c r="CS40" s="92">
        <f t="shared" si="13"/>
        <v>-2.6700743608360603E-6</v>
      </c>
      <c r="CT40" s="93">
        <f t="shared" si="25"/>
        <v>-1.7454260283465714E-6</v>
      </c>
    </row>
    <row r="41" spans="1:98" x14ac:dyDescent="0.25">
      <c r="A41" s="27" t="s">
        <v>40</v>
      </c>
      <c r="B41" s="25">
        <v>13831.886549999999</v>
      </c>
      <c r="C41" s="25">
        <v>228.48863499999999</v>
      </c>
      <c r="D41" s="25">
        <v>264.65479900000003</v>
      </c>
      <c r="E41" s="25">
        <v>1474.9080429999999</v>
      </c>
      <c r="F41" s="25">
        <v>1249.9202849999999</v>
      </c>
      <c r="G41" s="25">
        <v>127.15901700000001</v>
      </c>
      <c r="H41" s="25">
        <v>3284.5700339999999</v>
      </c>
      <c r="I41" s="86">
        <v>123.84088116</v>
      </c>
      <c r="J41" s="86">
        <v>71.471652039999995</v>
      </c>
      <c r="K41" s="86">
        <v>256.64820478000001</v>
      </c>
      <c r="L41" s="86">
        <v>169.58273868000001</v>
      </c>
      <c r="M41" s="86">
        <v>37.815002139999997</v>
      </c>
      <c r="N41" s="86">
        <v>9.0963915899999996</v>
      </c>
      <c r="O41" s="86">
        <v>35.995723269999999</v>
      </c>
      <c r="Q41" s="27" t="s">
        <v>40</v>
      </c>
      <c r="R41" s="88">
        <v>197.77136208207401</v>
      </c>
      <c r="S41" s="25">
        <v>30.265019382209601</v>
      </c>
      <c r="T41" s="88">
        <v>37.803463510665203</v>
      </c>
      <c r="U41" s="25">
        <v>123.803072801383</v>
      </c>
      <c r="V41" s="25">
        <v>123.803072801383</v>
      </c>
      <c r="W41" s="25">
        <v>64.594101223872698</v>
      </c>
      <c r="X41" s="88">
        <v>66.223487485016804</v>
      </c>
      <c r="Y41" s="25">
        <v>71.449824102928005</v>
      </c>
      <c r="Z41" s="88">
        <v>9.09361787352187</v>
      </c>
      <c r="AA41" s="25">
        <v>276.280657699529</v>
      </c>
      <c r="AB41" s="25">
        <v>13828.123508497099</v>
      </c>
      <c r="AC41" s="25">
        <v>107.27602574445</v>
      </c>
      <c r="AD41" s="25">
        <v>49.742496767970799</v>
      </c>
      <c r="AE41" s="25">
        <v>19.381290655643401</v>
      </c>
      <c r="AF41" s="25">
        <v>2.20735259645337</v>
      </c>
      <c r="AG41" s="88">
        <v>38.355667392107101</v>
      </c>
      <c r="AH41" s="25">
        <v>256.569853676891</v>
      </c>
      <c r="AI41" s="25">
        <v>256.569853676891</v>
      </c>
      <c r="AJ41" s="25">
        <v>260940.35273738601</v>
      </c>
      <c r="AK41" s="25">
        <v>0</v>
      </c>
      <c r="AL41" s="25">
        <v>27.9660042588187</v>
      </c>
      <c r="AM41" s="25">
        <v>6.0521122764312603</v>
      </c>
      <c r="AN41" s="88">
        <v>300.04409796142198</v>
      </c>
      <c r="AO41" s="25">
        <v>39.404644148606003</v>
      </c>
      <c r="AP41" s="25">
        <v>169.53149402291501</v>
      </c>
      <c r="AQ41" s="25">
        <v>35.984737907829</v>
      </c>
      <c r="AR41" s="25">
        <v>228.426206701279</v>
      </c>
      <c r="AS41" s="25">
        <v>0</v>
      </c>
      <c r="AT41" s="88">
        <v>3377.14135340862</v>
      </c>
      <c r="AU41" s="25">
        <v>238.112043368662</v>
      </c>
      <c r="AV41" s="25">
        <v>26.4568784346081</v>
      </c>
      <c r="AW41" s="25">
        <v>264.56892180326997</v>
      </c>
      <c r="AX41" s="25">
        <v>0</v>
      </c>
      <c r="AY41" s="25">
        <v>136.96423264042599</v>
      </c>
      <c r="AZ41" s="25">
        <v>3.4904962342631303E-2</v>
      </c>
      <c r="BA41" s="25">
        <v>858.07303369734905</v>
      </c>
      <c r="BB41" s="25">
        <v>1.46111105602495E-2</v>
      </c>
      <c r="BC41" s="25">
        <v>4.2001156035207803</v>
      </c>
      <c r="BD41" s="25">
        <v>44.984272591808697</v>
      </c>
      <c r="BE41" s="25">
        <v>1.39247558747113E-2</v>
      </c>
      <c r="BF41" s="25">
        <v>0</v>
      </c>
      <c r="BG41" s="25">
        <v>1.0173556289841601</v>
      </c>
      <c r="BH41" s="25">
        <v>1474.56173324615</v>
      </c>
      <c r="BI41" s="25">
        <v>1249.63705208222</v>
      </c>
      <c r="BJ41" s="25">
        <v>224.92468116392999</v>
      </c>
      <c r="BK41" s="25">
        <v>1.34169170395233E-2</v>
      </c>
      <c r="BL41" s="25">
        <v>2.4205402184890598E-3</v>
      </c>
      <c r="BM41" s="25">
        <v>6.51392647442362</v>
      </c>
      <c r="BN41" s="25">
        <v>0.62287312300137199</v>
      </c>
      <c r="BO41" s="25">
        <v>487.08012060825502</v>
      </c>
      <c r="BP41" s="25">
        <v>3.21936713433313</v>
      </c>
      <c r="BQ41" s="25">
        <v>1.4469455320689799</v>
      </c>
      <c r="BR41" s="25">
        <v>695.81830950247104</v>
      </c>
      <c r="BS41" s="25">
        <v>18.808046643960999</v>
      </c>
      <c r="BT41" s="25">
        <v>2.5362671895478799E-2</v>
      </c>
      <c r="BU41" s="25">
        <v>4.6268958033918102</v>
      </c>
      <c r="BV41" s="25">
        <v>2.2291220386690602E-3</v>
      </c>
      <c r="BW41" s="25">
        <v>127.120140991396</v>
      </c>
      <c r="BX41" s="25">
        <v>35.410968983569603</v>
      </c>
      <c r="BY41" s="25">
        <v>0</v>
      </c>
      <c r="BZ41" s="25">
        <v>98.586067673082795</v>
      </c>
      <c r="CA41" s="25">
        <v>136.04576178873</v>
      </c>
      <c r="CB41" s="88">
        <v>0</v>
      </c>
      <c r="CC41" s="25">
        <v>528.73833706790106</v>
      </c>
      <c r="CD41" s="25">
        <v>3283.6726258558001</v>
      </c>
      <c r="CE41" s="25">
        <v>93.321907648645904</v>
      </c>
      <c r="CF41" s="25"/>
      <c r="CG41" s="49">
        <f t="shared" si="14"/>
        <v>-2.7205555000014053E-4</v>
      </c>
      <c r="CH41" s="49">
        <f t="shared" si="15"/>
        <v>-2.7322277416987544E-4</v>
      </c>
      <c r="CI41" s="49">
        <f t="shared" si="16"/>
        <v>-3.2448758554366009E-4</v>
      </c>
      <c r="CJ41" s="49">
        <f t="shared" si="17"/>
        <v>-2.3480091216096033E-4</v>
      </c>
      <c r="CK41" s="49">
        <f t="shared" si="18"/>
        <v>-2.2660078500923706E-4</v>
      </c>
      <c r="CL41" s="49">
        <f t="shared" si="19"/>
        <v>-3.057275018413089E-4</v>
      </c>
      <c r="CM41" s="49">
        <f t="shared" si="20"/>
        <v>-2.7321936658688525E-4</v>
      </c>
      <c r="CN41" s="93">
        <f t="shared" si="21"/>
        <v>-3.0529788114275132E-4</v>
      </c>
      <c r="CO41" s="93">
        <f t="shared" si="22"/>
        <v>-3.0540691937236246E-4</v>
      </c>
      <c r="CP41" s="93">
        <f t="shared" si="23"/>
        <v>-3.0528599713439331E-4</v>
      </c>
      <c r="CQ41" s="93">
        <f t="shared" si="24"/>
        <v>-3.0218085569245947E-4</v>
      </c>
      <c r="CR41" s="92">
        <f t="shared" si="12"/>
        <v>-3.0513364225328275E-4</v>
      </c>
      <c r="CS41" s="92">
        <f t="shared" si="13"/>
        <v>-3.0492492002860542E-4</v>
      </c>
      <c r="CT41" s="93">
        <f t="shared" si="25"/>
        <v>-3.0518520460330145E-4</v>
      </c>
    </row>
    <row r="42" spans="1:98" x14ac:dyDescent="0.25">
      <c r="A42" s="27" t="s">
        <v>41</v>
      </c>
      <c r="B42" s="25">
        <v>23804.809337999999</v>
      </c>
      <c r="C42" s="25">
        <v>391.10932700000001</v>
      </c>
      <c r="D42" s="25">
        <v>345.99291599999998</v>
      </c>
      <c r="E42" s="25">
        <v>2440.5546610000001</v>
      </c>
      <c r="F42" s="25">
        <v>2068.2658809999998</v>
      </c>
      <c r="G42" s="25">
        <v>185.369022</v>
      </c>
      <c r="H42" s="25">
        <v>5622.2048199999999</v>
      </c>
      <c r="I42" s="86">
        <v>212.00038334000001</v>
      </c>
      <c r="J42" s="86">
        <v>56.83656354</v>
      </c>
      <c r="K42" s="86">
        <v>423.43239942000002</v>
      </c>
      <c r="L42" s="86">
        <v>476.47985821999998</v>
      </c>
      <c r="M42" s="86">
        <v>64.793683049999999</v>
      </c>
      <c r="N42" s="86">
        <v>34.29139318</v>
      </c>
      <c r="O42" s="86">
        <v>61.572944069999998</v>
      </c>
      <c r="Q42" s="27" t="s">
        <v>41</v>
      </c>
      <c r="R42" s="88">
        <v>385.64169872209999</v>
      </c>
      <c r="S42" s="25">
        <v>66.6155580985847</v>
      </c>
      <c r="T42" s="88">
        <v>64.760033808568195</v>
      </c>
      <c r="U42" s="25">
        <v>211.89029374505299</v>
      </c>
      <c r="V42" s="25">
        <v>211.89029374505299</v>
      </c>
      <c r="W42" s="25">
        <v>108.565033896033</v>
      </c>
      <c r="X42" s="88">
        <v>6.0479723131944096</v>
      </c>
      <c r="Y42" s="25">
        <v>56.8070345340617</v>
      </c>
      <c r="Z42" s="88">
        <v>34.273581249288299</v>
      </c>
      <c r="AA42" s="25">
        <v>632.32739402606603</v>
      </c>
      <c r="AB42" s="25">
        <v>23791.692020820799</v>
      </c>
      <c r="AC42" s="25">
        <v>157.69155029624699</v>
      </c>
      <c r="AD42" s="25">
        <v>93.1577260642661</v>
      </c>
      <c r="AE42" s="25">
        <v>32.488619318890699</v>
      </c>
      <c r="AF42" s="25">
        <v>27.650870714264499</v>
      </c>
      <c r="AG42" s="88">
        <v>43.635256323950301</v>
      </c>
      <c r="AH42" s="25">
        <v>423.212524282706</v>
      </c>
      <c r="AI42" s="25">
        <v>423.212524282706</v>
      </c>
      <c r="AJ42" s="25">
        <v>652679.30905890802</v>
      </c>
      <c r="AK42" s="25">
        <v>0</v>
      </c>
      <c r="AL42" s="25">
        <v>63.479223028465299</v>
      </c>
      <c r="AM42" s="25">
        <v>11.145612274805201</v>
      </c>
      <c r="AN42" s="88">
        <v>533.972287030031</v>
      </c>
      <c r="AO42" s="25">
        <v>76.893466787885998</v>
      </c>
      <c r="AP42" s="25">
        <v>476.23390017688502</v>
      </c>
      <c r="AQ42" s="25">
        <v>61.5409564701771</v>
      </c>
      <c r="AR42" s="25">
        <v>390.89420396203599</v>
      </c>
      <c r="AS42" s="25">
        <v>0</v>
      </c>
      <c r="AT42" s="88">
        <v>5801.7205219673997</v>
      </c>
      <c r="AU42" s="25">
        <v>311.23937921120802</v>
      </c>
      <c r="AV42" s="25">
        <v>34.582159875990001</v>
      </c>
      <c r="AW42" s="25">
        <v>345.821539087198</v>
      </c>
      <c r="AX42" s="25">
        <v>0</v>
      </c>
      <c r="AY42" s="25">
        <v>246.29873669844201</v>
      </c>
      <c r="AZ42" s="25">
        <v>2.8367038660802299E-2</v>
      </c>
      <c r="BA42" s="25">
        <v>1540.41436688454</v>
      </c>
      <c r="BB42" s="25">
        <v>0.106346979530415</v>
      </c>
      <c r="BC42" s="25">
        <v>16.773392462066699</v>
      </c>
      <c r="BD42" s="25">
        <v>267.08607655351398</v>
      </c>
      <c r="BE42" s="25">
        <v>5.3804696087347101E-2</v>
      </c>
      <c r="BF42" s="25">
        <v>0</v>
      </c>
      <c r="BG42" s="25">
        <v>26.0114271388966</v>
      </c>
      <c r="BH42" s="25">
        <v>2440.43464913257</v>
      </c>
      <c r="BI42" s="25">
        <v>2068.3483642555002</v>
      </c>
      <c r="BJ42" s="25">
        <v>372.08628487706397</v>
      </c>
      <c r="BK42" s="25">
        <v>4.6744427790252202E-2</v>
      </c>
      <c r="BL42" s="25">
        <v>6.3238297142038198E-3</v>
      </c>
      <c r="BM42" s="25">
        <v>0.35555277908254601</v>
      </c>
      <c r="BN42" s="25">
        <v>4.48000044650209</v>
      </c>
      <c r="BO42" s="25">
        <v>707.27550647508394</v>
      </c>
      <c r="BP42" s="25">
        <v>4.8618207025248399</v>
      </c>
      <c r="BQ42" s="25">
        <v>6.6391513349206601</v>
      </c>
      <c r="BR42" s="25">
        <v>1010.27951867888</v>
      </c>
      <c r="BS42" s="25">
        <v>43.981905461064201</v>
      </c>
      <c r="BT42" s="25">
        <v>0.156671732881385</v>
      </c>
      <c r="BU42" s="25">
        <v>24.1849249615017</v>
      </c>
      <c r="BV42" s="25">
        <v>2.73401786989423E-3</v>
      </c>
      <c r="BW42" s="25">
        <v>185.27285424587001</v>
      </c>
      <c r="BX42" s="25">
        <v>62.4928488846002</v>
      </c>
      <c r="BY42" s="25">
        <v>0</v>
      </c>
      <c r="BZ42" s="25">
        <v>69.217763979819495</v>
      </c>
      <c r="CA42" s="25">
        <v>232.848445920849</v>
      </c>
      <c r="CB42" s="88">
        <v>0</v>
      </c>
      <c r="CC42" s="25">
        <v>827.79585624983099</v>
      </c>
      <c r="CD42" s="25">
        <v>5619.1124128838101</v>
      </c>
      <c r="CE42" s="25">
        <v>177.85258941156999</v>
      </c>
      <c r="CF42" s="25"/>
      <c r="CG42" s="49">
        <f t="shared" si="14"/>
        <v>-5.5103643104002353E-4</v>
      </c>
      <c r="CH42" s="49">
        <f t="shared" si="15"/>
        <v>-5.5003300385117037E-4</v>
      </c>
      <c r="CI42" s="49">
        <f t="shared" si="16"/>
        <v>-4.9531913769579859E-4</v>
      </c>
      <c r="CJ42" s="49">
        <f t="shared" si="17"/>
        <v>-4.9174013328969988E-5</v>
      </c>
      <c r="CK42" s="49">
        <f t="shared" si="18"/>
        <v>3.988039267974187E-5</v>
      </c>
      <c r="CL42" s="49">
        <f t="shared" si="19"/>
        <v>-5.1879085886310313E-4</v>
      </c>
      <c r="CM42" s="49">
        <f t="shared" si="20"/>
        <v>-5.5003458877719456E-4</v>
      </c>
      <c r="CN42" s="93">
        <f t="shared" si="21"/>
        <v>-5.1928960321957816E-4</v>
      </c>
      <c r="CO42" s="93">
        <f t="shared" si="22"/>
        <v>-5.1954242303053671E-4</v>
      </c>
      <c r="CP42" s="93">
        <f t="shared" si="23"/>
        <v>-5.192685717843057E-4</v>
      </c>
      <c r="CQ42" s="93">
        <f t="shared" si="24"/>
        <v>-5.1619819573024619E-4</v>
      </c>
      <c r="CR42" s="92">
        <f t="shared" si="12"/>
        <v>-5.1932904332412436E-4</v>
      </c>
      <c r="CS42" s="92">
        <f t="shared" si="13"/>
        <v>-5.1942861050305995E-4</v>
      </c>
      <c r="CT42" s="93">
        <f t="shared" si="25"/>
        <v>-5.195073957570144E-4</v>
      </c>
    </row>
    <row r="43" spans="1:98" x14ac:dyDescent="0.25">
      <c r="A43" s="27" t="s">
        <v>42</v>
      </c>
      <c r="B43" s="25">
        <v>228254.92329999999</v>
      </c>
      <c r="C43" s="25">
        <v>3773.890758</v>
      </c>
      <c r="D43" s="25">
        <v>4537.3231379999997</v>
      </c>
      <c r="E43" s="25">
        <v>24490.789390000002</v>
      </c>
      <c r="F43" s="25">
        <v>20754.906322999999</v>
      </c>
      <c r="G43" s="25">
        <v>2150.412491</v>
      </c>
      <c r="H43" s="25">
        <v>54249.674014999997</v>
      </c>
      <c r="I43" s="86">
        <v>2094.1562468000002</v>
      </c>
      <c r="J43" s="86">
        <v>1208.5896488000001</v>
      </c>
      <c r="K43" s="86">
        <v>4339.9355576999997</v>
      </c>
      <c r="L43" s="86">
        <v>2867.6536210999998</v>
      </c>
      <c r="M43" s="86">
        <v>639.45379582999999</v>
      </c>
      <c r="N43" s="86">
        <v>153.82050154999999</v>
      </c>
      <c r="O43" s="86">
        <v>608.68969632999995</v>
      </c>
      <c r="Q43" s="27" t="s">
        <v>42</v>
      </c>
      <c r="R43" s="88">
        <v>3248.29997050052</v>
      </c>
      <c r="S43" s="25">
        <v>497.08834135094099</v>
      </c>
      <c r="T43" s="88">
        <v>639.53712336220201</v>
      </c>
      <c r="U43" s="25">
        <v>2094.4290027717302</v>
      </c>
      <c r="V43" s="25">
        <v>2094.4290027717302</v>
      </c>
      <c r="W43" s="25">
        <v>1060.9269317634701</v>
      </c>
      <c r="X43" s="88">
        <v>1087.68832891793</v>
      </c>
      <c r="Y43" s="25">
        <v>1208.74705382004</v>
      </c>
      <c r="Z43" s="88">
        <v>153.840546899586</v>
      </c>
      <c r="AA43" s="25">
        <v>4537.7766929003801</v>
      </c>
      <c r="AB43" s="25">
        <v>228284.68470996301</v>
      </c>
      <c r="AC43" s="25">
        <v>1761.95655214825</v>
      </c>
      <c r="AD43" s="25">
        <v>816.99664638437503</v>
      </c>
      <c r="AE43" s="25">
        <v>318.32845668991399</v>
      </c>
      <c r="AF43" s="25">
        <v>36.2547773159325</v>
      </c>
      <c r="AG43" s="88">
        <v>629.97333735949996</v>
      </c>
      <c r="AH43" s="25">
        <v>4340.5012571422103</v>
      </c>
      <c r="AI43" s="25">
        <v>4340.5012571422103</v>
      </c>
      <c r="AJ43" s="25">
        <v>10098773.8439971</v>
      </c>
      <c r="AK43" s="25">
        <v>0</v>
      </c>
      <c r="AL43" s="25">
        <v>459.32841835943901</v>
      </c>
      <c r="AM43" s="25">
        <v>99.402897894477604</v>
      </c>
      <c r="AN43" s="88">
        <v>4928.0800062152803</v>
      </c>
      <c r="AO43" s="25">
        <v>647.20216645782898</v>
      </c>
      <c r="AP43" s="25">
        <v>2868.0360860599098</v>
      </c>
      <c r="AQ43" s="25">
        <v>608.76899831033495</v>
      </c>
      <c r="AR43" s="25">
        <v>3774.3828002089899</v>
      </c>
      <c r="AS43" s="25">
        <v>0</v>
      </c>
      <c r="AT43" s="88">
        <v>55791.917167016603</v>
      </c>
      <c r="AU43" s="25">
        <v>4084.1219680065201</v>
      </c>
      <c r="AV43" s="25">
        <v>453.791377996086</v>
      </c>
      <c r="AW43" s="25">
        <v>4537.9133460026096</v>
      </c>
      <c r="AX43" s="25">
        <v>0</v>
      </c>
      <c r="AY43" s="25">
        <v>2249.5714661709399</v>
      </c>
      <c r="AZ43" s="25">
        <v>0.58576533358576199</v>
      </c>
      <c r="BA43" s="25">
        <v>14093.4357120897</v>
      </c>
      <c r="BB43" s="25">
        <v>0.24121194505089899</v>
      </c>
      <c r="BC43" s="25">
        <v>70.816407447764206</v>
      </c>
      <c r="BD43" s="25">
        <v>757.33058061817599</v>
      </c>
      <c r="BE43" s="25">
        <v>0.21516138014815001</v>
      </c>
      <c r="BF43" s="25">
        <v>0</v>
      </c>
      <c r="BG43" s="25">
        <v>17.159532173922599</v>
      </c>
      <c r="BH43" s="25">
        <v>24495.116460455902</v>
      </c>
      <c r="BI43" s="25">
        <v>20758.746383154099</v>
      </c>
      <c r="BJ43" s="25">
        <v>3736.3700773017599</v>
      </c>
      <c r="BK43" s="25">
        <v>0.22303373321759001</v>
      </c>
      <c r="BL43" s="25">
        <v>3.9210765841807299E-2</v>
      </c>
      <c r="BM43" s="25">
        <v>98.739753739755301</v>
      </c>
      <c r="BN43" s="25">
        <v>10.556001874799501</v>
      </c>
      <c r="BO43" s="25">
        <v>8089.8130013712698</v>
      </c>
      <c r="BP43" s="25">
        <v>54.0188675579953</v>
      </c>
      <c r="BQ43" s="25">
        <v>24.240391014181199</v>
      </c>
      <c r="BR43" s="25">
        <v>11556.721942996101</v>
      </c>
      <c r="BS43" s="25">
        <v>308.91329698235199</v>
      </c>
      <c r="BT43" s="25">
        <v>0.42517788364556203</v>
      </c>
      <c r="BU43" s="25">
        <v>77.584942571911995</v>
      </c>
      <c r="BV43" s="25">
        <v>3.5400746710759101E-2</v>
      </c>
      <c r="BW43" s="25">
        <v>2150.6926739608698</v>
      </c>
      <c r="BX43" s="25">
        <v>581.60747398563603</v>
      </c>
      <c r="BY43" s="25">
        <v>0</v>
      </c>
      <c r="BZ43" s="25">
        <v>1619.2284453083701</v>
      </c>
      <c r="CA43" s="25">
        <v>2234.48565205981</v>
      </c>
      <c r="CB43" s="88">
        <v>0</v>
      </c>
      <c r="CC43" s="25">
        <v>8684.2724101285694</v>
      </c>
      <c r="CD43" s="25">
        <v>54256.7481948555</v>
      </c>
      <c r="CE43" s="25">
        <v>1532.76729312983</v>
      </c>
      <c r="CF43" s="25"/>
      <c r="CG43" s="49">
        <f t="shared" si="14"/>
        <v>1.3038671645167299E-4</v>
      </c>
      <c r="CH43" s="49">
        <f t="shared" si="15"/>
        <v>1.3038061791981388E-4</v>
      </c>
      <c r="CI43" s="49">
        <f t="shared" si="16"/>
        <v>1.3007845918376162E-4</v>
      </c>
      <c r="CJ43" s="49">
        <f t="shared" si="17"/>
        <v>1.7668154288512939E-4</v>
      </c>
      <c r="CK43" s="49">
        <f t="shared" si="18"/>
        <v>1.8501939225060862E-4</v>
      </c>
      <c r="CL43" s="49">
        <f t="shared" si="19"/>
        <v>1.3029265875379054E-4</v>
      </c>
      <c r="CM43" s="49">
        <f t="shared" si="20"/>
        <v>1.3040041224112662E-4</v>
      </c>
      <c r="CN43" s="93">
        <f t="shared" si="21"/>
        <v>1.3024623742703483E-4</v>
      </c>
      <c r="CO43" s="93">
        <f t="shared" si="22"/>
        <v>1.3023859686060195E-4</v>
      </c>
      <c r="CP43" s="93">
        <f t="shared" si="23"/>
        <v>1.3034742905501637E-4</v>
      </c>
      <c r="CQ43" s="93">
        <f t="shared" si="24"/>
        <v>1.3337209106982641E-4</v>
      </c>
      <c r="CR43" s="92">
        <f t="shared" si="12"/>
        <v>1.3031048176649298E-4</v>
      </c>
      <c r="CS43" s="92">
        <f t="shared" si="13"/>
        <v>1.3031650127273375E-4</v>
      </c>
      <c r="CT43" s="93">
        <f t="shared" si="25"/>
        <v>1.3028309960418658E-4</v>
      </c>
    </row>
    <row r="44" spans="1:98" x14ac:dyDescent="0.25">
      <c r="A44" s="27" t="s">
        <v>43</v>
      </c>
      <c r="B44" s="25">
        <v>106664.81838</v>
      </c>
      <c r="C44" s="25">
        <v>1760.5423229999999</v>
      </c>
      <c r="D44" s="25">
        <v>1965.3122060000001</v>
      </c>
      <c r="E44" s="25">
        <v>11306.26922</v>
      </c>
      <c r="F44" s="25">
        <v>9581.5802409999997</v>
      </c>
      <c r="G44" s="25">
        <v>957.48898399999996</v>
      </c>
      <c r="H44" s="25">
        <v>25307.897813</v>
      </c>
      <c r="I44" s="86">
        <v>819.89009117000001</v>
      </c>
      <c r="J44" s="86">
        <v>220.13755316000001</v>
      </c>
      <c r="K44" s="86">
        <v>1228.8567455</v>
      </c>
      <c r="L44" s="86">
        <v>1127.1042775000001</v>
      </c>
      <c r="M44" s="86">
        <v>250.46761839000001</v>
      </c>
      <c r="N44" s="86">
        <v>133.06092237999999</v>
      </c>
      <c r="O44" s="86">
        <v>237.74856068</v>
      </c>
      <c r="Q44" s="27" t="s">
        <v>43</v>
      </c>
      <c r="R44" s="88">
        <v>2008.4871866373801</v>
      </c>
      <c r="S44" s="25">
        <v>347.67086497019</v>
      </c>
      <c r="T44" s="88">
        <v>250.46752055825999</v>
      </c>
      <c r="U44" s="25">
        <v>819.889807664763</v>
      </c>
      <c r="V44" s="25">
        <v>819.889807664763</v>
      </c>
      <c r="W44" s="25">
        <v>562.99232982314095</v>
      </c>
      <c r="X44" s="88">
        <v>31.417936209348898</v>
      </c>
      <c r="Y44" s="25">
        <v>220.13745122583799</v>
      </c>
      <c r="Z44" s="88">
        <v>133.060847117599</v>
      </c>
      <c r="AA44" s="25">
        <v>2536.2467082584099</v>
      </c>
      <c r="AB44" s="25">
        <v>106664.770879627</v>
      </c>
      <c r="AC44" s="25">
        <v>835.41060217204301</v>
      </c>
      <c r="AD44" s="25">
        <v>335.16472303914998</v>
      </c>
      <c r="AE44" s="25">
        <v>238.38216310692499</v>
      </c>
      <c r="AF44" s="25">
        <v>144.16210464551699</v>
      </c>
      <c r="AG44" s="88">
        <v>227.106561391301</v>
      </c>
      <c r="AH44" s="25">
        <v>1228.8562885070801</v>
      </c>
      <c r="AI44" s="25">
        <v>1228.8562885070801</v>
      </c>
      <c r="AJ44" s="25">
        <v>4329264.94345163</v>
      </c>
      <c r="AK44" s="25">
        <v>0</v>
      </c>
      <c r="AL44" s="25">
        <v>330.66817745265502</v>
      </c>
      <c r="AM44" s="25">
        <v>57.978494472164002</v>
      </c>
      <c r="AN44" s="88">
        <v>2525.1482300615398</v>
      </c>
      <c r="AO44" s="25">
        <v>400.17673100746498</v>
      </c>
      <c r="AP44" s="25">
        <v>1127.1072374159301</v>
      </c>
      <c r="AQ44" s="25">
        <v>237.74846148191099</v>
      </c>
      <c r="AR44" s="25">
        <v>1760.54146470706</v>
      </c>
      <c r="AS44" s="25">
        <v>0</v>
      </c>
      <c r="AT44" s="88">
        <v>26109.143448932198</v>
      </c>
      <c r="AU44" s="25">
        <v>1768.7801527332999</v>
      </c>
      <c r="AV44" s="25">
        <v>196.531125860868</v>
      </c>
      <c r="AW44" s="25">
        <v>1965.3112785941701</v>
      </c>
      <c r="AX44" s="25">
        <v>0</v>
      </c>
      <c r="AY44" s="25">
        <v>1331.8862100026699</v>
      </c>
      <c r="AZ44" s="25">
        <v>0.26633449298255502</v>
      </c>
      <c r="BA44" s="25">
        <v>7434.5732756586203</v>
      </c>
      <c r="BB44" s="25">
        <v>0.112369207336078</v>
      </c>
      <c r="BC44" s="25">
        <v>31.974448923912899</v>
      </c>
      <c r="BD44" s="25">
        <v>342.70485339873301</v>
      </c>
      <c r="BE44" s="25">
        <v>0.11035462871247501</v>
      </c>
      <c r="BF44" s="25">
        <v>0</v>
      </c>
      <c r="BG44" s="25">
        <v>7.7434805287940103</v>
      </c>
      <c r="BH44" s="25">
        <v>11306.7758380211</v>
      </c>
      <c r="BI44" s="25">
        <v>9582.0876838223994</v>
      </c>
      <c r="BJ44" s="25">
        <v>1724.68815419875</v>
      </c>
      <c r="BK44" s="25">
        <v>0.10284582675495001</v>
      </c>
      <c r="BL44" s="25">
        <v>1.8781877163366899E-2</v>
      </c>
      <c r="BM44" s="25">
        <v>52.0469099564719</v>
      </c>
      <c r="BN44" s="25">
        <v>4.7298110726059104</v>
      </c>
      <c r="BO44" s="25">
        <v>3735.20700801986</v>
      </c>
      <c r="BP44" s="25">
        <v>24.566224779062601</v>
      </c>
      <c r="BQ44" s="25">
        <v>11.0498142362362</v>
      </c>
      <c r="BR44" s="25">
        <v>5335.9252563992904</v>
      </c>
      <c r="BS44" s="25">
        <v>123.220530256882</v>
      </c>
      <c r="BT44" s="25">
        <v>0.19362232606910301</v>
      </c>
      <c r="BU44" s="25">
        <v>35.318114366769699</v>
      </c>
      <c r="BV44" s="25">
        <v>1.7453781634557401E-2</v>
      </c>
      <c r="BW44" s="25">
        <v>957.48864969398699</v>
      </c>
      <c r="BX44" s="25">
        <v>326.03217691924999</v>
      </c>
      <c r="BY44" s="25">
        <v>0</v>
      </c>
      <c r="BZ44" s="25">
        <v>357.67572404124297</v>
      </c>
      <c r="CA44" s="25">
        <v>1140.57125327016</v>
      </c>
      <c r="CB44" s="88">
        <v>0</v>
      </c>
      <c r="CC44" s="25">
        <v>3947.99541684426</v>
      </c>
      <c r="CD44" s="25">
        <v>25307.8856731411</v>
      </c>
      <c r="CE44" s="25">
        <v>862.94233805536305</v>
      </c>
      <c r="CF44" s="25"/>
      <c r="CG44" s="49">
        <f t="shared" si="14"/>
        <v>-4.453237132608261E-7</v>
      </c>
      <c r="CH44" s="49">
        <f t="shared" si="15"/>
        <v>-4.8751622084015648E-7</v>
      </c>
      <c r="CI44" s="49">
        <f t="shared" si="16"/>
        <v>-4.718872793679436E-7</v>
      </c>
      <c r="CJ44" s="49">
        <f t="shared" si="17"/>
        <v>4.480859346631689E-5</v>
      </c>
      <c r="CK44" s="49">
        <f t="shared" si="18"/>
        <v>5.2960243470944694E-5</v>
      </c>
      <c r="CL44" s="49">
        <f t="shared" si="19"/>
        <v>-3.4914867801098808E-7</v>
      </c>
      <c r="CM44" s="49">
        <f t="shared" si="20"/>
        <v>-4.7968657806355082E-7</v>
      </c>
      <c r="CN44" s="93">
        <f t="shared" si="21"/>
        <v>-3.4578444118382699E-7</v>
      </c>
      <c r="CO44" s="93">
        <f t="shared" si="22"/>
        <v>-4.6304758345243209E-7</v>
      </c>
      <c r="CP44" s="93">
        <f t="shared" si="23"/>
        <v>-3.7188461680447482E-7</v>
      </c>
      <c r="CQ44" s="93">
        <f t="shared" si="24"/>
        <v>2.6261242984039661E-6</v>
      </c>
      <c r="CR44" s="92">
        <f t="shared" si="12"/>
        <v>-3.9059635992050696E-7</v>
      </c>
      <c r="CS44" s="92">
        <f t="shared" si="13"/>
        <v>-5.6562362301012307E-7</v>
      </c>
      <c r="CT44" s="93">
        <f t="shared" si="25"/>
        <v>-4.1723949335285546E-7</v>
      </c>
    </row>
    <row r="45" spans="1:98" x14ac:dyDescent="0.25">
      <c r="A45" s="27" t="s">
        <v>44</v>
      </c>
      <c r="B45" s="25">
        <v>111623.83816</v>
      </c>
      <c r="C45" s="25">
        <v>1830.3357370000001</v>
      </c>
      <c r="D45" s="25">
        <v>1435.672321</v>
      </c>
      <c r="E45" s="25">
        <v>11277.313995</v>
      </c>
      <c r="F45" s="25">
        <v>9557.0450060000003</v>
      </c>
      <c r="G45" s="25">
        <v>812.11730399999999</v>
      </c>
      <c r="H45" s="25">
        <v>26311.106573000001</v>
      </c>
      <c r="I45" s="86">
        <v>929.08938252999997</v>
      </c>
      <c r="J45" s="86">
        <v>249.08562637</v>
      </c>
      <c r="K45" s="86">
        <v>1855.6879085999999</v>
      </c>
      <c r="L45" s="86">
        <v>2088.1678247</v>
      </c>
      <c r="M45" s="86">
        <v>283.95761333000002</v>
      </c>
      <c r="N45" s="86">
        <v>150.28166103000001</v>
      </c>
      <c r="O45" s="86">
        <v>269.84276004999998</v>
      </c>
      <c r="Q45" s="27" t="s">
        <v>44</v>
      </c>
      <c r="R45" s="88">
        <v>1837.89870243066</v>
      </c>
      <c r="S45" s="25">
        <v>317.47774673179902</v>
      </c>
      <c r="T45" s="88">
        <v>283.957544285241</v>
      </c>
      <c r="U45" s="25">
        <v>929.08906425431405</v>
      </c>
      <c r="V45" s="25">
        <v>929.08906425431405</v>
      </c>
      <c r="W45" s="25">
        <v>517.401128869491</v>
      </c>
      <c r="X45" s="88">
        <v>28.823504204706499</v>
      </c>
      <c r="Y45" s="25">
        <v>249.085488644366</v>
      </c>
      <c r="Z45" s="88">
        <v>150.281597020345</v>
      </c>
      <c r="AA45" s="25">
        <v>3013.5583222537698</v>
      </c>
      <c r="AB45" s="25">
        <v>111623.80548071</v>
      </c>
      <c r="AC45" s="25">
        <v>751.52947228883602</v>
      </c>
      <c r="AD45" s="25">
        <v>443.97282133745603</v>
      </c>
      <c r="AE45" s="25">
        <v>154.83488049341</v>
      </c>
      <c r="AF45" s="25">
        <v>131.77921521034099</v>
      </c>
      <c r="AG45" s="88">
        <v>207.95784123613399</v>
      </c>
      <c r="AH45" s="25">
        <v>1855.6875123677</v>
      </c>
      <c r="AI45" s="25">
        <v>1855.6875123677</v>
      </c>
      <c r="AJ45" s="25">
        <v>2474929.5294369799</v>
      </c>
      <c r="AK45" s="25">
        <v>0</v>
      </c>
      <c r="AL45" s="25">
        <v>302.530580858517</v>
      </c>
      <c r="AM45" s="25">
        <v>53.118023164735199</v>
      </c>
      <c r="AN45" s="88">
        <v>2544.8150569415998</v>
      </c>
      <c r="AO45" s="25">
        <v>366.46039802374202</v>
      </c>
      <c r="AP45" s="25">
        <v>2088.1737665453602</v>
      </c>
      <c r="AQ45" s="25">
        <v>269.84274644542103</v>
      </c>
      <c r="AR45" s="25">
        <v>1830.33522244459</v>
      </c>
      <c r="AS45" s="25">
        <v>0</v>
      </c>
      <c r="AT45" s="88">
        <v>27181.3744192595</v>
      </c>
      <c r="AU45" s="25">
        <v>1292.10465537238</v>
      </c>
      <c r="AV45" s="25">
        <v>143.56715397511999</v>
      </c>
      <c r="AW45" s="25">
        <v>1435.6718093474999</v>
      </c>
      <c r="AX45" s="25">
        <v>0</v>
      </c>
      <c r="AY45" s="25">
        <v>1173.81527166859</v>
      </c>
      <c r="AZ45" s="25">
        <v>4.6177859943892299E-2</v>
      </c>
      <c r="BA45" s="25">
        <v>7341.3366094918301</v>
      </c>
      <c r="BB45" s="25">
        <v>0</v>
      </c>
      <c r="BC45" s="25">
        <v>65.074823225582406</v>
      </c>
      <c r="BD45" s="25">
        <v>789.15113727111805</v>
      </c>
      <c r="BE45" s="25">
        <v>0.106967580228839</v>
      </c>
      <c r="BF45" s="25">
        <v>0</v>
      </c>
      <c r="BG45" s="25">
        <v>78.572410454427697</v>
      </c>
      <c r="BH45" s="25">
        <v>11276.9539256635</v>
      </c>
      <c r="BI45" s="25">
        <v>9556.6853413203498</v>
      </c>
      <c r="BJ45" s="25">
        <v>1720.26858434321</v>
      </c>
      <c r="BK45" s="25">
        <v>3.1128824575891301</v>
      </c>
      <c r="BL45" s="25">
        <v>3.4346567476931301E-2</v>
      </c>
      <c r="BM45" s="25">
        <v>46.393801851441502</v>
      </c>
      <c r="BN45" s="25">
        <v>37.319859139403697</v>
      </c>
      <c r="BO45" s="25">
        <v>3478.36136748425</v>
      </c>
      <c r="BP45" s="25">
        <v>14.9488985225615</v>
      </c>
      <c r="BQ45" s="25">
        <v>19.080547128634102</v>
      </c>
      <c r="BR45" s="25">
        <v>4969.08731272562</v>
      </c>
      <c r="BS45" s="25">
        <v>209.60973159872</v>
      </c>
      <c r="BT45" s="25">
        <v>0.60771772796728296</v>
      </c>
      <c r="BU45" s="25">
        <v>54.740206077701899</v>
      </c>
      <c r="BV45" s="25">
        <v>4.6885246397592499E-2</v>
      </c>
      <c r="BW45" s="25">
        <v>812.11703055725104</v>
      </c>
      <c r="BX45" s="25">
        <v>297.82949495673699</v>
      </c>
      <c r="BY45" s="25">
        <v>0</v>
      </c>
      <c r="BZ45" s="25">
        <v>329.87927961447701</v>
      </c>
      <c r="CA45" s="25">
        <v>1109.7133175751001</v>
      </c>
      <c r="CB45" s="88">
        <v>0</v>
      </c>
      <c r="CC45" s="25">
        <v>3945.12598637782</v>
      </c>
      <c r="CD45" s="25">
        <v>26311.0988528491</v>
      </c>
      <c r="CE45" s="25">
        <v>847.61335484642098</v>
      </c>
      <c r="CF45" s="25"/>
      <c r="CG45" s="49">
        <f t="shared" si="14"/>
        <v>-2.9276264407388498E-7</v>
      </c>
      <c r="CH45" s="49">
        <f t="shared" si="15"/>
        <v>-2.811262434874383E-7</v>
      </c>
      <c r="CI45" s="49">
        <f t="shared" si="16"/>
        <v>-3.5638529253817053E-7</v>
      </c>
      <c r="CJ45" s="49">
        <f t="shared" si="17"/>
        <v>-3.1928643350734411E-5</v>
      </c>
      <c r="CK45" s="49">
        <f t="shared" si="18"/>
        <v>-3.7633460910213286E-5</v>
      </c>
      <c r="CL45" s="49">
        <f t="shared" si="19"/>
        <v>-3.3670351265977019E-7</v>
      </c>
      <c r="CM45" s="49">
        <f t="shared" si="20"/>
        <v>-2.9341794803387233E-7</v>
      </c>
      <c r="CN45" s="93">
        <f t="shared" si="21"/>
        <v>-3.4256734809147669E-7</v>
      </c>
      <c r="CO45" s="93">
        <f t="shared" si="22"/>
        <v>-5.5292485564925731E-7</v>
      </c>
      <c r="CP45" s="93">
        <f t="shared" si="23"/>
        <v>-2.1352313502011154E-7</v>
      </c>
      <c r="CQ45" s="93">
        <f t="shared" si="24"/>
        <v>2.8454826714254507E-6</v>
      </c>
      <c r="CR45" s="92">
        <f t="shared" si="12"/>
        <v>-2.4315163874716656E-7</v>
      </c>
      <c r="CS45" s="92">
        <f t="shared" si="13"/>
        <v>-4.259312451501977E-7</v>
      </c>
      <c r="CT45" s="93">
        <f t="shared" si="25"/>
        <v>-5.0416690633622144E-8</v>
      </c>
    </row>
    <row r="46" spans="1:98" x14ac:dyDescent="0.25">
      <c r="A46" s="27" t="s">
        <v>45</v>
      </c>
      <c r="B46" s="25">
        <v>878.47748799999999</v>
      </c>
      <c r="C46" s="25">
        <v>14.427761</v>
      </c>
      <c r="D46" s="25">
        <v>12.491512</v>
      </c>
      <c r="E46" s="25">
        <v>89.817561999999995</v>
      </c>
      <c r="F46" s="25">
        <v>76.116524999999996</v>
      </c>
      <c r="G46" s="25">
        <v>6.7559509999999996</v>
      </c>
      <c r="H46" s="25">
        <v>207.400904</v>
      </c>
      <c r="I46" s="86">
        <v>6.5804840000000002</v>
      </c>
      <c r="J46" s="86">
        <v>3.7977608200000001</v>
      </c>
      <c r="K46" s="86">
        <v>13.6374142</v>
      </c>
      <c r="L46" s="86">
        <v>9.0110507399999999</v>
      </c>
      <c r="M46" s="86">
        <v>2.0093608399999998</v>
      </c>
      <c r="N46" s="86">
        <v>0.48335138</v>
      </c>
      <c r="O46" s="86">
        <v>1.9126906699999999</v>
      </c>
      <c r="Q46" s="27" t="s">
        <v>45</v>
      </c>
      <c r="R46" s="88">
        <v>12.986661021212701</v>
      </c>
      <c r="S46" s="25">
        <v>1.98734819832208</v>
      </c>
      <c r="T46" s="88">
        <v>2.00932729642249</v>
      </c>
      <c r="U46" s="25">
        <v>6.58032903687557</v>
      </c>
      <c r="V46" s="25">
        <v>6.58032903687557</v>
      </c>
      <c r="W46" s="25">
        <v>4.2415651848244798</v>
      </c>
      <c r="X46" s="88">
        <v>4.3485479135558398</v>
      </c>
      <c r="Y46" s="25">
        <v>3.7976789966839499</v>
      </c>
      <c r="Z46" s="88">
        <v>0.48334058705782501</v>
      </c>
      <c r="AA46" s="25">
        <v>18.141934494559699</v>
      </c>
      <c r="AB46" s="25">
        <v>878.458950771893</v>
      </c>
      <c r="AC46" s="25">
        <v>7.0442651866463999</v>
      </c>
      <c r="AD46" s="25">
        <v>3.2663384881039601</v>
      </c>
      <c r="AE46" s="25">
        <v>1.27266965186593</v>
      </c>
      <c r="AF46" s="25">
        <v>0.14494515934128399</v>
      </c>
      <c r="AG46" s="88">
        <v>2.5186192500270002</v>
      </c>
      <c r="AH46" s="25">
        <v>13.637128619272101</v>
      </c>
      <c r="AI46" s="25">
        <v>13.637128619272101</v>
      </c>
      <c r="AJ46" s="25">
        <v>3694.0563363988599</v>
      </c>
      <c r="AK46" s="25">
        <v>0</v>
      </c>
      <c r="AL46" s="25">
        <v>1.8363898625689301</v>
      </c>
      <c r="AM46" s="25">
        <v>0.39741090607705798</v>
      </c>
      <c r="AN46" s="88">
        <v>19.702379980218701</v>
      </c>
      <c r="AO46" s="25">
        <v>2.58750829110225</v>
      </c>
      <c r="AP46" s="25">
        <v>9.0108732339189892</v>
      </c>
      <c r="AQ46" s="25">
        <v>1.9126444333835799</v>
      </c>
      <c r="AR46" s="25">
        <v>14.427465628950999</v>
      </c>
      <c r="AS46" s="25">
        <v>0</v>
      </c>
      <c r="AT46" s="88">
        <v>213.534106019169</v>
      </c>
      <c r="AU46" s="25">
        <v>11.242119061712801</v>
      </c>
      <c r="AV46" s="25">
        <v>1.24912419133914</v>
      </c>
      <c r="AW46" s="25">
        <v>12.491243253052</v>
      </c>
      <c r="AX46" s="25">
        <v>0</v>
      </c>
      <c r="AY46" s="25">
        <v>8.9937504151027596</v>
      </c>
      <c r="AZ46" s="25">
        <v>2.0687925968793501E-3</v>
      </c>
      <c r="BA46" s="25">
        <v>56.345241232980001</v>
      </c>
      <c r="BB46" s="25">
        <v>9.0455315365664101E-4</v>
      </c>
      <c r="BC46" s="25">
        <v>0.245729577098386</v>
      </c>
      <c r="BD46" s="25">
        <v>2.6427647755419201</v>
      </c>
      <c r="BE46" s="25">
        <v>1.0045335385836401E-3</v>
      </c>
      <c r="BF46" s="25">
        <v>0</v>
      </c>
      <c r="BG46" s="25">
        <v>5.9459671511323399E-2</v>
      </c>
      <c r="BH46" s="25">
        <v>89.819582203823401</v>
      </c>
      <c r="BI46" s="25">
        <v>76.118833733555405</v>
      </c>
      <c r="BJ46" s="25">
        <v>13.7007484702679</v>
      </c>
      <c r="BK46" s="25">
        <v>8.1577495328957099E-4</v>
      </c>
      <c r="BL46" s="25">
        <v>1.57108334970265E-4</v>
      </c>
      <c r="BM46" s="25">
        <v>0.48840880197534098</v>
      </c>
      <c r="BN46" s="25">
        <v>3.5918815236142501E-2</v>
      </c>
      <c r="BO46" s="25">
        <v>29.683663647436799</v>
      </c>
      <c r="BP46" s="25">
        <v>0.19088109478220999</v>
      </c>
      <c r="BQ46" s="25">
        <v>8.6163578476275496E-2</v>
      </c>
      <c r="BR46" s="25">
        <v>42.404401582918503</v>
      </c>
      <c r="BS46" s="25">
        <v>1.2350250609706199</v>
      </c>
      <c r="BT46" s="25">
        <v>1.5075453654987601E-3</v>
      </c>
      <c r="BU46" s="25">
        <v>0.27483233309633598</v>
      </c>
      <c r="BV46" s="25">
        <v>1.51547539234004E-4</v>
      </c>
      <c r="BW46" s="25">
        <v>6.7557925523018998</v>
      </c>
      <c r="BX46" s="25">
        <v>2.3252624805768698</v>
      </c>
      <c r="BY46" s="25">
        <v>0</v>
      </c>
      <c r="BZ46" s="25">
        <v>6.4736477628857099</v>
      </c>
      <c r="CA46" s="25">
        <v>8.9334387903468002</v>
      </c>
      <c r="CB46" s="88">
        <v>0</v>
      </c>
      <c r="CC46" s="25">
        <v>34.719522225228502</v>
      </c>
      <c r="CD46" s="25">
        <v>207.39651379266601</v>
      </c>
      <c r="CE46" s="25">
        <v>6.1279570468796303</v>
      </c>
      <c r="CF46" s="25"/>
      <c r="CG46" s="49">
        <f t="shared" si="14"/>
        <v>-2.1101540290117371E-5</v>
      </c>
      <c r="CH46" s="49">
        <f t="shared" si="15"/>
        <v>-2.0472410722688858E-5</v>
      </c>
      <c r="CI46" s="49">
        <f t="shared" si="16"/>
        <v>-2.1514364954418473E-5</v>
      </c>
      <c r="CJ46" s="49">
        <f t="shared" si="17"/>
        <v>2.2492303046547442E-5</v>
      </c>
      <c r="CK46" s="49">
        <f t="shared" si="18"/>
        <v>3.0331568019027452E-5</v>
      </c>
      <c r="CL46" s="49">
        <f t="shared" si="19"/>
        <v>-2.3453056142622436E-5</v>
      </c>
      <c r="CM46" s="49">
        <f t="shared" si="20"/>
        <v>-2.1167734804008634E-5</v>
      </c>
      <c r="CN46" s="93">
        <f t="shared" si="21"/>
        <v>-2.3548894645165359E-5</v>
      </c>
      <c r="CO46" s="93">
        <f t="shared" si="22"/>
        <v>-2.154514724026839E-5</v>
      </c>
      <c r="CP46" s="93">
        <f t="shared" si="23"/>
        <v>-2.0940973392112335E-5</v>
      </c>
      <c r="CQ46" s="93">
        <f t="shared" si="24"/>
        <v>-1.9698710631247383E-5</v>
      </c>
      <c r="CR46" s="92">
        <f t="shared" si="12"/>
        <v>-1.6693655436144806E-5</v>
      </c>
      <c r="CS46" s="92">
        <f t="shared" si="13"/>
        <v>-2.2329391456348767E-5</v>
      </c>
      <c r="CT46" s="93">
        <f t="shared" si="25"/>
        <v>-2.417359855684528E-5</v>
      </c>
    </row>
    <row r="47" spans="1:98" x14ac:dyDescent="0.25">
      <c r="A47" s="27" t="s">
        <v>46</v>
      </c>
      <c r="B47" s="25">
        <v>97617.749893999993</v>
      </c>
      <c r="C47" s="25">
        <v>1608.7664199999999</v>
      </c>
      <c r="D47" s="25">
        <v>1672.1119409999999</v>
      </c>
      <c r="E47" s="25">
        <v>10234.309542000001</v>
      </c>
      <c r="F47" s="25">
        <v>8673.1437069999993</v>
      </c>
      <c r="G47" s="25">
        <v>837.60477800000001</v>
      </c>
      <c r="H47" s="25">
        <v>23126.017716999999</v>
      </c>
      <c r="I47" s="86">
        <v>815.72593588999996</v>
      </c>
      <c r="J47" s="86">
        <v>470.77572392000002</v>
      </c>
      <c r="K47" s="86">
        <v>1690.5128264</v>
      </c>
      <c r="L47" s="86">
        <v>1117.0223991</v>
      </c>
      <c r="M47" s="86">
        <v>249.08315562000001</v>
      </c>
      <c r="N47" s="86">
        <v>59.916910389999998</v>
      </c>
      <c r="O47" s="86">
        <v>237.09977375</v>
      </c>
      <c r="Q47" s="27" t="s">
        <v>46</v>
      </c>
      <c r="R47" s="88">
        <v>1415.3143483067199</v>
      </c>
      <c r="S47" s="25">
        <v>216.58600405092301</v>
      </c>
      <c r="T47" s="88">
        <v>249.08307884579801</v>
      </c>
      <c r="U47" s="25">
        <v>815.72571937217401</v>
      </c>
      <c r="V47" s="25">
        <v>815.72571937217401</v>
      </c>
      <c r="W47" s="25">
        <v>462.25573561751997</v>
      </c>
      <c r="X47" s="88">
        <v>473.91590254379503</v>
      </c>
      <c r="Y47" s="25">
        <v>470.775566792147</v>
      </c>
      <c r="Z47" s="88">
        <v>59.916902240431</v>
      </c>
      <c r="AA47" s="25">
        <v>1977.1516611198699</v>
      </c>
      <c r="AB47" s="25">
        <v>97617.725571300194</v>
      </c>
      <c r="AC47" s="25">
        <v>767.70090940038403</v>
      </c>
      <c r="AD47" s="25">
        <v>355.97306712540001</v>
      </c>
      <c r="AE47" s="25">
        <v>138.69864817532201</v>
      </c>
      <c r="AF47" s="25">
        <v>15.796536867709399</v>
      </c>
      <c r="AG47" s="88">
        <v>274.485247874278</v>
      </c>
      <c r="AH47" s="25">
        <v>1690.51253414234</v>
      </c>
      <c r="AI47" s="25">
        <v>1690.51253414234</v>
      </c>
      <c r="AJ47" s="25">
        <v>4132329.9650643398</v>
      </c>
      <c r="AK47" s="25">
        <v>0</v>
      </c>
      <c r="AL47" s="25">
        <v>200.13367781902301</v>
      </c>
      <c r="AM47" s="25">
        <v>43.310767231839598</v>
      </c>
      <c r="AN47" s="88">
        <v>2147.2103767447102</v>
      </c>
      <c r="AO47" s="25">
        <v>281.99200849653101</v>
      </c>
      <c r="AP47" s="25">
        <v>1117.0255693716899</v>
      </c>
      <c r="AQ47" s="25">
        <v>237.09965295795399</v>
      </c>
      <c r="AR47" s="25">
        <v>1608.7660542855001</v>
      </c>
      <c r="AS47" s="25">
        <v>0</v>
      </c>
      <c r="AT47" s="88">
        <v>23794.900943027002</v>
      </c>
      <c r="AU47" s="25">
        <v>1504.90024657815</v>
      </c>
      <c r="AV47" s="25">
        <v>167.21115647392699</v>
      </c>
      <c r="AW47" s="25">
        <v>1672.11140305207</v>
      </c>
      <c r="AX47" s="25">
        <v>0</v>
      </c>
      <c r="AY47" s="25">
        <v>980.15914785517805</v>
      </c>
      <c r="AZ47" s="25">
        <v>0.24290475159972799</v>
      </c>
      <c r="BA47" s="25">
        <v>6140.6411169632402</v>
      </c>
      <c r="BB47" s="25">
        <v>0.101253468079829</v>
      </c>
      <c r="BC47" s="25">
        <v>29.263980902461999</v>
      </c>
      <c r="BD47" s="25">
        <v>313.30393989098098</v>
      </c>
      <c r="BE47" s="25">
        <v>9.4928462728109494E-2</v>
      </c>
      <c r="BF47" s="25">
        <v>0</v>
      </c>
      <c r="BG47" s="25">
        <v>7.0890221998820504</v>
      </c>
      <c r="BH47" s="25">
        <v>10234.775691938499</v>
      </c>
      <c r="BI47" s="25">
        <v>8673.6104316222609</v>
      </c>
      <c r="BJ47" s="25">
        <v>1561.1652603162499</v>
      </c>
      <c r="BK47" s="25">
        <v>9.3142087677816496E-2</v>
      </c>
      <c r="BL47" s="25">
        <v>1.6694207499021702E-2</v>
      </c>
      <c r="BM47" s="25">
        <v>44.203162093729397</v>
      </c>
      <c r="BN47" s="25">
        <v>4.3455762976680603</v>
      </c>
      <c r="BO47" s="25">
        <v>3380.6188208579201</v>
      </c>
      <c r="BP47" s="25">
        <v>22.402808543020399</v>
      </c>
      <c r="BQ47" s="25">
        <v>10.0648559362202</v>
      </c>
      <c r="BR47" s="25">
        <v>4829.38560139332</v>
      </c>
      <c r="BS47" s="25">
        <v>134.59642624891001</v>
      </c>
      <c r="BT47" s="25">
        <v>0.176450510182597</v>
      </c>
      <c r="BU47" s="25">
        <v>32.191991556297701</v>
      </c>
      <c r="BV47" s="25">
        <v>1.52984629860502E-2</v>
      </c>
      <c r="BW47" s="25">
        <v>837.60461043249097</v>
      </c>
      <c r="BX47" s="25">
        <v>253.411829824807</v>
      </c>
      <c r="BY47" s="25">
        <v>0</v>
      </c>
      <c r="BZ47" s="25">
        <v>705.51285431093697</v>
      </c>
      <c r="CA47" s="25">
        <v>973.58620221078797</v>
      </c>
      <c r="CB47" s="88">
        <v>0</v>
      </c>
      <c r="CC47" s="25">
        <v>3783.8178545288702</v>
      </c>
      <c r="CD47" s="25">
        <v>23126.010964907899</v>
      </c>
      <c r="CE47" s="25">
        <v>667.84095171837896</v>
      </c>
      <c r="CF47" s="25"/>
      <c r="CG47" s="49">
        <f t="shared" si="14"/>
        <v>-2.491626761065197E-7</v>
      </c>
      <c r="CH47" s="49">
        <f t="shared" si="15"/>
        <v>-2.2732604017274241E-7</v>
      </c>
      <c r="CI47" s="49">
        <f t="shared" si="16"/>
        <v>-3.2171765337726896E-7</v>
      </c>
      <c r="CJ47" s="49">
        <f t="shared" si="17"/>
        <v>4.5547766225492881E-5</v>
      </c>
      <c r="CK47" s="49">
        <f t="shared" si="18"/>
        <v>5.3812624122083929E-5</v>
      </c>
      <c r="CL47" s="49">
        <f t="shared" si="19"/>
        <v>-2.000555792414971E-7</v>
      </c>
      <c r="CM47" s="49">
        <f t="shared" si="20"/>
        <v>-2.9196951169205113E-7</v>
      </c>
      <c r="CN47" s="93">
        <f t="shared" si="21"/>
        <v>-2.6542962093171206E-7</v>
      </c>
      <c r="CO47" s="93">
        <f t="shared" si="22"/>
        <v>-3.3376371174510207E-7</v>
      </c>
      <c r="CP47" s="93">
        <f t="shared" si="23"/>
        <v>-1.7288106629965635E-7</v>
      </c>
      <c r="CQ47" s="93">
        <f t="shared" si="24"/>
        <v>2.838145136973604E-6</v>
      </c>
      <c r="CR47" s="92">
        <f t="shared" si="12"/>
        <v>-3.082271934814326E-7</v>
      </c>
      <c r="CS47" s="92">
        <f t="shared" si="13"/>
        <v>-1.3601450651010058E-7</v>
      </c>
      <c r="CT47" s="93">
        <f t="shared" si="25"/>
        <v>-5.0945660594364338E-7</v>
      </c>
    </row>
    <row r="48" spans="1:98" x14ac:dyDescent="0.25">
      <c r="A48" s="27" t="s">
        <v>47</v>
      </c>
      <c r="B48" s="25">
        <v>216764.89512999999</v>
      </c>
      <c r="C48" s="25">
        <v>3560.3729429999999</v>
      </c>
      <c r="D48" s="25">
        <v>3096.8344910000001</v>
      </c>
      <c r="E48" s="25">
        <v>22175.506728</v>
      </c>
      <c r="F48" s="25">
        <v>18792.801536999999</v>
      </c>
      <c r="G48" s="25">
        <v>1671.5252250000001</v>
      </c>
      <c r="H48" s="25">
        <v>51180.385102</v>
      </c>
      <c r="I48" s="86">
        <v>1911.9097454</v>
      </c>
      <c r="J48" s="86">
        <v>512.57633896000004</v>
      </c>
      <c r="K48" s="86">
        <v>3818.6937290000001</v>
      </c>
      <c r="L48" s="86">
        <v>4297.0983124000004</v>
      </c>
      <c r="M48" s="86">
        <v>584.33702647999996</v>
      </c>
      <c r="N48" s="86">
        <v>309.25439154999998</v>
      </c>
      <c r="O48" s="86">
        <v>555.29103362000001</v>
      </c>
      <c r="Q48" s="27" t="s">
        <v>47</v>
      </c>
      <c r="R48" s="88">
        <v>3521.72703328542</v>
      </c>
      <c r="S48" s="25">
        <v>608.34146751977596</v>
      </c>
      <c r="T48" s="88">
        <v>584.33682963221497</v>
      </c>
      <c r="U48" s="25">
        <v>1911.90925164082</v>
      </c>
      <c r="V48" s="25">
        <v>1911.90925164082</v>
      </c>
      <c r="W48" s="25">
        <v>991.42872208959102</v>
      </c>
      <c r="X48" s="88">
        <v>55.230739153845597</v>
      </c>
      <c r="Y48" s="25">
        <v>512.57628830975</v>
      </c>
      <c r="Z48" s="88">
        <v>309.25428962852698</v>
      </c>
      <c r="AA48" s="25">
        <v>5774.4909321345103</v>
      </c>
      <c r="AB48" s="25">
        <v>216764.830879096</v>
      </c>
      <c r="AC48" s="25">
        <v>1440.0584584307501</v>
      </c>
      <c r="AD48" s="25">
        <v>850.72752690197296</v>
      </c>
      <c r="AE48" s="25">
        <v>296.69001777871301</v>
      </c>
      <c r="AF48" s="25">
        <v>252.51140146251299</v>
      </c>
      <c r="AG48" s="88">
        <v>398.48268021913202</v>
      </c>
      <c r="AH48" s="25">
        <v>3818.6928330660098</v>
      </c>
      <c r="AI48" s="25">
        <v>3818.6928330660098</v>
      </c>
      <c r="AJ48" s="25">
        <v>7330014.8233276904</v>
      </c>
      <c r="AK48" s="25">
        <v>0</v>
      </c>
      <c r="AL48" s="25">
        <v>579.70010664952599</v>
      </c>
      <c r="AM48" s="25">
        <v>101.783151442064</v>
      </c>
      <c r="AN48" s="88">
        <v>4876.2997312253101</v>
      </c>
      <c r="AO48" s="25">
        <v>702.20061124209406</v>
      </c>
      <c r="AP48" s="25">
        <v>4297.1110057827</v>
      </c>
      <c r="AQ48" s="25">
        <v>555.29073722218402</v>
      </c>
      <c r="AR48" s="25">
        <v>3560.3718126723602</v>
      </c>
      <c r="AS48" s="25">
        <v>0</v>
      </c>
      <c r="AT48" s="88">
        <v>52847.963608852602</v>
      </c>
      <c r="AU48" s="25">
        <v>2787.1499484032602</v>
      </c>
      <c r="AV48" s="25">
        <v>309.68335743475899</v>
      </c>
      <c r="AW48" s="25">
        <v>3096.8333058380199</v>
      </c>
      <c r="AX48" s="25">
        <v>0</v>
      </c>
      <c r="AY48" s="25">
        <v>2249.2302200423601</v>
      </c>
      <c r="AZ48" s="25">
        <v>6.9995832697520299E-2</v>
      </c>
      <c r="BA48" s="25">
        <v>14067.253623967599</v>
      </c>
      <c r="BB48" s="25">
        <v>0</v>
      </c>
      <c r="BC48" s="25">
        <v>140.630781292812</v>
      </c>
      <c r="BD48" s="25">
        <v>1683.2333470162</v>
      </c>
      <c r="BE48" s="25">
        <v>0.22100794191776699</v>
      </c>
      <c r="BF48" s="25">
        <v>0</v>
      </c>
      <c r="BG48" s="25">
        <v>170.34462322042299</v>
      </c>
      <c r="BH48" s="25">
        <v>22174.828698732501</v>
      </c>
      <c r="BI48" s="25">
        <v>18792.124164627199</v>
      </c>
      <c r="BJ48" s="25">
        <v>3382.7045341052799</v>
      </c>
      <c r="BK48" s="25">
        <v>6.5538775176584698</v>
      </c>
      <c r="BL48" s="25">
        <v>7.4498197390432994E-2</v>
      </c>
      <c r="BM48" s="25">
        <v>99.439660094368804</v>
      </c>
      <c r="BN48" s="25">
        <v>75.660743485749805</v>
      </c>
      <c r="BO48" s="25">
        <v>6763.7458591849499</v>
      </c>
      <c r="BP48" s="25">
        <v>31.117448744804999</v>
      </c>
      <c r="BQ48" s="25">
        <v>38.8882349228547</v>
      </c>
      <c r="BR48" s="25">
        <v>9662.4334899849491</v>
      </c>
      <c r="BS48" s="25">
        <v>401.64796503686603</v>
      </c>
      <c r="BT48" s="25">
        <v>1.31270435107039</v>
      </c>
      <c r="BU48" s="25">
        <v>118.295173047327</v>
      </c>
      <c r="BV48" s="25">
        <v>0.10271979205041901</v>
      </c>
      <c r="BW48" s="25">
        <v>1671.52472941682</v>
      </c>
      <c r="BX48" s="25">
        <v>570.69219586989198</v>
      </c>
      <c r="BY48" s="25">
        <v>0</v>
      </c>
      <c r="BZ48" s="25">
        <v>632.10488830880797</v>
      </c>
      <c r="CA48" s="25">
        <v>2126.3997879571898</v>
      </c>
      <c r="CB48" s="88">
        <v>0</v>
      </c>
      <c r="CC48" s="25">
        <v>7559.5335088653501</v>
      </c>
      <c r="CD48" s="25">
        <v>51180.371572069598</v>
      </c>
      <c r="CE48" s="25">
        <v>1624.17157970263</v>
      </c>
      <c r="CF48" s="25"/>
      <c r="CG48" s="49">
        <f t="shared" si="14"/>
        <v>-2.9640825351980449E-7</v>
      </c>
      <c r="CH48" s="49">
        <f t="shared" si="15"/>
        <v>-3.1747450555139222E-7</v>
      </c>
      <c r="CI48" s="49">
        <f t="shared" si="16"/>
        <v>-3.8270110450490918E-7</v>
      </c>
      <c r="CJ48" s="49">
        <f t="shared" si="17"/>
        <v>-3.0575592964613173E-5</v>
      </c>
      <c r="CK48" s="49">
        <f t="shared" si="18"/>
        <v>-3.6044246594448788E-5</v>
      </c>
      <c r="CL48" s="49">
        <f t="shared" si="19"/>
        <v>-2.9648561244678907E-7</v>
      </c>
      <c r="CM48" s="49">
        <f t="shared" si="20"/>
        <v>-2.6435772952931892E-7</v>
      </c>
      <c r="CN48" s="93">
        <f t="shared" si="21"/>
        <v>-2.5825443968007421E-7</v>
      </c>
      <c r="CO48" s="93">
        <f t="shared" si="22"/>
        <v>-9.8815037284903599E-8</v>
      </c>
      <c r="CP48" s="93">
        <f t="shared" si="23"/>
        <v>-2.3461792273269308E-7</v>
      </c>
      <c r="CQ48" s="93">
        <f t="shared" si="24"/>
        <v>2.9539428183321029E-6</v>
      </c>
      <c r="CR48" s="92">
        <f t="shared" si="12"/>
        <v>-3.3687371511814114E-7</v>
      </c>
      <c r="CS48" s="92">
        <f t="shared" si="13"/>
        <v>-3.295716270761736E-7</v>
      </c>
      <c r="CT48" s="93">
        <f t="shared" si="25"/>
        <v>-5.3377021785251022E-7</v>
      </c>
    </row>
    <row r="49" spans="1:98" x14ac:dyDescent="0.25">
      <c r="A49" s="27" t="s">
        <v>48</v>
      </c>
      <c r="B49" s="25">
        <v>63007.105357</v>
      </c>
      <c r="C49" s="25">
        <v>1040.2838019999999</v>
      </c>
      <c r="D49" s="25">
        <v>1177.602637</v>
      </c>
      <c r="E49" s="25">
        <v>6693.5335219999997</v>
      </c>
      <c r="F49" s="25">
        <v>5672.4856170000003</v>
      </c>
      <c r="G49" s="25">
        <v>570.70091200000002</v>
      </c>
      <c r="H49" s="25">
        <v>14954.083715000001</v>
      </c>
      <c r="I49" s="86">
        <v>556.04882275</v>
      </c>
      <c r="J49" s="86">
        <v>320.90960346999998</v>
      </c>
      <c r="K49" s="86">
        <v>1152.3572119</v>
      </c>
      <c r="L49" s="86">
        <v>761.43096791999994</v>
      </c>
      <c r="M49" s="86">
        <v>169.79035408999999</v>
      </c>
      <c r="N49" s="86">
        <v>40.843040459999997</v>
      </c>
      <c r="O49" s="86">
        <v>161.62174662000001</v>
      </c>
      <c r="Q49" s="27" t="s">
        <v>48</v>
      </c>
      <c r="R49" s="88">
        <v>903.76739050517699</v>
      </c>
      <c r="S49" s="25">
        <v>138.30382724910899</v>
      </c>
      <c r="T49" s="88">
        <v>169.79026486761401</v>
      </c>
      <c r="U49" s="25">
        <v>556.04864387391001</v>
      </c>
      <c r="V49" s="25">
        <v>556.04864387391001</v>
      </c>
      <c r="W49" s="25">
        <v>295.179370894545</v>
      </c>
      <c r="X49" s="88">
        <v>302.62501950304801</v>
      </c>
      <c r="Y49" s="25">
        <v>320.909497882697</v>
      </c>
      <c r="Z49" s="88">
        <v>40.843004175402697</v>
      </c>
      <c r="AA49" s="25">
        <v>1262.53572266997</v>
      </c>
      <c r="AB49" s="25">
        <v>63007.083419891598</v>
      </c>
      <c r="AC49" s="25">
        <v>490.22529113715302</v>
      </c>
      <c r="AD49" s="25">
        <v>227.31115956213901</v>
      </c>
      <c r="AE49" s="25">
        <v>88.567821531854605</v>
      </c>
      <c r="AF49" s="25">
        <v>10.0870915908922</v>
      </c>
      <c r="AG49" s="88">
        <v>175.27609014854301</v>
      </c>
      <c r="AH49" s="25">
        <v>1152.3568497126901</v>
      </c>
      <c r="AI49" s="25">
        <v>1152.3568497126901</v>
      </c>
      <c r="AJ49" s="25">
        <v>1255273.4051661899</v>
      </c>
      <c r="AK49" s="25">
        <v>0</v>
      </c>
      <c r="AL49" s="25">
        <v>127.79794753041701</v>
      </c>
      <c r="AM49" s="25">
        <v>27.656630135735501</v>
      </c>
      <c r="AN49" s="88">
        <v>1371.1289577012001</v>
      </c>
      <c r="AO49" s="25">
        <v>180.069634696138</v>
      </c>
      <c r="AP49" s="25">
        <v>761.433080626064</v>
      </c>
      <c r="AQ49" s="25">
        <v>161.62168538633699</v>
      </c>
      <c r="AR49" s="25">
        <v>1040.2834008212201</v>
      </c>
      <c r="AS49" s="25">
        <v>0</v>
      </c>
      <c r="AT49" s="88">
        <v>15381.206190839701</v>
      </c>
      <c r="AU49" s="25">
        <v>1059.8418840992699</v>
      </c>
      <c r="AV49" s="25">
        <v>117.760201451082</v>
      </c>
      <c r="AW49" s="25">
        <v>1177.60208555035</v>
      </c>
      <c r="AX49" s="25">
        <v>0</v>
      </c>
      <c r="AY49" s="25">
        <v>625.89328428891099</v>
      </c>
      <c r="AZ49" s="25">
        <v>0.156769350442963</v>
      </c>
      <c r="BA49" s="25">
        <v>3921.18566001503</v>
      </c>
      <c r="BB49" s="25">
        <v>6.6754440886919397E-2</v>
      </c>
      <c r="BC49" s="25">
        <v>18.769900924001099</v>
      </c>
      <c r="BD49" s="25">
        <v>201.351328656889</v>
      </c>
      <c r="BE49" s="25">
        <v>6.7799586267299303E-2</v>
      </c>
      <c r="BF49" s="25">
        <v>0</v>
      </c>
      <c r="BG49" s="25">
        <v>4.5446672895054396</v>
      </c>
      <c r="BH49" s="25">
        <v>6693.8313827623097</v>
      </c>
      <c r="BI49" s="25">
        <v>5672.7839373554798</v>
      </c>
      <c r="BJ49" s="25">
        <v>1021.04744540683</v>
      </c>
      <c r="BK49" s="25">
        <v>6.0863069213225499E-2</v>
      </c>
      <c r="BL49" s="25">
        <v>1.12718359794639E-2</v>
      </c>
      <c r="BM49" s="25">
        <v>32.259107148817399</v>
      </c>
      <c r="BN49" s="25">
        <v>2.76822368754994</v>
      </c>
      <c r="BO49" s="25">
        <v>2211.5410818730402</v>
      </c>
      <c r="BP49" s="25">
        <v>14.461305030374101</v>
      </c>
      <c r="BQ49" s="25">
        <v>6.5105459657291496</v>
      </c>
      <c r="BR49" s="25">
        <v>3159.2912394935902</v>
      </c>
      <c r="BS49" s="25">
        <v>85.948261682732905</v>
      </c>
      <c r="BT49" s="25">
        <v>0.114038512333206</v>
      </c>
      <c r="BU49" s="25">
        <v>20.798458676168501</v>
      </c>
      <c r="BV49" s="25">
        <v>1.05818146813163E-2</v>
      </c>
      <c r="BW49" s="25">
        <v>570.70069406174002</v>
      </c>
      <c r="BX49" s="25">
        <v>161.81939535074099</v>
      </c>
      <c r="BY49" s="25">
        <v>0</v>
      </c>
      <c r="BZ49" s="25">
        <v>450.514399410811</v>
      </c>
      <c r="CA49" s="25">
        <v>621.69599144402503</v>
      </c>
      <c r="CB49" s="88">
        <v>0</v>
      </c>
      <c r="CC49" s="25">
        <v>2416.20594268272</v>
      </c>
      <c r="CD49" s="25">
        <v>14954.0781226861</v>
      </c>
      <c r="CE49" s="25">
        <v>426.45856365867201</v>
      </c>
      <c r="CF49" s="25"/>
      <c r="CG49" s="49">
        <f t="shared" si="14"/>
        <v>-3.4816880219940884E-7</v>
      </c>
      <c r="CH49" s="49">
        <f t="shared" si="15"/>
        <v>-3.8564358982398995E-7</v>
      </c>
      <c r="CI49" s="49">
        <f t="shared" si="16"/>
        <v>-4.6828160248697231E-7</v>
      </c>
      <c r="CJ49" s="49">
        <f t="shared" si="17"/>
        <v>4.4499778977866134E-5</v>
      </c>
      <c r="CK49" s="49">
        <f t="shared" si="18"/>
        <v>5.2590764546934269E-5</v>
      </c>
      <c r="CL49" s="49">
        <f t="shared" si="19"/>
        <v>-3.8187824026709945E-7</v>
      </c>
      <c r="CM49" s="49">
        <f t="shared" si="20"/>
        <v>-3.7396566765885315E-7</v>
      </c>
      <c r="CN49" s="93">
        <f t="shared" si="21"/>
        <v>-3.2169133837069868E-7</v>
      </c>
      <c r="CO49" s="93">
        <f t="shared" si="22"/>
        <v>-3.290250645072494E-7</v>
      </c>
      <c r="CP49" s="93">
        <f t="shared" si="23"/>
        <v>-3.1430124811510741E-7</v>
      </c>
      <c r="CQ49" s="93">
        <f t="shared" si="24"/>
        <v>2.7746521392806737E-6</v>
      </c>
      <c r="CR49" s="92">
        <f t="shared" si="12"/>
        <v>-5.2548559933771961E-7</v>
      </c>
      <c r="CS49" s="92">
        <f t="shared" si="13"/>
        <v>-8.8839118957442604E-7</v>
      </c>
      <c r="CT49" s="93">
        <f t="shared" si="25"/>
        <v>-3.7887019722863767E-7</v>
      </c>
    </row>
    <row r="50" spans="1:98" x14ac:dyDescent="0.25">
      <c r="A50" s="27" t="s">
        <v>49</v>
      </c>
      <c r="B50" s="25">
        <v>1832.99623</v>
      </c>
      <c r="C50" s="25">
        <v>30.090669999999999</v>
      </c>
      <c r="D50" s="25">
        <v>25.408303</v>
      </c>
      <c r="E50" s="25">
        <v>186.82544300000001</v>
      </c>
      <c r="F50" s="25">
        <v>158.32633799999999</v>
      </c>
      <c r="G50" s="25">
        <v>13.894102999999999</v>
      </c>
      <c r="H50" s="25">
        <v>432.57111900000001</v>
      </c>
      <c r="I50" s="86">
        <v>13.53711232</v>
      </c>
      <c r="J50" s="86">
        <v>7.8126042399999998</v>
      </c>
      <c r="K50" s="86">
        <v>28.054351189999998</v>
      </c>
      <c r="L50" s="86">
        <v>18.537177589999999</v>
      </c>
      <c r="M50" s="86">
        <v>4.13357829</v>
      </c>
      <c r="N50" s="86">
        <v>0.99433150000000003</v>
      </c>
      <c r="O50" s="86">
        <v>3.9347122200000002</v>
      </c>
      <c r="Q50" s="27" t="s">
        <v>49</v>
      </c>
      <c r="R50" s="88">
        <v>27.154515985894299</v>
      </c>
      <c r="S50" s="25">
        <v>4.1554560245896903</v>
      </c>
      <c r="T50" s="88">
        <v>4.13239291762648</v>
      </c>
      <c r="U50" s="25">
        <v>13.533252482666599</v>
      </c>
      <c r="V50" s="25">
        <v>13.533252482666599</v>
      </c>
      <c r="W50" s="25">
        <v>8.8689228100993702</v>
      </c>
      <c r="X50" s="88">
        <v>9.0926465100547897</v>
      </c>
      <c r="Y50" s="25">
        <v>7.8103909484238798</v>
      </c>
      <c r="Z50" s="88">
        <v>0.99404656136748704</v>
      </c>
      <c r="AA50" s="25">
        <v>37.934047392750699</v>
      </c>
      <c r="AB50" s="25">
        <v>1832.51797935371</v>
      </c>
      <c r="AC50" s="25">
        <v>14.7292587818614</v>
      </c>
      <c r="AD50" s="25">
        <v>6.8297704770736596</v>
      </c>
      <c r="AE50" s="25">
        <v>2.6611015909260698</v>
      </c>
      <c r="AF50" s="25">
        <v>0.30307620078807701</v>
      </c>
      <c r="AG50" s="88">
        <v>5.26631733430336</v>
      </c>
      <c r="AH50" s="25">
        <v>28.0463864571363</v>
      </c>
      <c r="AI50" s="25">
        <v>28.0463864571363</v>
      </c>
      <c r="AJ50" s="25">
        <v>5797.93330109404</v>
      </c>
      <c r="AK50" s="25">
        <v>0</v>
      </c>
      <c r="AL50" s="25">
        <v>3.8398132219094201</v>
      </c>
      <c r="AM50" s="25">
        <v>0.83096880211770097</v>
      </c>
      <c r="AN50" s="88">
        <v>41.196865937631898</v>
      </c>
      <c r="AO50" s="25">
        <v>5.4103629285482002</v>
      </c>
      <c r="AP50" s="25">
        <v>18.531976680134701</v>
      </c>
      <c r="AQ50" s="25">
        <v>3.93359615926515</v>
      </c>
      <c r="AR50" s="25">
        <v>30.082800881297601</v>
      </c>
      <c r="AS50" s="25">
        <v>0</v>
      </c>
      <c r="AT50" s="88">
        <v>445.29135609385003</v>
      </c>
      <c r="AU50" s="25">
        <v>22.860544034347999</v>
      </c>
      <c r="AV50" s="25">
        <v>2.5400623484515199</v>
      </c>
      <c r="AW50" s="25">
        <v>25.400606382799499</v>
      </c>
      <c r="AX50" s="25">
        <v>0</v>
      </c>
      <c r="AY50" s="25">
        <v>18.805539721798699</v>
      </c>
      <c r="AZ50" s="25">
        <v>0</v>
      </c>
      <c r="BA50" s="25">
        <v>117.81560089411199</v>
      </c>
      <c r="BB50" s="25">
        <v>1.24712941671213E-2</v>
      </c>
      <c r="BC50" s="25">
        <v>0.79129958200367001</v>
      </c>
      <c r="BD50" s="25">
        <v>7.3953152420950499</v>
      </c>
      <c r="BE50" s="25">
        <v>6.1154918853375999E-3</v>
      </c>
      <c r="BF50" s="25">
        <v>0</v>
      </c>
      <c r="BG50" s="25">
        <v>0.80683668601222402</v>
      </c>
      <c r="BH50" s="25">
        <v>186.77779763580199</v>
      </c>
      <c r="BI50" s="25">
        <v>158.28627380758601</v>
      </c>
      <c r="BJ50" s="25">
        <v>28.491523828215801</v>
      </c>
      <c r="BK50" s="25">
        <v>1.68912084205536E-3</v>
      </c>
      <c r="BL50" s="25">
        <v>2.2261222093619198E-3</v>
      </c>
      <c r="BM50" s="25">
        <v>0.39400259436608798</v>
      </c>
      <c r="BN50" s="25">
        <v>2.7423286820218499E-2</v>
      </c>
      <c r="BO50" s="25">
        <v>60.749654218268603</v>
      </c>
      <c r="BP50" s="25">
        <v>9.33129640922193E-2</v>
      </c>
      <c r="BQ50" s="25">
        <v>0.63913703114579701</v>
      </c>
      <c r="BR50" s="25">
        <v>86.777887272165998</v>
      </c>
      <c r="BS50" s="25">
        <v>2.58239260328771</v>
      </c>
      <c r="BT50" s="25">
        <v>9.4709735941401092E-3</v>
      </c>
      <c r="BU50" s="25">
        <v>0.57882282753793302</v>
      </c>
      <c r="BV50" s="25">
        <v>6.0910038084844805E-4</v>
      </c>
      <c r="BW50" s="25">
        <v>13.890150249309601</v>
      </c>
      <c r="BX50" s="25">
        <v>4.8620086671121401</v>
      </c>
      <c r="BY50" s="25">
        <v>0</v>
      </c>
      <c r="BZ50" s="25">
        <v>13.536137711315099</v>
      </c>
      <c r="CA50" s="25">
        <v>18.679441531693499</v>
      </c>
      <c r="CB50" s="88">
        <v>0</v>
      </c>
      <c r="CC50" s="25">
        <v>72.597119918503907</v>
      </c>
      <c r="CD50" s="25">
        <v>432.45795141894899</v>
      </c>
      <c r="CE50" s="25">
        <v>12.813365457384901</v>
      </c>
      <c r="CF50" s="25"/>
      <c r="CG50" s="49">
        <f t="shared" si="14"/>
        <v>-2.6091196395423432E-4</v>
      </c>
      <c r="CH50" s="49">
        <f t="shared" si="15"/>
        <v>-2.6151357555011175E-4</v>
      </c>
      <c r="CI50" s="49">
        <f t="shared" si="16"/>
        <v>-3.0291740461775509E-4</v>
      </c>
      <c r="CJ50" s="49">
        <f t="shared" si="17"/>
        <v>-2.5502610047614644E-4</v>
      </c>
      <c r="CK50" s="49">
        <f t="shared" si="18"/>
        <v>-2.5304818465503239E-4</v>
      </c>
      <c r="CL50" s="49">
        <f t="shared" si="19"/>
        <v>-2.844912471426682E-4</v>
      </c>
      <c r="CM50" s="49">
        <f t="shared" si="20"/>
        <v>-2.6161612756910843E-4</v>
      </c>
      <c r="CN50" s="93">
        <f t="shared" si="21"/>
        <v>-2.8513003675817303E-4</v>
      </c>
      <c r="CO50" s="93">
        <f t="shared" si="22"/>
        <v>-2.8329754178357504E-4</v>
      </c>
      <c r="CP50" s="93">
        <f t="shared" si="23"/>
        <v>-2.8390365579144346E-4</v>
      </c>
      <c r="CQ50" s="93">
        <f t="shared" si="24"/>
        <v>-2.8056643682929116E-4</v>
      </c>
      <c r="CR50" s="92">
        <f t="shared" si="12"/>
        <v>-2.8676664389971202E-4</v>
      </c>
      <c r="CS50" s="92">
        <f t="shared" si="13"/>
        <v>-2.8656301496331833E-4</v>
      </c>
      <c r="CT50" s="93">
        <f t="shared" si="25"/>
        <v>-2.8364481884526611E-4</v>
      </c>
    </row>
    <row r="51" spans="1:98" x14ac:dyDescent="0.25">
      <c r="A51" s="27" t="s">
        <v>50</v>
      </c>
      <c r="B51" s="25">
        <v>585366.86106999998</v>
      </c>
      <c r="C51" s="25">
        <v>9587.6557290000001</v>
      </c>
      <c r="D51" s="25">
        <v>6971.6581390000001</v>
      </c>
      <c r="E51" s="25">
        <v>58641.807822000002</v>
      </c>
      <c r="F51" s="25">
        <v>49696.447373000003</v>
      </c>
      <c r="G51" s="25">
        <v>4088.479022</v>
      </c>
      <c r="H51" s="25">
        <v>137822.57482000001</v>
      </c>
      <c r="I51" s="86">
        <v>4674.7959338000001</v>
      </c>
      <c r="J51" s="86">
        <v>1253.2964970999999</v>
      </c>
      <c r="K51" s="86">
        <v>9337.0589029000002</v>
      </c>
      <c r="L51" s="86">
        <v>10506.802298000001</v>
      </c>
      <c r="M51" s="86">
        <v>1428.7580055999999</v>
      </c>
      <c r="N51" s="86">
        <v>756.15555289999998</v>
      </c>
      <c r="O51" s="86">
        <v>1357.7378712</v>
      </c>
      <c r="Q51" s="27" t="s">
        <v>50</v>
      </c>
      <c r="R51" s="88">
        <v>9725.1037877035706</v>
      </c>
      <c r="S51" s="25">
        <v>1679.90972224456</v>
      </c>
      <c r="T51" s="88">
        <v>1428.7485970959001</v>
      </c>
      <c r="U51" s="25">
        <v>4674.7654713780503</v>
      </c>
      <c r="V51" s="25">
        <v>4674.7654713780503</v>
      </c>
      <c r="W51" s="25">
        <v>2737.7893207330899</v>
      </c>
      <c r="X51" s="88">
        <v>152.51743266959599</v>
      </c>
      <c r="Y51" s="25">
        <v>1253.28834984887</v>
      </c>
      <c r="Z51" s="88">
        <v>756.15070983829901</v>
      </c>
      <c r="AA51" s="25">
        <v>15946.017858089501</v>
      </c>
      <c r="AB51" s="25">
        <v>585364.60729411896</v>
      </c>
      <c r="AC51" s="25">
        <v>3976.6615890439798</v>
      </c>
      <c r="AD51" s="25">
        <v>2349.2487020615299</v>
      </c>
      <c r="AE51" s="25">
        <v>819.29714339295799</v>
      </c>
      <c r="AF51" s="25">
        <v>697.29984239722103</v>
      </c>
      <c r="AG51" s="88">
        <v>1100.3933740324001</v>
      </c>
      <c r="AH51" s="25">
        <v>9336.9991390824798</v>
      </c>
      <c r="AI51" s="25">
        <v>9336.9991390824798</v>
      </c>
      <c r="AJ51" s="25">
        <v>14356555.3424934</v>
      </c>
      <c r="AK51" s="25">
        <v>0</v>
      </c>
      <c r="AL51" s="25">
        <v>1600.8177507314099</v>
      </c>
      <c r="AM51" s="25">
        <v>281.06990699436</v>
      </c>
      <c r="AN51" s="88">
        <v>13465.698175322999</v>
      </c>
      <c r="AO51" s="25">
        <v>1939.0980119169601</v>
      </c>
      <c r="AP51" s="25">
        <v>10506.7673323116</v>
      </c>
      <c r="AQ51" s="25">
        <v>1357.7291118164501</v>
      </c>
      <c r="AR51" s="25">
        <v>9587.6191161341903</v>
      </c>
      <c r="AS51" s="25">
        <v>0</v>
      </c>
      <c r="AT51" s="88">
        <v>142427.00479074201</v>
      </c>
      <c r="AU51" s="25">
        <v>6274.4357689734697</v>
      </c>
      <c r="AV51" s="25">
        <v>697.15955426564597</v>
      </c>
      <c r="AW51" s="25">
        <v>6971.5953232391103</v>
      </c>
      <c r="AX51" s="25">
        <v>0</v>
      </c>
      <c r="AY51" s="25">
        <v>6211.1558676109998</v>
      </c>
      <c r="AZ51" s="25">
        <v>0.60896413552913597</v>
      </c>
      <c r="BA51" s="25">
        <v>38846.1332249798</v>
      </c>
      <c r="BB51" s="25">
        <v>2.39886595662185</v>
      </c>
      <c r="BC51" s="25">
        <v>374.56719305224402</v>
      </c>
      <c r="BD51" s="25">
        <v>6045.2596278873598</v>
      </c>
      <c r="BE51" s="25">
        <v>1.2411667579347101</v>
      </c>
      <c r="BF51" s="25">
        <v>0</v>
      </c>
      <c r="BG51" s="25">
        <v>582.84218594696699</v>
      </c>
      <c r="BH51" s="25">
        <v>58685.589227295699</v>
      </c>
      <c r="BI51" s="25">
        <v>49740.267842696099</v>
      </c>
      <c r="BJ51" s="25">
        <v>8945.3213845996106</v>
      </c>
      <c r="BK51" s="25">
        <v>1.08022274115533</v>
      </c>
      <c r="BL51" s="25">
        <v>0.15831971091331901</v>
      </c>
      <c r="BM51" s="25">
        <v>7.4561863916400704</v>
      </c>
      <c r="BN51" s="25">
        <v>93.948720019841602</v>
      </c>
      <c r="BO51" s="25">
        <v>17215.301725987501</v>
      </c>
      <c r="BP51" s="25">
        <v>113.348995677728</v>
      </c>
      <c r="BQ51" s="25">
        <v>152.05582802493399</v>
      </c>
      <c r="BR51" s="25">
        <v>24591.349212689802</v>
      </c>
      <c r="BS51" s="25">
        <v>1109.1341612236199</v>
      </c>
      <c r="BT51" s="25">
        <v>3.4353601681134398</v>
      </c>
      <c r="BU51" s="25">
        <v>555.13527531672105</v>
      </c>
      <c r="BV51" s="25">
        <v>7.9992231063652899E-2</v>
      </c>
      <c r="BW51" s="25">
        <v>4088.4524462745699</v>
      </c>
      <c r="BX51" s="25">
        <v>1575.9428490079599</v>
      </c>
      <c r="BY51" s="25">
        <v>0</v>
      </c>
      <c r="BZ51" s="25">
        <v>1745.5313105743201</v>
      </c>
      <c r="CA51" s="25">
        <v>5871.9651370697302</v>
      </c>
      <c r="CB51" s="88">
        <v>0</v>
      </c>
      <c r="CC51" s="25">
        <v>20875.338490971099</v>
      </c>
      <c r="CD51" s="25">
        <v>137822.040538556</v>
      </c>
      <c r="CE51" s="25">
        <v>4485.0826144865896</v>
      </c>
      <c r="CF51" s="25"/>
      <c r="CG51" s="49">
        <f t="shared" si="14"/>
        <v>-3.8501938372486207E-6</v>
      </c>
      <c r="CH51" s="49">
        <f t="shared" si="15"/>
        <v>-3.8187505730922096E-6</v>
      </c>
      <c r="CI51" s="49">
        <f t="shared" si="16"/>
        <v>-9.010160802129062E-6</v>
      </c>
      <c r="CJ51" s="49">
        <f t="shared" si="17"/>
        <v>7.4659030684370322E-4</v>
      </c>
      <c r="CK51" s="49">
        <f t="shared" si="18"/>
        <v>8.8176262112257429E-4</v>
      </c>
      <c r="CL51" s="49">
        <f t="shared" si="19"/>
        <v>-6.5001496368496366E-6</v>
      </c>
      <c r="CM51" s="49">
        <f t="shared" si="20"/>
        <v>-3.8765887570016399E-6</v>
      </c>
      <c r="CN51" s="93">
        <f t="shared" si="21"/>
        <v>-6.5163105258834771E-6</v>
      </c>
      <c r="CO51" s="93">
        <f t="shared" si="22"/>
        <v>-6.5006573853549053E-6</v>
      </c>
      <c r="CP51" s="93">
        <f t="shared" si="23"/>
        <v>-6.4007112027398411E-6</v>
      </c>
      <c r="CQ51" s="93">
        <f t="shared" si="24"/>
        <v>-3.3279096159991725E-6</v>
      </c>
      <c r="CR51" s="92">
        <f t="shared" si="12"/>
        <v>-6.5850928309492828E-6</v>
      </c>
      <c r="CS51" s="92">
        <f t="shared" si="13"/>
        <v>-6.4048484235724978E-6</v>
      </c>
      <c r="CT51" s="93">
        <f t="shared" si="25"/>
        <v>-6.4514540955867533E-6</v>
      </c>
    </row>
    <row r="52" spans="1:98" x14ac:dyDescent="0.25">
      <c r="I52" s="85"/>
      <c r="J52" s="85"/>
      <c r="K52" s="85"/>
      <c r="L52" s="85"/>
      <c r="M52" s="85"/>
      <c r="N52" s="85"/>
      <c r="O52" s="85"/>
      <c r="CR52" s="85"/>
      <c r="CS52" s="85"/>
    </row>
    <row r="53" spans="1:98" x14ac:dyDescent="0.25">
      <c r="I53" s="85"/>
      <c r="J53" s="85"/>
      <c r="K53" s="85"/>
      <c r="L53" s="85"/>
      <c r="M53" s="85"/>
      <c r="N53" s="85"/>
      <c r="O53" s="85"/>
      <c r="CR53" s="85"/>
      <c r="CS53" s="85"/>
    </row>
    <row r="54" spans="1:98" x14ac:dyDescent="0.25">
      <c r="A54" s="27" t="s">
        <v>229</v>
      </c>
      <c r="I54" s="85"/>
      <c r="J54" s="85"/>
      <c r="K54" s="85"/>
      <c r="L54" s="85"/>
      <c r="M54" s="85"/>
      <c r="N54" s="85"/>
      <c r="O54" s="85"/>
      <c r="CR54" s="85"/>
      <c r="CS54" s="85"/>
    </row>
    <row r="55" spans="1:98" x14ac:dyDescent="0.25">
      <c r="A55" s="27" t="s">
        <v>1</v>
      </c>
      <c r="B55" s="25">
        <v>3135209.9336000001</v>
      </c>
      <c r="C55" s="25">
        <v>51193.804824999999</v>
      </c>
      <c r="D55" s="25">
        <v>29234.423247999999</v>
      </c>
      <c r="E55" s="25">
        <v>306845.32127999997</v>
      </c>
      <c r="F55" s="25">
        <v>260038.40755</v>
      </c>
      <c r="G55" s="25">
        <v>19419.215630999999</v>
      </c>
      <c r="H55" s="25">
        <v>735910.94449000002</v>
      </c>
      <c r="I55" s="86">
        <v>18910.665395</v>
      </c>
      <c r="J55" s="86">
        <v>10913.815286999999</v>
      </c>
      <c r="K55" s="86">
        <v>39190.518526</v>
      </c>
      <c r="L55" s="86">
        <v>25895.507177</v>
      </c>
      <c r="M55" s="86">
        <v>5774.4004507</v>
      </c>
      <c r="N55" s="86">
        <v>1389.0310379</v>
      </c>
      <c r="O55" s="86">
        <v>5496.5942468000003</v>
      </c>
      <c r="Q55" s="88" t="s">
        <v>1</v>
      </c>
      <c r="R55" s="88">
        <v>0</v>
      </c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8">
        <v>0</v>
      </c>
      <c r="AG55" s="88">
        <v>0</v>
      </c>
      <c r="AH55" s="88">
        <v>0</v>
      </c>
      <c r="AI55" s="88">
        <v>0</v>
      </c>
      <c r="AJ55" s="88">
        <v>0</v>
      </c>
      <c r="AK55" s="88">
        <v>0</v>
      </c>
      <c r="AL55" s="88">
        <v>0</v>
      </c>
      <c r="AM55" s="88">
        <v>0</v>
      </c>
      <c r="AN55" s="88">
        <v>0</v>
      </c>
      <c r="AO55" s="88">
        <v>0</v>
      </c>
      <c r="AP55" s="88">
        <v>0</v>
      </c>
      <c r="AQ55" s="88">
        <v>0</v>
      </c>
      <c r="AR55" s="88">
        <v>0</v>
      </c>
      <c r="AS55" s="88">
        <v>0</v>
      </c>
      <c r="AT55" s="88">
        <v>0</v>
      </c>
      <c r="AU55" s="88">
        <v>0</v>
      </c>
      <c r="AV55" s="88">
        <v>0</v>
      </c>
      <c r="AW55" s="88">
        <v>0</v>
      </c>
      <c r="AX55" s="88">
        <v>0</v>
      </c>
      <c r="AY55" s="88">
        <v>0</v>
      </c>
      <c r="AZ55" s="88">
        <v>0</v>
      </c>
      <c r="BA55" s="88">
        <v>0</v>
      </c>
      <c r="BB55" s="88">
        <v>0</v>
      </c>
      <c r="BC55" s="88">
        <v>0</v>
      </c>
      <c r="BD55" s="88">
        <v>0</v>
      </c>
      <c r="BE55" s="88">
        <v>0</v>
      </c>
      <c r="BF55" s="88">
        <v>0</v>
      </c>
      <c r="BG55" s="88">
        <v>0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0</v>
      </c>
      <c r="BP55" s="88">
        <v>0</v>
      </c>
      <c r="BQ55" s="88">
        <v>0</v>
      </c>
      <c r="BR55" s="88">
        <v>0</v>
      </c>
      <c r="BS55" s="88">
        <v>0</v>
      </c>
      <c r="BT55" s="88">
        <v>0</v>
      </c>
      <c r="BU55" s="88">
        <v>0</v>
      </c>
      <c r="BV55" s="88">
        <v>0</v>
      </c>
      <c r="BW55" s="88">
        <v>0</v>
      </c>
      <c r="BX55" s="88">
        <v>0</v>
      </c>
      <c r="BY55" s="88">
        <v>0</v>
      </c>
      <c r="BZ55" s="88">
        <v>0</v>
      </c>
      <c r="CA55" s="88">
        <v>0</v>
      </c>
      <c r="CB55" s="88">
        <v>0</v>
      </c>
      <c r="CC55" s="88">
        <v>0</v>
      </c>
      <c r="CD55" s="88">
        <v>0</v>
      </c>
      <c r="CE55" s="88">
        <v>0</v>
      </c>
      <c r="CG55" s="49">
        <f>(AB55-B55)/(B55+1E-50)</f>
        <v>-1</v>
      </c>
      <c r="CH55" s="49">
        <f>(AR55-C55)/(C55+1E-50)</f>
        <v>-1</v>
      </c>
      <c r="CI55" s="49">
        <f>(AW55-D55)/(D55+1E-50)</f>
        <v>-1</v>
      </c>
      <c r="CJ55" s="49">
        <f>(BH55-E55)/(E55+1E-50)</f>
        <v>-1</v>
      </c>
      <c r="CK55" s="49">
        <f>(BI55-F55)/(F55+1E-50)</f>
        <v>-1</v>
      </c>
      <c r="CL55" s="49">
        <f>(BW55-G55)/(G55+1E-50)</f>
        <v>-1</v>
      </c>
      <c r="CM55" s="49">
        <f>(CD55-H55)/(H55+1E-50)</f>
        <v>-1</v>
      </c>
      <c r="CN55" s="93">
        <f>(V55-I55)/(I55+1E-50)</f>
        <v>-1</v>
      </c>
      <c r="CO55" s="93">
        <f>(Y55-J55)/(J55+1E-50)</f>
        <v>-1</v>
      </c>
      <c r="CP55" s="93">
        <f>(AI55-K55)/(K55+1E-50)</f>
        <v>-1</v>
      </c>
      <c r="CQ55" s="93">
        <f>(AP55-L55)/(L55+1E-50)</f>
        <v>-1</v>
      </c>
      <c r="CR55" s="92">
        <f>(T55-M55)/(M55+1E-50)</f>
        <v>-1</v>
      </c>
      <c r="CS55" s="92">
        <f>(Z55-N55)/(N55+1E-50)</f>
        <v>-1</v>
      </c>
      <c r="CT55" s="93">
        <f>(AQ55-O55)/(O55+1E-50)</f>
        <v>-1</v>
      </c>
    </row>
    <row r="56" spans="1:98" x14ac:dyDescent="0.25">
      <c r="A56" s="27" t="s">
        <v>11</v>
      </c>
      <c r="B56" s="25"/>
      <c r="C56" s="25"/>
      <c r="D56" s="25"/>
      <c r="E56" s="25"/>
      <c r="F56" s="25"/>
      <c r="G56" s="25"/>
      <c r="H56" s="25"/>
      <c r="I56" s="68"/>
      <c r="J56" s="68"/>
      <c r="K56" s="68"/>
      <c r="L56" s="68"/>
      <c r="M56" s="25"/>
      <c r="N56" s="25"/>
      <c r="O56" s="68"/>
    </row>
    <row r="57" spans="1:98" x14ac:dyDescent="0.25">
      <c r="A57" s="27" t="s">
        <v>58</v>
      </c>
      <c r="B57" s="25"/>
      <c r="C57" s="25"/>
      <c r="D57" s="25"/>
      <c r="E57" s="25"/>
      <c r="F57" s="25"/>
      <c r="G57" s="25"/>
      <c r="H57" s="25"/>
      <c r="I57" s="68"/>
      <c r="J57" s="68"/>
      <c r="K57" s="68"/>
      <c r="L57" s="68"/>
      <c r="M57" s="25"/>
      <c r="N57" s="25"/>
      <c r="O57" s="68"/>
    </row>
    <row r="58" spans="1:98" x14ac:dyDescent="0.25">
      <c r="A58" s="27" t="s">
        <v>75</v>
      </c>
    </row>
    <row r="59" spans="1:98" x14ac:dyDescent="0.25">
      <c r="A59" s="27" t="s">
        <v>235</v>
      </c>
    </row>
    <row r="61" spans="1:98" x14ac:dyDescent="0.25">
      <c r="A61" s="2" t="s">
        <v>55</v>
      </c>
      <c r="B61" s="1">
        <f t="shared" ref="B61:H61" si="26">SUM(B3:B57)</f>
        <v>9778720.2550399974</v>
      </c>
      <c r="C61" s="1">
        <f t="shared" si="26"/>
        <v>160282.18461442</v>
      </c>
      <c r="D61" s="1">
        <f t="shared" si="26"/>
        <v>129264.55770703004</v>
      </c>
      <c r="E61" s="1">
        <f t="shared" si="26"/>
        <v>991643.81582430005</v>
      </c>
      <c r="F61" s="1">
        <f t="shared" si="26"/>
        <v>840415.38108349999</v>
      </c>
      <c r="G61" s="1">
        <f t="shared" si="26"/>
        <v>72138.124160179999</v>
      </c>
      <c r="H61" s="1">
        <f t="shared" si="26"/>
        <v>2303310.9244970004</v>
      </c>
      <c r="I61" s="1">
        <f t="shared" ref="I61:O61" si="27">SUM(I3:I57)</f>
        <v>70976.090676639986</v>
      </c>
      <c r="J61" s="1">
        <f t="shared" si="27"/>
        <v>28822.760564389995</v>
      </c>
      <c r="K61" s="1">
        <f t="shared" si="27"/>
        <v>135236.76247520995</v>
      </c>
      <c r="L61" s="1">
        <f t="shared" si="27"/>
        <v>116120.67023612998</v>
      </c>
      <c r="M61" s="1">
        <f t="shared" si="27"/>
        <v>21681.09001865</v>
      </c>
      <c r="N61" s="1">
        <f t="shared" si="27"/>
        <v>8693.6207326900021</v>
      </c>
      <c r="O61" s="1">
        <f t="shared" si="27"/>
        <v>20612.967681320002</v>
      </c>
      <c r="R61" s="1">
        <f t="shared" ref="R61:AV61" si="28">SUM(R3:R57)</f>
        <v>112558.5468692703</v>
      </c>
      <c r="S61" s="1">
        <f t="shared" si="28"/>
        <v>19021.378367181187</v>
      </c>
      <c r="T61" s="1">
        <f t="shared" si="28"/>
        <v>15906.945904291993</v>
      </c>
      <c r="U61" s="1">
        <f t="shared" si="28"/>
        <v>52065.634879180303</v>
      </c>
      <c r="V61" s="1">
        <f t="shared" si="28"/>
        <v>52065.634879180303</v>
      </c>
      <c r="W61" s="1">
        <f t="shared" si="28"/>
        <v>32634.778062529022</v>
      </c>
      <c r="X61" s="1">
        <f t="shared" si="28"/>
        <v>8866.6928271211564</v>
      </c>
      <c r="Y61" s="1">
        <f t="shared" si="28"/>
        <v>17909.301434954141</v>
      </c>
      <c r="Z61" s="1">
        <f t="shared" si="28"/>
        <v>7304.6395468906121</v>
      </c>
      <c r="AA61" s="1">
        <f t="shared" si="28"/>
        <v>161723.77288954568</v>
      </c>
      <c r="AB61" s="1">
        <f t="shared" si="28"/>
        <v>6643600.7304637721</v>
      </c>
      <c r="AC61" s="1">
        <f t="shared" si="28"/>
        <v>49322.844560998266</v>
      </c>
      <c r="AD61" s="1">
        <f t="shared" si="28"/>
        <v>23956.831113951979</v>
      </c>
      <c r="AE61" s="1">
        <f t="shared" si="28"/>
        <v>11381.760939026353</v>
      </c>
      <c r="AF61" s="1">
        <f t="shared" si="28"/>
        <v>6726.6833318298395</v>
      </c>
      <c r="AG61" s="1">
        <f t="shared" si="28"/>
        <v>14530.490419187932</v>
      </c>
      <c r="AH61" s="1">
        <f t="shared" si="28"/>
        <v>96047.048540746298</v>
      </c>
      <c r="AI61" s="1">
        <f t="shared" si="28"/>
        <v>96047.048540746298</v>
      </c>
      <c r="AJ61" s="1">
        <f t="shared" si="28"/>
        <v>222252751.38587493</v>
      </c>
      <c r="AK61" s="1">
        <f t="shared" si="28"/>
        <v>0</v>
      </c>
      <c r="AL61" s="1">
        <f t="shared" si="28"/>
        <v>18012.867838758681</v>
      </c>
      <c r="AM61" s="1">
        <f t="shared" si="28"/>
        <v>3289.3381105507633</v>
      </c>
      <c r="AN61" s="1">
        <f t="shared" si="28"/>
        <v>152908.37916010938</v>
      </c>
      <c r="AO61" s="1">
        <f t="shared" si="28"/>
        <v>22433.023242322866</v>
      </c>
      <c r="AP61" s="1">
        <f t="shared" si="28"/>
        <v>90225.594331923625</v>
      </c>
      <c r="AQ61" s="1">
        <f t="shared" si="28"/>
        <v>15116.434055526504</v>
      </c>
      <c r="AR61" s="1">
        <f t="shared" si="28"/>
        <v>109089.87327351311</v>
      </c>
      <c r="AS61" s="1">
        <f t="shared" si="28"/>
        <v>0</v>
      </c>
      <c r="AT61" s="1">
        <f t="shared" si="28"/>
        <v>1617249.5652566182</v>
      </c>
      <c r="AU61" s="1">
        <f t="shared" si="28"/>
        <v>90028.844037069313</v>
      </c>
      <c r="AV61" s="1">
        <f t="shared" si="28"/>
        <v>10003.205270798062</v>
      </c>
      <c r="AW61" s="1">
        <f t="shared" ref="AW61:CE61" si="29">SUM(AW3:AW57)</f>
        <v>100032.0493078673</v>
      </c>
      <c r="AX61" s="1">
        <f t="shared" si="29"/>
        <v>0</v>
      </c>
      <c r="AY61" s="1">
        <f t="shared" si="29"/>
        <v>74218.121497395128</v>
      </c>
      <c r="AZ61" s="1">
        <f t="shared" si="29"/>
        <v>8.152810324345694</v>
      </c>
      <c r="BA61" s="1">
        <f t="shared" si="29"/>
        <v>443723.11181674647</v>
      </c>
      <c r="BB61" s="1">
        <f t="shared" si="29"/>
        <v>10.471624657616829</v>
      </c>
      <c r="BC61" s="1">
        <f t="shared" si="29"/>
        <v>3384.5489831724349</v>
      </c>
      <c r="BD61" s="1">
        <f t="shared" si="29"/>
        <v>41793.723861783081</v>
      </c>
      <c r="BE61" s="1">
        <f t="shared" si="29"/>
        <v>7.7753046589574666</v>
      </c>
      <c r="BF61" s="1">
        <f t="shared" si="29"/>
        <v>0</v>
      </c>
      <c r="BG61" s="1">
        <f t="shared" si="29"/>
        <v>3609.6081253420898</v>
      </c>
      <c r="BH61" s="1">
        <f t="shared" si="29"/>
        <v>684873.32179031381</v>
      </c>
      <c r="BI61" s="1">
        <f t="shared" si="29"/>
        <v>580450.30192039616</v>
      </c>
      <c r="BJ61" s="1">
        <f t="shared" si="29"/>
        <v>104423.01986991848</v>
      </c>
      <c r="BK61" s="1">
        <f t="shared" si="29"/>
        <v>100.46629006179626</v>
      </c>
      <c r="BL61" s="1">
        <f t="shared" si="29"/>
        <v>1.8414412156841491</v>
      </c>
      <c r="BM61" s="1">
        <f t="shared" si="29"/>
        <v>2517.3998222357513</v>
      </c>
      <c r="BN61" s="1">
        <f t="shared" si="29"/>
        <v>1386.6412659082405</v>
      </c>
      <c r="BO61" s="1">
        <f t="shared" si="29"/>
        <v>214918.6758087652</v>
      </c>
      <c r="BP61" s="1">
        <f t="shared" si="29"/>
        <v>1178.4490861078568</v>
      </c>
      <c r="BQ61" s="1">
        <f t="shared" si="29"/>
        <v>1095.6636981767142</v>
      </c>
      <c r="BR61" s="1">
        <f t="shared" si="29"/>
        <v>307021.16055858077</v>
      </c>
      <c r="BS61" s="1">
        <f t="shared" si="29"/>
        <v>9977.8334084545204</v>
      </c>
      <c r="BT61" s="1">
        <f t="shared" si="29"/>
        <v>31.805983760414939</v>
      </c>
      <c r="BU61" s="1">
        <f t="shared" si="29"/>
        <v>3381.9126680892173</v>
      </c>
      <c r="BV61" s="1">
        <f t="shared" si="29"/>
        <v>2.0045875556407622</v>
      </c>
      <c r="BW61" s="1">
        <f t="shared" si="29"/>
        <v>52719.795196651583</v>
      </c>
      <c r="BX61" s="1">
        <f t="shared" si="29"/>
        <v>18631.237325121496</v>
      </c>
      <c r="BY61" s="1">
        <f t="shared" si="29"/>
        <v>0</v>
      </c>
      <c r="BZ61" s="1">
        <f t="shared" si="29"/>
        <v>27237.407071920141</v>
      </c>
      <c r="CA61" s="1">
        <f t="shared" si="29"/>
        <v>68172.516850598418</v>
      </c>
      <c r="CB61" s="1"/>
      <c r="CC61" s="1">
        <f t="shared" si="29"/>
        <v>244972.23759299581</v>
      </c>
      <c r="CD61" s="1">
        <f t="shared" si="29"/>
        <v>1567421.483414233</v>
      </c>
      <c r="CE61" s="1">
        <f t="shared" si="29"/>
        <v>50689.359270418863</v>
      </c>
      <c r="CF61" s="1"/>
    </row>
    <row r="62" spans="1:98" x14ac:dyDescent="0.25">
      <c r="A62" s="27" t="s">
        <v>56</v>
      </c>
      <c r="B62" s="1">
        <f>SUM(B2:B51)</f>
        <v>6643510.3214399982</v>
      </c>
      <c r="C62" s="1">
        <f t="shared" ref="C62:H62" si="30">SUM(C2:C51)</f>
        <v>109088.37978942001</v>
      </c>
      <c r="D62" s="1">
        <f t="shared" si="30"/>
        <v>100030.13445903003</v>
      </c>
      <c r="E62" s="1">
        <f t="shared" si="30"/>
        <v>684798.49454430002</v>
      </c>
      <c r="F62" s="1">
        <f t="shared" si="30"/>
        <v>580376.97353349999</v>
      </c>
      <c r="G62" s="1">
        <f t="shared" si="30"/>
        <v>52718.90852918</v>
      </c>
      <c r="H62" s="1">
        <f t="shared" si="30"/>
        <v>1567399.9800070005</v>
      </c>
      <c r="I62" s="1">
        <f t="shared" ref="I62:O62" si="31">SUM(I2:I51)</f>
        <v>52065.425281639989</v>
      </c>
      <c r="J62" s="1">
        <f t="shared" si="31"/>
        <v>17908.945277389997</v>
      </c>
      <c r="K62" s="1">
        <f t="shared" si="31"/>
        <v>96046.243949209951</v>
      </c>
      <c r="L62" s="1">
        <f t="shared" si="31"/>
        <v>90225.163059129991</v>
      </c>
      <c r="M62" s="1">
        <f t="shared" si="31"/>
        <v>15906.689567950001</v>
      </c>
      <c r="N62" s="1">
        <f t="shared" si="31"/>
        <v>7304.5896947900019</v>
      </c>
      <c r="O62" s="1">
        <f t="shared" si="31"/>
        <v>15116.373434520003</v>
      </c>
      <c r="R62" s="1">
        <f>SUM(R2:R51)</f>
        <v>112558.5468692703</v>
      </c>
      <c r="S62" s="1">
        <f t="shared" ref="S62:CE62" si="32">SUM(S2:S51)</f>
        <v>19021.378367181187</v>
      </c>
      <c r="T62" s="1">
        <f t="shared" ref="T62:AV62" si="33">SUM(T2:T51)</f>
        <v>15906.945904291993</v>
      </c>
      <c r="U62" s="1">
        <f t="shared" si="33"/>
        <v>52065.634879180303</v>
      </c>
      <c r="V62" s="1">
        <f t="shared" si="33"/>
        <v>52065.634879180303</v>
      </c>
      <c r="W62" s="1">
        <f t="shared" si="33"/>
        <v>32634.778062529022</v>
      </c>
      <c r="X62" s="1">
        <f t="shared" si="33"/>
        <v>8866.6928271211564</v>
      </c>
      <c r="Y62" s="1">
        <f t="shared" si="33"/>
        <v>17909.301434954141</v>
      </c>
      <c r="Z62" s="1">
        <f t="shared" si="33"/>
        <v>7304.6395468906121</v>
      </c>
      <c r="AA62" s="1">
        <f t="shared" si="33"/>
        <v>161723.77288954568</v>
      </c>
      <c r="AB62" s="1">
        <f t="shared" si="33"/>
        <v>6643600.7304637721</v>
      </c>
      <c r="AC62" s="1">
        <f t="shared" si="33"/>
        <v>49322.844560998266</v>
      </c>
      <c r="AD62" s="1">
        <f t="shared" si="33"/>
        <v>23956.831113951979</v>
      </c>
      <c r="AE62" s="1">
        <f t="shared" si="33"/>
        <v>11381.760939026353</v>
      </c>
      <c r="AF62" s="1">
        <f t="shared" si="33"/>
        <v>6726.6833318298395</v>
      </c>
      <c r="AG62" s="1">
        <f t="shared" si="33"/>
        <v>14530.490419187932</v>
      </c>
      <c r="AH62" s="1">
        <f t="shared" si="33"/>
        <v>96047.048540746298</v>
      </c>
      <c r="AI62" s="1">
        <f t="shared" si="33"/>
        <v>96047.048540746298</v>
      </c>
      <c r="AJ62" s="1">
        <f t="shared" si="33"/>
        <v>222252751.38587493</v>
      </c>
      <c r="AK62" s="1">
        <f t="shared" si="33"/>
        <v>0</v>
      </c>
      <c r="AL62" s="1">
        <f t="shared" si="33"/>
        <v>18012.867838758681</v>
      </c>
      <c r="AM62" s="1">
        <f t="shared" si="33"/>
        <v>3289.3381105507633</v>
      </c>
      <c r="AN62" s="1">
        <f t="shared" si="33"/>
        <v>152908.37916010938</v>
      </c>
      <c r="AO62" s="1">
        <f t="shared" si="33"/>
        <v>22433.023242322866</v>
      </c>
      <c r="AP62" s="1">
        <f t="shared" si="33"/>
        <v>90225.594331923625</v>
      </c>
      <c r="AQ62" s="1">
        <f t="shared" si="33"/>
        <v>15116.434055526504</v>
      </c>
      <c r="AR62" s="1">
        <f t="shared" si="33"/>
        <v>109089.87327351311</v>
      </c>
      <c r="AS62" s="1">
        <f t="shared" si="33"/>
        <v>0</v>
      </c>
      <c r="AT62" s="1">
        <f t="shared" si="33"/>
        <v>1617249.5652566182</v>
      </c>
      <c r="AU62" s="1">
        <f t="shared" si="33"/>
        <v>90028.844037069313</v>
      </c>
      <c r="AV62" s="1">
        <f t="shared" si="33"/>
        <v>10003.205270798062</v>
      </c>
      <c r="AW62" s="1">
        <f t="shared" si="32"/>
        <v>100032.0493078673</v>
      </c>
      <c r="AX62" s="1">
        <f t="shared" si="32"/>
        <v>0</v>
      </c>
      <c r="AY62" s="1">
        <f t="shared" si="32"/>
        <v>74218.121497395128</v>
      </c>
      <c r="AZ62" s="1">
        <f t="shared" si="32"/>
        <v>8.152810324345694</v>
      </c>
      <c r="BA62" s="1">
        <f t="shared" si="32"/>
        <v>443723.11181674647</v>
      </c>
      <c r="BB62" s="1">
        <f t="shared" si="32"/>
        <v>10.471624657616829</v>
      </c>
      <c r="BC62" s="1">
        <f t="shared" si="32"/>
        <v>3384.5489831724349</v>
      </c>
      <c r="BD62" s="1">
        <f t="shared" si="32"/>
        <v>41793.723861783081</v>
      </c>
      <c r="BE62" s="1">
        <f t="shared" si="32"/>
        <v>7.7753046589574666</v>
      </c>
      <c r="BF62" s="1">
        <f t="shared" si="32"/>
        <v>0</v>
      </c>
      <c r="BG62" s="1">
        <f t="shared" si="32"/>
        <v>3609.6081253420898</v>
      </c>
      <c r="BH62" s="1">
        <f t="shared" si="32"/>
        <v>684873.32179031381</v>
      </c>
      <c r="BI62" s="1">
        <f t="shared" si="32"/>
        <v>580450.30192039616</v>
      </c>
      <c r="BJ62" s="1">
        <f t="shared" si="32"/>
        <v>104423.01986991848</v>
      </c>
      <c r="BK62" s="1">
        <f t="shared" si="32"/>
        <v>100.46629006179626</v>
      </c>
      <c r="BL62" s="1">
        <f t="shared" si="32"/>
        <v>1.8414412156841491</v>
      </c>
      <c r="BM62" s="1">
        <f t="shared" si="32"/>
        <v>2517.3998222357513</v>
      </c>
      <c r="BN62" s="1">
        <f t="shared" si="32"/>
        <v>1386.6412659082405</v>
      </c>
      <c r="BO62" s="1">
        <f t="shared" si="32"/>
        <v>214918.6758087652</v>
      </c>
      <c r="BP62" s="1">
        <f t="shared" si="32"/>
        <v>1178.4490861078568</v>
      </c>
      <c r="BQ62" s="1">
        <f t="shared" si="32"/>
        <v>1095.6636981767142</v>
      </c>
      <c r="BR62" s="1">
        <f t="shared" si="32"/>
        <v>307021.16055858077</v>
      </c>
      <c r="BS62" s="1">
        <f t="shared" si="32"/>
        <v>9977.8334084545204</v>
      </c>
      <c r="BT62" s="1">
        <f t="shared" si="32"/>
        <v>31.805983760414939</v>
      </c>
      <c r="BU62" s="1">
        <f t="shared" si="32"/>
        <v>3381.9126680892173</v>
      </c>
      <c r="BV62" s="1">
        <f t="shared" si="32"/>
        <v>2.0045875556407622</v>
      </c>
      <c r="BW62" s="1">
        <f t="shared" si="32"/>
        <v>52719.795196651583</v>
      </c>
      <c r="BX62" s="1">
        <f t="shared" si="32"/>
        <v>18631.237325121496</v>
      </c>
      <c r="BY62" s="1">
        <f t="shared" si="32"/>
        <v>0</v>
      </c>
      <c r="BZ62" s="1">
        <f t="shared" si="32"/>
        <v>27237.407071920141</v>
      </c>
      <c r="CA62" s="1">
        <f t="shared" si="32"/>
        <v>68172.516850598418</v>
      </c>
      <c r="CB62" s="1"/>
      <c r="CC62" s="1">
        <f t="shared" si="32"/>
        <v>244972.23759299581</v>
      </c>
      <c r="CD62" s="1">
        <f t="shared" si="32"/>
        <v>1567421.483414233</v>
      </c>
      <c r="CE62" s="1">
        <f t="shared" si="32"/>
        <v>50689.359270418863</v>
      </c>
      <c r="CF62" s="22"/>
    </row>
    <row r="63" spans="1:98" x14ac:dyDescent="0.25">
      <c r="A63" s="27" t="s">
        <v>238</v>
      </c>
      <c r="B63" s="25">
        <f>+B3+B5+B8+B9+B11+B12+B14+B15+B16+B17+B18+B19+B20+B21+B22+B23+B24+B25+B26+B28+B30+B31+B33+B34+B35+B36+B37+B39+B40+B41+B42+B43+B44+B46+B47+B49+B50+B10</f>
        <v>2490964.3429040005</v>
      </c>
      <c r="C63" s="25">
        <f t="shared" ref="C63:O63" si="34">+C3+C5+C8+C9+C11+C12+C14+C15+C16+C17+C18+C19+C20+C21+C22+C23+C24+C25+C26+C28+C30+C31+C33+C34+C35+C36+C37+C39+C40+C41+C42+C43+C44+C46+C47+C49+C50+C10</f>
        <v>40981.059021419991</v>
      </c>
      <c r="D63" s="25">
        <f t="shared" si="34"/>
        <v>45771.809639030012</v>
      </c>
      <c r="E63" s="25">
        <f t="shared" si="34"/>
        <v>264509.7821063</v>
      </c>
      <c r="F63" s="25">
        <f t="shared" si="34"/>
        <v>224200.0983215</v>
      </c>
      <c r="G63" s="25">
        <f t="shared" si="34"/>
        <v>22247.226467180004</v>
      </c>
      <c r="H63" s="25">
        <f t="shared" si="34"/>
        <v>588356.79399699986</v>
      </c>
      <c r="I63" s="25">
        <f t="shared" si="34"/>
        <v>20712.884128319994</v>
      </c>
      <c r="J63" s="25">
        <f t="shared" si="34"/>
        <v>9499.2616491900008</v>
      </c>
      <c r="K63" s="25">
        <f t="shared" si="34"/>
        <v>38631.679239810008</v>
      </c>
      <c r="L63" s="25">
        <f t="shared" si="34"/>
        <v>28874.944209599998</v>
      </c>
      <c r="M63" s="25">
        <f t="shared" si="34"/>
        <v>6325.8817372900003</v>
      </c>
      <c r="N63" s="25">
        <f t="shared" si="34"/>
        <v>2227.6314869899993</v>
      </c>
      <c r="O63" s="25">
        <f t="shared" si="34"/>
        <v>6015.2300996199983</v>
      </c>
    </row>
    <row r="64" spans="1:98" x14ac:dyDescent="0.25">
      <c r="C64" s="25"/>
    </row>
    <row r="65" spans="2:20" x14ac:dyDescent="0.25">
      <c r="C65" s="25"/>
      <c r="Q65" s="36"/>
      <c r="S65" s="36"/>
      <c r="T65" s="36"/>
    </row>
    <row r="66" spans="2:20" x14ac:dyDescent="0.25">
      <c r="B66" s="88">
        <f>B62+'ptfire-rx'!B62</f>
        <v>13737843.574548054</v>
      </c>
      <c r="C66" s="88">
        <f>C62+'ptfire-rx'!C62</f>
        <v>239937.38861532998</v>
      </c>
      <c r="D66" s="88">
        <f>D62+'ptfire-rx'!D62</f>
        <v>227499.65105611001</v>
      </c>
      <c r="E66" s="88">
        <f>E62+'ptfire-rx'!E62</f>
        <v>1463662.2964916301</v>
      </c>
      <c r="F66" s="88">
        <f>F62+'ptfire-rx'!F62</f>
        <v>1235731.0452908599</v>
      </c>
      <c r="G66" s="88">
        <f>G62+'ptfire-rx'!G62</f>
        <v>111409.20115682999</v>
      </c>
      <c r="H66" s="88">
        <f>H62+'ptfire-rx'!H62</f>
        <v>3114240.0002189009</v>
      </c>
    </row>
    <row r="67" spans="2:20" x14ac:dyDescent="0.25">
      <c r="C67" s="25"/>
    </row>
    <row r="68" spans="2:20" x14ac:dyDescent="0.25">
      <c r="C68" s="25"/>
    </row>
    <row r="69" spans="2:20" x14ac:dyDescent="0.25">
      <c r="C69" s="25"/>
    </row>
    <row r="70" spans="2:20" x14ac:dyDescent="0.25">
      <c r="C70" s="25"/>
    </row>
    <row r="71" spans="2:20" x14ac:dyDescent="0.25">
      <c r="C71" s="25"/>
    </row>
    <row r="72" spans="2:20" x14ac:dyDescent="0.25">
      <c r="C72" s="25"/>
    </row>
    <row r="73" spans="2:20" x14ac:dyDescent="0.25">
      <c r="C73" s="25"/>
    </row>
    <row r="74" spans="2:20" x14ac:dyDescent="0.25">
      <c r="C74" s="25"/>
    </row>
    <row r="75" spans="2:20" x14ac:dyDescent="0.25">
      <c r="C75" s="25"/>
    </row>
    <row r="76" spans="2:20" x14ac:dyDescent="0.25">
      <c r="C76" s="25"/>
    </row>
    <row r="77" spans="2:20" x14ac:dyDescent="0.25">
      <c r="C77" s="25"/>
    </row>
    <row r="78" spans="2:20" x14ac:dyDescent="0.25">
      <c r="C78" s="25"/>
    </row>
    <row r="79" spans="2:20" x14ac:dyDescent="0.25">
      <c r="C79" s="25"/>
    </row>
    <row r="80" spans="2:20" x14ac:dyDescent="0.25">
      <c r="C80" s="25"/>
    </row>
    <row r="81" spans="3:3" x14ac:dyDescent="0.25">
      <c r="C81" s="25"/>
    </row>
    <row r="82" spans="3:3" x14ac:dyDescent="0.25">
      <c r="C82" s="25"/>
    </row>
    <row r="83" spans="3:3" x14ac:dyDescent="0.25">
      <c r="C83" s="25"/>
    </row>
    <row r="84" spans="3:3" x14ac:dyDescent="0.25">
      <c r="C84" s="25"/>
    </row>
    <row r="85" spans="3:3" x14ac:dyDescent="0.25">
      <c r="C85" s="25"/>
    </row>
    <row r="86" spans="3:3" x14ac:dyDescent="0.25">
      <c r="C86" s="25"/>
    </row>
    <row r="87" spans="3:3" x14ac:dyDescent="0.25">
      <c r="C87" s="25"/>
    </row>
    <row r="88" spans="3:3" x14ac:dyDescent="0.25">
      <c r="C88" s="25"/>
    </row>
    <row r="89" spans="3:3" x14ac:dyDescent="0.25">
      <c r="C89" s="25"/>
    </row>
    <row r="90" spans="3:3" x14ac:dyDescent="0.25">
      <c r="C90" s="25"/>
    </row>
    <row r="91" spans="3:3" x14ac:dyDescent="0.25">
      <c r="C91" s="25"/>
    </row>
    <row r="92" spans="3:3" x14ac:dyDescent="0.25">
      <c r="C92" s="25"/>
    </row>
    <row r="93" spans="3:3" x14ac:dyDescent="0.25">
      <c r="C93" s="25"/>
    </row>
    <row r="94" spans="3:3" x14ac:dyDescent="0.25">
      <c r="C94" s="25"/>
    </row>
    <row r="95" spans="3:3" x14ac:dyDescent="0.25">
      <c r="C95" s="25"/>
    </row>
    <row r="96" spans="3:3" x14ac:dyDescent="0.25">
      <c r="C96" s="25"/>
    </row>
    <row r="97" spans="3:3" x14ac:dyDescent="0.25">
      <c r="C97" s="25"/>
    </row>
    <row r="98" spans="3:3" x14ac:dyDescent="0.25">
      <c r="C98" s="25"/>
    </row>
    <row r="99" spans="3:3" x14ac:dyDescent="0.25">
      <c r="C99" s="25"/>
    </row>
    <row r="100" spans="3:3" x14ac:dyDescent="0.25">
      <c r="C100" s="25"/>
    </row>
    <row r="101" spans="3:3" x14ac:dyDescent="0.25">
      <c r="C101" s="25"/>
    </row>
    <row r="102" spans="3:3" x14ac:dyDescent="0.25">
      <c r="C102" s="25"/>
    </row>
    <row r="103" spans="3:3" x14ac:dyDescent="0.25">
      <c r="C103" s="25"/>
    </row>
    <row r="104" spans="3:3" x14ac:dyDescent="0.25">
      <c r="C104" s="25"/>
    </row>
    <row r="105" spans="3:3" x14ac:dyDescent="0.25">
      <c r="C105" s="25"/>
    </row>
    <row r="106" spans="3:3" x14ac:dyDescent="0.25">
      <c r="C106" s="25"/>
    </row>
    <row r="107" spans="3:3" x14ac:dyDescent="0.25">
      <c r="C107" s="25"/>
    </row>
    <row r="108" spans="3:3" x14ac:dyDescent="0.25">
      <c r="C108" s="25"/>
    </row>
    <row r="109" spans="3:3" x14ac:dyDescent="0.25">
      <c r="C109" s="25"/>
    </row>
    <row r="110" spans="3:3" x14ac:dyDescent="0.25">
      <c r="C110" s="25"/>
    </row>
    <row r="111" spans="3:3" x14ac:dyDescent="0.25">
      <c r="C111" s="25"/>
    </row>
    <row r="112" spans="3:3" x14ac:dyDescent="0.25">
      <c r="C112" s="25"/>
    </row>
    <row r="113" spans="3:3" x14ac:dyDescent="0.25">
      <c r="C113" s="25"/>
    </row>
    <row r="114" spans="3:3" x14ac:dyDescent="0.25">
      <c r="C114" s="25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D65"/>
  <sheetViews>
    <sheetView zoomScale="85" zoomScaleNormal="85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X16" sqref="X16"/>
    </sheetView>
  </sheetViews>
  <sheetFormatPr defaultColWidth="9.140625" defaultRowHeight="15" x14ac:dyDescent="0.25"/>
  <cols>
    <col min="1" max="1" width="20.7109375" style="87" bestFit="1" customWidth="1"/>
    <col min="2" max="2" width="10.140625" style="88" customWidth="1"/>
    <col min="3" max="7" width="9.140625" style="88"/>
    <col min="8" max="8" width="10.28515625" style="88" bestFit="1" customWidth="1"/>
    <col min="9" max="9" width="9.140625" style="27"/>
    <col min="10" max="10" width="20.7109375" style="27" customWidth="1"/>
    <col min="11" max="11" width="6.7109375" style="88" bestFit="1" customWidth="1"/>
    <col min="12" max="12" width="5.7109375" style="25" bestFit="1" customWidth="1"/>
    <col min="13" max="13" width="6.7109375" style="25" bestFit="1" customWidth="1"/>
    <col min="14" max="14" width="14.5703125" style="25" bestFit="1" customWidth="1"/>
    <col min="15" max="15" width="6.7109375" style="25" bestFit="1" customWidth="1"/>
    <col min="16" max="16" width="5.42578125" style="88" bestFit="1" customWidth="1"/>
    <col min="17" max="17" width="5.7109375" style="25" bestFit="1" customWidth="1"/>
    <col min="18" max="18" width="6.7109375" style="25" bestFit="1" customWidth="1"/>
    <col min="19" max="19" width="9.28515625" style="25" bestFit="1" customWidth="1"/>
    <col min="20" max="21" width="6.7109375" style="25" bestFit="1" customWidth="1"/>
    <col min="22" max="22" width="5.7109375" style="25" bestFit="1" customWidth="1"/>
    <col min="23" max="23" width="5.85546875" style="25" bestFit="1" customWidth="1"/>
    <col min="24" max="24" width="6.7109375" style="88" customWidth="1"/>
    <col min="25" max="25" width="6.7109375" style="25" bestFit="1" customWidth="1"/>
    <col min="26" max="26" width="15.42578125" style="25" bestFit="1" customWidth="1"/>
    <col min="27" max="27" width="11.28515625" style="25" bestFit="1" customWidth="1"/>
    <col min="28" max="28" width="6.5703125" style="25" bestFit="1" customWidth="1"/>
    <col min="29" max="30" width="5.7109375" style="25" bestFit="1" customWidth="1"/>
    <col min="31" max="31" width="5.42578125" style="88" bestFit="1" customWidth="1"/>
    <col min="32" max="33" width="6.7109375" style="25" bestFit="1" customWidth="1"/>
    <col min="34" max="34" width="6.140625" style="25" bestFit="1" customWidth="1"/>
    <col min="35" max="35" width="6.7109375" style="25" bestFit="1" customWidth="1"/>
    <col min="36" max="36" width="10" style="25" bestFit="1" customWidth="1"/>
    <col min="37" max="37" width="7.7109375" style="88" bestFit="1" customWidth="1"/>
    <col min="38" max="38" width="6.7109375" style="25" bestFit="1" customWidth="1"/>
    <col min="39" max="39" width="5.7109375" style="25" bestFit="1" customWidth="1"/>
    <col min="40" max="40" width="6.7109375" style="25" bestFit="1" customWidth="1"/>
    <col min="41" max="41" width="6" style="25" bestFit="1" customWidth="1"/>
    <col min="42" max="42" width="6.7109375" style="25" bestFit="1" customWidth="1"/>
    <col min="43" max="43" width="4.28515625" style="25" bestFit="1" customWidth="1"/>
    <col min="44" max="44" width="6.7109375" style="25" bestFit="1" customWidth="1"/>
    <col min="45" max="45" width="4.5703125" style="25" bestFit="1" customWidth="1"/>
    <col min="46" max="46" width="4.140625" style="25" bestFit="1" customWidth="1"/>
    <col min="47" max="47" width="5.7109375" style="25" bestFit="1" customWidth="1"/>
    <col min="48" max="48" width="4.140625" style="25" bestFit="1" customWidth="1"/>
    <col min="49" max="49" width="5.85546875" style="25" bestFit="1" customWidth="1"/>
    <col min="50" max="50" width="4.140625" style="25" bestFit="1" customWidth="1"/>
    <col min="51" max="52" width="7.7109375" style="25" bestFit="1" customWidth="1"/>
    <col min="53" max="53" width="6.7109375" style="25" bestFit="1" customWidth="1"/>
    <col min="54" max="54" width="5.140625" style="25" bestFit="1" customWidth="1"/>
    <col min="55" max="55" width="5.28515625" style="25" bestFit="1" customWidth="1"/>
    <col min="56" max="56" width="8.7109375" style="25" bestFit="1" customWidth="1"/>
    <col min="57" max="57" width="4.85546875" style="25" bestFit="1" customWidth="1"/>
    <col min="58" max="58" width="7.85546875" style="25" bestFit="1" customWidth="1"/>
    <col min="59" max="59" width="5.85546875" style="25" bestFit="1" customWidth="1"/>
    <col min="60" max="60" width="6" style="25" bestFit="1" customWidth="1"/>
    <col min="61" max="61" width="6.7109375" style="25" bestFit="1" customWidth="1"/>
    <col min="62" max="62" width="5.7109375" style="25" bestFit="1" customWidth="1"/>
    <col min="63" max="63" width="3.85546875" style="25" bestFit="1" customWidth="1"/>
    <col min="64" max="64" width="5.5703125" style="25" bestFit="1" customWidth="1"/>
    <col min="65" max="65" width="3.85546875" style="25" bestFit="1" customWidth="1"/>
    <col min="66" max="66" width="5.7109375" style="25" bestFit="1" customWidth="1"/>
    <col min="67" max="67" width="8" style="25" bestFit="1" customWidth="1"/>
    <col min="68" max="68" width="5.28515625" style="25" bestFit="1" customWidth="1"/>
    <col min="69" max="69" width="5.7109375" style="25" bestFit="1" customWidth="1"/>
    <col min="70" max="70" width="6.7109375" style="25" bestFit="1" customWidth="1"/>
    <col min="71" max="71" width="4.85546875" style="88" bestFit="1" customWidth="1"/>
    <col min="72" max="72" width="6.7109375" style="25" bestFit="1" customWidth="1"/>
    <col min="73" max="73" width="9.140625" style="25" bestFit="1" customWidth="1"/>
    <col min="74" max="74" width="7.140625" style="25" bestFit="1" customWidth="1"/>
    <col min="75" max="75" width="7.7109375" style="25" customWidth="1"/>
    <col min="76" max="76" width="10.28515625" style="27" bestFit="1" customWidth="1"/>
    <col min="77" max="80" width="9.140625" style="27"/>
    <col min="81" max="81" width="8.5703125" style="27" customWidth="1"/>
    <col min="82" max="16384" width="9.140625" style="27"/>
  </cols>
  <sheetData>
    <row r="1" spans="1:82" x14ac:dyDescent="0.25">
      <c r="B1" s="88" t="s">
        <v>469</v>
      </c>
      <c r="J1" s="27" t="s">
        <v>462</v>
      </c>
      <c r="BX1" s="27" t="s">
        <v>310</v>
      </c>
    </row>
    <row r="2" spans="1:82" x14ac:dyDescent="0.25">
      <c r="A2" s="78" t="s">
        <v>52</v>
      </c>
      <c r="B2" s="88" t="s">
        <v>59</v>
      </c>
      <c r="C2" s="88" t="s">
        <v>57</v>
      </c>
      <c r="D2" s="88" t="s">
        <v>60</v>
      </c>
      <c r="E2" s="88" t="s">
        <v>54</v>
      </c>
      <c r="F2" s="88" t="s">
        <v>53</v>
      </c>
      <c r="G2" s="88" t="s">
        <v>61</v>
      </c>
      <c r="H2" s="88" t="s">
        <v>62</v>
      </c>
      <c r="J2" s="27" t="s">
        <v>226</v>
      </c>
      <c r="K2" s="88" t="s">
        <v>458</v>
      </c>
      <c r="L2" s="25" t="s">
        <v>360</v>
      </c>
      <c r="M2" s="25" t="s">
        <v>131</v>
      </c>
      <c r="N2" s="25" t="s">
        <v>132</v>
      </c>
      <c r="O2" s="25" t="s">
        <v>133</v>
      </c>
      <c r="P2" s="88" t="s">
        <v>335</v>
      </c>
      <c r="Q2" s="25" t="s">
        <v>361</v>
      </c>
      <c r="R2" s="25" t="s">
        <v>134</v>
      </c>
      <c r="S2" s="25" t="s">
        <v>59</v>
      </c>
      <c r="T2" s="25" t="s">
        <v>136</v>
      </c>
      <c r="U2" s="25" t="s">
        <v>137</v>
      </c>
      <c r="V2" s="25" t="s">
        <v>362</v>
      </c>
      <c r="W2" s="25" t="s">
        <v>138</v>
      </c>
      <c r="X2" s="88" t="s">
        <v>459</v>
      </c>
      <c r="Y2" s="25" t="s">
        <v>139</v>
      </c>
      <c r="Z2" s="25" t="s">
        <v>140</v>
      </c>
      <c r="AA2" s="25" t="s">
        <v>212</v>
      </c>
      <c r="AB2" s="25" t="s">
        <v>141</v>
      </c>
      <c r="AC2" s="25" t="s">
        <v>142</v>
      </c>
      <c r="AD2" s="25" t="s">
        <v>143</v>
      </c>
      <c r="AE2" s="88" t="s">
        <v>460</v>
      </c>
      <c r="AF2" s="25" t="s">
        <v>363</v>
      </c>
      <c r="AG2" s="25" t="s">
        <v>144</v>
      </c>
      <c r="AH2" s="25" t="s">
        <v>368</v>
      </c>
      <c r="AI2" s="25" t="s">
        <v>57</v>
      </c>
      <c r="AJ2" s="25" t="s">
        <v>128</v>
      </c>
      <c r="AK2" s="88" t="s">
        <v>461</v>
      </c>
      <c r="AL2" s="25" t="s">
        <v>145</v>
      </c>
      <c r="AM2" s="25" t="s">
        <v>146</v>
      </c>
      <c r="AN2" s="25" t="s">
        <v>60</v>
      </c>
      <c r="AO2" s="25" t="s">
        <v>147</v>
      </c>
      <c r="AP2" s="25" t="s">
        <v>148</v>
      </c>
      <c r="AQ2" s="25" t="s">
        <v>149</v>
      </c>
      <c r="AR2" s="25" t="s">
        <v>150</v>
      </c>
      <c r="AS2" s="25" t="s">
        <v>151</v>
      </c>
      <c r="AT2" s="25" t="s">
        <v>152</v>
      </c>
      <c r="AU2" s="25" t="s">
        <v>153</v>
      </c>
      <c r="AV2" s="25" t="s">
        <v>154</v>
      </c>
      <c r="AW2" s="25" t="s">
        <v>155</v>
      </c>
      <c r="AX2" s="25" t="s">
        <v>156</v>
      </c>
      <c r="AY2" s="25" t="s">
        <v>54</v>
      </c>
      <c r="AZ2" s="25" t="s">
        <v>53</v>
      </c>
      <c r="BA2" s="25" t="s">
        <v>157</v>
      </c>
      <c r="BB2" s="25" t="s">
        <v>158</v>
      </c>
      <c r="BC2" s="25" t="s">
        <v>159</v>
      </c>
      <c r="BD2" s="25" t="s">
        <v>160</v>
      </c>
      <c r="BE2" s="25" t="s">
        <v>161</v>
      </c>
      <c r="BF2" s="25" t="s">
        <v>162</v>
      </c>
      <c r="BG2" s="25" t="s">
        <v>163</v>
      </c>
      <c r="BH2" s="25" t="s">
        <v>164</v>
      </c>
      <c r="BI2" s="25" t="s">
        <v>165</v>
      </c>
      <c r="BJ2" s="25" t="s">
        <v>364</v>
      </c>
      <c r="BK2" s="25" t="s">
        <v>166</v>
      </c>
      <c r="BL2" s="25" t="s">
        <v>167</v>
      </c>
      <c r="BM2" s="25" t="s">
        <v>168</v>
      </c>
      <c r="BN2" s="25" t="s">
        <v>61</v>
      </c>
      <c r="BO2" s="25" t="s">
        <v>369</v>
      </c>
      <c r="BP2" s="25" t="s">
        <v>169</v>
      </c>
      <c r="BQ2" s="25" t="s">
        <v>170</v>
      </c>
      <c r="BR2" s="25" t="s">
        <v>171</v>
      </c>
      <c r="BS2" s="88" t="s">
        <v>172</v>
      </c>
      <c r="BT2" s="30" t="s">
        <v>173</v>
      </c>
      <c r="BU2" s="25" t="s">
        <v>174</v>
      </c>
      <c r="BV2" s="25" t="s">
        <v>370</v>
      </c>
      <c r="BX2" s="25" t="s">
        <v>59</v>
      </c>
      <c r="BY2" s="25" t="s">
        <v>57</v>
      </c>
      <c r="BZ2" s="25" t="s">
        <v>60</v>
      </c>
      <c r="CA2" s="25" t="s">
        <v>54</v>
      </c>
      <c r="CB2" s="25" t="s">
        <v>53</v>
      </c>
      <c r="CC2" s="25" t="s">
        <v>61</v>
      </c>
      <c r="CD2" s="25" t="s">
        <v>62</v>
      </c>
    </row>
    <row r="3" spans="1:82" x14ac:dyDescent="0.25">
      <c r="A3" s="24" t="s">
        <v>121</v>
      </c>
      <c r="B3" s="88">
        <v>15941.570755999999</v>
      </c>
      <c r="C3" s="88">
        <v>262.350121</v>
      </c>
      <c r="D3" s="88">
        <v>253.95003600000001</v>
      </c>
      <c r="E3" s="88">
        <v>1654.252864</v>
      </c>
      <c r="F3" s="88">
        <v>1401.9093849999999</v>
      </c>
      <c r="G3" s="88">
        <v>130.94072299999999</v>
      </c>
      <c r="H3" s="88">
        <v>3771.2812560000002</v>
      </c>
      <c r="J3" s="27" t="s">
        <v>121</v>
      </c>
      <c r="K3" s="88">
        <v>52.001127099147297</v>
      </c>
      <c r="L3" s="25">
        <v>7.5940393193009097</v>
      </c>
      <c r="M3" s="25">
        <v>6.8345708881694396</v>
      </c>
      <c r="N3" s="25">
        <v>6.8345708881694396</v>
      </c>
      <c r="O3" s="25">
        <v>9.7477195605085996</v>
      </c>
      <c r="P3" s="88">
        <v>0</v>
      </c>
      <c r="Q3" s="25">
        <v>6.6899698088564001</v>
      </c>
      <c r="R3" s="25">
        <v>64.3324208405121</v>
      </c>
      <c r="S3" s="25">
        <v>1170.4943102013301</v>
      </c>
      <c r="T3" s="25">
        <v>15.332737554986</v>
      </c>
      <c r="U3" s="25">
        <v>8.2088030259759606</v>
      </c>
      <c r="V3" s="25">
        <v>3.6885375453628502</v>
      </c>
      <c r="W3" s="25">
        <v>0.24639137468516301</v>
      </c>
      <c r="X3" s="88">
        <v>39.706007496541503</v>
      </c>
      <c r="Y3" s="25">
        <v>30.123024109657798</v>
      </c>
      <c r="Z3" s="25">
        <v>30.123024109657798</v>
      </c>
      <c r="AA3" s="25">
        <v>30798.3428506864</v>
      </c>
      <c r="AB3" s="25">
        <v>0</v>
      </c>
      <c r="AC3" s="25">
        <v>3.3996910980230002</v>
      </c>
      <c r="AD3" s="25">
        <v>1.36859429820268</v>
      </c>
      <c r="AE3" s="88">
        <v>0.31562598363224698</v>
      </c>
      <c r="AF3" s="25">
        <v>11.4499302468625</v>
      </c>
      <c r="AG3" s="25">
        <v>27.374720852879999</v>
      </c>
      <c r="AH3" s="25">
        <v>0</v>
      </c>
      <c r="AI3" s="25">
        <v>19.4582372724416</v>
      </c>
      <c r="AJ3" s="25">
        <v>0</v>
      </c>
      <c r="AK3" s="88">
        <v>297.24674768652397</v>
      </c>
      <c r="AL3" s="25">
        <v>25.837922915392099</v>
      </c>
      <c r="AM3" s="25">
        <v>2.8708814056669798</v>
      </c>
      <c r="AN3" s="25">
        <v>28.708804321058999</v>
      </c>
      <c r="AO3" s="25">
        <v>0</v>
      </c>
      <c r="AP3" s="25">
        <v>20.7644988183226</v>
      </c>
      <c r="AQ3" s="25">
        <v>1.7024610195274299E-2</v>
      </c>
      <c r="AR3" s="25">
        <v>27.319255493642402</v>
      </c>
      <c r="AS3" s="25">
        <v>0.40825920843047397</v>
      </c>
      <c r="AT3" s="25">
        <v>0.228837469755342</v>
      </c>
      <c r="AU3" s="25">
        <v>3.5707484140500498</v>
      </c>
      <c r="AV3" s="25">
        <v>1.9898939025667299E-2</v>
      </c>
      <c r="AW3" s="25">
        <v>0</v>
      </c>
      <c r="AX3" s="25">
        <v>0.13299091144584599</v>
      </c>
      <c r="AY3" s="25">
        <v>130.45496396864999</v>
      </c>
      <c r="AZ3" s="25">
        <v>110.556019321196</v>
      </c>
      <c r="BA3" s="25">
        <v>19.898944647453298</v>
      </c>
      <c r="BB3" s="25">
        <v>1.9788429041485402E-2</v>
      </c>
      <c r="BC3" s="25">
        <v>5.5275307682556404E-4</v>
      </c>
      <c r="BD3" s="25">
        <v>17.6768717516272</v>
      </c>
      <c r="BE3" s="25">
        <v>1.34870285553663E-2</v>
      </c>
      <c r="BF3" s="25">
        <v>36.271301333245098</v>
      </c>
      <c r="BG3" s="25">
        <v>0.122157139943892</v>
      </c>
      <c r="BH3" s="25">
        <v>3.1064387087529E-2</v>
      </c>
      <c r="BI3" s="25">
        <v>51.825586181429301</v>
      </c>
      <c r="BJ3" s="25">
        <v>3.4213707188544702</v>
      </c>
      <c r="BK3" s="25">
        <v>6.8540746374774697E-2</v>
      </c>
      <c r="BL3" s="25">
        <v>0.147251773342813</v>
      </c>
      <c r="BM3" s="25">
        <v>1.65824456974046E-3</v>
      </c>
      <c r="BN3" s="25">
        <v>12.6912279016959</v>
      </c>
      <c r="BO3" s="25">
        <v>6.24469733154847</v>
      </c>
      <c r="BP3" s="25">
        <v>0</v>
      </c>
      <c r="BQ3" s="25">
        <v>3.01107317110842</v>
      </c>
      <c r="BR3" s="25">
        <v>8.9133200339886507</v>
      </c>
      <c r="BS3" s="88">
        <v>0</v>
      </c>
      <c r="BT3" s="25">
        <v>4.8525186216703302</v>
      </c>
      <c r="BU3" s="25">
        <v>279.71216245859398</v>
      </c>
      <c r="BV3" s="25">
        <v>2.0527674513357201</v>
      </c>
      <c r="BX3" s="22">
        <f>IF(B3&lt;&gt;0,(S3-B3)/B3,"")</f>
        <v>-0.92657597371571521</v>
      </c>
      <c r="BY3" s="22">
        <f>IF(C3&lt;&gt;0,(AI3-C3)/C3,"")</f>
        <v>-0.92583103374119802</v>
      </c>
      <c r="BZ3" s="22">
        <f>IF(D3&lt;&gt;0,(AN3-D3)/D3,"")</f>
        <v>-0.88695097361175801</v>
      </c>
      <c r="CA3" s="22">
        <f>IF(E3&lt;&gt;0,(AY3-E3)/E3,"")</f>
        <v>-0.92113964750636212</v>
      </c>
      <c r="CB3" s="22">
        <f>IF(F3&lt;&gt;0,(AZ3-F3)/F3,"")</f>
        <v>-0.92113896910591275</v>
      </c>
      <c r="CC3" s="22">
        <f>IF(G3&lt;&gt;0,(BN3-G3)/G3,"")</f>
        <v>-0.90307654020135586</v>
      </c>
      <c r="CD3" s="22">
        <f>IF(H3&lt;&gt;0,(BU3-H3)/H3,"")</f>
        <v>-0.92583099920919987</v>
      </c>
    </row>
    <row r="4" spans="1:82" x14ac:dyDescent="0.25">
      <c r="A4" s="24" t="s">
        <v>77</v>
      </c>
      <c r="B4" s="88">
        <v>158.47557599999999</v>
      </c>
      <c r="C4" s="88">
        <v>2.5784400000000001</v>
      </c>
      <c r="D4" s="88">
        <v>1.000238</v>
      </c>
      <c r="E4" s="88">
        <v>15.083665999999999</v>
      </c>
      <c r="F4" s="88">
        <v>12.782778</v>
      </c>
      <c r="G4" s="88">
        <v>0.835538</v>
      </c>
      <c r="H4" s="88">
        <v>37.064833999999998</v>
      </c>
      <c r="J4" s="27" t="s">
        <v>77</v>
      </c>
      <c r="K4" s="88">
        <v>6.8906910455089001</v>
      </c>
      <c r="L4" s="25">
        <v>1.0062842246245201</v>
      </c>
      <c r="M4" s="25">
        <v>0.90565771658327598</v>
      </c>
      <c r="N4" s="25">
        <v>0.90565771658327598</v>
      </c>
      <c r="O4" s="25">
        <v>1.29167210602027</v>
      </c>
      <c r="P4" s="88">
        <v>0</v>
      </c>
      <c r="Q4" s="25">
        <v>0.88649059734453195</v>
      </c>
      <c r="R4" s="25">
        <v>8.5247202323451106</v>
      </c>
      <c r="S4" s="25">
        <v>158.475496839123</v>
      </c>
      <c r="T4" s="25">
        <v>2.0317501636931801</v>
      </c>
      <c r="U4" s="25">
        <v>1.0877529236660599</v>
      </c>
      <c r="V4" s="25">
        <v>0.48876906614196602</v>
      </c>
      <c r="W4" s="25">
        <v>3.26495785119022E-2</v>
      </c>
      <c r="X4" s="88">
        <v>5.2614633820554699</v>
      </c>
      <c r="Y4" s="25">
        <v>3.99161924116911</v>
      </c>
      <c r="Z4" s="25">
        <v>3.99161924116911</v>
      </c>
      <c r="AA4" s="25">
        <v>957.64534356277898</v>
      </c>
      <c r="AB4" s="25">
        <v>0</v>
      </c>
      <c r="AC4" s="25">
        <v>0.45049739501865599</v>
      </c>
      <c r="AD4" s="25">
        <v>0.181349201192369</v>
      </c>
      <c r="AE4" s="88">
        <v>4.1824743244354701E-2</v>
      </c>
      <c r="AF4" s="25">
        <v>1.5172382931816499</v>
      </c>
      <c r="AG4" s="25">
        <v>3.6274386573631601</v>
      </c>
      <c r="AH4" s="25">
        <v>0</v>
      </c>
      <c r="AI4" s="25">
        <v>2.57843967878657</v>
      </c>
      <c r="AJ4" s="25">
        <v>0</v>
      </c>
      <c r="AK4" s="88">
        <v>39.3883083384315</v>
      </c>
      <c r="AL4" s="25">
        <v>0.90021521078942002</v>
      </c>
      <c r="AM4" s="25">
        <v>0.100023862167033</v>
      </c>
      <c r="AN4" s="25">
        <v>1.0002390729564501</v>
      </c>
      <c r="AO4" s="25">
        <v>0</v>
      </c>
      <c r="AP4" s="25">
        <v>2.7515140015542499</v>
      </c>
      <c r="AQ4" s="25">
        <v>1.9685440125222502E-3</v>
      </c>
      <c r="AR4" s="25">
        <v>3.6200909876155301</v>
      </c>
      <c r="AS4" s="25">
        <v>4.7206694334672603E-2</v>
      </c>
      <c r="AT4" s="25">
        <v>2.6460376880129099E-2</v>
      </c>
      <c r="AU4" s="25">
        <v>0.41288356840115298</v>
      </c>
      <c r="AV4" s="25">
        <v>2.3008746837745301E-3</v>
      </c>
      <c r="AW4" s="25">
        <v>0</v>
      </c>
      <c r="AX4" s="25">
        <v>1.5377791740383701E-2</v>
      </c>
      <c r="AY4" s="25">
        <v>15.0844156253906</v>
      </c>
      <c r="AZ4" s="25">
        <v>12.7835285957329</v>
      </c>
      <c r="BA4" s="25">
        <v>2.30088702965767</v>
      </c>
      <c r="BB4" s="25">
        <v>2.2881207251001698E-3</v>
      </c>
      <c r="BC4" s="25">
        <v>6.3913667002871497E-5</v>
      </c>
      <c r="BD4" s="25">
        <v>2.04396545357341</v>
      </c>
      <c r="BE4" s="25">
        <v>1.55949844849727E-3</v>
      </c>
      <c r="BF4" s="25">
        <v>4.1940284506467798</v>
      </c>
      <c r="BG4" s="25">
        <v>1.41249238027524E-2</v>
      </c>
      <c r="BH4" s="25">
        <v>3.59193604391607E-3</v>
      </c>
      <c r="BI4" s="25">
        <v>5.9925648021076103</v>
      </c>
      <c r="BJ4" s="25">
        <v>0.45336687138345499</v>
      </c>
      <c r="BK4" s="25">
        <v>7.9252919746248002E-3</v>
      </c>
      <c r="BL4" s="25">
        <v>1.70266130943523E-2</v>
      </c>
      <c r="BM4" s="25">
        <v>1.9174159625655099E-4</v>
      </c>
      <c r="BN4" s="25">
        <v>0.83554340955813799</v>
      </c>
      <c r="BO4" s="25">
        <v>0.82748711664875396</v>
      </c>
      <c r="BP4" s="25">
        <v>0</v>
      </c>
      <c r="BQ4" s="25">
        <v>0.39900614459388101</v>
      </c>
      <c r="BR4" s="25">
        <v>1.1811054928796201</v>
      </c>
      <c r="BS4" s="88">
        <v>0</v>
      </c>
      <c r="BT4" s="25">
        <v>0.64301359506605604</v>
      </c>
      <c r="BU4" s="25">
        <v>37.064818532052399</v>
      </c>
      <c r="BV4" s="25">
        <v>0.27201753034055898</v>
      </c>
      <c r="BX4" s="22">
        <f t="shared" ref="BX4:BX48" si="0">IF(B4&lt;&gt;0,(S4-B4)/B4,"")</f>
        <v>-4.9951468226877302E-7</v>
      </c>
      <c r="BY4" s="22">
        <f t="shared" ref="BY4:BY48" si="1">IF(C4&lt;&gt;0,(AI4-C4)/C4,"")</f>
        <v>-1.2457665490635379E-7</v>
      </c>
      <c r="BZ4" s="22">
        <f t="shared" ref="BZ4:BZ48" si="2">IF(D4&lt;&gt;0,(AN4-D4)/D4,"")</f>
        <v>1.07270114725912E-6</v>
      </c>
      <c r="CA4" s="22">
        <f t="shared" ref="CA4:CA48" si="3">IF(E4&lt;&gt;0,(AY4-E4)/E4,"")</f>
        <v>4.9697824825909561E-5</v>
      </c>
      <c r="CB4" s="22">
        <f t="shared" ref="CB4:CB48" si="4">IF(F4&lt;&gt;0,(AZ4-F4)/F4,"")</f>
        <v>5.8719296611384777E-5</v>
      </c>
      <c r="CC4" s="22">
        <f t="shared" ref="CC4:CC48" si="5">IF(G4&lt;&gt;0,(BN4-G4)/G4,"")</f>
        <v>6.4743412483837276E-6</v>
      </c>
      <c r="CD4" s="22">
        <f t="shared" ref="CD4:CD48" si="6">IF(H4&lt;&gt;0,(BU4-H4)/H4,"")</f>
        <v>-4.173213779488227E-7</v>
      </c>
    </row>
    <row r="5" spans="1:82" x14ac:dyDescent="0.25">
      <c r="A5" s="78" t="s">
        <v>71</v>
      </c>
      <c r="B5" s="88">
        <v>6434.28024</v>
      </c>
      <c r="C5" s="88">
        <v>105.641082</v>
      </c>
      <c r="D5" s="88">
        <v>89.743403999999998</v>
      </c>
      <c r="E5" s="88">
        <v>656.29297999999994</v>
      </c>
      <c r="F5" s="88">
        <v>556.18055400000003</v>
      </c>
      <c r="G5" s="88">
        <v>48.949418000000001</v>
      </c>
      <c r="H5" s="88">
        <v>1518.589768</v>
      </c>
      <c r="J5" s="27" t="s">
        <v>71</v>
      </c>
      <c r="K5" s="88">
        <v>282.31991041619898</v>
      </c>
      <c r="L5" s="25">
        <v>41.228928597485599</v>
      </c>
      <c r="M5" s="25">
        <v>37.105674477511798</v>
      </c>
      <c r="N5" s="25">
        <v>37.105674477511798</v>
      </c>
      <c r="O5" s="25">
        <v>52.921416136014102</v>
      </c>
      <c r="P5" s="88">
        <v>0</v>
      </c>
      <c r="Q5" s="25">
        <v>36.320642580013697</v>
      </c>
      <c r="R5" s="25">
        <v>349.26782433838702</v>
      </c>
      <c r="S5" s="25">
        <v>6434.2791862740196</v>
      </c>
      <c r="T5" s="25">
        <v>83.243142536318402</v>
      </c>
      <c r="U5" s="25">
        <v>44.566501736774697</v>
      </c>
      <c r="V5" s="25">
        <v>20.0254795355875</v>
      </c>
      <c r="W5" s="25">
        <v>1.3376975231300301</v>
      </c>
      <c r="X5" s="88">
        <v>215.568350072752</v>
      </c>
      <c r="Y5" s="25">
        <v>163.54138264034299</v>
      </c>
      <c r="Z5" s="25">
        <v>163.54138264034299</v>
      </c>
      <c r="AA5" s="25">
        <v>91955.483150845699</v>
      </c>
      <c r="AB5" s="25">
        <v>0</v>
      </c>
      <c r="AC5" s="25">
        <v>18.457325138819499</v>
      </c>
      <c r="AD5" s="25">
        <v>7.43024662326658</v>
      </c>
      <c r="AE5" s="88">
        <v>1.7136000313108199</v>
      </c>
      <c r="AF5" s="25">
        <v>62.162975953019497</v>
      </c>
      <c r="AG5" s="25">
        <v>148.62041193776301</v>
      </c>
      <c r="AH5" s="25">
        <v>0</v>
      </c>
      <c r="AI5" s="25">
        <v>105.64101796215699</v>
      </c>
      <c r="AJ5" s="25">
        <v>0</v>
      </c>
      <c r="AK5" s="88">
        <v>1613.7854208347801</v>
      </c>
      <c r="AL5" s="25">
        <v>80.769029606971003</v>
      </c>
      <c r="AM5" s="25">
        <v>8.9743382895440202</v>
      </c>
      <c r="AN5" s="25">
        <v>89.743367896514997</v>
      </c>
      <c r="AO5" s="25">
        <v>0</v>
      </c>
      <c r="AP5" s="25">
        <v>112.732708839431</v>
      </c>
      <c r="AQ5" s="25">
        <v>8.5651653190914695E-2</v>
      </c>
      <c r="AR5" s="25">
        <v>148.319313750227</v>
      </c>
      <c r="AS5" s="25">
        <v>2.05397376279369</v>
      </c>
      <c r="AT5" s="25">
        <v>1.1512928829290601</v>
      </c>
      <c r="AU5" s="25">
        <v>17.964629000699901</v>
      </c>
      <c r="AV5" s="25">
        <v>0.10011259280080601</v>
      </c>
      <c r="AW5" s="25">
        <v>0</v>
      </c>
      <c r="AX5" s="25">
        <v>0.66908494849451805</v>
      </c>
      <c r="AY5" s="25">
        <v>656.32555242753097</v>
      </c>
      <c r="AZ5" s="25">
        <v>556.21318218331396</v>
      </c>
      <c r="BA5" s="25">
        <v>100.112370244216</v>
      </c>
      <c r="BB5" s="25">
        <v>9.9556240347889305E-2</v>
      </c>
      <c r="BC5" s="25">
        <v>2.7808984606226901E-3</v>
      </c>
      <c r="BD5" s="25">
        <v>88.933234566268197</v>
      </c>
      <c r="BE5" s="25">
        <v>6.7854022498167396E-2</v>
      </c>
      <c r="BF5" s="25">
        <v>182.48281122373001</v>
      </c>
      <c r="BG5" s="25">
        <v>0.61457944741149795</v>
      </c>
      <c r="BH5" s="25">
        <v>0.156286670304292</v>
      </c>
      <c r="BI5" s="25">
        <v>260.73732711629901</v>
      </c>
      <c r="BJ5" s="25">
        <v>18.5750056797852</v>
      </c>
      <c r="BK5" s="25">
        <v>0.34483198355352002</v>
      </c>
      <c r="BL5" s="25">
        <v>0.740832534709017</v>
      </c>
      <c r="BM5" s="25">
        <v>8.3426388222909292E-3</v>
      </c>
      <c r="BN5" s="25">
        <v>48.949395168570902</v>
      </c>
      <c r="BO5" s="25">
        <v>33.903077921355802</v>
      </c>
      <c r="BP5" s="25">
        <v>0</v>
      </c>
      <c r="BQ5" s="25">
        <v>16.347470045428601</v>
      </c>
      <c r="BR5" s="25">
        <v>48.391374353096602</v>
      </c>
      <c r="BS5" s="88">
        <v>0</v>
      </c>
      <c r="BT5" s="25">
        <v>26.344918212271999</v>
      </c>
      <c r="BU5" s="25">
        <v>1518.5892188473099</v>
      </c>
      <c r="BV5" s="25">
        <v>11.1447671325071</v>
      </c>
      <c r="BX5" s="22">
        <f t="shared" si="0"/>
        <v>-1.6376749864022956E-7</v>
      </c>
      <c r="BY5" s="22">
        <f t="shared" si="1"/>
        <v>-6.0618314192826622E-7</v>
      </c>
      <c r="BZ5" s="22">
        <f t="shared" si="2"/>
        <v>-4.0229680837161009E-7</v>
      </c>
      <c r="CA5" s="22">
        <f t="shared" si="3"/>
        <v>4.963092479066619E-5</v>
      </c>
      <c r="CB5" s="22">
        <f t="shared" si="4"/>
        <v>5.8664732305495011E-5</v>
      </c>
      <c r="CC5" s="22">
        <f t="shared" si="5"/>
        <v>-4.6642902065378124E-7</v>
      </c>
      <c r="CD5" s="22">
        <f t="shared" si="6"/>
        <v>-3.6162017005971091E-7</v>
      </c>
    </row>
    <row r="6" spans="1:82" x14ac:dyDescent="0.25">
      <c r="A6" s="78" t="s">
        <v>122</v>
      </c>
      <c r="B6" s="88">
        <v>3733.4864819999998</v>
      </c>
      <c r="C6" s="88">
        <v>62.283967081</v>
      </c>
      <c r="D6" s="88">
        <v>64.3918058</v>
      </c>
      <c r="E6" s="88">
        <v>397.06755695999999</v>
      </c>
      <c r="F6" s="88">
        <v>337.56994365000003</v>
      </c>
      <c r="G6" s="88">
        <v>31.576463827000001</v>
      </c>
      <c r="H6" s="88">
        <v>892.99486189000004</v>
      </c>
      <c r="J6" s="27" t="s">
        <v>122</v>
      </c>
      <c r="K6" s="88">
        <v>166.01608128516199</v>
      </c>
      <c r="L6" s="25">
        <v>24.2443566318424</v>
      </c>
      <c r="M6" s="25">
        <v>21.819712324392899</v>
      </c>
      <c r="N6" s="25">
        <v>21.819712324392899</v>
      </c>
      <c r="O6" s="25">
        <v>31.120006531523298</v>
      </c>
      <c r="P6" s="88">
        <v>0</v>
      </c>
      <c r="Q6" s="25">
        <v>21.358066460998501</v>
      </c>
      <c r="R6" s="25">
        <v>205.38434396380001</v>
      </c>
      <c r="S6" s="25">
        <v>3733.48539140307</v>
      </c>
      <c r="T6" s="25">
        <v>48.950488138858098</v>
      </c>
      <c r="U6" s="25">
        <v>26.206973814877799</v>
      </c>
      <c r="V6" s="25">
        <v>11.7758251982969</v>
      </c>
      <c r="W6" s="25">
        <v>0.78662553329060703</v>
      </c>
      <c r="X6" s="88">
        <v>126.763287985085</v>
      </c>
      <c r="Y6" s="25">
        <v>96.169182620215295</v>
      </c>
      <c r="Z6" s="25">
        <v>96.169182620215295</v>
      </c>
      <c r="AA6" s="25">
        <v>125057.18529902901</v>
      </c>
      <c r="AB6" s="25">
        <v>0</v>
      </c>
      <c r="AC6" s="25">
        <v>10.853661447576799</v>
      </c>
      <c r="AD6" s="25">
        <v>4.3692899220564696</v>
      </c>
      <c r="AE6" s="88">
        <v>1.0076602877404901</v>
      </c>
      <c r="AF6" s="25">
        <v>36.554467289913298</v>
      </c>
      <c r="AG6" s="25">
        <v>87.395103964968499</v>
      </c>
      <c r="AH6" s="25">
        <v>0</v>
      </c>
      <c r="AI6" s="25">
        <v>62.283938259561097</v>
      </c>
      <c r="AJ6" s="25">
        <v>0</v>
      </c>
      <c r="AK6" s="88">
        <v>948.97374714088096</v>
      </c>
      <c r="AL6" s="25">
        <v>57.952599110435003</v>
      </c>
      <c r="AM6" s="25">
        <v>6.4391643093745996</v>
      </c>
      <c r="AN6" s="25">
        <v>64.391763419809607</v>
      </c>
      <c r="AO6" s="25">
        <v>0</v>
      </c>
      <c r="AP6" s="25">
        <v>66.291602607516595</v>
      </c>
      <c r="AQ6" s="25">
        <v>5.1985784597408401E-2</v>
      </c>
      <c r="AR6" s="25">
        <v>87.217989766034407</v>
      </c>
      <c r="AS6" s="25">
        <v>1.24664538104135</v>
      </c>
      <c r="AT6" s="25">
        <v>0.69876952440792095</v>
      </c>
      <c r="AU6" s="25">
        <v>10.9035082149726</v>
      </c>
      <c r="AV6" s="25">
        <v>6.0762310995000998E-2</v>
      </c>
      <c r="AW6" s="25">
        <v>0</v>
      </c>
      <c r="AX6" s="25">
        <v>0.40609675204065299</v>
      </c>
      <c r="AY6" s="25">
        <v>397.08744813670802</v>
      </c>
      <c r="AZ6" s="25">
        <v>337.58986737864899</v>
      </c>
      <c r="BA6" s="25">
        <v>59.4975807580592</v>
      </c>
      <c r="BB6" s="25">
        <v>6.0425050788979098E-2</v>
      </c>
      <c r="BC6" s="25">
        <v>1.68785870577666E-3</v>
      </c>
      <c r="BD6" s="25">
        <v>53.9774393315586</v>
      </c>
      <c r="BE6" s="25">
        <v>4.1183672679773103E-2</v>
      </c>
      <c r="BF6" s="25">
        <v>110.75665051781</v>
      </c>
      <c r="BG6" s="25">
        <v>0.37301515898080301</v>
      </c>
      <c r="BH6" s="25">
        <v>9.4857130574248896E-2</v>
      </c>
      <c r="BI6" s="25">
        <v>158.25284071054901</v>
      </c>
      <c r="BJ6" s="25">
        <v>10.922884722476599</v>
      </c>
      <c r="BK6" s="25">
        <v>0.20929342747069199</v>
      </c>
      <c r="BL6" s="25">
        <v>0.44964299674267</v>
      </c>
      <c r="BM6" s="25">
        <v>5.0635547324966697E-3</v>
      </c>
      <c r="BN6" s="25">
        <v>31.5764602280681</v>
      </c>
      <c r="BO6" s="25">
        <v>19.9364225684836</v>
      </c>
      <c r="BP6" s="25">
        <v>0</v>
      </c>
      <c r="BQ6" s="25">
        <v>9.61300419710577</v>
      </c>
      <c r="BR6" s="25">
        <v>28.4561592756957</v>
      </c>
      <c r="BS6" s="88">
        <v>0</v>
      </c>
      <c r="BT6" s="25">
        <v>15.4919142912415</v>
      </c>
      <c r="BU6" s="25">
        <v>892.994274265998</v>
      </c>
      <c r="BV6" s="25">
        <v>6.5535860993871102</v>
      </c>
      <c r="BX6" s="22">
        <f t="shared" si="0"/>
        <v>-2.9211219460121287E-7</v>
      </c>
      <c r="BY6" s="22">
        <f t="shared" si="1"/>
        <v>-4.6274250427168667E-7</v>
      </c>
      <c r="BZ6" s="22">
        <f t="shared" si="2"/>
        <v>-6.5816123444525736E-7</v>
      </c>
      <c r="CA6" s="22">
        <f t="shared" si="3"/>
        <v>5.0095195035117885E-5</v>
      </c>
      <c r="CB6" s="22">
        <f t="shared" si="4"/>
        <v>5.9021038524742983E-5</v>
      </c>
      <c r="CC6" s="22">
        <f t="shared" si="5"/>
        <v>-1.1397514049250575E-7</v>
      </c>
      <c r="CD6" s="22">
        <f t="shared" si="6"/>
        <v>-6.5803738309686951E-7</v>
      </c>
    </row>
    <row r="7" spans="1:82" x14ac:dyDescent="0.25">
      <c r="A7" s="78" t="s">
        <v>123</v>
      </c>
      <c r="B7" s="88">
        <v>82054.484563000005</v>
      </c>
      <c r="C7" s="88">
        <v>1361.5601698999999</v>
      </c>
      <c r="D7" s="88">
        <v>1900.8079207000001</v>
      </c>
      <c r="E7" s="88">
        <v>9043.8216374000003</v>
      </c>
      <c r="F7" s="88">
        <v>7663.8535260999997</v>
      </c>
      <c r="G7" s="88">
        <v>854.90666745999999</v>
      </c>
      <c r="H7" s="88">
        <v>19574.782747000001</v>
      </c>
      <c r="J7" s="27" t="s">
        <v>123</v>
      </c>
      <c r="K7" s="88">
        <v>3006.8637651465501</v>
      </c>
      <c r="L7" s="25">
        <v>439.32672447980298</v>
      </c>
      <c r="M7" s="25">
        <v>395.709774011528</v>
      </c>
      <c r="N7" s="25">
        <v>395.709774011528</v>
      </c>
      <c r="O7" s="25">
        <v>564.65032094412902</v>
      </c>
      <c r="P7" s="88">
        <v>4.9846670326339102E-4</v>
      </c>
      <c r="Q7" s="25">
        <v>386.913395803659</v>
      </c>
      <c r="R7" s="25">
        <v>3721.32285923781</v>
      </c>
      <c r="S7" s="25">
        <v>67832.788879445798</v>
      </c>
      <c r="T7" s="25">
        <v>886.97744496985695</v>
      </c>
      <c r="U7" s="25">
        <v>474.97090165640299</v>
      </c>
      <c r="V7" s="25">
        <v>213.34054218633199</v>
      </c>
      <c r="W7" s="25">
        <v>14.247221493169199</v>
      </c>
      <c r="X7" s="88">
        <v>2295.9243476264401</v>
      </c>
      <c r="Y7" s="25">
        <v>1742.1563416307499</v>
      </c>
      <c r="Z7" s="25">
        <v>1742.1563416307499</v>
      </c>
      <c r="AA7" s="25">
        <v>1679166.0776266099</v>
      </c>
      <c r="AB7" s="25">
        <v>0</v>
      </c>
      <c r="AC7" s="25">
        <v>196.71201803721399</v>
      </c>
      <c r="AD7" s="25">
        <v>79.163486709637695</v>
      </c>
      <c r="AE7" s="88">
        <v>18.306655204139101</v>
      </c>
      <c r="AF7" s="25">
        <v>662.15803221448698</v>
      </c>
      <c r="AG7" s="25">
        <v>1582.8982826674801</v>
      </c>
      <c r="AH7" s="25">
        <v>0</v>
      </c>
      <c r="AI7" s="25">
        <v>1125.4442670679</v>
      </c>
      <c r="AJ7" s="25">
        <v>0</v>
      </c>
      <c r="AK7" s="88">
        <v>17195.032133357501</v>
      </c>
      <c r="AL7" s="25">
        <v>1410.8341180553</v>
      </c>
      <c r="AM7" s="25">
        <v>156.75948554418301</v>
      </c>
      <c r="AN7" s="25">
        <v>1567.59360359948</v>
      </c>
      <c r="AO7" s="25">
        <v>0</v>
      </c>
      <c r="AP7" s="25">
        <v>1200.93044781549</v>
      </c>
      <c r="AQ7" s="25">
        <v>0.97569359292757196</v>
      </c>
      <c r="AR7" s="25">
        <v>1581.8751078414</v>
      </c>
      <c r="AS7" s="25">
        <v>23.3744963783572</v>
      </c>
      <c r="AT7" s="25">
        <v>13.4073491823608</v>
      </c>
      <c r="AU7" s="25">
        <v>204.79789651504299</v>
      </c>
      <c r="AV7" s="25">
        <v>1.13957485154626</v>
      </c>
      <c r="AW7" s="25">
        <v>0</v>
      </c>
      <c r="AX7" s="25">
        <v>7.8520260773712103</v>
      </c>
      <c r="AY7" s="25">
        <v>7473.1654853917698</v>
      </c>
      <c r="AZ7" s="25">
        <v>6332.8468470765401</v>
      </c>
      <c r="BA7" s="25">
        <v>1140.3186383152199</v>
      </c>
      <c r="BB7" s="25">
        <v>1.13563367549066</v>
      </c>
      <c r="BC7" s="25">
        <v>3.1645594713316398E-2</v>
      </c>
      <c r="BD7" s="25">
        <v>1012.09992107453</v>
      </c>
      <c r="BE7" s="25">
        <v>0.79430255449549902</v>
      </c>
      <c r="BF7" s="25">
        <v>2077.4898951150999</v>
      </c>
      <c r="BG7" s="25">
        <v>7.0545296494099903</v>
      </c>
      <c r="BH7" s="25">
        <v>1.7903126719467299</v>
      </c>
      <c r="BI7" s="25">
        <v>2968.39788686982</v>
      </c>
      <c r="BJ7" s="25">
        <v>197.93290236098599</v>
      </c>
      <c r="BK7" s="25">
        <v>3.92454574425282</v>
      </c>
      <c r="BL7" s="25">
        <v>8.4861671334953694</v>
      </c>
      <c r="BM7" s="25">
        <v>9.4970395674531596E-2</v>
      </c>
      <c r="BN7" s="25">
        <v>705.48194556126896</v>
      </c>
      <c r="BO7" s="25">
        <v>361.30918790212502</v>
      </c>
      <c r="BP7" s="25">
        <v>0</v>
      </c>
      <c r="BQ7" s="25">
        <v>174.11020964157399</v>
      </c>
      <c r="BR7" s="25">
        <v>515.664810947207</v>
      </c>
      <c r="BS7" s="88">
        <v>0</v>
      </c>
      <c r="BT7" s="25">
        <v>281.44098503103498</v>
      </c>
      <c r="BU7" s="25">
        <v>16180.584589361501</v>
      </c>
      <c r="BV7" s="25">
        <v>118.8937741869</v>
      </c>
      <c r="BX7" s="22">
        <f t="shared" si="0"/>
        <v>-0.17332015135181353</v>
      </c>
      <c r="BY7" s="22">
        <f t="shared" si="1"/>
        <v>-0.17341569476833438</v>
      </c>
      <c r="BZ7" s="22">
        <f t="shared" si="2"/>
        <v>-0.17530141445212888</v>
      </c>
      <c r="CA7" s="22">
        <f t="shared" si="3"/>
        <v>-0.17367173026864083</v>
      </c>
      <c r="CB7" s="22">
        <f t="shared" si="4"/>
        <v>-0.17367329300991813</v>
      </c>
      <c r="CC7" s="22">
        <f t="shared" si="5"/>
        <v>-0.17478483627070604</v>
      </c>
      <c r="CD7" s="22">
        <f t="shared" si="6"/>
        <v>-0.17339646633670505</v>
      </c>
    </row>
    <row r="8" spans="1:82" x14ac:dyDescent="0.25">
      <c r="A8" s="78" t="s">
        <v>72</v>
      </c>
      <c r="B8" s="88">
        <v>151959.17806000001</v>
      </c>
      <c r="C8" s="88">
        <v>2536.8532309000002</v>
      </c>
      <c r="D8" s="88">
        <v>4290.9327548000001</v>
      </c>
      <c r="E8" s="88">
        <v>17432.794422999999</v>
      </c>
      <c r="F8" s="88">
        <v>14772.902984</v>
      </c>
      <c r="G8" s="88">
        <v>1818.1974196000001</v>
      </c>
      <c r="H8" s="88">
        <v>36487.444025999997</v>
      </c>
      <c r="J8" s="27" t="s">
        <v>72</v>
      </c>
      <c r="K8" s="88">
        <v>6775.0102187634302</v>
      </c>
      <c r="L8" s="25">
        <v>990.82967530532801</v>
      </c>
      <c r="M8" s="25">
        <v>893.85263182788799</v>
      </c>
      <c r="N8" s="25">
        <v>893.85263182788799</v>
      </c>
      <c r="O8" s="25">
        <v>1276.66551729605</v>
      </c>
      <c r="P8" s="88">
        <v>3.3071530521337901E-3</v>
      </c>
      <c r="Q8" s="25">
        <v>872.11734113611601</v>
      </c>
      <c r="R8" s="25">
        <v>8391.0009365784099</v>
      </c>
      <c r="S8" s="25">
        <v>151959.20438545101</v>
      </c>
      <c r="T8" s="25">
        <v>2000.22373455919</v>
      </c>
      <c r="U8" s="25">
        <v>1071.5629290740801</v>
      </c>
      <c r="V8" s="25">
        <v>480.95156160078102</v>
      </c>
      <c r="W8" s="25">
        <v>32.101432013872198</v>
      </c>
      <c r="X8" s="88">
        <v>5173.1221090606596</v>
      </c>
      <c r="Y8" s="25">
        <v>3926.8799983423801</v>
      </c>
      <c r="Z8" s="25">
        <v>3926.8799983423801</v>
      </c>
      <c r="AA8" s="25">
        <v>4653815.0987251699</v>
      </c>
      <c r="AB8" s="25">
        <v>0</v>
      </c>
      <c r="AC8" s="25">
        <v>443.79863717776499</v>
      </c>
      <c r="AD8" s="25">
        <v>178.48792067299999</v>
      </c>
      <c r="AE8" s="88">
        <v>41.492847513108202</v>
      </c>
      <c r="AF8" s="25">
        <v>1492.33135501226</v>
      </c>
      <c r="AG8" s="25">
        <v>3566.5304340462799</v>
      </c>
      <c r="AH8" s="25">
        <v>0</v>
      </c>
      <c r="AI8" s="25">
        <v>2536.84854904347</v>
      </c>
      <c r="AJ8" s="25">
        <v>0</v>
      </c>
      <c r="AK8" s="88">
        <v>38775.3785554434</v>
      </c>
      <c r="AL8" s="25">
        <v>3861.8143718487599</v>
      </c>
      <c r="AM8" s="25">
        <v>429.09135929372002</v>
      </c>
      <c r="AN8" s="25">
        <v>4290.9057311424804</v>
      </c>
      <c r="AO8" s="25">
        <v>0</v>
      </c>
      <c r="AP8" s="25">
        <v>2707.0784794780502</v>
      </c>
      <c r="AQ8" s="25">
        <v>2.2761941046523</v>
      </c>
      <c r="AR8" s="25">
        <v>3573.8493531895701</v>
      </c>
      <c r="AS8" s="25">
        <v>54.529331940783798</v>
      </c>
      <c r="AT8" s="25">
        <v>31.287855681255699</v>
      </c>
      <c r="AU8" s="25">
        <v>477.77715891686898</v>
      </c>
      <c r="AV8" s="25">
        <v>2.6584788760296898</v>
      </c>
      <c r="AW8" s="25">
        <v>0</v>
      </c>
      <c r="AX8" s="25">
        <v>18.325691929165501</v>
      </c>
      <c r="AY8" s="25">
        <v>17433.601959550499</v>
      </c>
      <c r="AZ8" s="25">
        <v>14773.724440555699</v>
      </c>
      <c r="BA8" s="25">
        <v>2659.8775189948001</v>
      </c>
      <c r="BB8" s="25">
        <v>2.64935370459167</v>
      </c>
      <c r="BC8" s="25">
        <v>7.3824085279408203E-2</v>
      </c>
      <c r="BD8" s="25">
        <v>2361.0948258942699</v>
      </c>
      <c r="BE8" s="25">
        <v>1.8537550967024301</v>
      </c>
      <c r="BF8" s="25">
        <v>4846.5211267602499</v>
      </c>
      <c r="BG8" s="25">
        <v>16.4592717630692</v>
      </c>
      <c r="BH8" s="25">
        <v>4.1769463280257</v>
      </c>
      <c r="BI8" s="25">
        <v>6924.8647663188904</v>
      </c>
      <c r="BJ8" s="25">
        <v>446.40851799198998</v>
      </c>
      <c r="BK8" s="25">
        <v>9.1553941587658603</v>
      </c>
      <c r="BL8" s="25">
        <v>19.798911682534399</v>
      </c>
      <c r="BM8" s="25">
        <v>0.22155331455282001</v>
      </c>
      <c r="BN8" s="25">
        <v>1818.1961654642801</v>
      </c>
      <c r="BO8" s="25">
        <v>815.06659433179505</v>
      </c>
      <c r="BP8" s="25">
        <v>0</v>
      </c>
      <c r="BQ8" s="25">
        <v>392.29953639515497</v>
      </c>
      <c r="BR8" s="25">
        <v>1163.0518836932799</v>
      </c>
      <c r="BS8" s="88">
        <v>0</v>
      </c>
      <c r="BT8" s="25">
        <v>637.87456435102695</v>
      </c>
      <c r="BU8" s="25">
        <v>36487.283329100399</v>
      </c>
      <c r="BV8" s="25">
        <v>268.74534856173301</v>
      </c>
      <c r="BX8" s="22">
        <f t="shared" si="0"/>
        <v>1.7324028296612628E-7</v>
      </c>
      <c r="BY8" s="22">
        <f t="shared" si="1"/>
        <v>-1.8455370114211088E-6</v>
      </c>
      <c r="BZ8" s="22">
        <f t="shared" si="2"/>
        <v>-6.2978515544246131E-6</v>
      </c>
      <c r="CA8" s="22">
        <f t="shared" si="3"/>
        <v>4.6322840211652038E-5</v>
      </c>
      <c r="CB8" s="22">
        <f t="shared" si="4"/>
        <v>5.560562853413474E-5</v>
      </c>
      <c r="CC8" s="22">
        <f t="shared" si="5"/>
        <v>-6.8976872727169874E-7</v>
      </c>
      <c r="CD8" s="22">
        <f t="shared" si="6"/>
        <v>-4.4041698147970505E-6</v>
      </c>
    </row>
    <row r="9" spans="1:82" x14ac:dyDescent="0.25">
      <c r="A9" s="78" t="s">
        <v>124</v>
      </c>
      <c r="B9" s="88">
        <v>163368.38094</v>
      </c>
      <c r="C9" s="88">
        <v>2707.200155</v>
      </c>
      <c r="D9" s="88">
        <v>3595.9027194999999</v>
      </c>
      <c r="E9" s="88">
        <v>17806.272534</v>
      </c>
      <c r="F9" s="88">
        <v>15087.260732000001</v>
      </c>
      <c r="G9" s="88">
        <v>1636.3088279999999</v>
      </c>
      <c r="H9" s="88">
        <v>39029.527453000002</v>
      </c>
      <c r="J9" s="27" t="s">
        <v>124</v>
      </c>
      <c r="K9" s="88">
        <v>5824.1553394909697</v>
      </c>
      <c r="L9" s="25">
        <v>858.48345551379305</v>
      </c>
      <c r="M9" s="25">
        <v>784.35671189051595</v>
      </c>
      <c r="N9" s="25">
        <v>784.35671189051595</v>
      </c>
      <c r="O9" s="25">
        <v>1128.7942427057301</v>
      </c>
      <c r="P9" s="88">
        <v>1.8341556365239702E-2</v>
      </c>
      <c r="Q9" s="25">
        <v>752.10791214886899</v>
      </c>
      <c r="R9" s="25">
        <v>7257.5295077024002</v>
      </c>
      <c r="S9" s="25">
        <v>132216.908820582</v>
      </c>
      <c r="T9" s="25">
        <v>1731.66902875861</v>
      </c>
      <c r="U9" s="25">
        <v>930.89917762116397</v>
      </c>
      <c r="V9" s="25">
        <v>415.26525871008403</v>
      </c>
      <c r="W9" s="25">
        <v>27.5960597046464</v>
      </c>
      <c r="X9" s="88">
        <v>4447.0811467754602</v>
      </c>
      <c r="Y9" s="25">
        <v>3386.5136328233102</v>
      </c>
      <c r="Z9" s="25">
        <v>3386.5136328233102</v>
      </c>
      <c r="AA9" s="25">
        <v>3056588.7649083701</v>
      </c>
      <c r="AB9" s="25">
        <v>0</v>
      </c>
      <c r="AC9" s="25">
        <v>385.57937477329301</v>
      </c>
      <c r="AD9" s="25">
        <v>154.28055403758501</v>
      </c>
      <c r="AE9" s="88">
        <v>37.406944232615203</v>
      </c>
      <c r="AF9" s="25">
        <v>1285.54196482102</v>
      </c>
      <c r="AG9" s="25">
        <v>3065.9872934877399</v>
      </c>
      <c r="AH9" s="25">
        <v>0</v>
      </c>
      <c r="AI9" s="25">
        <v>2188.7474718827998</v>
      </c>
      <c r="AJ9" s="25">
        <v>0</v>
      </c>
      <c r="AK9" s="88">
        <v>33559.967245269698</v>
      </c>
      <c r="AL9" s="25">
        <v>2521.3924425888799</v>
      </c>
      <c r="AM9" s="25">
        <v>280.15720180999398</v>
      </c>
      <c r="AN9" s="25">
        <v>2801.54964439888</v>
      </c>
      <c r="AO9" s="25">
        <v>0</v>
      </c>
      <c r="AP9" s="25">
        <v>2335.34624935487</v>
      </c>
      <c r="AQ9" s="25">
        <v>1.87246958690895</v>
      </c>
      <c r="AR9" s="25">
        <v>3140.4610789622802</v>
      </c>
      <c r="AS9" s="25">
        <v>44.6368464635107</v>
      </c>
      <c r="AT9" s="25">
        <v>28.5171539884367</v>
      </c>
      <c r="AU9" s="25">
        <v>394.51507542562899</v>
      </c>
      <c r="AV9" s="25">
        <v>2.1788850010747498</v>
      </c>
      <c r="AW9" s="25">
        <v>0</v>
      </c>
      <c r="AX9" s="25">
        <v>17.2625289351124</v>
      </c>
      <c r="AY9" s="25">
        <v>14308.1396718142</v>
      </c>
      <c r="AZ9" s="25">
        <v>12122.853673588899</v>
      </c>
      <c r="BA9" s="25">
        <v>2185.2859982252699</v>
      </c>
      <c r="BB9" s="25">
        <v>2.1941424919944601</v>
      </c>
      <c r="BC9" s="25">
        <v>6.0417376610062898E-2</v>
      </c>
      <c r="BD9" s="25">
        <v>1933.0581906667301</v>
      </c>
      <c r="BE9" s="25">
        <v>1.7278151802554</v>
      </c>
      <c r="BF9" s="25">
        <v>3975.1004188781699</v>
      </c>
      <c r="BG9" s="25">
        <v>14.049182736707399</v>
      </c>
      <c r="BH9" s="25">
        <v>3.5309786022696499</v>
      </c>
      <c r="BI9" s="25">
        <v>5679.7364131902496</v>
      </c>
      <c r="BJ9" s="25">
        <v>386.81730318881301</v>
      </c>
      <c r="BK9" s="25">
        <v>7.4975257483313698</v>
      </c>
      <c r="BL9" s="25">
        <v>16.733990790191601</v>
      </c>
      <c r="BM9" s="25">
        <v>0.181638526761355</v>
      </c>
      <c r="BN9" s="25">
        <v>1289.2803117511801</v>
      </c>
      <c r="BO9" s="25">
        <v>707.57700674952298</v>
      </c>
      <c r="BP9" s="25">
        <v>0</v>
      </c>
      <c r="BQ9" s="25">
        <v>337.24299813643898</v>
      </c>
      <c r="BR9" s="25">
        <v>1008.14508224783</v>
      </c>
      <c r="BS9" s="88">
        <v>0</v>
      </c>
      <c r="BT9" s="25">
        <v>574.88060239587196</v>
      </c>
      <c r="BU9" s="25">
        <v>31576.799972001299</v>
      </c>
      <c r="BV9" s="25">
        <v>237.110093567989</v>
      </c>
      <c r="BX9" s="22">
        <f t="shared" si="0"/>
        <v>-0.19068238260167947</v>
      </c>
      <c r="BY9" s="22">
        <f t="shared" si="1"/>
        <v>-0.19150881110864895</v>
      </c>
      <c r="BZ9" s="22">
        <f t="shared" si="2"/>
        <v>-0.22090505140572114</v>
      </c>
      <c r="CA9" s="22">
        <f t="shared" si="3"/>
        <v>-0.19645508937967371</v>
      </c>
      <c r="CB9" s="22">
        <f t="shared" si="4"/>
        <v>-0.19648411405283198</v>
      </c>
      <c r="CC9" s="22">
        <f t="shared" si="5"/>
        <v>-0.21208008556244243</v>
      </c>
      <c r="CD9" s="22">
        <f t="shared" si="6"/>
        <v>-0.19095100472260138</v>
      </c>
    </row>
    <row r="10" spans="1:82" x14ac:dyDescent="0.25">
      <c r="A10" s="78" t="s">
        <v>125</v>
      </c>
      <c r="B10" s="88">
        <v>1354397.2471</v>
      </c>
      <c r="C10" s="88">
        <v>22292.169242</v>
      </c>
      <c r="D10" s="88">
        <v>21089.127386</v>
      </c>
      <c r="E10" s="88">
        <v>140168.50925999999</v>
      </c>
      <c r="F10" s="88">
        <v>118798.71279000001</v>
      </c>
      <c r="G10" s="88">
        <v>10956.031047</v>
      </c>
      <c r="H10" s="88">
        <v>320412.88108999998</v>
      </c>
      <c r="J10" s="27" t="s">
        <v>125</v>
      </c>
      <c r="K10" s="88">
        <v>6421.2852937588204</v>
      </c>
      <c r="L10" s="25">
        <v>938.88506277719205</v>
      </c>
      <c r="M10" s="25">
        <v>846.67790061216397</v>
      </c>
      <c r="N10" s="25">
        <v>846.67790061216397</v>
      </c>
      <c r="O10" s="25">
        <v>1209.0191321208999</v>
      </c>
      <c r="P10" s="88">
        <v>2.6421903907141299E-3</v>
      </c>
      <c r="Q10" s="25">
        <v>826.50963038280599</v>
      </c>
      <c r="R10" s="25">
        <v>7951.52809855344</v>
      </c>
      <c r="S10" s="25">
        <v>146507.89730782501</v>
      </c>
      <c r="T10" s="25">
        <v>1895.4133205913699</v>
      </c>
      <c r="U10" s="25">
        <v>1015.30949967578</v>
      </c>
      <c r="V10" s="25">
        <v>455.78295152379502</v>
      </c>
      <c r="W10" s="25">
        <v>30.425466497640102</v>
      </c>
      <c r="X10" s="88">
        <v>4903.0397280551897</v>
      </c>
      <c r="Y10" s="25">
        <v>3721.5352511889</v>
      </c>
      <c r="Z10" s="25">
        <v>3721.5352511889</v>
      </c>
      <c r="AA10" s="25">
        <v>2443292.5914554298</v>
      </c>
      <c r="AB10" s="25">
        <v>0</v>
      </c>
      <c r="AC10" s="25">
        <v>420.49992908372599</v>
      </c>
      <c r="AD10" s="25">
        <v>169.14249477928499</v>
      </c>
      <c r="AE10" s="88">
        <v>39.271349025538001</v>
      </c>
      <c r="AF10" s="25">
        <v>1414.3333691437699</v>
      </c>
      <c r="AG10" s="25">
        <v>3380.3345509963201</v>
      </c>
      <c r="AH10" s="25">
        <v>0</v>
      </c>
      <c r="AI10" s="25">
        <v>2407.8464742913502</v>
      </c>
      <c r="AJ10" s="25">
        <v>0</v>
      </c>
      <c r="AK10" s="88">
        <v>36743.750250059202</v>
      </c>
      <c r="AL10" s="25">
        <v>1379.10756156462</v>
      </c>
      <c r="AM10" s="25">
        <v>153.23437087076999</v>
      </c>
      <c r="AN10" s="25">
        <v>1532.3419324353899</v>
      </c>
      <c r="AO10" s="25">
        <v>0</v>
      </c>
      <c r="AP10" s="25">
        <v>2565.4760080871001</v>
      </c>
      <c r="AQ10" s="25">
        <v>1.90076525427558</v>
      </c>
      <c r="AR10" s="25">
        <v>3385.1028011243502</v>
      </c>
      <c r="AS10" s="25">
        <v>45.547095870191903</v>
      </c>
      <c r="AT10" s="25">
        <v>25.9792636683807</v>
      </c>
      <c r="AU10" s="25">
        <v>398.89579821094901</v>
      </c>
      <c r="AV10" s="25">
        <v>2.2204233608359898</v>
      </c>
      <c r="AW10" s="25">
        <v>0</v>
      </c>
      <c r="AX10" s="25">
        <v>15.1866426373892</v>
      </c>
      <c r="AY10" s="25">
        <v>14545.466086628699</v>
      </c>
      <c r="AZ10" s="25">
        <v>12338.6200971117</v>
      </c>
      <c r="BA10" s="25">
        <v>2206.8459895170199</v>
      </c>
      <c r="BB10" s="25">
        <v>2.21159935525829</v>
      </c>
      <c r="BC10" s="25">
        <v>6.1664718662676303E-2</v>
      </c>
      <c r="BD10" s="25">
        <v>1972.1516765598999</v>
      </c>
      <c r="BE10" s="25">
        <v>1.5371950065311899</v>
      </c>
      <c r="BF10" s="25">
        <v>4047.7821651592499</v>
      </c>
      <c r="BG10" s="25">
        <v>13.717384357104599</v>
      </c>
      <c r="BH10" s="25">
        <v>3.48296183578872</v>
      </c>
      <c r="BI10" s="25">
        <v>5783.6037602032602</v>
      </c>
      <c r="BJ10" s="25">
        <v>423.00480097088001</v>
      </c>
      <c r="BK10" s="25">
        <v>7.6471486389214904</v>
      </c>
      <c r="BL10" s="25">
        <v>16.509508971157999</v>
      </c>
      <c r="BM10" s="25">
        <v>0.18504330384651399</v>
      </c>
      <c r="BN10" s="25">
        <v>938.35743467539703</v>
      </c>
      <c r="BO10" s="25">
        <v>772.29320987354902</v>
      </c>
      <c r="BP10" s="25">
        <v>0</v>
      </c>
      <c r="BQ10" s="25">
        <v>371.81914112994298</v>
      </c>
      <c r="BR10" s="25">
        <v>1102.0670729337701</v>
      </c>
      <c r="BS10" s="88">
        <v>0</v>
      </c>
      <c r="BT10" s="25">
        <v>603.729930159162</v>
      </c>
      <c r="BU10" s="25">
        <v>34575.739507046499</v>
      </c>
      <c r="BV10" s="25">
        <v>254.52135646913601</v>
      </c>
      <c r="BX10" s="22">
        <f t="shared" si="0"/>
        <v>-0.89182797172578143</v>
      </c>
      <c r="BY10" s="22">
        <f t="shared" si="1"/>
        <v>-0.89198689243060303</v>
      </c>
      <c r="BZ10" s="22">
        <f t="shared" si="2"/>
        <v>-0.92733971850098296</v>
      </c>
      <c r="CA10" s="22">
        <f t="shared" si="3"/>
        <v>-0.89622871668237425</v>
      </c>
      <c r="CB10" s="22">
        <f t="shared" si="4"/>
        <v>-0.89613843612158817</v>
      </c>
      <c r="CC10" s="22">
        <f t="shared" si="5"/>
        <v>-0.91435243012273681</v>
      </c>
      <c r="CD10" s="22">
        <f t="shared" si="6"/>
        <v>-0.89209004522719371</v>
      </c>
    </row>
    <row r="11" spans="1:82" x14ac:dyDescent="0.25">
      <c r="A11" s="78" t="s">
        <v>126</v>
      </c>
      <c r="B11" s="88">
        <v>3108372.5558000002</v>
      </c>
      <c r="C11" s="88">
        <v>52012.515821000001</v>
      </c>
      <c r="D11" s="88">
        <v>73558.368833</v>
      </c>
      <c r="E11" s="88">
        <v>345734.17868999997</v>
      </c>
      <c r="F11" s="88">
        <v>293211.25332999998</v>
      </c>
      <c r="G11" s="88">
        <v>32173.231565999999</v>
      </c>
      <c r="H11" s="88">
        <v>745972.01323000004</v>
      </c>
      <c r="J11" s="27" t="s">
        <v>126</v>
      </c>
      <c r="K11" s="88">
        <v>6027.8856879862797</v>
      </c>
      <c r="L11" s="25">
        <v>893.79618822495399</v>
      </c>
      <c r="M11" s="25">
        <v>824.33174572044697</v>
      </c>
      <c r="N11" s="25">
        <v>824.33174572044697</v>
      </c>
      <c r="O11" s="25">
        <v>1192.8834870312</v>
      </c>
      <c r="P11" s="88">
        <v>3.1162811366149099E-2</v>
      </c>
      <c r="Q11" s="25">
        <v>780.29382878825004</v>
      </c>
      <c r="R11" s="25">
        <v>7546.1376560886702</v>
      </c>
      <c r="S11" s="25">
        <v>123996.92420443401</v>
      </c>
      <c r="T11" s="25">
        <v>1801.79975438939</v>
      </c>
      <c r="U11" s="25">
        <v>971.10312073771104</v>
      </c>
      <c r="V11" s="25">
        <v>431.21446312134702</v>
      </c>
      <c r="W11" s="25">
        <v>28.56144907893</v>
      </c>
      <c r="X11" s="88">
        <v>4602.6543587945098</v>
      </c>
      <c r="Y11" s="25">
        <v>3513.43582636264</v>
      </c>
      <c r="Z11" s="25">
        <v>3513.43582636264</v>
      </c>
      <c r="AA11" s="25">
        <v>24504563.284082901</v>
      </c>
      <c r="AB11" s="25">
        <v>0</v>
      </c>
      <c r="AC11" s="25">
        <v>402.26348258333098</v>
      </c>
      <c r="AD11" s="25">
        <v>160.340634847742</v>
      </c>
      <c r="AE11" s="88">
        <v>40.080814739456798</v>
      </c>
      <c r="AF11" s="25">
        <v>1332.60336132167</v>
      </c>
      <c r="AG11" s="25">
        <v>3173.23247764504</v>
      </c>
      <c r="AH11" s="25">
        <v>0</v>
      </c>
      <c r="AI11" s="25">
        <v>2378.6046119810198</v>
      </c>
      <c r="AJ11" s="25">
        <v>0</v>
      </c>
      <c r="AK11" s="88">
        <v>34912.166022917001</v>
      </c>
      <c r="AL11" s="25">
        <v>3322.3631347586202</v>
      </c>
      <c r="AM11" s="25">
        <v>369.15146496602102</v>
      </c>
      <c r="AN11" s="25">
        <v>3691.51459972464</v>
      </c>
      <c r="AO11" s="25">
        <v>0</v>
      </c>
      <c r="AP11" s="25">
        <v>2423.5038917177799</v>
      </c>
      <c r="AQ11" s="25">
        <v>2.0767642347481399</v>
      </c>
      <c r="AR11" s="25">
        <v>3303.9027056780001</v>
      </c>
      <c r="AS11" s="25">
        <v>49.425872330340503</v>
      </c>
      <c r="AT11" s="25">
        <v>32.651565564906797</v>
      </c>
      <c r="AU11" s="25">
        <v>438.105215584473</v>
      </c>
      <c r="AV11" s="25">
        <v>2.4136560855834199</v>
      </c>
      <c r="AW11" s="25">
        <v>0</v>
      </c>
      <c r="AX11" s="25">
        <v>19.951110692967799</v>
      </c>
      <c r="AY11" s="25">
        <v>15690.297073882901</v>
      </c>
      <c r="AZ11" s="25">
        <v>13434.3357804312</v>
      </c>
      <c r="BA11" s="25">
        <v>2255.9612934517199</v>
      </c>
      <c r="BB11" s="25">
        <v>2.43895105254165</v>
      </c>
      <c r="BC11" s="25">
        <v>6.6893947541019794E-2</v>
      </c>
      <c r="BD11" s="25">
        <v>2140.5746338398399</v>
      </c>
      <c r="BE11" s="25">
        <v>1.9910134384938001</v>
      </c>
      <c r="BF11" s="25">
        <v>4404.4579968804601</v>
      </c>
      <c r="BG11" s="25">
        <v>15.769564551883001</v>
      </c>
      <c r="BH11" s="25">
        <v>3.9511600566587801</v>
      </c>
      <c r="BI11" s="25">
        <v>6293.2327223223401</v>
      </c>
      <c r="BJ11" s="25">
        <v>402.75398051874299</v>
      </c>
      <c r="BK11" s="25">
        <v>8.3030537575025996</v>
      </c>
      <c r="BL11" s="25">
        <v>18.724377017917998</v>
      </c>
      <c r="BM11" s="25">
        <v>0.201229073011568</v>
      </c>
      <c r="BN11" s="25">
        <v>971.52746869491796</v>
      </c>
      <c r="BO11" s="25">
        <v>737.75994652698103</v>
      </c>
      <c r="BP11" s="25">
        <v>0</v>
      </c>
      <c r="BQ11" s="25">
        <v>349.04400809515403</v>
      </c>
      <c r="BR11" s="25">
        <v>1049.9540937491499</v>
      </c>
      <c r="BS11" s="88">
        <v>0</v>
      </c>
      <c r="BT11" s="25">
        <v>615.83752825952797</v>
      </c>
      <c r="BU11" s="25">
        <v>32846.549523085101</v>
      </c>
      <c r="BV11" s="25">
        <v>250.18464144371299</v>
      </c>
      <c r="BX11" s="22">
        <f t="shared" si="0"/>
        <v>-0.96010873150547404</v>
      </c>
      <c r="BY11" s="22">
        <f t="shared" si="1"/>
        <v>-0.95426861065196422</v>
      </c>
      <c r="BZ11" s="22">
        <f t="shared" si="2"/>
        <v>-0.9498151650411728</v>
      </c>
      <c r="CA11" s="22">
        <f t="shared" si="3"/>
        <v>-0.95461745456195846</v>
      </c>
      <c r="CB11" s="22">
        <f t="shared" si="4"/>
        <v>-0.95418205942692347</v>
      </c>
      <c r="CC11" s="22">
        <f t="shared" si="5"/>
        <v>-0.96980323637363153</v>
      </c>
      <c r="CD11" s="22">
        <f t="shared" si="6"/>
        <v>-0.95596812086707894</v>
      </c>
    </row>
    <row r="12" spans="1:82" x14ac:dyDescent="0.25">
      <c r="A12" s="78" t="s">
        <v>73</v>
      </c>
      <c r="B12" s="88">
        <v>894762.33530999999</v>
      </c>
      <c r="C12" s="88">
        <v>15048.02455</v>
      </c>
      <c r="D12" s="88">
        <v>19624.109443000001</v>
      </c>
      <c r="E12" s="88">
        <v>98522.760041999994</v>
      </c>
      <c r="F12" s="88">
        <v>83573.959189000001</v>
      </c>
      <c r="G12" s="88">
        <v>8580.0868759999994</v>
      </c>
      <c r="H12" s="88">
        <v>215105.13316</v>
      </c>
      <c r="J12" s="27" t="s">
        <v>73</v>
      </c>
      <c r="K12" s="88">
        <v>5776.5909198314703</v>
      </c>
      <c r="L12" s="25">
        <v>843.85509342715602</v>
      </c>
      <c r="M12" s="25">
        <v>759.85212974528395</v>
      </c>
      <c r="N12" s="25">
        <v>759.85212974528395</v>
      </c>
      <c r="O12" s="25">
        <v>1084.06340743497</v>
      </c>
      <c r="P12" s="88">
        <v>6.0914364126390995E-4</v>
      </c>
      <c r="Q12" s="25">
        <v>743.25557599428305</v>
      </c>
      <c r="R12" s="25">
        <v>7148.15830551414</v>
      </c>
      <c r="S12" s="25">
        <v>127392.03041452399</v>
      </c>
      <c r="T12" s="25">
        <v>1703.72849772982</v>
      </c>
      <c r="U12" s="25">
        <v>912.26408857786305</v>
      </c>
      <c r="V12" s="25">
        <v>409.81552278780998</v>
      </c>
      <c r="W12" s="25">
        <v>27.370779985435401</v>
      </c>
      <c r="X12" s="88">
        <v>4410.77592045861</v>
      </c>
      <c r="Y12" s="25">
        <v>3346.6676975148598</v>
      </c>
      <c r="Z12" s="25">
        <v>3346.6676975148598</v>
      </c>
      <c r="AA12" s="25">
        <v>8819739.6516068894</v>
      </c>
      <c r="AB12" s="25">
        <v>0</v>
      </c>
      <c r="AC12" s="25">
        <v>377.81779988925001</v>
      </c>
      <c r="AD12" s="25">
        <v>152.064347460292</v>
      </c>
      <c r="AE12" s="88">
        <v>35.130406225214003</v>
      </c>
      <c r="AF12" s="25">
        <v>1272.03039959029</v>
      </c>
      <c r="AG12" s="25">
        <v>3040.9448820478501</v>
      </c>
      <c r="AH12" s="25">
        <v>0</v>
      </c>
      <c r="AI12" s="25">
        <v>2204.7783072581601</v>
      </c>
      <c r="AJ12" s="25">
        <v>0</v>
      </c>
      <c r="AK12" s="88">
        <v>33028.812470334</v>
      </c>
      <c r="AL12" s="25">
        <v>2062.1830699625698</v>
      </c>
      <c r="AM12" s="25">
        <v>229.13150998550401</v>
      </c>
      <c r="AN12" s="25">
        <v>2291.3145799480799</v>
      </c>
      <c r="AO12" s="25">
        <v>0</v>
      </c>
      <c r="AP12" s="25">
        <v>2306.9650169827501</v>
      </c>
      <c r="AQ12" s="25">
        <v>1.80689625589047</v>
      </c>
      <c r="AR12" s="25">
        <v>3037.4639541444099</v>
      </c>
      <c r="AS12" s="25">
        <v>43.3019344389512</v>
      </c>
      <c r="AT12" s="25">
        <v>24.644906176799601</v>
      </c>
      <c r="AU12" s="25">
        <v>379.169293374559</v>
      </c>
      <c r="AV12" s="25">
        <v>2.1109204074141399</v>
      </c>
      <c r="AW12" s="25">
        <v>0</v>
      </c>
      <c r="AX12" s="25">
        <v>14.396215764149501</v>
      </c>
      <c r="AY12" s="25">
        <v>13831.089055152401</v>
      </c>
      <c r="AZ12" s="25">
        <v>11729.864817428001</v>
      </c>
      <c r="BA12" s="25">
        <v>2101.2242377243801</v>
      </c>
      <c r="BB12" s="25">
        <v>2.1021144307941602</v>
      </c>
      <c r="BC12" s="25">
        <v>5.86252283712803E-2</v>
      </c>
      <c r="BD12" s="25">
        <v>1874.9327139447801</v>
      </c>
      <c r="BE12" s="25">
        <v>1.4575285963722899</v>
      </c>
      <c r="BF12" s="25">
        <v>3848.1089049091402</v>
      </c>
      <c r="BG12" s="25">
        <v>13.030570548454801</v>
      </c>
      <c r="BH12" s="25">
        <v>3.3092026359562801</v>
      </c>
      <c r="BI12" s="25">
        <v>5498.3029759089904</v>
      </c>
      <c r="BJ12" s="25">
        <v>380.186238883226</v>
      </c>
      <c r="BK12" s="25">
        <v>7.2701448800410002</v>
      </c>
      <c r="BL12" s="25">
        <v>15.685952839828699</v>
      </c>
      <c r="BM12" s="25">
        <v>0.17591708758412</v>
      </c>
      <c r="BN12" s="25">
        <v>914.166696142462</v>
      </c>
      <c r="BO12" s="25">
        <v>693.96725118364498</v>
      </c>
      <c r="BP12" s="25">
        <v>0</v>
      </c>
      <c r="BQ12" s="25">
        <v>334.48807009173998</v>
      </c>
      <c r="BR12" s="25">
        <v>990.47080958849403</v>
      </c>
      <c r="BS12" s="88">
        <v>0</v>
      </c>
      <c r="BT12" s="25">
        <v>540.08995191170402</v>
      </c>
      <c r="BU12" s="25">
        <v>31080.3462268445</v>
      </c>
      <c r="BV12" s="25">
        <v>228.27376566892801</v>
      </c>
      <c r="BX12" s="22">
        <f t="shared" si="0"/>
        <v>-0.85762472850358895</v>
      </c>
      <c r="BY12" s="22">
        <f t="shared" si="1"/>
        <v>-0.85348387092722011</v>
      </c>
      <c r="BZ12" s="22">
        <f t="shared" si="2"/>
        <v>-0.883239818519999</v>
      </c>
      <c r="CA12" s="22">
        <f t="shared" si="3"/>
        <v>-0.85961529042369245</v>
      </c>
      <c r="CB12" s="22">
        <f t="shared" si="4"/>
        <v>-0.8596468932278144</v>
      </c>
      <c r="CC12" s="22">
        <f t="shared" si="5"/>
        <v>-0.89345484383152973</v>
      </c>
      <c r="CD12" s="22">
        <f t="shared" si="6"/>
        <v>-0.85551090403906704</v>
      </c>
    </row>
    <row r="13" spans="1:82" x14ac:dyDescent="0.25">
      <c r="A13" s="78" t="s">
        <v>86</v>
      </c>
      <c r="B13" s="88">
        <v>152668.39546999999</v>
      </c>
      <c r="C13" s="88">
        <v>2540.3200919999999</v>
      </c>
      <c r="D13" s="88">
        <v>3866.3351259999999</v>
      </c>
      <c r="E13" s="88">
        <v>17123.284533999999</v>
      </c>
      <c r="F13" s="88">
        <v>14511.257958</v>
      </c>
      <c r="G13" s="88">
        <v>1692.579352</v>
      </c>
      <c r="H13" s="88">
        <v>36517.099382</v>
      </c>
      <c r="J13" s="27" t="s">
        <v>86</v>
      </c>
      <c r="K13" s="88">
        <v>0</v>
      </c>
      <c r="L13" s="25">
        <v>0</v>
      </c>
      <c r="M13" s="25">
        <v>0</v>
      </c>
      <c r="N13" s="25">
        <v>0</v>
      </c>
      <c r="O13" s="25">
        <v>0</v>
      </c>
      <c r="P13" s="88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88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88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88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25">
        <v>0</v>
      </c>
      <c r="BS13" s="88">
        <v>0</v>
      </c>
      <c r="BT13" s="25">
        <v>0</v>
      </c>
      <c r="BU13" s="25">
        <v>0</v>
      </c>
      <c r="BV13" s="25">
        <v>0</v>
      </c>
      <c r="BX13" s="22">
        <f t="shared" si="0"/>
        <v>-1</v>
      </c>
      <c r="BY13" s="22">
        <f t="shared" si="1"/>
        <v>-1</v>
      </c>
      <c r="BZ13" s="22">
        <f t="shared" si="2"/>
        <v>-1</v>
      </c>
      <c r="CA13" s="22">
        <f t="shared" si="3"/>
        <v>-1</v>
      </c>
      <c r="CB13" s="22">
        <f t="shared" si="4"/>
        <v>-1</v>
      </c>
      <c r="CC13" s="22">
        <f t="shared" si="5"/>
        <v>-1</v>
      </c>
      <c r="CD13" s="22">
        <f t="shared" si="6"/>
        <v>-1</v>
      </c>
    </row>
    <row r="14" spans="1:82" x14ac:dyDescent="0.25">
      <c r="A14" s="78" t="s">
        <v>180</v>
      </c>
      <c r="B14" s="88">
        <v>1931352.6743999999</v>
      </c>
      <c r="C14" s="88">
        <v>31810.205475999999</v>
      </c>
      <c r="D14" s="88">
        <v>32104.53196</v>
      </c>
      <c r="E14" s="88">
        <v>201610.93411</v>
      </c>
      <c r="F14" s="88">
        <v>170856.72425</v>
      </c>
      <c r="G14" s="88">
        <v>16272.841281999999</v>
      </c>
      <c r="H14" s="88">
        <v>457271.76030999998</v>
      </c>
      <c r="J14" s="27" t="s">
        <v>180</v>
      </c>
      <c r="K14" s="88">
        <v>0</v>
      </c>
      <c r="L14" s="25">
        <v>0</v>
      </c>
      <c r="M14" s="25">
        <v>0</v>
      </c>
      <c r="N14" s="25">
        <v>0</v>
      </c>
      <c r="O14" s="25">
        <v>0</v>
      </c>
      <c r="P14" s="88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88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88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88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25">
        <v>0</v>
      </c>
      <c r="BS14" s="88">
        <v>0</v>
      </c>
      <c r="BT14" s="25">
        <v>0</v>
      </c>
      <c r="BU14" s="25">
        <v>0</v>
      </c>
      <c r="BV14" s="25">
        <v>0</v>
      </c>
      <c r="BX14" s="22">
        <f t="shared" si="0"/>
        <v>-1</v>
      </c>
      <c r="BY14" s="22">
        <f t="shared" si="1"/>
        <v>-1</v>
      </c>
      <c r="BZ14" s="22">
        <f t="shared" si="2"/>
        <v>-1</v>
      </c>
      <c r="CA14" s="22">
        <f t="shared" si="3"/>
        <v>-1</v>
      </c>
      <c r="CB14" s="22">
        <f t="shared" si="4"/>
        <v>-1</v>
      </c>
      <c r="CC14" s="22">
        <f t="shared" si="5"/>
        <v>-1</v>
      </c>
      <c r="CD14" s="22">
        <f t="shared" si="6"/>
        <v>-1</v>
      </c>
    </row>
    <row r="15" spans="1:82" s="53" customFormat="1" x14ac:dyDescent="0.25">
      <c r="A15" s="78" t="s">
        <v>88</v>
      </c>
      <c r="B15" s="88">
        <v>108.47972</v>
      </c>
      <c r="C15" s="88">
        <v>1.7656780000000001</v>
      </c>
      <c r="D15" s="88">
        <v>0.71761600000000003</v>
      </c>
      <c r="E15" s="88">
        <v>10.354509999999999</v>
      </c>
      <c r="F15" s="88">
        <v>8.774972</v>
      </c>
      <c r="G15" s="88">
        <v>0.58207200000000003</v>
      </c>
      <c r="H15" s="88">
        <v>25.380762000000001</v>
      </c>
      <c r="J15" s="53" t="s">
        <v>88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0</v>
      </c>
      <c r="AN15" s="89">
        <v>0</v>
      </c>
      <c r="AO15" s="89">
        <v>0</v>
      </c>
      <c r="AP15" s="89">
        <v>0</v>
      </c>
      <c r="AQ15" s="89">
        <v>0</v>
      </c>
      <c r="AR15" s="89">
        <v>0</v>
      </c>
      <c r="AS15" s="89">
        <v>0</v>
      </c>
      <c r="AT15" s="89">
        <v>0</v>
      </c>
      <c r="AU15" s="89">
        <v>0</v>
      </c>
      <c r="AV15" s="89">
        <v>0</v>
      </c>
      <c r="AW15" s="89">
        <v>0</v>
      </c>
      <c r="AX15" s="89">
        <v>0</v>
      </c>
      <c r="AY15" s="89">
        <v>0</v>
      </c>
      <c r="AZ15" s="89">
        <v>0</v>
      </c>
      <c r="BA15" s="89">
        <v>0</v>
      </c>
      <c r="BB15" s="89">
        <v>0</v>
      </c>
      <c r="BC15" s="89">
        <v>0</v>
      </c>
      <c r="BD15" s="89">
        <v>0</v>
      </c>
      <c r="BE15" s="89">
        <v>0</v>
      </c>
      <c r="BF15" s="89">
        <v>0</v>
      </c>
      <c r="BG15" s="89">
        <v>0</v>
      </c>
      <c r="BH15" s="89">
        <v>0</v>
      </c>
      <c r="BI15" s="89">
        <v>0</v>
      </c>
      <c r="BJ15" s="89">
        <v>0</v>
      </c>
      <c r="BK15" s="89">
        <v>0</v>
      </c>
      <c r="BL15" s="89">
        <v>0</v>
      </c>
      <c r="BM15" s="89">
        <v>0</v>
      </c>
      <c r="BN15" s="89">
        <v>0</v>
      </c>
      <c r="BO15" s="89">
        <v>0</v>
      </c>
      <c r="BP15" s="89">
        <v>0</v>
      </c>
      <c r="BQ15" s="89">
        <v>0</v>
      </c>
      <c r="BR15" s="89">
        <v>0</v>
      </c>
      <c r="BS15" s="89">
        <v>0</v>
      </c>
      <c r="BT15" s="89">
        <v>0</v>
      </c>
      <c r="BU15" s="89">
        <v>0</v>
      </c>
      <c r="BV15" s="89">
        <v>0</v>
      </c>
      <c r="BW15" s="89"/>
      <c r="BX15" s="74">
        <f>IF(B15&lt;&gt;0,(S15-B15)/B15,"")</f>
        <v>-1</v>
      </c>
      <c r="BY15" s="74">
        <f>IF(C15&lt;&gt;0,(AI15-C15)/C15,"")</f>
        <v>-1</v>
      </c>
      <c r="BZ15" s="74">
        <f>IF(D15&lt;&gt;0,(AN15-D15)/D15,"")</f>
        <v>-1</v>
      </c>
      <c r="CA15" s="74">
        <f t="shared" si="3"/>
        <v>-1</v>
      </c>
      <c r="CB15" s="74">
        <f>IF(F15&lt;&gt;0,(AZ15-F15)/F15,"")</f>
        <v>-1</v>
      </c>
      <c r="CC15" s="74">
        <f>IF(G15&lt;&gt;0,(BN15-G15)/G15,"")</f>
        <v>-1</v>
      </c>
      <c r="CD15" s="74">
        <f>IF(H15&lt;&gt;0,(BU15-H15)/H15,"")</f>
        <v>-1</v>
      </c>
    </row>
    <row r="16" spans="1:82" s="13" customFormat="1" x14ac:dyDescent="0.25">
      <c r="A16" s="12" t="s">
        <v>430</v>
      </c>
      <c r="B16" s="80">
        <v>1.2278519999999999</v>
      </c>
      <c r="C16" s="80">
        <v>1.9928000000000001E-2</v>
      </c>
      <c r="D16" s="80">
        <v>5.3460000000000001E-3</v>
      </c>
      <c r="E16" s="80">
        <v>0.114708</v>
      </c>
      <c r="F16" s="80">
        <v>9.7212000000000007E-2</v>
      </c>
      <c r="G16" s="80">
        <v>5.7359999999999998E-3</v>
      </c>
      <c r="H16" s="80">
        <v>0.28649400000000003</v>
      </c>
      <c r="J16" s="13" t="s">
        <v>430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0</v>
      </c>
      <c r="AB16" s="80">
        <v>0</v>
      </c>
      <c r="AC16" s="80">
        <v>0</v>
      </c>
      <c r="AD16" s="80">
        <v>0</v>
      </c>
      <c r="AE16" s="80">
        <v>0</v>
      </c>
      <c r="AF16" s="80">
        <v>0</v>
      </c>
      <c r="AG16" s="80">
        <v>0</v>
      </c>
      <c r="AH16" s="80">
        <v>0</v>
      </c>
      <c r="AI16" s="80">
        <v>0</v>
      </c>
      <c r="AJ16" s="80">
        <v>0</v>
      </c>
      <c r="AK16" s="80">
        <v>0</v>
      </c>
      <c r="AL16" s="80">
        <v>0</v>
      </c>
      <c r="AM16" s="80">
        <v>0</v>
      </c>
      <c r="AN16" s="80">
        <v>0</v>
      </c>
      <c r="AO16" s="80">
        <v>0</v>
      </c>
      <c r="AP16" s="80">
        <v>0</v>
      </c>
      <c r="AQ16" s="80">
        <v>0</v>
      </c>
      <c r="AR16" s="80">
        <v>0</v>
      </c>
      <c r="AS16" s="80">
        <v>0</v>
      </c>
      <c r="AT16" s="80">
        <v>0</v>
      </c>
      <c r="AU16" s="80">
        <v>0</v>
      </c>
      <c r="AV16" s="80">
        <v>0</v>
      </c>
      <c r="AW16" s="80">
        <v>0</v>
      </c>
      <c r="AX16" s="80">
        <v>0</v>
      </c>
      <c r="AY16" s="80">
        <v>0</v>
      </c>
      <c r="AZ16" s="80">
        <v>0</v>
      </c>
      <c r="BA16" s="80">
        <v>0</v>
      </c>
      <c r="BB16" s="80">
        <v>0</v>
      </c>
      <c r="BC16" s="80">
        <v>0</v>
      </c>
      <c r="BD16" s="80">
        <v>0</v>
      </c>
      <c r="BE16" s="80">
        <v>0</v>
      </c>
      <c r="BF16" s="80">
        <v>0</v>
      </c>
      <c r="BG16" s="80">
        <v>0</v>
      </c>
      <c r="BH16" s="80">
        <v>0</v>
      </c>
      <c r="BI16" s="80">
        <v>0</v>
      </c>
      <c r="BJ16" s="80">
        <v>0</v>
      </c>
      <c r="BK16" s="80">
        <v>0</v>
      </c>
      <c r="BL16" s="80">
        <v>0</v>
      </c>
      <c r="BM16" s="80">
        <v>0</v>
      </c>
      <c r="BN16" s="80">
        <v>0</v>
      </c>
      <c r="BO16" s="80">
        <v>0</v>
      </c>
      <c r="BP16" s="80">
        <v>0</v>
      </c>
      <c r="BQ16" s="80">
        <v>0</v>
      </c>
      <c r="BR16" s="80">
        <v>0</v>
      </c>
      <c r="BS16" s="80">
        <v>0</v>
      </c>
      <c r="BT16" s="80">
        <v>0</v>
      </c>
      <c r="BU16" s="80">
        <v>0</v>
      </c>
      <c r="BV16" s="80">
        <v>0</v>
      </c>
      <c r="BW16" s="80"/>
      <c r="BX16" s="73">
        <f t="shared" si="0"/>
        <v>-1</v>
      </c>
      <c r="BY16" s="73">
        <f t="shared" si="1"/>
        <v>-1</v>
      </c>
      <c r="BZ16" s="73">
        <f t="shared" si="2"/>
        <v>-1</v>
      </c>
      <c r="CA16" s="73">
        <f t="shared" si="3"/>
        <v>-1</v>
      </c>
      <c r="CB16" s="73">
        <f>IF(F16&lt;&gt;0,(AZ16-F16)/F16,"")</f>
        <v>-1</v>
      </c>
      <c r="CC16" s="73">
        <f t="shared" si="5"/>
        <v>-1</v>
      </c>
      <c r="CD16" s="73">
        <f t="shared" si="6"/>
        <v>-1</v>
      </c>
    </row>
    <row r="17" spans="1:82" x14ac:dyDescent="0.25">
      <c r="A17" s="87" t="s">
        <v>181</v>
      </c>
      <c r="B17" s="88">
        <v>3074.1307357999999</v>
      </c>
      <c r="C17" s="88">
        <v>59.170986845000002</v>
      </c>
      <c r="D17" s="88">
        <v>161.32133578</v>
      </c>
      <c r="E17" s="88">
        <v>258.80704692</v>
      </c>
      <c r="F17" s="88">
        <v>211.00164555000001</v>
      </c>
      <c r="G17" s="88">
        <v>15.246944554000001</v>
      </c>
      <c r="H17" s="88">
        <v>1431.1220566</v>
      </c>
      <c r="J17" s="27" t="s">
        <v>181</v>
      </c>
      <c r="K17" s="88">
        <v>0</v>
      </c>
      <c r="L17" s="25">
        <v>0</v>
      </c>
      <c r="M17" s="25">
        <v>0</v>
      </c>
      <c r="N17" s="25">
        <v>0</v>
      </c>
      <c r="O17" s="25">
        <v>0</v>
      </c>
      <c r="P17" s="88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88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88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88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>
        <v>0</v>
      </c>
      <c r="BL17" s="25">
        <v>0</v>
      </c>
      <c r="BM17" s="25">
        <v>0</v>
      </c>
      <c r="BN17" s="25">
        <v>0</v>
      </c>
      <c r="BO17" s="25">
        <v>0</v>
      </c>
      <c r="BP17" s="25">
        <v>0</v>
      </c>
      <c r="BQ17" s="25">
        <v>0</v>
      </c>
      <c r="BR17" s="25">
        <v>0</v>
      </c>
      <c r="BS17" s="88">
        <v>0</v>
      </c>
      <c r="BT17" s="25">
        <v>0</v>
      </c>
      <c r="BU17" s="25">
        <v>0</v>
      </c>
      <c r="BV17" s="25">
        <v>0</v>
      </c>
      <c r="BX17" s="22">
        <f t="shared" si="0"/>
        <v>-1</v>
      </c>
      <c r="BY17" s="22">
        <f t="shared" si="1"/>
        <v>-1</v>
      </c>
      <c r="BZ17" s="22">
        <f t="shared" si="2"/>
        <v>-1</v>
      </c>
      <c r="CA17" s="22">
        <f t="shared" si="3"/>
        <v>-1</v>
      </c>
      <c r="CB17" s="22">
        <f t="shared" si="4"/>
        <v>-1</v>
      </c>
      <c r="CC17" s="22">
        <f t="shared" si="5"/>
        <v>-1</v>
      </c>
      <c r="CD17" s="22">
        <f t="shared" si="6"/>
        <v>-1</v>
      </c>
    </row>
    <row r="18" spans="1:82" x14ac:dyDescent="0.25">
      <c r="A18" s="87" t="s">
        <v>90</v>
      </c>
      <c r="B18" s="88">
        <v>15788.142963</v>
      </c>
      <c r="C18" s="88">
        <v>318.35340036999997</v>
      </c>
      <c r="D18" s="88">
        <v>809.34155274</v>
      </c>
      <c r="E18" s="88">
        <v>1253.9635903999999</v>
      </c>
      <c r="F18" s="88">
        <v>1031.5047368999999</v>
      </c>
      <c r="G18" s="88">
        <v>72.589446108000004</v>
      </c>
      <c r="H18" s="88">
        <v>7831.7496354000004</v>
      </c>
      <c r="J18" s="27" t="s">
        <v>330</v>
      </c>
      <c r="K18" s="88">
        <v>49.878407068900799</v>
      </c>
      <c r="L18" s="25">
        <v>248.93135206886501</v>
      </c>
      <c r="M18" s="25">
        <v>580.46259028660199</v>
      </c>
      <c r="N18" s="25">
        <v>580.46259028660199</v>
      </c>
      <c r="O18" s="25">
        <v>1135.46828776955</v>
      </c>
      <c r="P18" s="88">
        <v>0.55752349839992899</v>
      </c>
      <c r="Q18" s="25">
        <v>92.345602578197997</v>
      </c>
      <c r="R18" s="25">
        <v>1650.92720661781</v>
      </c>
      <c r="S18" s="25">
        <v>15788.499137794301</v>
      </c>
      <c r="T18" s="25">
        <v>452.20533110769497</v>
      </c>
      <c r="U18" s="25">
        <v>357.677672064891</v>
      </c>
      <c r="V18" s="25">
        <v>68.756428442414702</v>
      </c>
      <c r="W18" s="25">
        <v>0.23633464730699899</v>
      </c>
      <c r="X18" s="88">
        <v>38.0851825458561</v>
      </c>
      <c r="Y18" s="25">
        <v>415.723936276068</v>
      </c>
      <c r="Z18" s="25">
        <v>415.723936276068</v>
      </c>
      <c r="AA18" s="25">
        <v>2542722.7113223802</v>
      </c>
      <c r="AB18" s="25">
        <v>0</v>
      </c>
      <c r="AC18" s="25">
        <v>149.54526480205001</v>
      </c>
      <c r="AD18" s="25">
        <v>31.651174488876801</v>
      </c>
      <c r="AE18" s="88">
        <v>62.802408489618301</v>
      </c>
      <c r="AF18" s="25">
        <v>106.62286105737201</v>
      </c>
      <c r="AG18" s="25">
        <v>26.257264758990001</v>
      </c>
      <c r="AH18" s="25">
        <v>0</v>
      </c>
      <c r="AI18" s="25">
        <v>318.35966277109901</v>
      </c>
      <c r="AJ18" s="25">
        <v>0</v>
      </c>
      <c r="AK18" s="88">
        <v>8440.0325345987803</v>
      </c>
      <c r="AL18" s="25">
        <v>728.42131475718804</v>
      </c>
      <c r="AM18" s="25">
        <v>80.935688308999801</v>
      </c>
      <c r="AN18" s="25">
        <v>809.35700306618799</v>
      </c>
      <c r="AO18" s="25">
        <v>0</v>
      </c>
      <c r="AP18" s="25">
        <v>315.43052396278</v>
      </c>
      <c r="AQ18" s="25">
        <v>0.26146171299128601</v>
      </c>
      <c r="AR18" s="25">
        <v>2478.9816243631599</v>
      </c>
      <c r="AS18" s="25">
        <v>1.4461704834184801</v>
      </c>
      <c r="AT18" s="25">
        <v>64.279748631315499</v>
      </c>
      <c r="AU18" s="25">
        <v>87.2203265265629</v>
      </c>
      <c r="AV18" s="25">
        <v>0.12945946350523799</v>
      </c>
      <c r="AW18" s="25">
        <v>0</v>
      </c>
      <c r="AX18" s="25">
        <v>49.869344695403903</v>
      </c>
      <c r="AY18" s="25">
        <v>1254.0051446001501</v>
      </c>
      <c r="AZ18" s="25">
        <v>1031.5352115324699</v>
      </c>
      <c r="BA18" s="25">
        <v>222.46993306767601</v>
      </c>
      <c r="BB18" s="25">
        <v>0.62527419732469103</v>
      </c>
      <c r="BC18" s="25">
        <v>1.6440059524793699E-3</v>
      </c>
      <c r="BD18" s="25">
        <v>69.371062297105894</v>
      </c>
      <c r="BE18" s="25">
        <v>4.64314551298797</v>
      </c>
      <c r="BF18" s="25">
        <v>298.81752487089102</v>
      </c>
      <c r="BG18" s="25">
        <v>13.0128759569437</v>
      </c>
      <c r="BH18" s="25">
        <v>2.5520280237217299</v>
      </c>
      <c r="BI18" s="25">
        <v>426.95053203040101</v>
      </c>
      <c r="BJ18" s="25">
        <v>113.38711511253599</v>
      </c>
      <c r="BK18" s="25">
        <v>0.30926967751891798</v>
      </c>
      <c r="BL18" s="25">
        <v>12.033383919266701</v>
      </c>
      <c r="BM18" s="25">
        <v>1.1959527163698601E-2</v>
      </c>
      <c r="BN18" s="25">
        <v>72.593020337858306</v>
      </c>
      <c r="BO18" s="25">
        <v>254.43209940548101</v>
      </c>
      <c r="BP18" s="25">
        <v>0</v>
      </c>
      <c r="BQ18" s="25">
        <v>2.9810857728514</v>
      </c>
      <c r="BR18" s="25">
        <v>307.98356971944099</v>
      </c>
      <c r="BS18" s="88">
        <v>0</v>
      </c>
      <c r="BT18" s="25">
        <v>958.94687776007504</v>
      </c>
      <c r="BU18" s="25">
        <v>7831.7867847241696</v>
      </c>
      <c r="BV18" s="25">
        <v>220.76836693050601</v>
      </c>
      <c r="BX18" s="22">
        <f t="shared" si="0"/>
        <v>2.2559638276337703E-5</v>
      </c>
      <c r="BY18" s="22">
        <f t="shared" si="1"/>
        <v>1.9671224154533434E-5</v>
      </c>
      <c r="BZ18" s="22">
        <f t="shared" si="2"/>
        <v>1.908999499121422E-5</v>
      </c>
      <c r="CA18" s="22">
        <f t="shared" si="3"/>
        <v>3.3138282856263368E-5</v>
      </c>
      <c r="CB18" s="22">
        <f t="shared" si="4"/>
        <v>2.9543860905203173E-5</v>
      </c>
      <c r="CC18" s="22">
        <f t="shared" si="5"/>
        <v>4.9238974120065365E-5</v>
      </c>
      <c r="CD18" s="22">
        <f t="shared" si="6"/>
        <v>4.7434259135701096E-6</v>
      </c>
    </row>
    <row r="19" spans="1:82" x14ac:dyDescent="0.25">
      <c r="A19" s="87" t="s">
        <v>91</v>
      </c>
      <c r="B19" s="87"/>
      <c r="C19" s="87"/>
      <c r="D19" s="87"/>
      <c r="E19" s="87"/>
      <c r="F19" s="87"/>
      <c r="G19" s="87"/>
      <c r="H19" s="87"/>
      <c r="BX19" s="22" t="str">
        <f t="shared" si="0"/>
        <v/>
      </c>
      <c r="BY19" s="22" t="str">
        <f t="shared" si="1"/>
        <v/>
      </c>
      <c r="BZ19" s="22" t="str">
        <f t="shared" si="2"/>
        <v/>
      </c>
      <c r="CA19" s="22" t="str">
        <f t="shared" si="3"/>
        <v/>
      </c>
      <c r="CB19" s="22" t="str">
        <f t="shared" si="4"/>
        <v/>
      </c>
      <c r="CC19" s="22" t="str">
        <f t="shared" si="5"/>
        <v/>
      </c>
      <c r="CD19" s="22" t="str">
        <f t="shared" si="6"/>
        <v/>
      </c>
    </row>
    <row r="20" spans="1:82" x14ac:dyDescent="0.25">
      <c r="A20" s="87" t="s">
        <v>183</v>
      </c>
      <c r="B20" s="88">
        <v>1283550.6287</v>
      </c>
      <c r="C20" s="88">
        <v>21096.894973999999</v>
      </c>
      <c r="D20" s="88">
        <v>64910.199392000002</v>
      </c>
      <c r="E20" s="88">
        <v>219936.56659999999</v>
      </c>
      <c r="F20" s="88">
        <v>130920.59581</v>
      </c>
      <c r="G20" s="88">
        <v>7295.5789562999998</v>
      </c>
      <c r="H20" s="88">
        <v>430766.00096999999</v>
      </c>
      <c r="J20" s="27" t="s">
        <v>183</v>
      </c>
      <c r="K20" s="88">
        <v>0</v>
      </c>
      <c r="L20" s="25">
        <v>0</v>
      </c>
      <c r="M20" s="25">
        <v>0</v>
      </c>
      <c r="N20" s="25">
        <v>0</v>
      </c>
      <c r="O20" s="25">
        <v>0</v>
      </c>
      <c r="P20" s="88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88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88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88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5">
        <v>0</v>
      </c>
      <c r="BS20" s="88">
        <v>0</v>
      </c>
      <c r="BT20" s="25">
        <v>0</v>
      </c>
      <c r="BU20" s="25">
        <v>0</v>
      </c>
      <c r="BV20" s="25">
        <v>0</v>
      </c>
      <c r="BX20" s="22">
        <f t="shared" si="0"/>
        <v>-1</v>
      </c>
      <c r="BY20" s="22">
        <f t="shared" si="1"/>
        <v>-1</v>
      </c>
      <c r="BZ20" s="22">
        <f t="shared" si="2"/>
        <v>-1</v>
      </c>
      <c r="CA20" s="22">
        <f t="shared" si="3"/>
        <v>-1</v>
      </c>
      <c r="CB20" s="22">
        <f t="shared" si="4"/>
        <v>-1</v>
      </c>
      <c r="CC20" s="22">
        <f t="shared" si="5"/>
        <v>-1</v>
      </c>
      <c r="CD20" s="22">
        <f t="shared" si="6"/>
        <v>-1</v>
      </c>
    </row>
    <row r="21" spans="1:82" x14ac:dyDescent="0.25">
      <c r="A21" s="87" t="s">
        <v>184</v>
      </c>
      <c r="B21" s="88">
        <v>5613.5404368999998</v>
      </c>
      <c r="C21" s="88">
        <v>86.332378414000004</v>
      </c>
      <c r="D21" s="88">
        <v>310.16362982999999</v>
      </c>
      <c r="E21" s="88">
        <v>670.07088936000002</v>
      </c>
      <c r="F21" s="88">
        <v>534.21237401999997</v>
      </c>
      <c r="G21" s="88">
        <v>41.418855141000002</v>
      </c>
      <c r="H21" s="88">
        <v>1550.3473432000001</v>
      </c>
      <c r="J21" s="27" t="s">
        <v>184</v>
      </c>
      <c r="K21" s="88">
        <v>39.538594430400799</v>
      </c>
      <c r="L21" s="25">
        <v>48.511129407469603</v>
      </c>
      <c r="M21" s="25">
        <v>106.69622828896</v>
      </c>
      <c r="N21" s="25">
        <v>106.69622828896</v>
      </c>
      <c r="O21" s="25">
        <v>206.573764786239</v>
      </c>
      <c r="P21" s="88">
        <v>9.8602391317056601E-2</v>
      </c>
      <c r="Q21" s="25">
        <v>20.283797975754901</v>
      </c>
      <c r="R21" s="25">
        <v>329.979624238079</v>
      </c>
      <c r="S21" s="25">
        <v>5613.4706301360802</v>
      </c>
      <c r="T21" s="25">
        <v>89.032863868965805</v>
      </c>
      <c r="U21" s="25">
        <v>68.106825949326193</v>
      </c>
      <c r="V21" s="25">
        <v>14.338904978451</v>
      </c>
      <c r="W21" s="25">
        <v>0.18734211797058301</v>
      </c>
      <c r="X21" s="88">
        <v>30.190078940962898</v>
      </c>
      <c r="Y21" s="25">
        <v>91.317516810476207</v>
      </c>
      <c r="Z21" s="25">
        <v>91.317516810476207</v>
      </c>
      <c r="AA21" s="25">
        <v>1316788.1089270599</v>
      </c>
      <c r="AB21" s="25">
        <v>0</v>
      </c>
      <c r="AC21" s="25">
        <v>28.456366265879598</v>
      </c>
      <c r="AD21" s="25">
        <v>6.4061565125728501</v>
      </c>
      <c r="AE21" s="88">
        <v>11.293529283049599</v>
      </c>
      <c r="AF21" s="25">
        <v>25.620502514721899</v>
      </c>
      <c r="AG21" s="25">
        <v>20.8141046976166</v>
      </c>
      <c r="AH21" s="25">
        <v>0</v>
      </c>
      <c r="AI21" s="25">
        <v>86.331772412462797</v>
      </c>
      <c r="AJ21" s="25">
        <v>0</v>
      </c>
      <c r="AK21" s="88">
        <v>1668.26458451142</v>
      </c>
      <c r="AL21" s="25">
        <v>279.14289741122201</v>
      </c>
      <c r="AM21" s="25">
        <v>31.015871968782498</v>
      </c>
      <c r="AN21" s="25">
        <v>310.15876938000503</v>
      </c>
      <c r="AO21" s="25">
        <v>0</v>
      </c>
      <c r="AP21" s="25">
        <v>68.051818886004398</v>
      </c>
      <c r="AQ21" s="25">
        <v>0.121204007892546</v>
      </c>
      <c r="AR21" s="25">
        <v>454.56326597480103</v>
      </c>
      <c r="AS21" s="25">
        <v>1.0759476832178601</v>
      </c>
      <c r="AT21" s="25">
        <v>24.6891134785077</v>
      </c>
      <c r="AU21" s="25">
        <v>37.709896933921897</v>
      </c>
      <c r="AV21" s="25">
        <v>7.48218830778727E-2</v>
      </c>
      <c r="AW21" s="25">
        <v>0</v>
      </c>
      <c r="AX21" s="25">
        <v>19.096726549931901</v>
      </c>
      <c r="AY21" s="25">
        <v>670.06384257960701</v>
      </c>
      <c r="AZ21" s="25">
        <v>534.20736380184906</v>
      </c>
      <c r="BA21" s="25">
        <v>135.85647877775699</v>
      </c>
      <c r="BB21" s="25">
        <v>0.26283700204478599</v>
      </c>
      <c r="BC21" s="25">
        <v>1.3375847605504899E-3</v>
      </c>
      <c r="BD21" s="25">
        <v>49.149833606155298</v>
      </c>
      <c r="BE21" s="25">
        <v>1.7794500800828901</v>
      </c>
      <c r="BF21" s="25">
        <v>160.231725392285</v>
      </c>
      <c r="BG21" s="25">
        <v>5.0960082372393698</v>
      </c>
      <c r="BH21" s="25">
        <v>1.00858401924635</v>
      </c>
      <c r="BI21" s="25">
        <v>228.940633277666</v>
      </c>
      <c r="BJ21" s="25">
        <v>22.074321051795099</v>
      </c>
      <c r="BK21" s="25">
        <v>0.205863553850648</v>
      </c>
      <c r="BL21" s="25">
        <v>4.7567008719279897</v>
      </c>
      <c r="BM21" s="25">
        <v>6.6796400403445798E-3</v>
      </c>
      <c r="BN21" s="25">
        <v>41.4182649951222</v>
      </c>
      <c r="BO21" s="25">
        <v>48.686894049492999</v>
      </c>
      <c r="BP21" s="25">
        <v>0</v>
      </c>
      <c r="BQ21" s="25">
        <v>2.3058697794124901</v>
      </c>
      <c r="BR21" s="25">
        <v>59.734264077105202</v>
      </c>
      <c r="BS21" s="88">
        <v>0</v>
      </c>
      <c r="BT21" s="25">
        <v>172.4630325286</v>
      </c>
      <c r="BU21" s="25">
        <v>1550.33445350176</v>
      </c>
      <c r="BV21" s="25">
        <v>40.257071023208503</v>
      </c>
      <c r="BX21" s="22">
        <f t="shared" si="0"/>
        <v>-1.2435425504503318E-5</v>
      </c>
      <c r="BY21" s="22">
        <f t="shared" si="1"/>
        <v>-7.0194004652704334E-6</v>
      </c>
      <c r="BZ21" s="22">
        <f t="shared" si="2"/>
        <v>-1.5670599411119583E-5</v>
      </c>
      <c r="CA21" s="22">
        <f t="shared" si="3"/>
        <v>-1.0516469980873176E-5</v>
      </c>
      <c r="CB21" s="22">
        <f t="shared" si="4"/>
        <v>-9.3787010458261137E-6</v>
      </c>
      <c r="CC21" s="22">
        <f t="shared" si="5"/>
        <v>-1.4248242154261878E-5</v>
      </c>
      <c r="CD21" s="22">
        <f t="shared" si="6"/>
        <v>-8.3140712283754592E-6</v>
      </c>
    </row>
    <row r="22" spans="1:82" x14ac:dyDescent="0.25">
      <c r="A22" s="87" t="s">
        <v>185</v>
      </c>
      <c r="B22" s="88">
        <v>47531.137287999998</v>
      </c>
      <c r="C22" s="88">
        <v>892.10476986000003</v>
      </c>
      <c r="D22" s="88">
        <v>1807.5224426</v>
      </c>
      <c r="E22" s="88">
        <v>6439.3757027000001</v>
      </c>
      <c r="F22" s="88">
        <v>5426.3907448</v>
      </c>
      <c r="G22" s="88">
        <v>397.66107419000002</v>
      </c>
      <c r="H22" s="88">
        <v>13200.583500000001</v>
      </c>
      <c r="J22" s="27" t="s">
        <v>185</v>
      </c>
      <c r="K22" s="88">
        <v>0</v>
      </c>
      <c r="L22" s="25">
        <v>0</v>
      </c>
      <c r="M22" s="25">
        <v>0</v>
      </c>
      <c r="N22" s="25">
        <v>0</v>
      </c>
      <c r="O22" s="25">
        <v>0</v>
      </c>
      <c r="P22" s="88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88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88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88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>
        <v>0</v>
      </c>
      <c r="BL22" s="25">
        <v>0</v>
      </c>
      <c r="BM22" s="25">
        <v>0</v>
      </c>
      <c r="BN22" s="25">
        <v>0</v>
      </c>
      <c r="BO22" s="25">
        <v>0</v>
      </c>
      <c r="BP22" s="25">
        <v>0</v>
      </c>
      <c r="BQ22" s="25">
        <v>0</v>
      </c>
      <c r="BR22" s="25">
        <v>0</v>
      </c>
      <c r="BS22" s="88">
        <v>0</v>
      </c>
      <c r="BT22" s="25">
        <v>0</v>
      </c>
      <c r="BU22" s="25">
        <v>0</v>
      </c>
      <c r="BV22" s="25">
        <v>0</v>
      </c>
      <c r="BX22" s="22">
        <f t="shared" si="0"/>
        <v>-1</v>
      </c>
      <c r="BY22" s="22">
        <f t="shared" si="1"/>
        <v>-1</v>
      </c>
      <c r="BZ22" s="22">
        <f t="shared" si="2"/>
        <v>-1</v>
      </c>
      <c r="CA22" s="22">
        <f t="shared" si="3"/>
        <v>-1</v>
      </c>
      <c r="CB22" s="22">
        <f t="shared" si="4"/>
        <v>-1</v>
      </c>
      <c r="CC22" s="22">
        <f t="shared" si="5"/>
        <v>-1</v>
      </c>
      <c r="CD22" s="22">
        <f t="shared" si="6"/>
        <v>-1</v>
      </c>
    </row>
    <row r="23" spans="1:82" x14ac:dyDescent="0.25">
      <c r="A23" s="87" t="s">
        <v>186</v>
      </c>
      <c r="B23" s="88">
        <v>1004002.8617</v>
      </c>
      <c r="C23" s="88">
        <v>14935.639654000001</v>
      </c>
      <c r="D23" s="88">
        <v>57330.250367000001</v>
      </c>
      <c r="E23" s="88">
        <v>189363.65852999999</v>
      </c>
      <c r="F23" s="88">
        <v>100607.72206</v>
      </c>
      <c r="G23" s="88">
        <v>5004.9045281999997</v>
      </c>
      <c r="H23" s="88">
        <v>324891.93745999999</v>
      </c>
      <c r="J23" s="27" t="s">
        <v>186</v>
      </c>
      <c r="K23" s="88">
        <v>0</v>
      </c>
      <c r="L23" s="25">
        <v>0</v>
      </c>
      <c r="M23" s="25">
        <v>0</v>
      </c>
      <c r="N23" s="25">
        <v>0</v>
      </c>
      <c r="O23" s="25">
        <v>0</v>
      </c>
      <c r="P23" s="88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88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88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88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0</v>
      </c>
      <c r="BC23" s="25">
        <v>0</v>
      </c>
      <c r="BD23" s="25">
        <v>0</v>
      </c>
      <c r="BE23" s="25">
        <v>0</v>
      </c>
      <c r="BF23" s="25">
        <v>0</v>
      </c>
      <c r="BG23" s="25">
        <v>0</v>
      </c>
      <c r="BH23" s="25">
        <v>0</v>
      </c>
      <c r="BI23" s="25">
        <v>0</v>
      </c>
      <c r="BJ23" s="25">
        <v>0</v>
      </c>
      <c r="BK23" s="25">
        <v>0</v>
      </c>
      <c r="BL23" s="25">
        <v>0</v>
      </c>
      <c r="BM23" s="25">
        <v>0</v>
      </c>
      <c r="BN23" s="25">
        <v>0</v>
      </c>
      <c r="BO23" s="25">
        <v>0</v>
      </c>
      <c r="BP23" s="25">
        <v>0</v>
      </c>
      <c r="BQ23" s="25">
        <v>0</v>
      </c>
      <c r="BR23" s="25">
        <v>0</v>
      </c>
      <c r="BS23" s="88">
        <v>0</v>
      </c>
      <c r="BT23" s="25">
        <v>0</v>
      </c>
      <c r="BU23" s="25">
        <v>0</v>
      </c>
      <c r="BV23" s="25">
        <v>0</v>
      </c>
      <c r="BX23" s="22">
        <f t="shared" si="0"/>
        <v>-1</v>
      </c>
      <c r="BY23" s="22">
        <f t="shared" si="1"/>
        <v>-1</v>
      </c>
      <c r="BZ23" s="22">
        <f t="shared" si="2"/>
        <v>-1</v>
      </c>
      <c r="CA23" s="22">
        <f t="shared" si="3"/>
        <v>-1</v>
      </c>
      <c r="CB23" s="22">
        <f t="shared" si="4"/>
        <v>-1</v>
      </c>
      <c r="CC23" s="22">
        <f t="shared" si="5"/>
        <v>-1</v>
      </c>
      <c r="CD23" s="22">
        <f t="shared" si="6"/>
        <v>-1</v>
      </c>
    </row>
    <row r="24" spans="1:82" x14ac:dyDescent="0.25">
      <c r="A24" s="87" t="s">
        <v>187</v>
      </c>
      <c r="B24" s="88">
        <v>102591.00046</v>
      </c>
      <c r="C24" s="88">
        <v>2005.7027734000001</v>
      </c>
      <c r="D24" s="88">
        <v>4468.1303017</v>
      </c>
      <c r="E24" s="88">
        <v>11955.877704</v>
      </c>
      <c r="F24" s="88">
        <v>10132.994936999999</v>
      </c>
      <c r="G24" s="88">
        <v>736.27872639999998</v>
      </c>
      <c r="H24" s="88">
        <v>35686.292329000004</v>
      </c>
      <c r="J24" s="27" t="s">
        <v>187</v>
      </c>
      <c r="K24" s="88">
        <v>2490.0029825275201</v>
      </c>
      <c r="L24" s="25">
        <v>1075.7353779489799</v>
      </c>
      <c r="M24" s="25">
        <v>2018.4978049418501</v>
      </c>
      <c r="N24" s="25">
        <v>2018.4978049418501</v>
      </c>
      <c r="O24" s="25">
        <v>3785.2893638137002</v>
      </c>
      <c r="P24" s="88">
        <v>1.6429524850527299</v>
      </c>
      <c r="Q24" s="25">
        <v>573.56177764641996</v>
      </c>
      <c r="R24" s="25">
        <v>7763.7088371724803</v>
      </c>
      <c r="S24" s="25">
        <v>102584.306573411</v>
      </c>
      <c r="T24" s="25">
        <v>2023.4413477414</v>
      </c>
      <c r="U24" s="25">
        <v>1423.8965932523299</v>
      </c>
      <c r="V24" s="25">
        <v>368.811238979775</v>
      </c>
      <c r="W24" s="25">
        <v>11.798186369133401</v>
      </c>
      <c r="X24" s="88">
        <v>1901.2672699317</v>
      </c>
      <c r="Y24" s="25">
        <v>2582.34284961205</v>
      </c>
      <c r="Z24" s="25">
        <v>2582.34284961205</v>
      </c>
      <c r="AA24" s="25">
        <v>24976447.580733798</v>
      </c>
      <c r="AB24" s="25">
        <v>0</v>
      </c>
      <c r="AC24" s="25">
        <v>593.87176735607602</v>
      </c>
      <c r="AD24" s="25">
        <v>154.93675048482601</v>
      </c>
      <c r="AE24" s="88">
        <v>199.292427737232</v>
      </c>
      <c r="AF24" s="25">
        <v>830.10442266428595</v>
      </c>
      <c r="AG24" s="25">
        <v>1310.8002527456799</v>
      </c>
      <c r="AH24" s="25">
        <v>0</v>
      </c>
      <c r="AI24" s="25">
        <v>2005.5588779730699</v>
      </c>
      <c r="AJ24" s="25">
        <v>0</v>
      </c>
      <c r="AK24" s="88">
        <v>38264.793562944702</v>
      </c>
      <c r="AL24" s="25">
        <v>4021.0073827455199</v>
      </c>
      <c r="AM24" s="25">
        <v>446.77856021649399</v>
      </c>
      <c r="AN24" s="25">
        <v>4467.7859429620203</v>
      </c>
      <c r="AO24" s="25">
        <v>0</v>
      </c>
      <c r="AP24" s="25">
        <v>1865.12178761878</v>
      </c>
      <c r="AQ24" s="25">
        <v>1.8856856393128201</v>
      </c>
      <c r="AR24" s="25">
        <v>8536.1805126279905</v>
      </c>
      <c r="AS24" s="25">
        <v>29.927900106372999</v>
      </c>
      <c r="AT24" s="25">
        <v>217.97706467809701</v>
      </c>
      <c r="AU24" s="25">
        <v>498.15555860160799</v>
      </c>
      <c r="AV24" s="25">
        <v>1.6456571677221199</v>
      </c>
      <c r="AW24" s="25">
        <v>0</v>
      </c>
      <c r="AX24" s="25">
        <v>166.34520266208099</v>
      </c>
      <c r="AY24" s="25">
        <v>11955.825201355001</v>
      </c>
      <c r="AZ24" s="25">
        <v>10133.0076813343</v>
      </c>
      <c r="BA24" s="25">
        <v>1822.8175200207199</v>
      </c>
      <c r="BB24" s="25">
        <v>3.21056443878591</v>
      </c>
      <c r="BC24" s="25">
        <v>3.95245975076748E-2</v>
      </c>
      <c r="BD24" s="25">
        <v>1317.2347686635001</v>
      </c>
      <c r="BE24" s="25">
        <v>15.5563463299106</v>
      </c>
      <c r="BF24" s="25">
        <v>3198.8800509267699</v>
      </c>
      <c r="BG24" s="25">
        <v>48.8349083483523</v>
      </c>
      <c r="BH24" s="25">
        <v>10.0184988089529</v>
      </c>
      <c r="BI24" s="25">
        <v>4570.6322570368802</v>
      </c>
      <c r="BJ24" s="25">
        <v>488.29479787027498</v>
      </c>
      <c r="BK24" s="25">
        <v>5.2351946046286004</v>
      </c>
      <c r="BL24" s="25">
        <v>47.287647386144997</v>
      </c>
      <c r="BM24" s="25">
        <v>0.140851337731554</v>
      </c>
      <c r="BN24" s="25">
        <v>736.25657313116801</v>
      </c>
      <c r="BO24" s="25">
        <v>1031.1471107858699</v>
      </c>
      <c r="BP24" s="25">
        <v>0</v>
      </c>
      <c r="BQ24" s="25">
        <v>144.45494306488499</v>
      </c>
      <c r="BR24" s="25">
        <v>1309.1975995306</v>
      </c>
      <c r="BS24" s="88">
        <v>0</v>
      </c>
      <c r="BT24" s="25">
        <v>3044.54000994846</v>
      </c>
      <c r="BU24" s="25">
        <v>35682.326070206102</v>
      </c>
      <c r="BV24" s="25">
        <v>743.06956991033496</v>
      </c>
      <c r="BX24" s="22">
        <f t="shared" si="0"/>
        <v>-6.5248282587973268E-5</v>
      </c>
      <c r="BY24" s="22">
        <f t="shared" si="1"/>
        <v>-7.174314601272194E-5</v>
      </c>
      <c r="BZ24" s="22">
        <f t="shared" si="2"/>
        <v>-7.7069985593018037E-5</v>
      </c>
      <c r="CA24" s="22">
        <f t="shared" si="3"/>
        <v>-4.3913668489586431E-6</v>
      </c>
      <c r="CB24" s="22">
        <f t="shared" si="4"/>
        <v>1.257706569483244E-6</v>
      </c>
      <c r="CC24" s="22">
        <f t="shared" si="5"/>
        <v>-3.0088155528122587E-5</v>
      </c>
      <c r="CD24" s="22">
        <f t="shared" si="6"/>
        <v>-1.1114236125557976E-4</v>
      </c>
    </row>
    <row r="25" spans="1:82" x14ac:dyDescent="0.25">
      <c r="A25" s="87" t="s">
        <v>188</v>
      </c>
      <c r="B25" s="88">
        <v>1069.0319913999999</v>
      </c>
      <c r="C25" s="88">
        <v>19.637100484000001</v>
      </c>
      <c r="D25" s="88">
        <v>46.160459727999999</v>
      </c>
      <c r="E25" s="88">
        <v>132.16977747999999</v>
      </c>
      <c r="F25" s="88">
        <v>112.63979507000001</v>
      </c>
      <c r="G25" s="88">
        <v>8.4206172060999993</v>
      </c>
      <c r="H25" s="88">
        <v>330.54392222000001</v>
      </c>
      <c r="J25" s="27" t="s">
        <v>188</v>
      </c>
      <c r="K25" s="88">
        <v>0</v>
      </c>
      <c r="L25" s="25">
        <v>0</v>
      </c>
      <c r="M25" s="25">
        <v>0</v>
      </c>
      <c r="N25" s="25">
        <v>0</v>
      </c>
      <c r="O25" s="25">
        <v>0</v>
      </c>
      <c r="P25" s="88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88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88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88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0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5">
        <v>0</v>
      </c>
      <c r="BG25" s="25">
        <v>0</v>
      </c>
      <c r="BH25" s="25">
        <v>0</v>
      </c>
      <c r="BI25" s="25">
        <v>0</v>
      </c>
      <c r="BJ25" s="25">
        <v>0</v>
      </c>
      <c r="BK25" s="25">
        <v>0</v>
      </c>
      <c r="BL25" s="25">
        <v>0</v>
      </c>
      <c r="BM25" s="25">
        <v>0</v>
      </c>
      <c r="BN25" s="25">
        <v>0</v>
      </c>
      <c r="BO25" s="25">
        <v>0</v>
      </c>
      <c r="BP25" s="25">
        <v>0</v>
      </c>
      <c r="BQ25" s="25">
        <v>0</v>
      </c>
      <c r="BR25" s="25">
        <v>0</v>
      </c>
      <c r="BS25" s="88">
        <v>0</v>
      </c>
      <c r="BT25" s="25">
        <v>0</v>
      </c>
      <c r="BU25" s="25">
        <v>0</v>
      </c>
      <c r="BV25" s="25">
        <v>0</v>
      </c>
      <c r="BX25" s="22">
        <f t="shared" si="0"/>
        <v>-1</v>
      </c>
      <c r="BY25" s="22">
        <f t="shared" si="1"/>
        <v>-1</v>
      </c>
      <c r="BZ25" s="22">
        <f t="shared" si="2"/>
        <v>-1</v>
      </c>
      <c r="CA25" s="22">
        <f t="shared" si="3"/>
        <v>-1</v>
      </c>
      <c r="CB25" s="22">
        <f t="shared" si="4"/>
        <v>-1</v>
      </c>
      <c r="CC25" s="22">
        <f t="shared" si="5"/>
        <v>-1</v>
      </c>
      <c r="CD25" s="22">
        <f t="shared" si="6"/>
        <v>-1</v>
      </c>
    </row>
    <row r="26" spans="1:82" x14ac:dyDescent="0.25">
      <c r="A26" s="87" t="s">
        <v>189</v>
      </c>
      <c r="B26" s="88">
        <v>118505.42602</v>
      </c>
      <c r="C26" s="88">
        <v>2324.0971982000001</v>
      </c>
      <c r="D26" s="88">
        <v>4268.6423080000004</v>
      </c>
      <c r="E26" s="88">
        <v>16857.428411000001</v>
      </c>
      <c r="F26" s="88">
        <v>14603.281532999999</v>
      </c>
      <c r="G26" s="88">
        <v>1069.9035085</v>
      </c>
      <c r="H26" s="88">
        <v>30097.662101000002</v>
      </c>
      <c r="J26" s="27" t="s">
        <v>189</v>
      </c>
      <c r="K26" s="88">
        <v>2829.8660993445501</v>
      </c>
      <c r="L26" s="25">
        <v>441.40177926973399</v>
      </c>
      <c r="M26" s="25">
        <v>438.76276375322101</v>
      </c>
      <c r="N26" s="25">
        <v>438.76276375322101</v>
      </c>
      <c r="O26" s="25">
        <v>661.59682403000397</v>
      </c>
      <c r="P26" s="88">
        <v>6.49218291829428E-2</v>
      </c>
      <c r="Q26" s="25">
        <v>374.069968816433</v>
      </c>
      <c r="R26" s="25">
        <v>3685.9863042254201</v>
      </c>
      <c r="S26" s="25">
        <v>61961.6836805282</v>
      </c>
      <c r="T26" s="25">
        <v>885.34235456887097</v>
      </c>
      <c r="U26" s="25">
        <v>487.45093440376797</v>
      </c>
      <c r="V26" s="25">
        <v>208.322112222687</v>
      </c>
      <c r="W26" s="25">
        <v>13.408515952409999</v>
      </c>
      <c r="X26" s="88">
        <v>2160.7735180483501</v>
      </c>
      <c r="Y26" s="25">
        <v>1684.3207654498101</v>
      </c>
      <c r="Z26" s="25">
        <v>1684.3207654498101</v>
      </c>
      <c r="AA26" s="25">
        <v>18836786.4987651</v>
      </c>
      <c r="AB26" s="25">
        <v>0</v>
      </c>
      <c r="AC26" s="25">
        <v>202.04333253206801</v>
      </c>
      <c r="AD26" s="25">
        <v>78.010610637125296</v>
      </c>
      <c r="AE26" s="88">
        <v>24.454266824097498</v>
      </c>
      <c r="AF26" s="25">
        <v>634.23466453488902</v>
      </c>
      <c r="AG26" s="25">
        <v>1489.7136752844101</v>
      </c>
      <c r="AH26" s="25">
        <v>0</v>
      </c>
      <c r="AI26" s="25">
        <v>1226.4756008258501</v>
      </c>
      <c r="AJ26" s="25">
        <v>0</v>
      </c>
      <c r="AK26" s="88">
        <v>17125.5712429548</v>
      </c>
      <c r="AL26" s="25">
        <v>1961.2625362050701</v>
      </c>
      <c r="AM26" s="25">
        <v>217.91812613656501</v>
      </c>
      <c r="AN26" s="25">
        <v>2179.1806623416401</v>
      </c>
      <c r="AO26" s="25">
        <v>0</v>
      </c>
      <c r="AP26" s="25">
        <v>1164.40138726022</v>
      </c>
      <c r="AQ26" s="25">
        <v>1.1906260306662899</v>
      </c>
      <c r="AR26" s="25">
        <v>1772.31394996429</v>
      </c>
      <c r="AS26" s="25">
        <v>27.9040655348137</v>
      </c>
      <c r="AT26" s="25">
        <v>24.163679708879599</v>
      </c>
      <c r="AU26" s="25">
        <v>254.070472576707</v>
      </c>
      <c r="AV26" s="25">
        <v>1.3679867655770299</v>
      </c>
      <c r="AW26" s="25">
        <v>0</v>
      </c>
      <c r="AX26" s="25">
        <v>15.7231866694224</v>
      </c>
      <c r="AY26" s="25">
        <v>8778.8165844113992</v>
      </c>
      <c r="AZ26" s="25">
        <v>7642.31032142204</v>
      </c>
      <c r="BA26" s="25">
        <v>1136.50626298935</v>
      </c>
      <c r="BB26" s="25">
        <v>1.42706365160358</v>
      </c>
      <c r="BC26" s="25">
        <v>3.7737472711409398E-2</v>
      </c>
      <c r="BD26" s="25">
        <v>1209.1009226431199</v>
      </c>
      <c r="BE26" s="25">
        <v>1.53890917040074</v>
      </c>
      <c r="BF26" s="25">
        <v>2501.9751533700301</v>
      </c>
      <c r="BG26" s="25">
        <v>10.038622274618699</v>
      </c>
      <c r="BH26" s="25">
        <v>2.4511374768101302</v>
      </c>
      <c r="BI26" s="25">
        <v>3574.9026427189601</v>
      </c>
      <c r="BJ26" s="25">
        <v>199.01008170826299</v>
      </c>
      <c r="BK26" s="25">
        <v>4.6936060142087896</v>
      </c>
      <c r="BL26" s="25">
        <v>11.610353289792</v>
      </c>
      <c r="BM26" s="25">
        <v>0.114156053709</v>
      </c>
      <c r="BN26" s="25">
        <v>559.50955051505503</v>
      </c>
      <c r="BO26" s="25">
        <v>368.76162512498502</v>
      </c>
      <c r="BP26" s="25">
        <v>0</v>
      </c>
      <c r="BQ26" s="25">
        <v>163.871481423874</v>
      </c>
      <c r="BR26" s="25">
        <v>519.92481180733296</v>
      </c>
      <c r="BS26" s="88">
        <v>0</v>
      </c>
      <c r="BT26" s="25">
        <v>375.19571473534</v>
      </c>
      <c r="BU26" s="25">
        <v>16102.498220186601</v>
      </c>
      <c r="BV26" s="25">
        <v>137.189323999045</v>
      </c>
      <c r="BX26" s="22">
        <f t="shared" si="0"/>
        <v>-0.47714053472900886</v>
      </c>
      <c r="BY26" s="22">
        <f t="shared" si="1"/>
        <v>-0.47227869739021744</v>
      </c>
      <c r="BZ26" s="22">
        <f t="shared" si="2"/>
        <v>-0.48949091886720814</v>
      </c>
      <c r="CA26" s="22">
        <f t="shared" si="3"/>
        <v>-0.47923156662003408</v>
      </c>
      <c r="CB26" s="22">
        <f t="shared" si="4"/>
        <v>-0.47667171216604931</v>
      </c>
      <c r="CC26" s="22">
        <f t="shared" si="5"/>
        <v>-0.47704671863401504</v>
      </c>
      <c r="CD26" s="22">
        <f t="shared" si="6"/>
        <v>-0.46499172706003661</v>
      </c>
    </row>
    <row r="27" spans="1:82" x14ac:dyDescent="0.25">
      <c r="A27" s="87" t="s">
        <v>190</v>
      </c>
      <c r="B27" s="88">
        <v>70600.422038999997</v>
      </c>
      <c r="C27" s="88">
        <v>1415.8423829000001</v>
      </c>
      <c r="D27" s="88">
        <v>3715.9953151</v>
      </c>
      <c r="E27" s="88">
        <v>5067.5980539000002</v>
      </c>
      <c r="F27" s="88">
        <v>4158.5304714000004</v>
      </c>
      <c r="G27" s="88">
        <v>293.66807385999999</v>
      </c>
      <c r="H27" s="88">
        <v>37100.637549999999</v>
      </c>
      <c r="J27" s="27" t="s">
        <v>190</v>
      </c>
      <c r="K27" s="88">
        <v>0</v>
      </c>
      <c r="L27" s="25">
        <v>0</v>
      </c>
      <c r="M27" s="25">
        <v>0</v>
      </c>
      <c r="N27" s="25">
        <v>0</v>
      </c>
      <c r="O27" s="25">
        <v>0</v>
      </c>
      <c r="P27" s="88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88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88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88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5">
        <v>0</v>
      </c>
      <c r="BG27" s="25">
        <v>0</v>
      </c>
      <c r="BH27" s="25">
        <v>0</v>
      </c>
      <c r="BI27" s="25">
        <v>0</v>
      </c>
      <c r="BJ27" s="25">
        <v>0</v>
      </c>
      <c r="BK27" s="25">
        <v>0</v>
      </c>
      <c r="BL27" s="25">
        <v>0</v>
      </c>
      <c r="BM27" s="25">
        <v>0</v>
      </c>
      <c r="BN27" s="25">
        <v>0</v>
      </c>
      <c r="BO27" s="25">
        <v>0</v>
      </c>
      <c r="BP27" s="25">
        <v>0</v>
      </c>
      <c r="BQ27" s="25">
        <v>0</v>
      </c>
      <c r="BR27" s="25">
        <v>0</v>
      </c>
      <c r="BS27" s="88">
        <v>0</v>
      </c>
      <c r="BT27" s="25">
        <v>0</v>
      </c>
      <c r="BU27" s="25">
        <v>0</v>
      </c>
      <c r="BV27" s="25">
        <v>0</v>
      </c>
      <c r="BX27" s="22">
        <f t="shared" si="0"/>
        <v>-1</v>
      </c>
      <c r="BY27" s="22">
        <f t="shared" si="1"/>
        <v>-1</v>
      </c>
      <c r="BZ27" s="22">
        <f t="shared" si="2"/>
        <v>-1</v>
      </c>
      <c r="CA27" s="22">
        <f t="shared" si="3"/>
        <v>-1</v>
      </c>
      <c r="CB27" s="22">
        <f t="shared" si="4"/>
        <v>-1</v>
      </c>
      <c r="CC27" s="22">
        <f t="shared" si="5"/>
        <v>-1</v>
      </c>
      <c r="CD27" s="22">
        <f t="shared" si="6"/>
        <v>-1</v>
      </c>
    </row>
    <row r="28" spans="1:82" x14ac:dyDescent="0.25">
      <c r="A28" s="87" t="s">
        <v>191</v>
      </c>
      <c r="B28" s="88">
        <v>411083.58682999999</v>
      </c>
      <c r="C28" s="88">
        <v>7365.6151275000002</v>
      </c>
      <c r="D28" s="88">
        <v>16811.403760000001</v>
      </c>
      <c r="E28" s="88">
        <v>63061.655917999997</v>
      </c>
      <c r="F28" s="88">
        <v>49391.205256000001</v>
      </c>
      <c r="G28" s="88">
        <v>3481.8777025999998</v>
      </c>
      <c r="H28" s="88">
        <v>97671.109674000007</v>
      </c>
      <c r="J28" s="27" t="s">
        <v>191</v>
      </c>
      <c r="K28" s="88">
        <v>0</v>
      </c>
      <c r="L28" s="25">
        <v>0</v>
      </c>
      <c r="M28" s="25">
        <v>0</v>
      </c>
      <c r="N28" s="25">
        <v>0</v>
      </c>
      <c r="O28" s="25">
        <v>0</v>
      </c>
      <c r="P28" s="88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88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88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88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88">
        <v>0</v>
      </c>
      <c r="BT28" s="25">
        <v>0</v>
      </c>
      <c r="BU28" s="25">
        <v>0</v>
      </c>
      <c r="BV28" s="25">
        <v>0</v>
      </c>
      <c r="BX28" s="22">
        <f t="shared" si="0"/>
        <v>-1</v>
      </c>
      <c r="BY28" s="22">
        <f t="shared" si="1"/>
        <v>-1</v>
      </c>
      <c r="BZ28" s="22">
        <f t="shared" si="2"/>
        <v>-1</v>
      </c>
      <c r="CA28" s="22">
        <f t="shared" si="3"/>
        <v>-1</v>
      </c>
      <c r="CB28" s="22">
        <f t="shared" si="4"/>
        <v>-1</v>
      </c>
      <c r="CC28" s="22">
        <f t="shared" si="5"/>
        <v>-1</v>
      </c>
      <c r="CD28" s="22">
        <f t="shared" si="6"/>
        <v>-1</v>
      </c>
    </row>
    <row r="29" spans="1:82" x14ac:dyDescent="0.25">
      <c r="A29" s="87" t="s">
        <v>192</v>
      </c>
      <c r="B29" s="88">
        <v>34493.008569999998</v>
      </c>
      <c r="C29" s="88">
        <v>554.05517996000003</v>
      </c>
      <c r="D29" s="88">
        <v>1783.6517039</v>
      </c>
      <c r="E29" s="88">
        <v>5870.6000664000003</v>
      </c>
      <c r="F29" s="88">
        <v>3599.0572861000001</v>
      </c>
      <c r="G29" s="88">
        <v>210.27878222999999</v>
      </c>
      <c r="H29" s="88">
        <v>10742.141755000001</v>
      </c>
      <c r="J29" s="27" t="s">
        <v>192</v>
      </c>
      <c r="K29" s="88">
        <v>0</v>
      </c>
      <c r="L29" s="25">
        <v>0</v>
      </c>
      <c r="M29" s="25">
        <v>0</v>
      </c>
      <c r="N29" s="25">
        <v>0</v>
      </c>
      <c r="O29" s="25">
        <v>0</v>
      </c>
      <c r="P29" s="88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88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88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88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25">
        <v>0</v>
      </c>
      <c r="BL29" s="25">
        <v>0</v>
      </c>
      <c r="BM29" s="25">
        <v>0</v>
      </c>
      <c r="BN29" s="25">
        <v>0</v>
      </c>
      <c r="BO29" s="25">
        <v>0</v>
      </c>
      <c r="BP29" s="25">
        <v>0</v>
      </c>
      <c r="BQ29" s="25">
        <v>0</v>
      </c>
      <c r="BR29" s="25">
        <v>0</v>
      </c>
      <c r="BS29" s="88">
        <v>0</v>
      </c>
      <c r="BT29" s="25">
        <v>0</v>
      </c>
      <c r="BU29" s="25">
        <v>0</v>
      </c>
      <c r="BV29" s="25">
        <v>0</v>
      </c>
      <c r="BX29" s="22">
        <f t="shared" si="0"/>
        <v>-1</v>
      </c>
      <c r="BY29" s="22">
        <f t="shared" si="1"/>
        <v>-1</v>
      </c>
      <c r="BZ29" s="22">
        <f t="shared" si="2"/>
        <v>-1</v>
      </c>
      <c r="CA29" s="22">
        <f t="shared" si="3"/>
        <v>-1</v>
      </c>
      <c r="CB29" s="22">
        <f t="shared" si="4"/>
        <v>-1</v>
      </c>
      <c r="CC29" s="22">
        <f t="shared" si="5"/>
        <v>-1</v>
      </c>
      <c r="CD29" s="22">
        <f t="shared" si="6"/>
        <v>-1</v>
      </c>
    </row>
    <row r="30" spans="1:82" x14ac:dyDescent="0.25">
      <c r="A30" s="87" t="s">
        <v>193</v>
      </c>
      <c r="B30" s="88">
        <v>666117.55489999999</v>
      </c>
      <c r="C30" s="88">
        <v>12838.494978000001</v>
      </c>
      <c r="D30" s="88">
        <v>23656.703680999999</v>
      </c>
      <c r="E30" s="88">
        <v>93214.051101000005</v>
      </c>
      <c r="F30" s="88">
        <v>78769.758530999999</v>
      </c>
      <c r="G30" s="88">
        <v>5714.5970852999999</v>
      </c>
      <c r="H30" s="88">
        <v>180666.54461000001</v>
      </c>
      <c r="J30" s="27" t="s">
        <v>193</v>
      </c>
      <c r="K30" s="88">
        <v>0</v>
      </c>
      <c r="L30" s="25">
        <v>0</v>
      </c>
      <c r="M30" s="25">
        <v>0</v>
      </c>
      <c r="N30" s="25">
        <v>0</v>
      </c>
      <c r="O30" s="25">
        <v>0</v>
      </c>
      <c r="P30" s="88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88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88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88">
        <v>0</v>
      </c>
      <c r="AL30" s="25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5">
        <v>0</v>
      </c>
      <c r="BG30" s="25">
        <v>0</v>
      </c>
      <c r="BH30" s="25">
        <v>0</v>
      </c>
      <c r="BI30" s="25">
        <v>0</v>
      </c>
      <c r="BJ30" s="25">
        <v>0</v>
      </c>
      <c r="BK30" s="25">
        <v>0</v>
      </c>
      <c r="BL30" s="25">
        <v>0</v>
      </c>
      <c r="BM30" s="25">
        <v>0</v>
      </c>
      <c r="BN30" s="25">
        <v>0</v>
      </c>
      <c r="BO30" s="25">
        <v>0</v>
      </c>
      <c r="BP30" s="25">
        <v>0</v>
      </c>
      <c r="BQ30" s="25">
        <v>0</v>
      </c>
      <c r="BR30" s="25">
        <v>0</v>
      </c>
      <c r="BS30" s="88">
        <v>0</v>
      </c>
      <c r="BT30" s="25">
        <v>0</v>
      </c>
      <c r="BU30" s="25">
        <v>0</v>
      </c>
      <c r="BV30" s="25">
        <v>0</v>
      </c>
      <c r="BX30" s="22">
        <f t="shared" si="0"/>
        <v>-1</v>
      </c>
      <c r="BY30" s="22">
        <f t="shared" si="1"/>
        <v>-1</v>
      </c>
      <c r="BZ30" s="22">
        <f t="shared" si="2"/>
        <v>-1</v>
      </c>
      <c r="CA30" s="22">
        <f t="shared" si="3"/>
        <v>-1</v>
      </c>
      <c r="CB30" s="22">
        <f t="shared" si="4"/>
        <v>-1</v>
      </c>
      <c r="CC30" s="22">
        <f t="shared" si="5"/>
        <v>-1</v>
      </c>
      <c r="CD30" s="22">
        <f t="shared" si="6"/>
        <v>-1</v>
      </c>
    </row>
    <row r="31" spans="1:82" x14ac:dyDescent="0.25">
      <c r="A31" s="87" t="s">
        <v>194</v>
      </c>
      <c r="B31" s="88">
        <v>30367.711017000001</v>
      </c>
      <c r="C31" s="88">
        <v>572.52184753999995</v>
      </c>
      <c r="D31" s="88">
        <v>1406.5452427</v>
      </c>
      <c r="E31" s="88">
        <v>3515.6916697000001</v>
      </c>
      <c r="F31" s="88">
        <v>2932.9608413999999</v>
      </c>
      <c r="G31" s="88">
        <v>214.82335986999999</v>
      </c>
      <c r="H31" s="88">
        <v>10301.847791</v>
      </c>
      <c r="J31" s="27" t="s">
        <v>194</v>
      </c>
      <c r="K31" s="88">
        <v>0</v>
      </c>
      <c r="L31" s="25">
        <v>0</v>
      </c>
      <c r="M31" s="25">
        <v>0</v>
      </c>
      <c r="N31" s="25">
        <v>0</v>
      </c>
      <c r="O31" s="25">
        <v>0</v>
      </c>
      <c r="P31" s="88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88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88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88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88">
        <v>0</v>
      </c>
      <c r="BT31" s="25">
        <v>0</v>
      </c>
      <c r="BU31" s="25">
        <v>0</v>
      </c>
      <c r="BV31" s="25">
        <v>0</v>
      </c>
      <c r="BX31" s="22">
        <f t="shared" si="0"/>
        <v>-1</v>
      </c>
      <c r="BY31" s="22">
        <f t="shared" si="1"/>
        <v>-1</v>
      </c>
      <c r="BZ31" s="22">
        <f t="shared" si="2"/>
        <v>-1</v>
      </c>
      <c r="CA31" s="22">
        <f t="shared" si="3"/>
        <v>-1</v>
      </c>
      <c r="CB31" s="22">
        <f t="shared" si="4"/>
        <v>-1</v>
      </c>
      <c r="CC31" s="22">
        <f t="shared" si="5"/>
        <v>-1</v>
      </c>
      <c r="CD31" s="22">
        <f t="shared" si="6"/>
        <v>-1</v>
      </c>
    </row>
    <row r="32" spans="1:82" x14ac:dyDescent="0.25">
      <c r="A32" s="87" t="s">
        <v>195</v>
      </c>
      <c r="B32" s="88">
        <v>336988.35797000001</v>
      </c>
      <c r="C32" s="88">
        <v>6286.2055595000002</v>
      </c>
      <c r="D32" s="88">
        <v>13540.667767000001</v>
      </c>
      <c r="E32" s="88">
        <v>48705.483487999998</v>
      </c>
      <c r="F32" s="88">
        <v>40400.259899999997</v>
      </c>
      <c r="G32" s="88">
        <v>2934.3053851999998</v>
      </c>
      <c r="H32" s="88">
        <v>79846.112452999994</v>
      </c>
      <c r="J32" s="27" t="s">
        <v>195</v>
      </c>
      <c r="K32" s="88">
        <v>0</v>
      </c>
      <c r="L32" s="25">
        <v>0</v>
      </c>
      <c r="M32" s="25">
        <v>0</v>
      </c>
      <c r="N32" s="25">
        <v>0</v>
      </c>
      <c r="O32" s="25">
        <v>0</v>
      </c>
      <c r="P32" s="88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88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88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88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  <c r="BF32" s="25">
        <v>0</v>
      </c>
      <c r="BG32" s="25">
        <v>0</v>
      </c>
      <c r="BH32" s="25">
        <v>0</v>
      </c>
      <c r="BI32" s="25">
        <v>0</v>
      </c>
      <c r="BJ32" s="25">
        <v>0</v>
      </c>
      <c r="BK32" s="25">
        <v>0</v>
      </c>
      <c r="BL32" s="25">
        <v>0</v>
      </c>
      <c r="BM32" s="25">
        <v>0</v>
      </c>
      <c r="BN32" s="25">
        <v>0</v>
      </c>
      <c r="BO32" s="25">
        <v>0</v>
      </c>
      <c r="BP32" s="25">
        <v>0</v>
      </c>
      <c r="BQ32" s="25">
        <v>0</v>
      </c>
      <c r="BR32" s="25">
        <v>0</v>
      </c>
      <c r="BS32" s="88">
        <v>0</v>
      </c>
      <c r="BT32" s="25">
        <v>0</v>
      </c>
      <c r="BU32" s="25">
        <v>0</v>
      </c>
      <c r="BV32" s="25">
        <v>0</v>
      </c>
      <c r="BX32" s="22">
        <f t="shared" si="0"/>
        <v>-1</v>
      </c>
      <c r="BY32" s="22">
        <f t="shared" si="1"/>
        <v>-1</v>
      </c>
      <c r="BZ32" s="22">
        <f t="shared" si="2"/>
        <v>-1</v>
      </c>
      <c r="CA32" s="22">
        <f t="shared" si="3"/>
        <v>-1</v>
      </c>
      <c r="CB32" s="22">
        <f t="shared" si="4"/>
        <v>-1</v>
      </c>
      <c r="CC32" s="22">
        <f t="shared" si="5"/>
        <v>-1</v>
      </c>
      <c r="CD32" s="22">
        <f t="shared" si="6"/>
        <v>-1</v>
      </c>
    </row>
    <row r="33" spans="1:82" x14ac:dyDescent="0.25">
      <c r="A33" s="87" t="s">
        <v>196</v>
      </c>
      <c r="B33" s="88">
        <v>8913.2498959000004</v>
      </c>
      <c r="C33" s="88">
        <v>155.34282447000001</v>
      </c>
      <c r="D33" s="88">
        <v>466.32045353000001</v>
      </c>
      <c r="E33" s="88">
        <v>941.61385021000001</v>
      </c>
      <c r="F33" s="88">
        <v>765.04382520000001</v>
      </c>
      <c r="G33" s="88">
        <v>57.565506433000003</v>
      </c>
      <c r="H33" s="88">
        <v>3196.1133568999999</v>
      </c>
      <c r="J33" s="27" t="s">
        <v>196</v>
      </c>
      <c r="K33" s="88">
        <v>0</v>
      </c>
      <c r="L33" s="25">
        <v>0</v>
      </c>
      <c r="M33" s="25">
        <v>0</v>
      </c>
      <c r="N33" s="25">
        <v>0</v>
      </c>
      <c r="O33" s="25">
        <v>0</v>
      </c>
      <c r="P33" s="88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88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88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88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88">
        <v>0</v>
      </c>
      <c r="BT33" s="25">
        <v>0</v>
      </c>
      <c r="BU33" s="25">
        <v>0</v>
      </c>
      <c r="BV33" s="25">
        <v>0</v>
      </c>
      <c r="BX33" s="22">
        <f t="shared" si="0"/>
        <v>-1</v>
      </c>
      <c r="BY33" s="22">
        <f t="shared" si="1"/>
        <v>-1</v>
      </c>
      <c r="BZ33" s="22">
        <f t="shared" si="2"/>
        <v>-1</v>
      </c>
      <c r="CA33" s="22">
        <f t="shared" si="3"/>
        <v>-1</v>
      </c>
      <c r="CB33" s="22">
        <f t="shared" si="4"/>
        <v>-1</v>
      </c>
      <c r="CC33" s="22">
        <f t="shared" si="5"/>
        <v>-1</v>
      </c>
      <c r="CD33" s="22">
        <f t="shared" si="6"/>
        <v>-1</v>
      </c>
    </row>
    <row r="34" spans="1:82" x14ac:dyDescent="0.25">
      <c r="A34" s="87" t="s">
        <v>197</v>
      </c>
      <c r="B34" s="88">
        <v>150842.63454999999</v>
      </c>
      <c r="C34" s="88">
        <v>2879.1583945000002</v>
      </c>
      <c r="D34" s="88">
        <v>5524.3858780999999</v>
      </c>
      <c r="E34" s="88">
        <v>21470.199925000001</v>
      </c>
      <c r="F34" s="88">
        <v>18212.962273000001</v>
      </c>
      <c r="G34" s="88">
        <v>1330.35996</v>
      </c>
      <c r="H34" s="88">
        <v>37827.35658</v>
      </c>
      <c r="J34" s="27" t="s">
        <v>197</v>
      </c>
      <c r="K34" s="88">
        <v>0</v>
      </c>
      <c r="L34" s="25">
        <v>0</v>
      </c>
      <c r="M34" s="25">
        <v>0</v>
      </c>
      <c r="N34" s="25">
        <v>0</v>
      </c>
      <c r="O34" s="25">
        <v>0</v>
      </c>
      <c r="P34" s="88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88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88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88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  <c r="BB34" s="25">
        <v>0</v>
      </c>
      <c r="BC34" s="25">
        <v>0</v>
      </c>
      <c r="BD34" s="25">
        <v>0</v>
      </c>
      <c r="BE34" s="25">
        <v>0</v>
      </c>
      <c r="BF34" s="25">
        <v>0</v>
      </c>
      <c r="BG34" s="25">
        <v>0</v>
      </c>
      <c r="BH34" s="25">
        <v>0</v>
      </c>
      <c r="BI34" s="25">
        <v>0</v>
      </c>
      <c r="BJ34" s="25">
        <v>0</v>
      </c>
      <c r="BK34" s="25">
        <v>0</v>
      </c>
      <c r="BL34" s="25">
        <v>0</v>
      </c>
      <c r="BM34" s="25">
        <v>0</v>
      </c>
      <c r="BN34" s="25">
        <v>0</v>
      </c>
      <c r="BO34" s="25">
        <v>0</v>
      </c>
      <c r="BP34" s="25">
        <v>0</v>
      </c>
      <c r="BQ34" s="25">
        <v>0</v>
      </c>
      <c r="BR34" s="25">
        <v>0</v>
      </c>
      <c r="BS34" s="88">
        <v>0</v>
      </c>
      <c r="BT34" s="25">
        <v>0</v>
      </c>
      <c r="BU34" s="25">
        <v>0</v>
      </c>
      <c r="BV34" s="25">
        <v>0</v>
      </c>
      <c r="BX34" s="22">
        <f t="shared" si="0"/>
        <v>-1</v>
      </c>
      <c r="BY34" s="22">
        <f t="shared" si="1"/>
        <v>-1</v>
      </c>
      <c r="BZ34" s="22">
        <f t="shared" si="2"/>
        <v>-1</v>
      </c>
      <c r="CA34" s="22">
        <f t="shared" si="3"/>
        <v>-1</v>
      </c>
      <c r="CB34" s="22">
        <f t="shared" si="4"/>
        <v>-1</v>
      </c>
      <c r="CC34" s="22">
        <f t="shared" si="5"/>
        <v>-1</v>
      </c>
      <c r="CD34" s="22">
        <f t="shared" si="6"/>
        <v>-1</v>
      </c>
    </row>
    <row r="35" spans="1:82" x14ac:dyDescent="0.25">
      <c r="A35" s="87" t="s">
        <v>198</v>
      </c>
      <c r="B35" s="88">
        <v>13117.534768</v>
      </c>
      <c r="C35" s="88">
        <v>210.66935968000001</v>
      </c>
      <c r="D35" s="88">
        <v>728.81744512</v>
      </c>
      <c r="E35" s="88">
        <v>1409.3216097</v>
      </c>
      <c r="F35" s="88">
        <v>1125.1369969</v>
      </c>
      <c r="G35" s="88">
        <v>86.859611704000002</v>
      </c>
      <c r="H35" s="88">
        <v>4364.9262212000003</v>
      </c>
      <c r="J35" s="27" t="s">
        <v>198</v>
      </c>
      <c r="K35" s="88">
        <v>67.349944203539494</v>
      </c>
      <c r="L35" s="25">
        <v>133.983968533774</v>
      </c>
      <c r="M35" s="25">
        <v>303.701703728626</v>
      </c>
      <c r="N35" s="25">
        <v>303.701703728626</v>
      </c>
      <c r="O35" s="25">
        <v>591.17818667239806</v>
      </c>
      <c r="P35" s="88">
        <v>0.28643206361516499</v>
      </c>
      <c r="Q35" s="25">
        <v>52.811242869778098</v>
      </c>
      <c r="R35" s="25">
        <v>899.79718999345403</v>
      </c>
      <c r="S35" s="25">
        <v>12830.5045893395</v>
      </c>
      <c r="T35" s="25">
        <v>244.62709742509799</v>
      </c>
      <c r="U35" s="25">
        <v>190.34659539050301</v>
      </c>
      <c r="V35" s="25">
        <v>38.283814407550999</v>
      </c>
      <c r="W35" s="25">
        <v>0.31911913325551</v>
      </c>
      <c r="X35" s="88">
        <v>51.425761321836198</v>
      </c>
      <c r="Y35" s="25">
        <v>237.75188571435001</v>
      </c>
      <c r="Z35" s="25">
        <v>237.75188571435001</v>
      </c>
      <c r="AA35" s="25">
        <v>2718256.2195106801</v>
      </c>
      <c r="AB35" s="25">
        <v>0</v>
      </c>
      <c r="AC35" s="25">
        <v>79.558050524715398</v>
      </c>
      <c r="AD35" s="25">
        <v>17.359186339298901</v>
      </c>
      <c r="AE35" s="88">
        <v>32.518569786190099</v>
      </c>
      <c r="AF35" s="25">
        <v>63.965583482603897</v>
      </c>
      <c r="AG35" s="25">
        <v>35.454734034299499</v>
      </c>
      <c r="AH35" s="25">
        <v>0</v>
      </c>
      <c r="AI35" s="25">
        <v>205.38808816162</v>
      </c>
      <c r="AJ35" s="25">
        <v>0</v>
      </c>
      <c r="AK35" s="88">
        <v>4574.6446956243699</v>
      </c>
      <c r="AL35" s="25">
        <v>642.38095389363798</v>
      </c>
      <c r="AM35" s="25">
        <v>71.375706578261301</v>
      </c>
      <c r="AN35" s="25">
        <v>713.75666047189895</v>
      </c>
      <c r="AO35" s="25">
        <v>0</v>
      </c>
      <c r="AP35" s="25">
        <v>178.71618257907599</v>
      </c>
      <c r="AQ35" s="25">
        <v>0.26633962907234998</v>
      </c>
      <c r="AR35" s="25">
        <v>1295.5189913484301</v>
      </c>
      <c r="AS35" s="25">
        <v>1.8494096868885599</v>
      </c>
      <c r="AT35" s="25">
        <v>60.739195386828499</v>
      </c>
      <c r="AU35" s="25">
        <v>86.321711635443705</v>
      </c>
      <c r="AV35" s="25">
        <v>0.14561412225731199</v>
      </c>
      <c r="AW35" s="25">
        <v>0</v>
      </c>
      <c r="AX35" s="25">
        <v>47.069160377431302</v>
      </c>
      <c r="AY35" s="25">
        <v>1381.7272535438501</v>
      </c>
      <c r="AZ35" s="25">
        <v>1102.7561031279999</v>
      </c>
      <c r="BA35" s="25">
        <v>278.97115041584601</v>
      </c>
      <c r="BB35" s="25">
        <v>0.61187200085980198</v>
      </c>
      <c r="BC35" s="25">
        <v>2.2085837177642899E-3</v>
      </c>
      <c r="BD35" s="25">
        <v>86.429721474671595</v>
      </c>
      <c r="BE35" s="25">
        <v>4.3837533623241098</v>
      </c>
      <c r="BF35" s="25">
        <v>324.53432932643199</v>
      </c>
      <c r="BG35" s="25">
        <v>12.3869616517028</v>
      </c>
      <c r="BH35" s="25">
        <v>2.4377900825079699</v>
      </c>
      <c r="BI35" s="25">
        <v>463.69611871889401</v>
      </c>
      <c r="BJ35" s="25">
        <v>60.9988856708733</v>
      </c>
      <c r="BK35" s="25">
        <v>0.37302198790764801</v>
      </c>
      <c r="BL35" s="25">
        <v>11.495658843565501</v>
      </c>
      <c r="BM35" s="25">
        <v>1.32362574998484E-2</v>
      </c>
      <c r="BN35" s="25">
        <v>85.213298643165302</v>
      </c>
      <c r="BO35" s="25">
        <v>135.72732197781801</v>
      </c>
      <c r="BP35" s="25">
        <v>0</v>
      </c>
      <c r="BQ35" s="25">
        <v>3.9475677084552299</v>
      </c>
      <c r="BR35" s="25">
        <v>165.38110621044299</v>
      </c>
      <c r="BS35" s="88">
        <v>0</v>
      </c>
      <c r="BT35" s="25">
        <v>496.56098763775799</v>
      </c>
      <c r="BU35" s="25">
        <v>4248.0842650616996</v>
      </c>
      <c r="BV35" s="25">
        <v>115.06880480653901</v>
      </c>
      <c r="BX35" s="22">
        <f t="shared" si="0"/>
        <v>-2.1881411693354516E-2</v>
      </c>
      <c r="BY35" s="22">
        <f t="shared" si="1"/>
        <v>-2.5069006363346292E-2</v>
      </c>
      <c r="BZ35" s="22">
        <f t="shared" si="2"/>
        <v>-2.0664687362994288E-2</v>
      </c>
      <c r="CA35" s="22">
        <f t="shared" si="3"/>
        <v>-1.9579885787761254E-2</v>
      </c>
      <c r="CB35" s="22">
        <f t="shared" si="4"/>
        <v>-1.9891705484455957E-2</v>
      </c>
      <c r="CC35" s="22">
        <f t="shared" si="5"/>
        <v>-1.895372346868188E-2</v>
      </c>
      <c r="CD35" s="22">
        <f t="shared" si="6"/>
        <v>-2.6768369089679288E-2</v>
      </c>
    </row>
    <row r="36" spans="1:82" x14ac:dyDescent="0.25">
      <c r="A36" s="87" t="s">
        <v>199</v>
      </c>
      <c r="B36" s="88">
        <v>794179.79229000001</v>
      </c>
      <c r="C36" s="88">
        <v>12474.342118</v>
      </c>
      <c r="D36" s="88">
        <v>41478.949758000002</v>
      </c>
      <c r="E36" s="88">
        <v>144225.78400000001</v>
      </c>
      <c r="F36" s="88">
        <v>83179.348937999996</v>
      </c>
      <c r="G36" s="88">
        <v>4527.2205142000003</v>
      </c>
      <c r="H36" s="88">
        <v>249140.49341</v>
      </c>
      <c r="J36" s="27" t="s">
        <v>199</v>
      </c>
      <c r="K36" s="88">
        <v>0</v>
      </c>
      <c r="L36" s="25">
        <v>0</v>
      </c>
      <c r="M36" s="25">
        <v>0</v>
      </c>
      <c r="N36" s="25">
        <v>0</v>
      </c>
      <c r="O36" s="25">
        <v>0</v>
      </c>
      <c r="P36" s="88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88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88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88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0</v>
      </c>
      <c r="BB36" s="25">
        <v>0</v>
      </c>
      <c r="BC36" s="25">
        <v>0</v>
      </c>
      <c r="BD36" s="25">
        <v>0</v>
      </c>
      <c r="BE36" s="25">
        <v>0</v>
      </c>
      <c r="BF36" s="25">
        <v>0</v>
      </c>
      <c r="BG36" s="25">
        <v>0</v>
      </c>
      <c r="BH36" s="25">
        <v>0</v>
      </c>
      <c r="BI36" s="25">
        <v>0</v>
      </c>
      <c r="BJ36" s="25">
        <v>0</v>
      </c>
      <c r="BK36" s="25">
        <v>0</v>
      </c>
      <c r="BL36" s="25">
        <v>0</v>
      </c>
      <c r="BM36" s="25">
        <v>0</v>
      </c>
      <c r="BN36" s="25">
        <v>0</v>
      </c>
      <c r="BO36" s="25">
        <v>0</v>
      </c>
      <c r="BP36" s="25">
        <v>0</v>
      </c>
      <c r="BQ36" s="25">
        <v>0</v>
      </c>
      <c r="BR36" s="25">
        <v>0</v>
      </c>
      <c r="BS36" s="88">
        <v>0</v>
      </c>
      <c r="BT36" s="25">
        <v>0</v>
      </c>
      <c r="BU36" s="25">
        <v>0</v>
      </c>
      <c r="BV36" s="25">
        <v>0</v>
      </c>
      <c r="BX36" s="22">
        <f t="shared" si="0"/>
        <v>-1</v>
      </c>
      <c r="BY36" s="22">
        <f t="shared" si="1"/>
        <v>-1</v>
      </c>
      <c r="BZ36" s="22">
        <f t="shared" si="2"/>
        <v>-1</v>
      </c>
      <c r="CA36" s="22">
        <f t="shared" si="3"/>
        <v>-1</v>
      </c>
      <c r="CB36" s="22">
        <f t="shared" si="4"/>
        <v>-1</v>
      </c>
      <c r="CC36" s="22">
        <f t="shared" si="5"/>
        <v>-1</v>
      </c>
      <c r="CD36" s="22">
        <f t="shared" si="6"/>
        <v>-1</v>
      </c>
    </row>
    <row r="37" spans="1:82" x14ac:dyDescent="0.25">
      <c r="A37" s="87" t="s">
        <v>200</v>
      </c>
      <c r="B37" s="88">
        <v>28990.79739</v>
      </c>
      <c r="C37" s="88">
        <v>466.27249485999999</v>
      </c>
      <c r="D37" s="88">
        <v>1509.6240272</v>
      </c>
      <c r="E37" s="88">
        <v>4709.5616031999998</v>
      </c>
      <c r="F37" s="88">
        <v>2965.8048051999999</v>
      </c>
      <c r="G37" s="88">
        <v>179.48327044000001</v>
      </c>
      <c r="H37" s="88">
        <v>9004.9575115000007</v>
      </c>
      <c r="J37" s="27" t="s">
        <v>200</v>
      </c>
      <c r="K37" s="88">
        <v>0</v>
      </c>
      <c r="L37" s="25">
        <v>0</v>
      </c>
      <c r="M37" s="25">
        <v>0</v>
      </c>
      <c r="N37" s="25">
        <v>0</v>
      </c>
      <c r="O37" s="25">
        <v>0</v>
      </c>
      <c r="P37" s="88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88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88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88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25">
        <v>0</v>
      </c>
      <c r="BB37" s="25">
        <v>0</v>
      </c>
      <c r="BC37" s="25">
        <v>0</v>
      </c>
      <c r="BD37" s="25">
        <v>0</v>
      </c>
      <c r="BE37" s="25">
        <v>0</v>
      </c>
      <c r="BF37" s="25">
        <v>0</v>
      </c>
      <c r="BG37" s="25">
        <v>0</v>
      </c>
      <c r="BH37" s="25">
        <v>0</v>
      </c>
      <c r="BI37" s="25">
        <v>0</v>
      </c>
      <c r="BJ37" s="25">
        <v>0</v>
      </c>
      <c r="BK37" s="25">
        <v>0</v>
      </c>
      <c r="BL37" s="25">
        <v>0</v>
      </c>
      <c r="BM37" s="25">
        <v>0</v>
      </c>
      <c r="BN37" s="25">
        <v>0</v>
      </c>
      <c r="BO37" s="25">
        <v>0</v>
      </c>
      <c r="BP37" s="25">
        <v>0</v>
      </c>
      <c r="BQ37" s="25">
        <v>0</v>
      </c>
      <c r="BR37" s="25">
        <v>0</v>
      </c>
      <c r="BS37" s="88">
        <v>0</v>
      </c>
      <c r="BT37" s="25">
        <v>0</v>
      </c>
      <c r="BU37" s="25">
        <v>0</v>
      </c>
      <c r="BV37" s="25">
        <v>0</v>
      </c>
      <c r="BX37" s="22">
        <f t="shared" si="0"/>
        <v>-1</v>
      </c>
      <c r="BY37" s="22">
        <f t="shared" si="1"/>
        <v>-1</v>
      </c>
      <c r="BZ37" s="22">
        <f t="shared" si="2"/>
        <v>-1</v>
      </c>
      <c r="CA37" s="22">
        <f t="shared" si="3"/>
        <v>-1</v>
      </c>
      <c r="CB37" s="22">
        <f t="shared" si="4"/>
        <v>-1</v>
      </c>
      <c r="CC37" s="22">
        <f t="shared" si="5"/>
        <v>-1</v>
      </c>
      <c r="CD37" s="22">
        <f t="shared" si="6"/>
        <v>-1</v>
      </c>
    </row>
    <row r="38" spans="1:82" x14ac:dyDescent="0.25">
      <c r="A38" s="87" t="s">
        <v>201</v>
      </c>
      <c r="B38" s="88">
        <v>17914.388977999999</v>
      </c>
      <c r="C38" s="88">
        <v>338.71570809000002</v>
      </c>
      <c r="D38" s="88">
        <v>812.73862086999998</v>
      </c>
      <c r="E38" s="88">
        <v>2145.6599339999998</v>
      </c>
      <c r="F38" s="88">
        <v>1732.6596317000001</v>
      </c>
      <c r="G38" s="88">
        <v>123.45961943</v>
      </c>
      <c r="H38" s="88">
        <v>6338.1997334999996</v>
      </c>
      <c r="J38" s="27" t="s">
        <v>201</v>
      </c>
      <c r="K38" s="88">
        <v>0</v>
      </c>
      <c r="L38" s="25">
        <v>0</v>
      </c>
      <c r="M38" s="25">
        <v>0</v>
      </c>
      <c r="N38" s="25">
        <v>0</v>
      </c>
      <c r="O38" s="25">
        <v>0</v>
      </c>
      <c r="P38" s="88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88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88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88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  <c r="BF38" s="25">
        <v>0</v>
      </c>
      <c r="BG38" s="25">
        <v>0</v>
      </c>
      <c r="BH38" s="25">
        <v>0</v>
      </c>
      <c r="BI38" s="25">
        <v>0</v>
      </c>
      <c r="BJ38" s="25">
        <v>0</v>
      </c>
      <c r="BK38" s="25">
        <v>0</v>
      </c>
      <c r="BL38" s="25">
        <v>0</v>
      </c>
      <c r="BM38" s="25">
        <v>0</v>
      </c>
      <c r="BN38" s="25">
        <v>0</v>
      </c>
      <c r="BO38" s="25">
        <v>0</v>
      </c>
      <c r="BP38" s="25">
        <v>0</v>
      </c>
      <c r="BQ38" s="25">
        <v>0</v>
      </c>
      <c r="BR38" s="25">
        <v>0</v>
      </c>
      <c r="BS38" s="88">
        <v>0</v>
      </c>
      <c r="BT38" s="25">
        <v>0</v>
      </c>
      <c r="BU38" s="25">
        <v>0</v>
      </c>
      <c r="BV38" s="25">
        <v>0</v>
      </c>
      <c r="BX38" s="22">
        <f t="shared" si="0"/>
        <v>-1</v>
      </c>
      <c r="BY38" s="22">
        <f t="shared" si="1"/>
        <v>-1</v>
      </c>
      <c r="BZ38" s="22">
        <f t="shared" si="2"/>
        <v>-1</v>
      </c>
      <c r="CA38" s="22">
        <f t="shared" si="3"/>
        <v>-1</v>
      </c>
      <c r="CB38" s="22">
        <f t="shared" si="4"/>
        <v>-1</v>
      </c>
      <c r="CC38" s="22">
        <f t="shared" si="5"/>
        <v>-1</v>
      </c>
      <c r="CD38" s="22">
        <f t="shared" si="6"/>
        <v>-1</v>
      </c>
    </row>
    <row r="39" spans="1:82" x14ac:dyDescent="0.25">
      <c r="A39" s="87" t="s">
        <v>202</v>
      </c>
      <c r="B39" s="88">
        <v>401258.47265000001</v>
      </c>
      <c r="C39" s="88">
        <v>5825.6106659999996</v>
      </c>
      <c r="D39" s="88">
        <v>23456.062592999999</v>
      </c>
      <c r="E39" s="88">
        <v>79455.972024999995</v>
      </c>
      <c r="F39" s="88">
        <v>39742.896945</v>
      </c>
      <c r="G39" s="88">
        <v>1798.5932163</v>
      </c>
      <c r="H39" s="88">
        <v>134916.81622000001</v>
      </c>
      <c r="J39" s="27" t="s">
        <v>202</v>
      </c>
      <c r="K39" s="88">
        <v>0</v>
      </c>
      <c r="L39" s="25">
        <v>0</v>
      </c>
      <c r="M39" s="25">
        <v>0</v>
      </c>
      <c r="N39" s="25">
        <v>0</v>
      </c>
      <c r="O39" s="25">
        <v>0</v>
      </c>
      <c r="P39" s="88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88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88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88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  <c r="BF39" s="25">
        <v>0</v>
      </c>
      <c r="BG39" s="25">
        <v>0</v>
      </c>
      <c r="BH39" s="25">
        <v>0</v>
      </c>
      <c r="BI39" s="25">
        <v>0</v>
      </c>
      <c r="BJ39" s="25">
        <v>0</v>
      </c>
      <c r="BK39" s="25">
        <v>0</v>
      </c>
      <c r="BL39" s="25">
        <v>0</v>
      </c>
      <c r="BM39" s="25">
        <v>0</v>
      </c>
      <c r="BN39" s="25">
        <v>0</v>
      </c>
      <c r="BO39" s="25">
        <v>0</v>
      </c>
      <c r="BP39" s="25">
        <v>0</v>
      </c>
      <c r="BQ39" s="25">
        <v>0</v>
      </c>
      <c r="BR39" s="25">
        <v>0</v>
      </c>
      <c r="BS39" s="88">
        <v>0</v>
      </c>
      <c r="BT39" s="25">
        <v>0</v>
      </c>
      <c r="BU39" s="25">
        <v>0</v>
      </c>
      <c r="BV39" s="25">
        <v>0</v>
      </c>
      <c r="BX39" s="22">
        <f t="shared" si="0"/>
        <v>-1</v>
      </c>
      <c r="BY39" s="22">
        <f t="shared" si="1"/>
        <v>-1</v>
      </c>
      <c r="BZ39" s="22">
        <f t="shared" si="2"/>
        <v>-1</v>
      </c>
      <c r="CA39" s="22">
        <f t="shared" si="3"/>
        <v>-1</v>
      </c>
      <c r="CB39" s="22">
        <f t="shared" si="4"/>
        <v>-1</v>
      </c>
      <c r="CC39" s="22">
        <f t="shared" si="5"/>
        <v>-1</v>
      </c>
      <c r="CD39" s="22">
        <f t="shared" si="6"/>
        <v>-1</v>
      </c>
    </row>
    <row r="40" spans="1:82" x14ac:dyDescent="0.25">
      <c r="A40" s="87" t="s">
        <v>203</v>
      </c>
      <c r="B40" s="88">
        <v>45153.671575</v>
      </c>
      <c r="C40" s="88">
        <v>757.15673673000003</v>
      </c>
      <c r="D40" s="88">
        <v>2328.2278184000002</v>
      </c>
      <c r="E40" s="88">
        <v>6540.4575862000002</v>
      </c>
      <c r="F40" s="88">
        <v>4415.8449253999997</v>
      </c>
      <c r="G40" s="88">
        <v>284.48726508999999</v>
      </c>
      <c r="H40" s="88">
        <v>14716.656239</v>
      </c>
      <c r="J40" s="27" t="s">
        <v>203</v>
      </c>
      <c r="K40" s="88">
        <v>0</v>
      </c>
      <c r="L40" s="25">
        <v>0</v>
      </c>
      <c r="M40" s="25">
        <v>0</v>
      </c>
      <c r="N40" s="25">
        <v>0</v>
      </c>
      <c r="O40" s="25">
        <v>0</v>
      </c>
      <c r="P40" s="88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88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88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88">
        <v>0</v>
      </c>
      <c r="AL40" s="25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  <c r="BF40" s="25">
        <v>0</v>
      </c>
      <c r="BG40" s="25">
        <v>0</v>
      </c>
      <c r="BH40" s="25">
        <v>0</v>
      </c>
      <c r="BI40" s="25">
        <v>0</v>
      </c>
      <c r="BJ40" s="25">
        <v>0</v>
      </c>
      <c r="BK40" s="25">
        <v>0</v>
      </c>
      <c r="BL40" s="25">
        <v>0</v>
      </c>
      <c r="BM40" s="25">
        <v>0</v>
      </c>
      <c r="BN40" s="25">
        <v>0</v>
      </c>
      <c r="BO40" s="25">
        <v>0</v>
      </c>
      <c r="BP40" s="25">
        <v>0</v>
      </c>
      <c r="BQ40" s="25">
        <v>0</v>
      </c>
      <c r="BR40" s="25">
        <v>0</v>
      </c>
      <c r="BS40" s="88">
        <v>0</v>
      </c>
      <c r="BT40" s="25">
        <v>0</v>
      </c>
      <c r="BU40" s="25">
        <v>0</v>
      </c>
      <c r="BV40" s="25">
        <v>0</v>
      </c>
      <c r="BX40" s="22">
        <f t="shared" si="0"/>
        <v>-1</v>
      </c>
      <c r="BY40" s="22">
        <f t="shared" si="1"/>
        <v>-1</v>
      </c>
      <c r="BZ40" s="22">
        <f t="shared" si="2"/>
        <v>-1</v>
      </c>
      <c r="CA40" s="22">
        <f t="shared" si="3"/>
        <v>-1</v>
      </c>
      <c r="CB40" s="22">
        <f t="shared" si="4"/>
        <v>-1</v>
      </c>
      <c r="CC40" s="22">
        <f t="shared" si="5"/>
        <v>-1</v>
      </c>
      <c r="CD40" s="22">
        <f t="shared" si="6"/>
        <v>-1</v>
      </c>
    </row>
    <row r="41" spans="1:82" x14ac:dyDescent="0.25">
      <c r="A41" s="87" t="s">
        <v>204</v>
      </c>
      <c r="B41" s="88">
        <v>166340.52807</v>
      </c>
      <c r="C41" s="88">
        <v>3280.0854976999999</v>
      </c>
      <c r="D41" s="88">
        <v>6471.3525651</v>
      </c>
      <c r="E41" s="88">
        <v>20993.484218000001</v>
      </c>
      <c r="F41" s="88">
        <v>18058.270444000002</v>
      </c>
      <c r="G41" s="88">
        <v>1316.7785134000001</v>
      </c>
      <c r="H41" s="88">
        <v>52528.218682999999</v>
      </c>
      <c r="J41" s="27" t="s">
        <v>204</v>
      </c>
      <c r="K41" s="88">
        <v>3690.6231400194401</v>
      </c>
      <c r="L41" s="25">
        <v>1212.52155515555</v>
      </c>
      <c r="M41" s="25">
        <v>2084.747285208</v>
      </c>
      <c r="N41" s="25">
        <v>2084.747285208</v>
      </c>
      <c r="O41" s="25">
        <v>3830.7082139079798</v>
      </c>
      <c r="P41" s="88">
        <v>1.5540144299416701</v>
      </c>
      <c r="Q41" s="25">
        <v>714.314882945764</v>
      </c>
      <c r="R41" s="25">
        <v>8995.5243236387505</v>
      </c>
      <c r="S41" s="25">
        <v>122088.428278245</v>
      </c>
      <c r="T41" s="25">
        <v>2307.6586577979901</v>
      </c>
      <c r="U41" s="25">
        <v>1557.62332269333</v>
      </c>
      <c r="V41" s="25">
        <v>443.56984052080003</v>
      </c>
      <c r="W41" s="25">
        <v>17.486997845090698</v>
      </c>
      <c r="X41" s="88">
        <v>2818.01398418591</v>
      </c>
      <c r="Y41" s="25">
        <v>3216.1272891407398</v>
      </c>
      <c r="Z41" s="25">
        <v>3216.1272891407398</v>
      </c>
      <c r="AA41" s="25">
        <v>31242655.030914299</v>
      </c>
      <c r="AB41" s="25">
        <v>0</v>
      </c>
      <c r="AC41" s="25">
        <v>649.02974716735696</v>
      </c>
      <c r="AD41" s="25">
        <v>181.69566200397699</v>
      </c>
      <c r="AE41" s="88">
        <v>196.609803902789</v>
      </c>
      <c r="AF41" s="25">
        <v>1079.2082870480799</v>
      </c>
      <c r="AG41" s="25">
        <v>1942.8385622518799</v>
      </c>
      <c r="AH41" s="25">
        <v>0</v>
      </c>
      <c r="AI41" s="25">
        <v>2415.1603070377</v>
      </c>
      <c r="AJ41" s="25">
        <v>0</v>
      </c>
      <c r="AK41" s="88">
        <v>43826.854326074601</v>
      </c>
      <c r="AL41" s="25">
        <v>4489.3141350374999</v>
      </c>
      <c r="AM41" s="25">
        <v>498.812759061051</v>
      </c>
      <c r="AN41" s="25">
        <v>4988.1268940985501</v>
      </c>
      <c r="AO41" s="25">
        <v>0</v>
      </c>
      <c r="AP41" s="25">
        <v>2297.3994101110002</v>
      </c>
      <c r="AQ41" s="25">
        <v>2.2490470202880299</v>
      </c>
      <c r="AR41" s="25">
        <v>8775.6687343174399</v>
      </c>
      <c r="AS41" s="25">
        <v>39.963855936110001</v>
      </c>
      <c r="AT41" s="25">
        <v>206.20347692477199</v>
      </c>
      <c r="AU41" s="25">
        <v>565.490405562261</v>
      </c>
      <c r="AV41" s="25">
        <v>2.1186514134382701</v>
      </c>
      <c r="AW41" s="25">
        <v>0</v>
      </c>
      <c r="AX41" s="25">
        <v>156.072737655494</v>
      </c>
      <c r="AY41" s="25">
        <v>14790.3222464264</v>
      </c>
      <c r="AZ41" s="25">
        <v>12675.3092872174</v>
      </c>
      <c r="BA41" s="25">
        <v>2115.0129592089802</v>
      </c>
      <c r="BB41" s="25">
        <v>3.54481416921575</v>
      </c>
      <c r="BC41" s="25">
        <v>5.3198361150151197E-2</v>
      </c>
      <c r="BD41" s="25">
        <v>1749.9214403456799</v>
      </c>
      <c r="BE41" s="25">
        <v>14.628146510358899</v>
      </c>
      <c r="BF41" s="25">
        <v>4043.8175398623098</v>
      </c>
      <c r="BG41" s="25">
        <v>48.3891808418349</v>
      </c>
      <c r="BH41" s="25">
        <v>10.112703029040301</v>
      </c>
      <c r="BI41" s="25">
        <v>5777.9105986099803</v>
      </c>
      <c r="BJ41" s="25">
        <v>549.72460933821503</v>
      </c>
      <c r="BK41" s="25">
        <v>6.9018580016203899</v>
      </c>
      <c r="BL41" s="25">
        <v>47.7516865710963</v>
      </c>
      <c r="BM41" s="25">
        <v>0.179946402773414</v>
      </c>
      <c r="BN41" s="25">
        <v>921.39108882091102</v>
      </c>
      <c r="BO41" s="25">
        <v>1135.6947726655701</v>
      </c>
      <c r="BP41" s="25">
        <v>0</v>
      </c>
      <c r="BQ41" s="25">
        <v>213.961008606842</v>
      </c>
      <c r="BR41" s="25">
        <v>1467.22536538599</v>
      </c>
      <c r="BS41" s="88">
        <v>0</v>
      </c>
      <c r="BT41" s="25">
        <v>3004.3472823623101</v>
      </c>
      <c r="BU41" s="25">
        <v>40933.893525355903</v>
      </c>
      <c r="BV41" s="25">
        <v>755.56184001362999</v>
      </c>
      <c r="BX41" s="22">
        <f t="shared" si="0"/>
        <v>-0.26603318088020422</v>
      </c>
      <c r="BY41" s="22">
        <f t="shared" si="1"/>
        <v>-0.26368983103299792</v>
      </c>
      <c r="BZ41" s="22">
        <f t="shared" si="2"/>
        <v>-0.22919871171916747</v>
      </c>
      <c r="CA41" s="22">
        <f t="shared" si="3"/>
        <v>-0.2954803455757456</v>
      </c>
      <c r="CB41" s="22">
        <f t="shared" si="4"/>
        <v>-0.29808841181527057</v>
      </c>
      <c r="CC41" s="22">
        <f t="shared" si="5"/>
        <v>-0.30026873962134704</v>
      </c>
      <c r="CD41" s="22">
        <f t="shared" si="6"/>
        <v>-0.2207256489624011</v>
      </c>
    </row>
    <row r="42" spans="1:82" x14ac:dyDescent="0.25">
      <c r="A42" s="87" t="s">
        <v>205</v>
      </c>
      <c r="B42" s="88">
        <v>40729.371150999999</v>
      </c>
      <c r="C42" s="88">
        <v>784.03558242999998</v>
      </c>
      <c r="D42" s="88">
        <v>1960.8637771000001</v>
      </c>
      <c r="E42" s="88">
        <v>4380.3941821999997</v>
      </c>
      <c r="F42" s="88">
        <v>3616.7787647</v>
      </c>
      <c r="G42" s="88">
        <v>261.26718339000001</v>
      </c>
      <c r="H42" s="88">
        <v>15218.305517000001</v>
      </c>
      <c r="J42" s="27" t="s">
        <v>205</v>
      </c>
      <c r="K42" s="88">
        <v>482.39737934048497</v>
      </c>
      <c r="L42" s="25">
        <v>473.75780412959898</v>
      </c>
      <c r="M42" s="25">
        <v>1021.25551591519</v>
      </c>
      <c r="N42" s="25">
        <v>1021.25551591519</v>
      </c>
      <c r="O42" s="25">
        <v>1969.9228435195801</v>
      </c>
      <c r="P42" s="88">
        <v>0.93051060464271296</v>
      </c>
      <c r="Q42" s="25">
        <v>205.476207922848</v>
      </c>
      <c r="R42" s="25">
        <v>3249.2072977115999</v>
      </c>
      <c r="S42" s="25">
        <v>40729.3608885949</v>
      </c>
      <c r="T42" s="25">
        <v>872.423630407921</v>
      </c>
      <c r="U42" s="25">
        <v>659.97469979561504</v>
      </c>
      <c r="V42" s="25">
        <v>143.067230415268</v>
      </c>
      <c r="W42" s="25">
        <v>2.2857000499550102</v>
      </c>
      <c r="X42" s="88">
        <v>368.33952337570298</v>
      </c>
      <c r="Y42" s="25">
        <v>925.06344166201802</v>
      </c>
      <c r="Z42" s="25">
        <v>925.06344166201802</v>
      </c>
      <c r="AA42" s="25">
        <v>8915156.2554082107</v>
      </c>
      <c r="AB42" s="25">
        <v>0</v>
      </c>
      <c r="AC42" s="25">
        <v>275.68706172881298</v>
      </c>
      <c r="AD42" s="25">
        <v>63.3309505513255</v>
      </c>
      <c r="AE42" s="88">
        <v>107.24015483557601</v>
      </c>
      <c r="AF42" s="25">
        <v>265.841387226329</v>
      </c>
      <c r="AG42" s="25">
        <v>253.94627220672601</v>
      </c>
      <c r="AH42" s="25">
        <v>0</v>
      </c>
      <c r="AI42" s="25">
        <v>784.03533350529403</v>
      </c>
      <c r="AJ42" s="25">
        <v>0</v>
      </c>
      <c r="AK42" s="88">
        <v>16368.056094622299</v>
      </c>
      <c r="AL42" s="25">
        <v>1764.77682362164</v>
      </c>
      <c r="AM42" s="25">
        <v>196.08633357429801</v>
      </c>
      <c r="AN42" s="25">
        <v>1960.8631571959399</v>
      </c>
      <c r="AO42" s="25">
        <v>0</v>
      </c>
      <c r="AP42" s="25">
        <v>685.83897367213399</v>
      </c>
      <c r="AQ42" s="25">
        <v>0.73954515043789204</v>
      </c>
      <c r="AR42" s="25">
        <v>4347.1283595376199</v>
      </c>
      <c r="AS42" s="25">
        <v>9.1516058172258106</v>
      </c>
      <c r="AT42" s="25">
        <v>118.061171795829</v>
      </c>
      <c r="AU42" s="25">
        <v>212.72895378340701</v>
      </c>
      <c r="AV42" s="25">
        <v>0.55098698347084696</v>
      </c>
      <c r="AW42" s="25">
        <v>0</v>
      </c>
      <c r="AX42" s="25">
        <v>90.876136758213505</v>
      </c>
      <c r="AY42" s="25">
        <v>4380.4650820420102</v>
      </c>
      <c r="AZ42" s="25">
        <v>3616.8498821213798</v>
      </c>
      <c r="BA42" s="25">
        <v>763.61519992063302</v>
      </c>
      <c r="BB42" s="25">
        <v>1.43141504257676</v>
      </c>
      <c r="BC42" s="25">
        <v>1.18317977005792E-2</v>
      </c>
      <c r="BD42" s="25">
        <v>408.26593712418003</v>
      </c>
      <c r="BE42" s="25">
        <v>8.4789329335251296</v>
      </c>
      <c r="BF42" s="25">
        <v>1116.1411870125701</v>
      </c>
      <c r="BG42" s="25">
        <v>25.1223483030473</v>
      </c>
      <c r="BH42" s="25">
        <v>5.0414099527659699</v>
      </c>
      <c r="BI42" s="25">
        <v>1594.7618292520201</v>
      </c>
      <c r="BJ42" s="25">
        <v>215.505375111576</v>
      </c>
      <c r="BK42" s="25">
        <v>1.6547064283470301</v>
      </c>
      <c r="BL42" s="25">
        <v>23.783884367907302</v>
      </c>
      <c r="BM42" s="25">
        <v>4.7999618148448199E-2</v>
      </c>
      <c r="BN42" s="25">
        <v>261.26708535965599</v>
      </c>
      <c r="BO42" s="25">
        <v>472.58122131440899</v>
      </c>
      <c r="BP42" s="25">
        <v>0</v>
      </c>
      <c r="BQ42" s="25">
        <v>28.087834743859599</v>
      </c>
      <c r="BR42" s="25">
        <v>582.44269881206799</v>
      </c>
      <c r="BS42" s="88">
        <v>0</v>
      </c>
      <c r="BT42" s="25">
        <v>1637.73362612796</v>
      </c>
      <c r="BU42" s="25">
        <v>15218.300740311999</v>
      </c>
      <c r="BV42" s="25">
        <v>384.22013814331399</v>
      </c>
      <c r="BX42" s="22">
        <f t="shared" si="0"/>
        <v>-2.5196571441261512E-7</v>
      </c>
      <c r="BY42" s="22">
        <f t="shared" si="1"/>
        <v>-3.1749159288338662E-7</v>
      </c>
      <c r="BZ42" s="22">
        <f t="shared" si="2"/>
        <v>-3.1613825876036184E-7</v>
      </c>
      <c r="CA42" s="22">
        <f t="shared" si="3"/>
        <v>1.6185721892011942E-5</v>
      </c>
      <c r="CB42" s="22">
        <f t="shared" si="4"/>
        <v>1.9663193688781398E-5</v>
      </c>
      <c r="CC42" s="22">
        <f t="shared" si="5"/>
        <v>-3.7521108754705168E-7</v>
      </c>
      <c r="CD42" s="22">
        <f t="shared" si="6"/>
        <v>-3.1387778332143085E-7</v>
      </c>
    </row>
    <row r="43" spans="1:82" x14ac:dyDescent="0.25">
      <c r="A43" s="87" t="s">
        <v>206</v>
      </c>
      <c r="B43" s="88">
        <v>130392.95776</v>
      </c>
      <c r="C43" s="88">
        <v>2194.5747944</v>
      </c>
      <c r="D43" s="88">
        <v>6981.3595564999996</v>
      </c>
      <c r="E43" s="88">
        <v>17150.690963000001</v>
      </c>
      <c r="F43" s="88">
        <v>11050.475570000001</v>
      </c>
      <c r="G43" s="88">
        <v>686.33419765999997</v>
      </c>
      <c r="H43" s="88">
        <v>51064.416384999997</v>
      </c>
      <c r="J43" s="27" t="s">
        <v>206</v>
      </c>
      <c r="K43" s="88">
        <v>0</v>
      </c>
      <c r="L43" s="25">
        <v>0</v>
      </c>
      <c r="M43" s="25">
        <v>0</v>
      </c>
      <c r="N43" s="25">
        <v>0</v>
      </c>
      <c r="O43" s="25">
        <v>0</v>
      </c>
      <c r="P43" s="88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88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88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88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5">
        <v>0</v>
      </c>
      <c r="AY43" s="25">
        <v>0</v>
      </c>
      <c r="AZ43" s="25">
        <v>0</v>
      </c>
      <c r="BA43" s="25">
        <v>0</v>
      </c>
      <c r="BB43" s="25">
        <v>0</v>
      </c>
      <c r="BC43" s="25">
        <v>0</v>
      </c>
      <c r="BD43" s="25">
        <v>0</v>
      </c>
      <c r="BE43" s="25">
        <v>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  <c r="BQ43" s="25">
        <v>0</v>
      </c>
      <c r="BR43" s="25">
        <v>0</v>
      </c>
      <c r="BS43" s="88">
        <v>0</v>
      </c>
      <c r="BT43" s="25">
        <v>0</v>
      </c>
      <c r="BU43" s="25">
        <v>0</v>
      </c>
      <c r="BV43" s="25">
        <v>0</v>
      </c>
      <c r="BX43" s="22">
        <f t="shared" si="0"/>
        <v>-1</v>
      </c>
      <c r="BY43" s="22">
        <f t="shared" si="1"/>
        <v>-1</v>
      </c>
      <c r="BZ43" s="22">
        <f t="shared" si="2"/>
        <v>-1</v>
      </c>
      <c r="CA43" s="22">
        <f t="shared" si="3"/>
        <v>-1</v>
      </c>
      <c r="CB43" s="22">
        <f t="shared" si="4"/>
        <v>-1</v>
      </c>
      <c r="CC43" s="22">
        <f t="shared" si="5"/>
        <v>-1</v>
      </c>
      <c r="CD43" s="22">
        <f t="shared" si="6"/>
        <v>-1</v>
      </c>
    </row>
    <row r="44" spans="1:82" x14ac:dyDescent="0.25">
      <c r="A44" s="87" t="s">
        <v>207</v>
      </c>
      <c r="B44" s="88">
        <v>82200.448887000006</v>
      </c>
      <c r="C44" s="88">
        <v>1424.1797311</v>
      </c>
      <c r="D44" s="88">
        <v>4344.3220434000004</v>
      </c>
      <c r="E44" s="88">
        <v>9302.3329505999991</v>
      </c>
      <c r="F44" s="88">
        <v>6879.1688345000002</v>
      </c>
      <c r="G44" s="88">
        <v>482.45645882999997</v>
      </c>
      <c r="H44" s="88">
        <v>31414.171951</v>
      </c>
      <c r="J44" s="27" t="s">
        <v>207</v>
      </c>
      <c r="K44" s="88">
        <v>52.536328811772599</v>
      </c>
      <c r="L44" s="25">
        <v>315.88682974199202</v>
      </c>
      <c r="M44" s="25">
        <v>738.90796451270103</v>
      </c>
      <c r="N44" s="25">
        <v>738.90796451270103</v>
      </c>
      <c r="O44" s="25">
        <v>1446.18205011331</v>
      </c>
      <c r="P44" s="88">
        <v>0.71110552471202804</v>
      </c>
      <c r="Q44" s="25">
        <v>116.358651741085</v>
      </c>
      <c r="R44" s="25">
        <v>2092.0033365200802</v>
      </c>
      <c r="S44" s="25">
        <v>21547.332352338199</v>
      </c>
      <c r="T44" s="25">
        <v>573.50815599848795</v>
      </c>
      <c r="U44" s="25">
        <v>454.45887673363598</v>
      </c>
      <c r="V44" s="25">
        <v>86.910904902726301</v>
      </c>
      <c r="W44" s="25">
        <v>0.24892851493801099</v>
      </c>
      <c r="X44" s="88">
        <v>40.114673992983803</v>
      </c>
      <c r="Y44" s="25">
        <v>523.82512648253896</v>
      </c>
      <c r="Z44" s="25">
        <v>523.82512648253896</v>
      </c>
      <c r="AA44" s="25">
        <v>3547748.7431621999</v>
      </c>
      <c r="AB44" s="25">
        <v>0</v>
      </c>
      <c r="AC44" s="25">
        <v>190.01650168849801</v>
      </c>
      <c r="AD44" s="25">
        <v>40.078551679047997</v>
      </c>
      <c r="AE44" s="88">
        <v>80.035629074866904</v>
      </c>
      <c r="AF44" s="25">
        <v>133.55445077761101</v>
      </c>
      <c r="AG44" s="25">
        <v>27.656473515911301</v>
      </c>
      <c r="AH44" s="25">
        <v>0</v>
      </c>
      <c r="AI44" s="25">
        <v>394.44215782811602</v>
      </c>
      <c r="AJ44" s="25">
        <v>0</v>
      </c>
      <c r="AK44" s="88">
        <v>10701.688188043199</v>
      </c>
      <c r="AL44" s="25">
        <v>1056.6081022318499</v>
      </c>
      <c r="AM44" s="25">
        <v>117.400883967878</v>
      </c>
      <c r="AN44" s="25">
        <v>1174.0089861997201</v>
      </c>
      <c r="AO44" s="25">
        <v>0</v>
      </c>
      <c r="AP44" s="25">
        <v>397.89802056200199</v>
      </c>
      <c r="AQ44" s="25">
        <v>0.39190241590193797</v>
      </c>
      <c r="AR44" s="25">
        <v>3156.0525283501602</v>
      </c>
      <c r="AS44" s="25">
        <v>1.3936120425051099</v>
      </c>
      <c r="AT44" s="25">
        <v>106.09908840159299</v>
      </c>
      <c r="AU44" s="25">
        <v>135.93000011023099</v>
      </c>
      <c r="AV44" s="25">
        <v>0.165781118911798</v>
      </c>
      <c r="AW44" s="25">
        <v>0</v>
      </c>
      <c r="AX44" s="25">
        <v>82.423290858865599</v>
      </c>
      <c r="AY44" s="25">
        <v>1779.4793858589801</v>
      </c>
      <c r="AZ44" s="25">
        <v>1439.23453469522</v>
      </c>
      <c r="BA44" s="25">
        <v>340.244851163764</v>
      </c>
      <c r="BB44" s="25">
        <v>0.98878719972221796</v>
      </c>
      <c r="BC44" s="25">
        <v>1.3658220539360701E-3</v>
      </c>
      <c r="BD44" s="25">
        <v>71.549098079774197</v>
      </c>
      <c r="BE44" s="25">
        <v>7.6713961602098797</v>
      </c>
      <c r="BF44" s="25">
        <v>406.45918962725301</v>
      </c>
      <c r="BG44" s="25">
        <v>21.2919615352987</v>
      </c>
      <c r="BH44" s="25">
        <v>4.1581707705705</v>
      </c>
      <c r="BI44" s="25">
        <v>580.74605908166404</v>
      </c>
      <c r="BJ44" s="25">
        <v>143.89311117591299</v>
      </c>
      <c r="BK44" s="25">
        <v>0.34427910882565299</v>
      </c>
      <c r="BL44" s="25">
        <v>19.604793768635901</v>
      </c>
      <c r="BM44" s="25">
        <v>1.5758593204252699E-2</v>
      </c>
      <c r="BN44" s="25">
        <v>107.08708911721401</v>
      </c>
      <c r="BO44" s="25">
        <v>323.19048063431597</v>
      </c>
      <c r="BP44" s="25">
        <v>0</v>
      </c>
      <c r="BQ44" s="25">
        <v>3.1605872350536801</v>
      </c>
      <c r="BR44" s="25">
        <v>390.92523146729297</v>
      </c>
      <c r="BS44" s="88">
        <v>0</v>
      </c>
      <c r="BT44" s="25">
        <v>1222.07689979008</v>
      </c>
      <c r="BU44" s="25">
        <v>9929.6236654926997</v>
      </c>
      <c r="BV44" s="25">
        <v>281.14672761703099</v>
      </c>
      <c r="BX44" s="22">
        <f t="shared" si="0"/>
        <v>-0.73786843449043615</v>
      </c>
      <c r="BY44" s="22">
        <f t="shared" si="1"/>
        <v>-0.72303905945673097</v>
      </c>
      <c r="BZ44" s="22">
        <f t="shared" si="2"/>
        <v>-0.72976013875782908</v>
      </c>
      <c r="CA44" s="22">
        <f t="shared" si="3"/>
        <v>-0.80870611756116473</v>
      </c>
      <c r="CB44" s="22">
        <f t="shared" si="4"/>
        <v>-0.79078365870637513</v>
      </c>
      <c r="CC44" s="22">
        <f t="shared" si="5"/>
        <v>-0.77803781635153191</v>
      </c>
      <c r="CD44" s="22">
        <f t="shared" si="6"/>
        <v>-0.68391260858376324</v>
      </c>
    </row>
    <row r="45" spans="1:82" x14ac:dyDescent="0.25">
      <c r="A45" s="87" t="s">
        <v>208</v>
      </c>
      <c r="B45" s="88">
        <v>4326.5750668000001</v>
      </c>
      <c r="C45" s="88">
        <v>85.426029524</v>
      </c>
      <c r="D45" s="88">
        <v>207.04788238</v>
      </c>
      <c r="E45" s="88">
        <v>391.16647952</v>
      </c>
      <c r="F45" s="88">
        <v>330.85920234999998</v>
      </c>
      <c r="G45" s="88">
        <v>23.989279195999998</v>
      </c>
      <c r="H45" s="88">
        <v>1961.6232692999999</v>
      </c>
      <c r="J45" s="27" t="s">
        <v>208</v>
      </c>
      <c r="K45" s="88">
        <v>0</v>
      </c>
      <c r="L45" s="25">
        <v>0</v>
      </c>
      <c r="M45" s="25">
        <v>0</v>
      </c>
      <c r="N45" s="25">
        <v>0</v>
      </c>
      <c r="O45" s="25">
        <v>0</v>
      </c>
      <c r="P45" s="88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88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88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88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  <c r="BF45" s="25">
        <v>0</v>
      </c>
      <c r="BG45" s="25">
        <v>0</v>
      </c>
      <c r="BH45" s="25">
        <v>0</v>
      </c>
      <c r="BI45" s="25">
        <v>0</v>
      </c>
      <c r="BJ45" s="25">
        <v>0</v>
      </c>
      <c r="BK45" s="25">
        <v>0</v>
      </c>
      <c r="BL45" s="25">
        <v>0</v>
      </c>
      <c r="BM45" s="25">
        <v>0</v>
      </c>
      <c r="BN45" s="25">
        <v>0</v>
      </c>
      <c r="BO45" s="25">
        <v>0</v>
      </c>
      <c r="BP45" s="25">
        <v>0</v>
      </c>
      <c r="BQ45" s="25">
        <v>0</v>
      </c>
      <c r="BR45" s="25">
        <v>0</v>
      </c>
      <c r="BS45" s="88">
        <v>0</v>
      </c>
      <c r="BT45" s="25">
        <v>0</v>
      </c>
      <c r="BU45" s="25">
        <v>0</v>
      </c>
      <c r="BV45" s="25">
        <v>0</v>
      </c>
      <c r="BX45" s="22">
        <f t="shared" si="0"/>
        <v>-1</v>
      </c>
      <c r="BY45" s="22">
        <f t="shared" si="1"/>
        <v>-1</v>
      </c>
      <c r="BZ45" s="22">
        <f t="shared" si="2"/>
        <v>-1</v>
      </c>
      <c r="CA45" s="22">
        <f t="shared" si="3"/>
        <v>-1</v>
      </c>
      <c r="CB45" s="22">
        <f t="shared" si="4"/>
        <v>-1</v>
      </c>
      <c r="CC45" s="22">
        <f t="shared" si="5"/>
        <v>-1</v>
      </c>
      <c r="CD45" s="22">
        <f t="shared" si="6"/>
        <v>-1</v>
      </c>
    </row>
    <row r="46" spans="1:82" x14ac:dyDescent="0.25">
      <c r="A46" s="87" t="s">
        <v>209</v>
      </c>
      <c r="B46" s="88">
        <v>303071.47209</v>
      </c>
      <c r="C46" s="88">
        <v>5333.0941271000002</v>
      </c>
      <c r="D46" s="88">
        <v>15563.567876999999</v>
      </c>
      <c r="E46" s="88">
        <v>36590.329569000001</v>
      </c>
      <c r="F46" s="88">
        <v>25898.516291</v>
      </c>
      <c r="G46" s="88">
        <v>1726.0759029000001</v>
      </c>
      <c r="H46" s="88">
        <v>118259.28051</v>
      </c>
      <c r="J46" s="27" t="s">
        <v>209</v>
      </c>
      <c r="K46" s="88">
        <v>0</v>
      </c>
      <c r="L46" s="25">
        <v>0</v>
      </c>
      <c r="M46" s="25">
        <v>0</v>
      </c>
      <c r="N46" s="25">
        <v>0</v>
      </c>
      <c r="O46" s="25">
        <v>0</v>
      </c>
      <c r="P46" s="88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88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88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88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  <c r="BF46" s="25">
        <v>0</v>
      </c>
      <c r="BG46" s="25">
        <v>0</v>
      </c>
      <c r="BH46" s="25">
        <v>0</v>
      </c>
      <c r="BI46" s="25">
        <v>0</v>
      </c>
      <c r="BJ46" s="25">
        <v>0</v>
      </c>
      <c r="BK46" s="25">
        <v>0</v>
      </c>
      <c r="BL46" s="25">
        <v>0</v>
      </c>
      <c r="BM46" s="25">
        <v>0</v>
      </c>
      <c r="BN46" s="25">
        <v>0</v>
      </c>
      <c r="BO46" s="25">
        <v>0</v>
      </c>
      <c r="BP46" s="25">
        <v>0</v>
      </c>
      <c r="BQ46" s="25">
        <v>0</v>
      </c>
      <c r="BR46" s="25">
        <v>0</v>
      </c>
      <c r="BS46" s="88">
        <v>0</v>
      </c>
      <c r="BT46" s="25">
        <v>0</v>
      </c>
      <c r="BU46" s="25">
        <v>0</v>
      </c>
      <c r="BV46" s="25">
        <v>0</v>
      </c>
      <c r="BX46" s="22">
        <f t="shared" si="0"/>
        <v>-1</v>
      </c>
      <c r="BY46" s="22">
        <f t="shared" si="1"/>
        <v>-1</v>
      </c>
      <c r="BZ46" s="22">
        <f t="shared" si="2"/>
        <v>-1</v>
      </c>
      <c r="CA46" s="22">
        <f t="shared" si="3"/>
        <v>-1</v>
      </c>
      <c r="CB46" s="22">
        <f t="shared" si="4"/>
        <v>-1</v>
      </c>
      <c r="CC46" s="22">
        <f t="shared" si="5"/>
        <v>-1</v>
      </c>
      <c r="CD46" s="22">
        <f t="shared" si="6"/>
        <v>-1</v>
      </c>
    </row>
    <row r="47" spans="1:82" x14ac:dyDescent="0.25">
      <c r="A47" s="87" t="s">
        <v>210</v>
      </c>
      <c r="B47" s="88">
        <v>827053.73309999995</v>
      </c>
      <c r="C47" s="88">
        <v>13825.325545</v>
      </c>
      <c r="D47" s="88">
        <v>40812.820198000001</v>
      </c>
      <c r="E47" s="88">
        <v>140470.33561000001</v>
      </c>
      <c r="F47" s="88">
        <v>85653.832634999999</v>
      </c>
      <c r="G47" s="88">
        <v>4873.5354932</v>
      </c>
      <c r="H47" s="88">
        <v>274662.54888000002</v>
      </c>
      <c r="J47" s="27" t="s">
        <v>210</v>
      </c>
      <c r="K47" s="88">
        <v>0</v>
      </c>
      <c r="L47" s="25">
        <v>0</v>
      </c>
      <c r="M47" s="25">
        <v>0</v>
      </c>
      <c r="N47" s="25">
        <v>0</v>
      </c>
      <c r="O47" s="25">
        <v>0</v>
      </c>
      <c r="P47" s="88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88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88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88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  <c r="BF47" s="25">
        <v>0</v>
      </c>
      <c r="BG47" s="25">
        <v>0</v>
      </c>
      <c r="BH47" s="25">
        <v>0</v>
      </c>
      <c r="BI47" s="25">
        <v>0</v>
      </c>
      <c r="BJ47" s="25">
        <v>0</v>
      </c>
      <c r="BK47" s="25">
        <v>0</v>
      </c>
      <c r="BL47" s="25">
        <v>0</v>
      </c>
      <c r="BM47" s="25">
        <v>0</v>
      </c>
      <c r="BN47" s="25">
        <v>0</v>
      </c>
      <c r="BO47" s="25">
        <v>0</v>
      </c>
      <c r="BP47" s="25">
        <v>0</v>
      </c>
      <c r="BQ47" s="25">
        <v>0</v>
      </c>
      <c r="BR47" s="25">
        <v>0</v>
      </c>
      <c r="BS47" s="88">
        <v>0</v>
      </c>
      <c r="BT47" s="25">
        <v>0</v>
      </c>
      <c r="BU47" s="25">
        <v>0</v>
      </c>
      <c r="BV47" s="25">
        <v>0</v>
      </c>
      <c r="BX47" s="22">
        <f t="shared" si="0"/>
        <v>-1</v>
      </c>
      <c r="BY47" s="22">
        <f t="shared" si="1"/>
        <v>-1</v>
      </c>
      <c r="BZ47" s="22">
        <f t="shared" si="2"/>
        <v>-1</v>
      </c>
      <c r="CA47" s="22">
        <f t="shared" si="3"/>
        <v>-1</v>
      </c>
      <c r="CB47" s="22">
        <f t="shared" si="4"/>
        <v>-1</v>
      </c>
      <c r="CC47" s="22">
        <f t="shared" si="5"/>
        <v>-1</v>
      </c>
      <c r="CD47" s="22">
        <f t="shared" si="6"/>
        <v>-1</v>
      </c>
    </row>
    <row r="48" spans="1:82" s="13" customFormat="1" x14ac:dyDescent="0.25">
      <c r="A48" s="13" t="s">
        <v>211</v>
      </c>
      <c r="B48" s="80">
        <v>12226.945696000001</v>
      </c>
      <c r="C48" s="80">
        <v>225.25647588000001</v>
      </c>
      <c r="D48" s="80">
        <v>592.59021934999998</v>
      </c>
      <c r="E48" s="80">
        <v>1501.7902342</v>
      </c>
      <c r="F48" s="80">
        <v>1224.7413057000001</v>
      </c>
      <c r="G48" s="80">
        <v>89.259591963999995</v>
      </c>
      <c r="H48" s="80">
        <v>3664.5177856999999</v>
      </c>
      <c r="J48" s="13" t="s">
        <v>211</v>
      </c>
      <c r="K48" s="80">
        <v>0.37546995264692401</v>
      </c>
      <c r="L48" s="39">
        <v>5.4832149678731401E-2</v>
      </c>
      <c r="M48" s="39">
        <v>4.9348725908364803E-2</v>
      </c>
      <c r="N48" s="39">
        <v>4.9348725908364803E-2</v>
      </c>
      <c r="O48" s="39">
        <v>7.03832763438548E-2</v>
      </c>
      <c r="P48" s="80">
        <v>0</v>
      </c>
      <c r="Q48" s="39">
        <v>4.8305309745090501E-2</v>
      </c>
      <c r="R48" s="39">
        <v>0.46450934283525402</v>
      </c>
      <c r="S48" s="39">
        <v>18.568628008619999</v>
      </c>
      <c r="T48" s="39">
        <v>0.11071126956133499</v>
      </c>
      <c r="U48" s="39">
        <v>5.92721761404785E-2</v>
      </c>
      <c r="V48" s="39">
        <v>2.6632821479521802E-2</v>
      </c>
      <c r="W48" s="39">
        <v>1.7790506652116101E-3</v>
      </c>
      <c r="X48" s="80">
        <v>0.28669746876326202</v>
      </c>
      <c r="Y48" s="39">
        <v>0.21750301058990101</v>
      </c>
      <c r="Z48" s="39">
        <v>0.21750301058990101</v>
      </c>
      <c r="AA48" s="39">
        <v>6262.0440990536599</v>
      </c>
      <c r="AB48" s="39">
        <v>0</v>
      </c>
      <c r="AC48" s="39">
        <v>2.4547677355776301E-2</v>
      </c>
      <c r="AD48" s="39">
        <v>9.8818812635790895E-3</v>
      </c>
      <c r="AE48" s="80">
        <v>2.2789627953835202E-3</v>
      </c>
      <c r="AF48" s="39">
        <v>8.2674675661524394E-2</v>
      </c>
      <c r="AG48" s="39">
        <v>0.19765638660471599</v>
      </c>
      <c r="AH48" s="39">
        <v>0</v>
      </c>
      <c r="AI48" s="39">
        <v>0.32722074328830297</v>
      </c>
      <c r="AJ48" s="39">
        <v>0</v>
      </c>
      <c r="AK48" s="80">
        <v>2.1462604650650001</v>
      </c>
      <c r="AL48" s="39">
        <v>0.72835653146822299</v>
      </c>
      <c r="AM48" s="39">
        <v>8.0930813450398695E-2</v>
      </c>
      <c r="AN48" s="39">
        <v>0.80928734491862098</v>
      </c>
      <c r="AO48" s="39">
        <v>0</v>
      </c>
      <c r="AP48" s="39">
        <v>0.14992893500223201</v>
      </c>
      <c r="AQ48" s="39">
        <v>3.91224943093194E-4</v>
      </c>
      <c r="AR48" s="39">
        <v>0.19725748044775801</v>
      </c>
      <c r="AS48" s="39">
        <v>9.3817909246735696E-3</v>
      </c>
      <c r="AT48" s="39">
        <v>5.2586694003979298E-3</v>
      </c>
      <c r="AU48" s="39">
        <v>8.2056239906964895E-2</v>
      </c>
      <c r="AV48" s="39">
        <v>4.5727806346004297E-4</v>
      </c>
      <c r="AW48" s="39">
        <v>0</v>
      </c>
      <c r="AX48" s="39">
        <v>3.0561936099031601E-3</v>
      </c>
      <c r="AY48" s="39">
        <v>3.1142373120146298</v>
      </c>
      <c r="AZ48" s="39">
        <v>2.5405898200477299</v>
      </c>
      <c r="BA48" s="39">
        <v>0.57364749196690801</v>
      </c>
      <c r="BB48" s="39">
        <v>4.54742197016044E-4</v>
      </c>
      <c r="BC48" s="39">
        <v>1.2702260288695199E-5</v>
      </c>
      <c r="BD48" s="39">
        <v>0.40621637262520799</v>
      </c>
      <c r="BE48" s="39">
        <v>3.0993579038454103E-4</v>
      </c>
      <c r="BF48" s="39">
        <v>0.83351830111829395</v>
      </c>
      <c r="BG48" s="39">
        <v>2.8071859653764101E-3</v>
      </c>
      <c r="BH48" s="39">
        <v>7.1386089937554005E-4</v>
      </c>
      <c r="BI48" s="39">
        <v>1.1909582940635</v>
      </c>
      <c r="BJ48" s="39">
        <v>2.4704064791194701E-2</v>
      </c>
      <c r="BK48" s="39">
        <v>1.5750756460920299E-3</v>
      </c>
      <c r="BL48" s="39">
        <v>3.38384673467925E-3</v>
      </c>
      <c r="BM48" s="39">
        <v>3.8105899017289699E-5</v>
      </c>
      <c r="BN48" s="39">
        <v>0.18557569624718201</v>
      </c>
      <c r="BO48" s="39">
        <v>4.5089227749135999E-2</v>
      </c>
      <c r="BP48" s="39">
        <v>0</v>
      </c>
      <c r="BQ48" s="39">
        <v>2.17413807042665E-2</v>
      </c>
      <c r="BR48" s="39">
        <v>6.4358532905416196E-2</v>
      </c>
      <c r="BS48" s="80">
        <v>0</v>
      </c>
      <c r="BT48" s="39">
        <v>3.5037723209709097E-2</v>
      </c>
      <c r="BU48" s="39">
        <v>2.01965442550306</v>
      </c>
      <c r="BV48" s="39">
        <v>1.48220703875174E-2</v>
      </c>
      <c r="BW48" s="39"/>
      <c r="BX48" s="73">
        <f t="shared" si="0"/>
        <v>-0.99848133552971496</v>
      </c>
      <c r="BY48" s="73">
        <f t="shared" si="1"/>
        <v>-0.99854734146039548</v>
      </c>
      <c r="BZ48" s="73">
        <f t="shared" si="2"/>
        <v>-0.99863432213611913</v>
      </c>
      <c r="CA48" s="73">
        <f t="shared" si="3"/>
        <v>-0.99792631671115262</v>
      </c>
      <c r="CB48" s="73">
        <f t="shared" si="4"/>
        <v>-0.99792561105906719</v>
      </c>
      <c r="CC48" s="73">
        <f t="shared" si="5"/>
        <v>-0.99792094393259123</v>
      </c>
      <c r="CD48" s="73">
        <f t="shared" si="6"/>
        <v>-0.99944886215769391</v>
      </c>
    </row>
    <row r="49" spans="1:82" x14ac:dyDescent="0.25">
      <c r="A49" s="87" t="s">
        <v>470</v>
      </c>
      <c r="B49" s="88">
        <v>266179.53555999999</v>
      </c>
      <c r="C49" s="88">
        <v>4886.1242472000004</v>
      </c>
      <c r="D49" s="88">
        <v>14009.839153000001</v>
      </c>
      <c r="E49" s="88">
        <v>26116.088606000001</v>
      </c>
      <c r="F49" s="88">
        <v>19752.661034000001</v>
      </c>
      <c r="G49" s="88">
        <v>1379.3917604999999</v>
      </c>
      <c r="H49" s="88">
        <v>116676.17529</v>
      </c>
      <c r="J49" s="27" t="s">
        <v>408</v>
      </c>
      <c r="K49" s="88">
        <v>0</v>
      </c>
      <c r="L49" s="25">
        <v>0</v>
      </c>
      <c r="M49" s="25">
        <v>0</v>
      </c>
      <c r="N49" s="25">
        <v>0</v>
      </c>
      <c r="O49" s="25">
        <v>0</v>
      </c>
      <c r="P49" s="88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88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88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88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88">
        <v>0</v>
      </c>
      <c r="BT49" s="25">
        <v>0</v>
      </c>
      <c r="BU49" s="25">
        <v>0</v>
      </c>
      <c r="BV49" s="25">
        <v>0</v>
      </c>
      <c r="BX49" s="74">
        <f t="shared" ref="BX49:BX56" si="7">IF(B49&lt;&gt;0,(S49-B49)/B49,"")</f>
        <v>-1</v>
      </c>
      <c r="BY49" s="74">
        <f t="shared" ref="BY49:BY56" si="8">IF(C49&lt;&gt;0,(AI49-C49)/C49,"")</f>
        <v>-1</v>
      </c>
      <c r="BZ49" s="74">
        <f t="shared" ref="BZ49:BZ56" si="9">IF(D49&lt;&gt;0,(AN49-D49)/D49,"")</f>
        <v>-1</v>
      </c>
      <c r="CA49" s="74">
        <f t="shared" ref="CA49:CA56" si="10">IF(E49&lt;&gt;0,(AY49-E49)/E49,"")</f>
        <v>-1</v>
      </c>
      <c r="CB49" s="74">
        <f t="shared" ref="CB49:CB56" si="11">IF(F49&lt;&gt;0,(AZ49-F49)/F49,"")</f>
        <v>-1</v>
      </c>
      <c r="CC49" s="74">
        <f t="shared" ref="CC49:CC56" si="12">IF(G49&lt;&gt;0,(BN49-G49)/G49,"")</f>
        <v>-1</v>
      </c>
      <c r="CD49" s="74">
        <f t="shared" ref="CD49:CD56" si="13">IF(H49&lt;&gt;0,(BU49-H49)/H49,"")</f>
        <v>-1</v>
      </c>
    </row>
    <row r="50" spans="1:82" x14ac:dyDescent="0.25">
      <c r="A50" s="87" t="s">
        <v>471</v>
      </c>
      <c r="B50" s="88">
        <v>9661.5360108999994</v>
      </c>
      <c r="C50" s="88">
        <v>182.05683109</v>
      </c>
      <c r="D50" s="88">
        <v>528.34463274999996</v>
      </c>
      <c r="E50" s="88">
        <v>766.99326902999996</v>
      </c>
      <c r="F50" s="88">
        <v>591.68596961000003</v>
      </c>
      <c r="G50" s="88">
        <v>41.800187260999998</v>
      </c>
      <c r="H50" s="88">
        <v>4829.4406218000004</v>
      </c>
      <c r="J50" s="27" t="s">
        <v>410</v>
      </c>
      <c r="K50" s="88">
        <v>0</v>
      </c>
      <c r="L50" s="25">
        <v>0</v>
      </c>
      <c r="M50" s="25">
        <v>0</v>
      </c>
      <c r="N50" s="25">
        <v>0</v>
      </c>
      <c r="O50" s="25">
        <v>0</v>
      </c>
      <c r="P50" s="88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88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88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88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  <c r="BF50" s="25">
        <v>0</v>
      </c>
      <c r="BG50" s="25">
        <v>0</v>
      </c>
      <c r="BH50" s="25">
        <v>0</v>
      </c>
      <c r="BI50" s="25">
        <v>0</v>
      </c>
      <c r="BJ50" s="25">
        <v>0</v>
      </c>
      <c r="BK50" s="25">
        <v>0</v>
      </c>
      <c r="BL50" s="25">
        <v>0</v>
      </c>
      <c r="BM50" s="25">
        <v>0</v>
      </c>
      <c r="BN50" s="25">
        <v>0</v>
      </c>
      <c r="BO50" s="25">
        <v>0</v>
      </c>
      <c r="BP50" s="25">
        <v>0</v>
      </c>
      <c r="BQ50" s="25">
        <v>0</v>
      </c>
      <c r="BR50" s="25">
        <v>0</v>
      </c>
      <c r="BS50" s="88">
        <v>0</v>
      </c>
      <c r="BT50" s="25">
        <v>0</v>
      </c>
      <c r="BU50" s="25">
        <v>0</v>
      </c>
      <c r="BV50" s="25">
        <v>0</v>
      </c>
      <c r="BX50" s="74">
        <f t="shared" si="7"/>
        <v>-1</v>
      </c>
      <c r="BY50" s="74">
        <f t="shared" si="8"/>
        <v>-1</v>
      </c>
      <c r="BZ50" s="74">
        <f t="shared" si="9"/>
        <v>-1</v>
      </c>
      <c r="CA50" s="74">
        <f t="shared" si="10"/>
        <v>-1</v>
      </c>
      <c r="CB50" s="74">
        <f t="shared" si="11"/>
        <v>-1</v>
      </c>
      <c r="CC50" s="74">
        <f t="shared" si="12"/>
        <v>-1</v>
      </c>
      <c r="CD50" s="74">
        <f t="shared" si="13"/>
        <v>-1</v>
      </c>
    </row>
    <row r="51" spans="1:82" x14ac:dyDescent="0.25">
      <c r="A51" s="87" t="s">
        <v>472</v>
      </c>
      <c r="B51" s="88">
        <v>63745.150728000001</v>
      </c>
      <c r="C51" s="88">
        <v>958.94219759999999</v>
      </c>
      <c r="D51" s="88">
        <v>3633.9851290000001</v>
      </c>
      <c r="E51" s="88">
        <v>10657.947356000001</v>
      </c>
      <c r="F51" s="88">
        <v>6189.6148574999997</v>
      </c>
      <c r="G51" s="88">
        <v>352.58804182</v>
      </c>
      <c r="H51" s="88">
        <v>20266.623716999999</v>
      </c>
      <c r="J51" s="27" t="s">
        <v>411</v>
      </c>
      <c r="K51" s="88">
        <v>0</v>
      </c>
      <c r="L51" s="25">
        <v>0</v>
      </c>
      <c r="M51" s="25">
        <v>0</v>
      </c>
      <c r="N51" s="25">
        <v>0</v>
      </c>
      <c r="O51" s="25">
        <v>0</v>
      </c>
      <c r="P51" s="88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88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88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88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5">
        <v>0</v>
      </c>
      <c r="BG51" s="25">
        <v>0</v>
      </c>
      <c r="BH51" s="25">
        <v>0</v>
      </c>
      <c r="BI51" s="25">
        <v>0</v>
      </c>
      <c r="BJ51" s="25">
        <v>0</v>
      </c>
      <c r="BK51" s="25">
        <v>0</v>
      </c>
      <c r="BL51" s="25">
        <v>0</v>
      </c>
      <c r="BM51" s="25">
        <v>0</v>
      </c>
      <c r="BN51" s="25">
        <v>0</v>
      </c>
      <c r="BO51" s="25">
        <v>0</v>
      </c>
      <c r="BP51" s="25">
        <v>0</v>
      </c>
      <c r="BQ51" s="25">
        <v>0</v>
      </c>
      <c r="BR51" s="25">
        <v>0</v>
      </c>
      <c r="BS51" s="88">
        <v>0</v>
      </c>
      <c r="BT51" s="25">
        <v>0</v>
      </c>
      <c r="BU51" s="25">
        <v>0</v>
      </c>
      <c r="BV51" s="25">
        <v>0</v>
      </c>
      <c r="BX51" s="74">
        <f t="shared" si="7"/>
        <v>-1</v>
      </c>
      <c r="BY51" s="74">
        <f t="shared" si="8"/>
        <v>-1</v>
      </c>
      <c r="BZ51" s="74">
        <f t="shared" si="9"/>
        <v>-1</v>
      </c>
      <c r="CA51" s="74">
        <f t="shared" si="10"/>
        <v>-1</v>
      </c>
      <c r="CB51" s="74">
        <f t="shared" si="11"/>
        <v>-1</v>
      </c>
      <c r="CC51" s="74">
        <f t="shared" si="12"/>
        <v>-1</v>
      </c>
      <c r="CD51" s="74">
        <f t="shared" si="13"/>
        <v>-1</v>
      </c>
    </row>
    <row r="52" spans="1:82" x14ac:dyDescent="0.25">
      <c r="A52" s="87" t="s">
        <v>473</v>
      </c>
      <c r="B52" s="88">
        <v>6041.9680888000003</v>
      </c>
      <c r="C52" s="88">
        <v>87.287094049999993</v>
      </c>
      <c r="D52" s="88">
        <v>360.24709240999999</v>
      </c>
      <c r="E52" s="88">
        <v>915.19488398999999</v>
      </c>
      <c r="F52" s="88">
        <v>530.60473045000003</v>
      </c>
      <c r="G52" s="88">
        <v>31.346942152</v>
      </c>
      <c r="H52" s="88">
        <v>2099.3914174000001</v>
      </c>
      <c r="J52" s="27" t="s">
        <v>412</v>
      </c>
      <c r="K52" s="88">
        <v>0</v>
      </c>
      <c r="L52" s="25">
        <v>0</v>
      </c>
      <c r="M52" s="25">
        <v>0</v>
      </c>
      <c r="N52" s="25">
        <v>0</v>
      </c>
      <c r="O52" s="25">
        <v>0</v>
      </c>
      <c r="P52" s="88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88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88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88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88">
        <v>0</v>
      </c>
      <c r="BT52" s="25">
        <v>0</v>
      </c>
      <c r="BU52" s="25">
        <v>0</v>
      </c>
      <c r="BV52" s="25">
        <v>0</v>
      </c>
      <c r="BX52" s="74">
        <f t="shared" si="7"/>
        <v>-1</v>
      </c>
      <c r="BY52" s="74">
        <f t="shared" si="8"/>
        <v>-1</v>
      </c>
      <c r="BZ52" s="74">
        <f t="shared" si="9"/>
        <v>-1</v>
      </c>
      <c r="CA52" s="74">
        <f t="shared" si="10"/>
        <v>-1</v>
      </c>
      <c r="CB52" s="74">
        <f t="shared" si="11"/>
        <v>-1</v>
      </c>
      <c r="CC52" s="74">
        <f t="shared" si="12"/>
        <v>-1</v>
      </c>
      <c r="CD52" s="74">
        <f t="shared" si="13"/>
        <v>-1</v>
      </c>
    </row>
    <row r="53" spans="1:82" x14ac:dyDescent="0.25">
      <c r="A53" s="87" t="s">
        <v>474</v>
      </c>
      <c r="B53" s="88">
        <v>250959.78257000001</v>
      </c>
      <c r="C53" s="88">
        <v>3629.0447758999999</v>
      </c>
      <c r="D53" s="88">
        <v>14727.750033</v>
      </c>
      <c r="E53" s="88">
        <v>49767.030062999998</v>
      </c>
      <c r="F53" s="88">
        <v>24855.769205000001</v>
      </c>
      <c r="G53" s="88">
        <v>1124.3588467</v>
      </c>
      <c r="H53" s="88">
        <v>84024.444405999995</v>
      </c>
      <c r="J53" s="27" t="s">
        <v>413</v>
      </c>
      <c r="K53" s="88">
        <v>0</v>
      </c>
      <c r="L53" s="25">
        <v>0</v>
      </c>
      <c r="M53" s="25">
        <v>0</v>
      </c>
      <c r="N53" s="25">
        <v>0</v>
      </c>
      <c r="O53" s="25">
        <v>0</v>
      </c>
      <c r="P53" s="88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88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88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88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25">
        <v>0</v>
      </c>
      <c r="BD53" s="25">
        <v>0</v>
      </c>
      <c r="BE53" s="25">
        <v>0</v>
      </c>
      <c r="BF53" s="25">
        <v>0</v>
      </c>
      <c r="BG53" s="25">
        <v>0</v>
      </c>
      <c r="BH53" s="25">
        <v>0</v>
      </c>
      <c r="BI53" s="25">
        <v>0</v>
      </c>
      <c r="BJ53" s="25">
        <v>0</v>
      </c>
      <c r="BK53" s="25">
        <v>0</v>
      </c>
      <c r="BL53" s="25">
        <v>0</v>
      </c>
      <c r="BM53" s="25">
        <v>0</v>
      </c>
      <c r="BN53" s="25">
        <v>0</v>
      </c>
      <c r="BO53" s="25">
        <v>0</v>
      </c>
      <c r="BP53" s="25">
        <v>0</v>
      </c>
      <c r="BQ53" s="25">
        <v>0</v>
      </c>
      <c r="BR53" s="25">
        <v>0</v>
      </c>
      <c r="BS53" s="88">
        <v>0</v>
      </c>
      <c r="BT53" s="25">
        <v>0</v>
      </c>
      <c r="BU53" s="25">
        <v>0</v>
      </c>
      <c r="BV53" s="25">
        <v>0</v>
      </c>
      <c r="BX53" s="74">
        <f t="shared" si="7"/>
        <v>-1</v>
      </c>
      <c r="BY53" s="74">
        <f t="shared" si="8"/>
        <v>-1</v>
      </c>
      <c r="BZ53" s="74">
        <f t="shared" si="9"/>
        <v>-1</v>
      </c>
      <c r="CA53" s="74">
        <f t="shared" si="10"/>
        <v>-1</v>
      </c>
      <c r="CB53" s="74">
        <f t="shared" si="11"/>
        <v>-1</v>
      </c>
      <c r="CC53" s="74">
        <f t="shared" si="12"/>
        <v>-1</v>
      </c>
      <c r="CD53" s="74">
        <f t="shared" si="13"/>
        <v>-1</v>
      </c>
    </row>
    <row r="54" spans="1:82" x14ac:dyDescent="0.25">
      <c r="A54" s="87" t="s">
        <v>475</v>
      </c>
      <c r="B54" s="88">
        <v>161955.91226000001</v>
      </c>
      <c r="C54" s="88">
        <v>2346.3343696000002</v>
      </c>
      <c r="D54" s="88">
        <v>9127.8818224999995</v>
      </c>
      <c r="E54" s="88">
        <v>29613.826784000001</v>
      </c>
      <c r="F54" s="88">
        <v>16447.761307000001</v>
      </c>
      <c r="G54" s="88">
        <v>886.78664444000003</v>
      </c>
      <c r="H54" s="88">
        <v>49735.781594</v>
      </c>
      <c r="J54" s="27" t="s">
        <v>414</v>
      </c>
      <c r="K54" s="88">
        <v>0</v>
      </c>
      <c r="L54" s="25">
        <v>0</v>
      </c>
      <c r="M54" s="25">
        <v>0</v>
      </c>
      <c r="N54" s="25">
        <v>0</v>
      </c>
      <c r="O54" s="25">
        <v>0</v>
      </c>
      <c r="P54" s="88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88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88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88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5">
        <v>0</v>
      </c>
      <c r="BE54" s="25">
        <v>0</v>
      </c>
      <c r="BF54" s="25">
        <v>0</v>
      </c>
      <c r="BG54" s="25">
        <v>0</v>
      </c>
      <c r="BH54" s="25">
        <v>0</v>
      </c>
      <c r="BI54" s="25">
        <v>0</v>
      </c>
      <c r="BJ54" s="25">
        <v>0</v>
      </c>
      <c r="BK54" s="25">
        <v>0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0</v>
      </c>
      <c r="BR54" s="25">
        <v>0</v>
      </c>
      <c r="BS54" s="88">
        <v>0</v>
      </c>
      <c r="BT54" s="25">
        <v>0</v>
      </c>
      <c r="BU54" s="25">
        <v>0</v>
      </c>
      <c r="BV54" s="25">
        <v>0</v>
      </c>
      <c r="BX54" s="74">
        <f t="shared" si="7"/>
        <v>-1</v>
      </c>
      <c r="BY54" s="74">
        <f t="shared" si="8"/>
        <v>-1</v>
      </c>
      <c r="BZ54" s="74">
        <f t="shared" si="9"/>
        <v>-1</v>
      </c>
      <c r="CA54" s="74">
        <f t="shared" si="10"/>
        <v>-1</v>
      </c>
      <c r="CB54" s="74">
        <f t="shared" si="11"/>
        <v>-1</v>
      </c>
      <c r="CC54" s="74">
        <f t="shared" si="12"/>
        <v>-1</v>
      </c>
      <c r="CD54" s="74">
        <f t="shared" si="13"/>
        <v>-1</v>
      </c>
    </row>
    <row r="55" spans="1:82" x14ac:dyDescent="0.25">
      <c r="A55" s="87" t="s">
        <v>476</v>
      </c>
      <c r="B55" s="88">
        <v>1557452.7723000001</v>
      </c>
      <c r="C55" s="88">
        <v>22749.960155000001</v>
      </c>
      <c r="D55" s="88">
        <v>89635.372701</v>
      </c>
      <c r="E55" s="88">
        <v>297924.44040999998</v>
      </c>
      <c r="F55" s="88">
        <v>156095.18496000001</v>
      </c>
      <c r="G55" s="88">
        <v>7652.9400474000004</v>
      </c>
      <c r="H55" s="88">
        <v>503884.98762999999</v>
      </c>
      <c r="J55" s="27" t="s">
        <v>415</v>
      </c>
      <c r="K55" s="88">
        <v>0</v>
      </c>
      <c r="L55" s="25">
        <v>0</v>
      </c>
      <c r="M55" s="25">
        <v>0</v>
      </c>
      <c r="N55" s="25">
        <v>0</v>
      </c>
      <c r="O55" s="25">
        <v>0</v>
      </c>
      <c r="P55" s="88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88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88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88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88">
        <v>0</v>
      </c>
      <c r="BT55" s="25">
        <v>0</v>
      </c>
      <c r="BU55" s="25">
        <v>0</v>
      </c>
      <c r="BV55" s="25">
        <v>0</v>
      </c>
      <c r="BX55" s="74">
        <f t="shared" si="7"/>
        <v>-1</v>
      </c>
      <c r="BY55" s="74">
        <f t="shared" si="8"/>
        <v>-1</v>
      </c>
      <c r="BZ55" s="74">
        <f t="shared" si="9"/>
        <v>-1</v>
      </c>
      <c r="CA55" s="74">
        <f t="shared" si="10"/>
        <v>-1</v>
      </c>
      <c r="CB55" s="74">
        <f t="shared" si="11"/>
        <v>-1</v>
      </c>
      <c r="CC55" s="74">
        <f t="shared" si="12"/>
        <v>-1</v>
      </c>
      <c r="CD55" s="74">
        <f t="shared" si="13"/>
        <v>-1</v>
      </c>
    </row>
    <row r="56" spans="1:82" x14ac:dyDescent="0.25">
      <c r="A56" s="87" t="s">
        <v>477</v>
      </c>
      <c r="B56" s="88">
        <v>1628998.6732999999</v>
      </c>
      <c r="C56" s="88">
        <v>23871.357437999999</v>
      </c>
      <c r="D56" s="88">
        <v>93944.757668999999</v>
      </c>
      <c r="E56" s="88">
        <v>318664.14127999998</v>
      </c>
      <c r="F56" s="88">
        <v>164320.0417</v>
      </c>
      <c r="G56" s="88">
        <v>7807.3521338</v>
      </c>
      <c r="H56" s="88">
        <v>528455.69244999997</v>
      </c>
      <c r="J56" s="27" t="s">
        <v>416</v>
      </c>
      <c r="K56" s="88">
        <v>0</v>
      </c>
      <c r="L56" s="25">
        <v>0</v>
      </c>
      <c r="M56" s="25">
        <v>0</v>
      </c>
      <c r="N56" s="25">
        <v>0</v>
      </c>
      <c r="O56" s="25">
        <v>0</v>
      </c>
      <c r="P56" s="88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88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88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88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25">
        <v>0</v>
      </c>
      <c r="BS56" s="88">
        <v>0</v>
      </c>
      <c r="BT56" s="25">
        <v>0</v>
      </c>
      <c r="BU56" s="25">
        <v>0</v>
      </c>
      <c r="BV56" s="25">
        <v>0</v>
      </c>
      <c r="BX56" s="74">
        <f t="shared" si="7"/>
        <v>-1</v>
      </c>
      <c r="BY56" s="74">
        <f t="shared" si="8"/>
        <v>-1</v>
      </c>
      <c r="BZ56" s="74">
        <f t="shared" si="9"/>
        <v>-1</v>
      </c>
      <c r="CA56" s="74">
        <f t="shared" si="10"/>
        <v>-1</v>
      </c>
      <c r="CB56" s="74">
        <f t="shared" si="11"/>
        <v>-1</v>
      </c>
      <c r="CC56" s="74">
        <f t="shared" si="12"/>
        <v>-1</v>
      </c>
      <c r="CD56" s="74">
        <f t="shared" si="13"/>
        <v>-1</v>
      </c>
    </row>
    <row r="57" spans="1:82" x14ac:dyDescent="0.25">
      <c r="BX57" s="22"/>
      <c r="BY57" s="22"/>
      <c r="BZ57" s="22"/>
      <c r="CA57" s="22"/>
      <c r="CB57" s="22"/>
      <c r="CC57" s="22"/>
      <c r="CD57" s="22"/>
    </row>
    <row r="58" spans="1:82" x14ac:dyDescent="0.25">
      <c r="A58" s="3"/>
      <c r="BX58" s="22"/>
      <c r="BY58" s="22" t="str">
        <f>IF(AI58&lt;&gt;0,(AI58-C58)/C58,"")</f>
        <v/>
      </c>
      <c r="BZ58" s="22" t="str">
        <f>IF(AN58&lt;&gt;0,(AN58-D58)/D58,"")</f>
        <v/>
      </c>
      <c r="CA58" s="22" t="str">
        <f t="shared" ref="CA58:CB61" si="14">IF(AY58&lt;&gt;0,(AY58-E58)/E58,"")</f>
        <v/>
      </c>
      <c r="CB58" s="22" t="str">
        <f t="shared" si="14"/>
        <v/>
      </c>
      <c r="CC58" s="22" t="str">
        <f>IF(BN58&lt;&gt;0,(BN58-G58)/G58,"")</f>
        <v/>
      </c>
      <c r="CD58" s="22" t="str">
        <f>IF(BU58&lt;&gt;0,(BU58-H58)/H58,"")</f>
        <v/>
      </c>
    </row>
    <row r="59" spans="1:82" x14ac:dyDescent="0.25">
      <c r="A59" s="4" t="s">
        <v>55</v>
      </c>
      <c r="B59" s="1">
        <f t="shared" ref="B59:H59" si="15">SUM(B3:B56)</f>
        <v>18968397.218625508</v>
      </c>
      <c r="C59" s="1">
        <f t="shared" si="15"/>
        <v>310484.50945775787</v>
      </c>
      <c r="D59" s="1">
        <f t="shared" si="15"/>
        <v>734673.85279358807</v>
      </c>
      <c r="E59" s="1">
        <f t="shared" si="15"/>
        <v>2742583.47745607</v>
      </c>
      <c r="F59" s="1">
        <f t="shared" si="15"/>
        <v>1857261.0206772001</v>
      </c>
      <c r="G59" s="1">
        <f t="shared" si="15"/>
        <v>138812.91622275615</v>
      </c>
      <c r="H59" s="1">
        <f t="shared" si="15"/>
        <v>5456982.011903611</v>
      </c>
      <c r="K59" s="1">
        <f t="shared" ref="K59:BV59" si="16">SUM(K3:K56)</f>
        <v>44041.587380522797</v>
      </c>
      <c r="L59" s="1">
        <f t="shared" si="16"/>
        <v>8990.0344369071208</v>
      </c>
      <c r="M59" s="1">
        <f t="shared" si="16"/>
        <v>11864.527714575543</v>
      </c>
      <c r="N59" s="1">
        <f t="shared" si="16"/>
        <v>11864.527714575543</v>
      </c>
      <c r="O59" s="1">
        <f t="shared" si="16"/>
        <v>20178.146839756151</v>
      </c>
      <c r="P59" s="1">
        <f t="shared" si="16"/>
        <v>5.9026241483829986</v>
      </c>
      <c r="Q59" s="1">
        <f t="shared" si="16"/>
        <v>6575.7232915072218</v>
      </c>
      <c r="R59" s="1">
        <f t="shared" si="16"/>
        <v>71310.785302510441</v>
      </c>
      <c r="S59" s="1">
        <f t="shared" si="16"/>
        <v>1144564.6431553753</v>
      </c>
      <c r="T59" s="1">
        <f t="shared" si="16"/>
        <v>17617.720049578082</v>
      </c>
      <c r="U59" s="1">
        <f t="shared" si="16"/>
        <v>10655.774541303836</v>
      </c>
      <c r="V59" s="1">
        <f t="shared" si="16"/>
        <v>3814.4360189666904</v>
      </c>
      <c r="W59" s="1">
        <f t="shared" si="16"/>
        <v>208.67867646403641</v>
      </c>
      <c r="X59" s="1">
        <f t="shared" si="16"/>
        <v>33628.393409519369</v>
      </c>
      <c r="Y59" s="1">
        <f t="shared" si="16"/>
        <v>29607.704270632861</v>
      </c>
      <c r="Z59" s="1">
        <f t="shared" si="16"/>
        <v>29607.704270632861</v>
      </c>
      <c r="AA59" s="1">
        <f t="shared" si="16"/>
        <v>139508757.31789228</v>
      </c>
      <c r="AB59" s="1">
        <f t="shared" si="16"/>
        <v>0</v>
      </c>
      <c r="AC59" s="1">
        <f t="shared" si="16"/>
        <v>4428.0650563668296</v>
      </c>
      <c r="AD59" s="1">
        <f t="shared" si="16"/>
        <v>1480.3078431305735</v>
      </c>
      <c r="AE59" s="1">
        <f t="shared" si="16"/>
        <v>929.01679688221407</v>
      </c>
      <c r="AF59" s="1">
        <f t="shared" si="16"/>
        <v>10709.917927868029</v>
      </c>
      <c r="AG59" s="1">
        <f t="shared" si="16"/>
        <v>23184.624592185803</v>
      </c>
      <c r="AH59" s="1">
        <f t="shared" si="16"/>
        <v>0</v>
      </c>
      <c r="AI59" s="1">
        <f t="shared" si="16"/>
        <v>20468.310335956143</v>
      </c>
      <c r="AJ59" s="1">
        <f t="shared" si="16"/>
        <v>0</v>
      </c>
      <c r="AK59" s="1">
        <f t="shared" si="16"/>
        <v>338086.5523912207</v>
      </c>
      <c r="AL59" s="1">
        <f t="shared" si="16"/>
        <v>29666.796968057435</v>
      </c>
      <c r="AM59" s="1">
        <f t="shared" si="16"/>
        <v>3296.3146609627242</v>
      </c>
      <c r="AN59" s="1">
        <f t="shared" si="16"/>
        <v>32963.111629020175</v>
      </c>
      <c r="AO59" s="1">
        <f t="shared" si="16"/>
        <v>0</v>
      </c>
      <c r="AP59" s="1">
        <f t="shared" si="16"/>
        <v>20714.848451289861</v>
      </c>
      <c r="AQ59" s="1">
        <f t="shared" si="16"/>
        <v>18.171616452905376</v>
      </c>
      <c r="AR59" s="1">
        <f t="shared" si="16"/>
        <v>49105.736874901871</v>
      </c>
      <c r="AS59" s="1">
        <f t="shared" si="16"/>
        <v>377.29361155021269</v>
      </c>
      <c r="AT59" s="1">
        <f t="shared" si="16"/>
        <v>980.81125219133537</v>
      </c>
      <c r="AU59" s="1">
        <f t="shared" si="16"/>
        <v>4203.8215891956943</v>
      </c>
      <c r="AV59" s="1">
        <f t="shared" si="16"/>
        <v>19.104429496013449</v>
      </c>
      <c r="AW59" s="1">
        <f t="shared" si="16"/>
        <v>0</v>
      </c>
      <c r="AX59" s="1">
        <f t="shared" si="16"/>
        <v>721.67660886033048</v>
      </c>
      <c r="AY59" s="1">
        <f t="shared" si="16"/>
        <v>129474.53069070815</v>
      </c>
      <c r="AZ59" s="1">
        <f t="shared" si="16"/>
        <v>109927.13922874365</v>
      </c>
      <c r="BA59" s="1">
        <f t="shared" si="16"/>
        <v>19547.391461964493</v>
      </c>
      <c r="BB59" s="1">
        <f t="shared" si="16"/>
        <v>25.016934995904855</v>
      </c>
      <c r="BC59" s="1">
        <f t="shared" si="16"/>
        <v>0.50701730290282532</v>
      </c>
      <c r="BD59" s="1">
        <f t="shared" si="16"/>
        <v>16417.972473689893</v>
      </c>
      <c r="BE59" s="1">
        <f t="shared" si="16"/>
        <v>68.166084090623016</v>
      </c>
      <c r="BF59" s="1">
        <f t="shared" si="16"/>
        <v>35584.855517917451</v>
      </c>
      <c r="BG59" s="1">
        <f t="shared" si="16"/>
        <v>265.38005461177107</v>
      </c>
      <c r="BH59" s="1">
        <f t="shared" si="16"/>
        <v>58.308398279171065</v>
      </c>
      <c r="BI59" s="1">
        <f t="shared" si="16"/>
        <v>50844.67847264446</v>
      </c>
      <c r="BJ59" s="1">
        <f t="shared" si="16"/>
        <v>4063.3893730113759</v>
      </c>
      <c r="BK59" s="1">
        <f t="shared" si="16"/>
        <v>64.147778829742535</v>
      </c>
      <c r="BL59" s="1">
        <f t="shared" si="16"/>
        <v>275.6211552180863</v>
      </c>
      <c r="BM59" s="1">
        <f t="shared" si="16"/>
        <v>1.6062334173212709</v>
      </c>
      <c r="BN59" s="1">
        <f t="shared" si="16"/>
        <v>9515.9841956137952</v>
      </c>
      <c r="BO59" s="1">
        <f t="shared" si="16"/>
        <v>7919.1514966913455</v>
      </c>
      <c r="BP59" s="1">
        <f t="shared" si="16"/>
        <v>0</v>
      </c>
      <c r="BQ59" s="1">
        <f t="shared" si="16"/>
        <v>2551.1666367641787</v>
      </c>
      <c r="BR59" s="1">
        <f t="shared" si="16"/>
        <v>10719.17471785857</v>
      </c>
      <c r="BS59" s="1">
        <f t="shared" si="16"/>
        <v>0</v>
      </c>
      <c r="BT59" s="1">
        <f t="shared" si="16"/>
        <v>14213.085395442369</v>
      </c>
      <c r="BU59" s="1">
        <f t="shared" si="16"/>
        <v>316974.53100080963</v>
      </c>
      <c r="BV59" s="1">
        <f t="shared" si="16"/>
        <v>4055.0487826259655</v>
      </c>
      <c r="BW59" s="1"/>
      <c r="BX59" s="74">
        <f>IF(B59&lt;&gt;0,(S59-B59)/B59,"")</f>
        <v>-0.9396593908297376</v>
      </c>
      <c r="BY59" s="22">
        <f>IF(AI59&lt;&gt;0,(AI59-C59)/C59,"")</f>
        <v>-0.93407622695347081</v>
      </c>
      <c r="BZ59" s="22">
        <f>IF(AN59&lt;&gt;0,(AN59-D59)/D59,"")</f>
        <v>-0.9551323195950443</v>
      </c>
      <c r="CA59" s="22">
        <f t="shared" si="14"/>
        <v>-0.95279103379897678</v>
      </c>
      <c r="CB59" s="22">
        <f t="shared" si="14"/>
        <v>-0.94081222940399523</v>
      </c>
      <c r="CC59" s="22">
        <f>IF(BN59&lt;&gt;0,(BN59-G59)/G59,"")</f>
        <v>-0.93144741530864972</v>
      </c>
      <c r="CD59" s="22">
        <f>IF(BU59&lt;&gt;0,(BU59-H59)/H59,"")</f>
        <v>-0.94191394981523191</v>
      </c>
    </row>
    <row r="60" spans="1:82" x14ac:dyDescent="0.25">
      <c r="A60" s="4" t="s">
        <v>74</v>
      </c>
      <c r="B60" s="1">
        <f t="shared" ref="B60:H60" si="17">SUM(B3:B16)</f>
        <v>7865312.7722690003</v>
      </c>
      <c r="C60" s="1">
        <f t="shared" si="17"/>
        <v>130743.48795288098</v>
      </c>
      <c r="D60" s="1">
        <f t="shared" si="17"/>
        <v>160439.9245888</v>
      </c>
      <c r="E60" s="1">
        <f t="shared" si="17"/>
        <v>850175.72151535994</v>
      </c>
      <c r="F60" s="1">
        <f t="shared" si="17"/>
        <v>720793.23960374994</v>
      </c>
      <c r="G60" s="1">
        <f t="shared" si="17"/>
        <v>74197.072988887012</v>
      </c>
      <c r="H60" s="1">
        <f t="shared" si="17"/>
        <v>1876616.2393738902</v>
      </c>
      <c r="K60" s="1">
        <f t="shared" ref="K60:BV60" si="18">SUM(K3:K16)</f>
        <v>34339.019034823541</v>
      </c>
      <c r="L60" s="1">
        <f t="shared" si="18"/>
        <v>5039.2498085014795</v>
      </c>
      <c r="M60" s="1">
        <f t="shared" si="18"/>
        <v>4571.4465092144846</v>
      </c>
      <c r="N60" s="1">
        <f t="shared" si="18"/>
        <v>4571.4465092144846</v>
      </c>
      <c r="O60" s="1">
        <f t="shared" si="18"/>
        <v>6551.1569218670456</v>
      </c>
      <c r="P60" s="1">
        <f t="shared" si="18"/>
        <v>5.6561321518764023E-2</v>
      </c>
      <c r="Q60" s="1">
        <f t="shared" si="18"/>
        <v>4426.4528537011965</v>
      </c>
      <c r="R60" s="1">
        <f t="shared" si="18"/>
        <v>42643.186673049917</v>
      </c>
      <c r="S60" s="1">
        <f t="shared" si="18"/>
        <v>761402.4883969794</v>
      </c>
      <c r="T60" s="1">
        <f t="shared" si="18"/>
        <v>10169.369899392093</v>
      </c>
      <c r="U60" s="1">
        <f t="shared" si="18"/>
        <v>5456.1797488442953</v>
      </c>
      <c r="V60" s="1">
        <f t="shared" si="18"/>
        <v>2442.3489112755383</v>
      </c>
      <c r="W60" s="1">
        <f t="shared" si="18"/>
        <v>162.70577278331101</v>
      </c>
      <c r="X60" s="1">
        <f t="shared" si="18"/>
        <v>26219.896719707303</v>
      </c>
      <c r="Y60" s="1">
        <f t="shared" si="18"/>
        <v>19931.01395647422</v>
      </c>
      <c r="Z60" s="1">
        <f t="shared" si="18"/>
        <v>19931.01395647422</v>
      </c>
      <c r="AA60" s="1">
        <f t="shared" si="18"/>
        <v>45405934.125049494</v>
      </c>
      <c r="AB60" s="1">
        <f t="shared" si="18"/>
        <v>0</v>
      </c>
      <c r="AC60" s="1">
        <f t="shared" si="18"/>
        <v>2259.8324166240172</v>
      </c>
      <c r="AD60" s="1">
        <f t="shared" si="18"/>
        <v>906.82891855225978</v>
      </c>
      <c r="AE60" s="1">
        <f t="shared" si="18"/>
        <v>214.76772798599922</v>
      </c>
      <c r="AF60" s="1">
        <f t="shared" si="18"/>
        <v>7570.683093886475</v>
      </c>
      <c r="AG60" s="1">
        <f t="shared" si="18"/>
        <v>18076.945596303685</v>
      </c>
      <c r="AH60" s="1">
        <f t="shared" si="18"/>
        <v>0</v>
      </c>
      <c r="AI60" s="1">
        <f t="shared" si="18"/>
        <v>13032.231314697647</v>
      </c>
      <c r="AJ60" s="1">
        <f t="shared" si="18"/>
        <v>0</v>
      </c>
      <c r="AK60" s="1">
        <f t="shared" si="18"/>
        <v>197114.50090138143</v>
      </c>
      <c r="AL60" s="1">
        <f t="shared" si="18"/>
        <v>14723.154465622338</v>
      </c>
      <c r="AM60" s="1">
        <f t="shared" si="18"/>
        <v>1635.9098003369445</v>
      </c>
      <c r="AN60" s="1">
        <f t="shared" si="18"/>
        <v>16359.064265959292</v>
      </c>
      <c r="AO60" s="1">
        <f t="shared" si="18"/>
        <v>0</v>
      </c>
      <c r="AP60" s="1">
        <f t="shared" si="18"/>
        <v>13741.840417702864</v>
      </c>
      <c r="AQ60" s="1">
        <f t="shared" si="18"/>
        <v>11.065413621399131</v>
      </c>
      <c r="AR60" s="1">
        <f t="shared" si="18"/>
        <v>18289.131650937528</v>
      </c>
      <c r="AS60" s="1">
        <f t="shared" si="18"/>
        <v>264.5716624687355</v>
      </c>
      <c r="AT60" s="1">
        <f t="shared" si="18"/>
        <v>158.59345451611273</v>
      </c>
      <c r="AU60" s="1">
        <f t="shared" si="18"/>
        <v>2326.1122072256458</v>
      </c>
      <c r="AV60" s="1">
        <f t="shared" si="18"/>
        <v>12.905013299989497</v>
      </c>
      <c r="AW60" s="1">
        <f t="shared" si="18"/>
        <v>0</v>
      </c>
      <c r="AX60" s="1">
        <f t="shared" si="18"/>
        <v>94.197766439877014</v>
      </c>
      <c r="AY60" s="1">
        <f t="shared" si="18"/>
        <v>84480.711712578748</v>
      </c>
      <c r="AZ60" s="1">
        <f t="shared" si="18"/>
        <v>71749.388253670928</v>
      </c>
      <c r="BA60" s="1">
        <f t="shared" si="18"/>
        <v>12731.323458907797</v>
      </c>
      <c r="BB60" s="1">
        <f t="shared" si="18"/>
        <v>12.913852551574344</v>
      </c>
      <c r="BC60" s="1">
        <f t="shared" si="18"/>
        <v>0.3581563750879917</v>
      </c>
      <c r="BD60" s="1">
        <f t="shared" si="18"/>
        <v>11456.543473083077</v>
      </c>
      <c r="BE60" s="1">
        <f t="shared" si="18"/>
        <v>9.4856940950324145</v>
      </c>
      <c r="BF60" s="1">
        <f t="shared" si="18"/>
        <v>23533.1652992278</v>
      </c>
      <c r="BG60" s="1">
        <f t="shared" si="18"/>
        <v>81.204380276767935</v>
      </c>
      <c r="BH60" s="1">
        <f t="shared" si="18"/>
        <v>20.527362254655845</v>
      </c>
      <c r="BI60" s="1">
        <f t="shared" si="18"/>
        <v>33624.946843623933</v>
      </c>
      <c r="BJ60" s="1">
        <f t="shared" si="18"/>
        <v>2270.4763719071379</v>
      </c>
      <c r="BK60" s="1">
        <f t="shared" si="18"/>
        <v>44.428404377188755</v>
      </c>
      <c r="BL60" s="1">
        <f t="shared" si="18"/>
        <v>97.293662353014923</v>
      </c>
      <c r="BM60" s="1">
        <f t="shared" si="18"/>
        <v>1.0756078811516934</v>
      </c>
      <c r="BN60" s="1">
        <f t="shared" si="18"/>
        <v>6731.0626489973984</v>
      </c>
      <c r="BO60" s="1">
        <f t="shared" si="18"/>
        <v>4148.8848815056544</v>
      </c>
      <c r="BP60" s="1">
        <f t="shared" si="18"/>
        <v>0</v>
      </c>
      <c r="BQ60" s="1">
        <f t="shared" si="18"/>
        <v>1988.3745170482414</v>
      </c>
      <c r="BR60" s="1">
        <f t="shared" si="18"/>
        <v>5916.2957123153919</v>
      </c>
      <c r="BS60" s="1">
        <f t="shared" si="18"/>
        <v>0</v>
      </c>
      <c r="BT60" s="1">
        <f t="shared" si="18"/>
        <v>3301.185926828578</v>
      </c>
      <c r="BU60" s="1">
        <f t="shared" si="18"/>
        <v>185475.66362154327</v>
      </c>
      <c r="BV60" s="1">
        <f t="shared" si="18"/>
        <v>1377.7521181119696</v>
      </c>
      <c r="BW60" s="1"/>
      <c r="BX60" s="74">
        <f>IF(B60&lt;&gt;0,(S60-B60)/B60,"")</f>
        <v>-0.90319488741992793</v>
      </c>
      <c r="BY60" s="22">
        <f>IF(AI60&lt;&gt;0,(AI60-C60)/C60,"")</f>
        <v>-0.90032213826669227</v>
      </c>
      <c r="BZ60" s="22">
        <f>IF(AN60&lt;&gt;0,(AN60-D60)/D60,"")</f>
        <v>-0.89803620072817414</v>
      </c>
      <c r="CA60" s="22">
        <f t="shared" si="14"/>
        <v>-0.90063146997187871</v>
      </c>
      <c r="CB60" s="22">
        <f t="shared" si="14"/>
        <v>-0.90045773973530263</v>
      </c>
      <c r="CC60" s="22">
        <f>IF(BN60&lt;&gt;0,(BN60-G60)/G60,"")</f>
        <v>-0.90928129132525815</v>
      </c>
      <c r="CD60" s="22">
        <f>IF(BU60&lt;&gt;0,(BU60-H60)/H60,"")</f>
        <v>-0.90116484141508613</v>
      </c>
    </row>
    <row r="61" spans="1:82" x14ac:dyDescent="0.25">
      <c r="A61" s="4" t="s">
        <v>127</v>
      </c>
      <c r="B61" s="1">
        <f t="shared" ref="B61:H61" si="19">SUM(B17:B48)</f>
        <v>7158089.1155387992</v>
      </c>
      <c r="C61" s="1">
        <f t="shared" si="19"/>
        <v>121029.91439643702</v>
      </c>
      <c r="D61" s="1">
        <f t="shared" si="19"/>
        <v>348265.74997212808</v>
      </c>
      <c r="E61" s="1">
        <f t="shared" si="19"/>
        <v>1157982.0932886899</v>
      </c>
      <c r="F61" s="1">
        <f t="shared" si="19"/>
        <v>747684.45730989019</v>
      </c>
      <c r="G61" s="1">
        <f t="shared" si="19"/>
        <v>45339.278629796107</v>
      </c>
      <c r="H61" s="1">
        <f t="shared" si="19"/>
        <v>2270393.2354035196</v>
      </c>
      <c r="K61" s="1">
        <f t="shared" ref="K61:BV61" si="20">SUM(K17:K48)</f>
        <v>9702.5683456992574</v>
      </c>
      <c r="L61" s="1">
        <f t="shared" si="20"/>
        <v>3950.7846284056427</v>
      </c>
      <c r="M61" s="1">
        <f t="shared" si="20"/>
        <v>7293.0812053610589</v>
      </c>
      <c r="N61" s="1">
        <f t="shared" si="20"/>
        <v>7293.0812053610589</v>
      </c>
      <c r="O61" s="1">
        <f t="shared" si="20"/>
        <v>13626.989917889105</v>
      </c>
      <c r="P61" s="1">
        <f t="shared" si="20"/>
        <v>5.8460628268642347</v>
      </c>
      <c r="Q61" s="1">
        <f t="shared" si="20"/>
        <v>2149.2704378060262</v>
      </c>
      <c r="R61" s="1">
        <f t="shared" si="20"/>
        <v>28667.598629460506</v>
      </c>
      <c r="S61" s="1">
        <f t="shared" si="20"/>
        <v>383162.15475839569</v>
      </c>
      <c r="T61" s="1">
        <f t="shared" si="20"/>
        <v>7448.3501501859919</v>
      </c>
      <c r="U61" s="1">
        <f t="shared" si="20"/>
        <v>5199.5947924595403</v>
      </c>
      <c r="V61" s="1">
        <f t="shared" si="20"/>
        <v>1372.0871076911526</v>
      </c>
      <c r="W61" s="1">
        <f t="shared" si="20"/>
        <v>45.972903680725423</v>
      </c>
      <c r="X61" s="1">
        <f t="shared" si="20"/>
        <v>7408.4966898120647</v>
      </c>
      <c r="Y61" s="1">
        <f t="shared" si="20"/>
        <v>9676.6903141586408</v>
      </c>
      <c r="Z61" s="1">
        <f t="shared" si="20"/>
        <v>9676.6903141586408</v>
      </c>
      <c r="AA61" s="1">
        <f t="shared" si="20"/>
        <v>94102823.192842782</v>
      </c>
      <c r="AB61" s="1">
        <f t="shared" si="20"/>
        <v>0</v>
      </c>
      <c r="AC61" s="1">
        <f t="shared" si="20"/>
        <v>2168.2326397428128</v>
      </c>
      <c r="AD61" s="1">
        <f t="shared" si="20"/>
        <v>573.47892457831392</v>
      </c>
      <c r="AE61" s="1">
        <f t="shared" si="20"/>
        <v>714.24906889621479</v>
      </c>
      <c r="AF61" s="1">
        <f t="shared" si="20"/>
        <v>3139.2348339815549</v>
      </c>
      <c r="AG61" s="1">
        <f t="shared" si="20"/>
        <v>5107.6789958821182</v>
      </c>
      <c r="AH61" s="1">
        <f t="shared" si="20"/>
        <v>0</v>
      </c>
      <c r="AI61" s="1">
        <f t="shared" si="20"/>
        <v>7436.0790212585007</v>
      </c>
      <c r="AJ61" s="1">
        <f t="shared" si="20"/>
        <v>0</v>
      </c>
      <c r="AK61" s="1">
        <f t="shared" si="20"/>
        <v>140972.05148983921</v>
      </c>
      <c r="AL61" s="1">
        <f t="shared" si="20"/>
        <v>14943.642502435097</v>
      </c>
      <c r="AM61" s="1">
        <f t="shared" si="20"/>
        <v>1660.40486062578</v>
      </c>
      <c r="AN61" s="1">
        <f t="shared" si="20"/>
        <v>16604.047363060879</v>
      </c>
      <c r="AO61" s="1">
        <f t="shared" si="20"/>
        <v>0</v>
      </c>
      <c r="AP61" s="1">
        <f t="shared" si="20"/>
        <v>6973.008033586998</v>
      </c>
      <c r="AQ61" s="1">
        <f t="shared" si="20"/>
        <v>7.1062028315062449</v>
      </c>
      <c r="AR61" s="1">
        <f t="shared" si="20"/>
        <v>30816.60522396434</v>
      </c>
      <c r="AS61" s="1">
        <f t="shared" si="20"/>
        <v>112.72194908147722</v>
      </c>
      <c r="AT61" s="1">
        <f t="shared" si="20"/>
        <v>822.21779767522264</v>
      </c>
      <c r="AU61" s="1">
        <f t="shared" si="20"/>
        <v>1877.7093819700494</v>
      </c>
      <c r="AV61" s="1">
        <f t="shared" si="20"/>
        <v>6.1994161960239476</v>
      </c>
      <c r="AW61" s="1">
        <f t="shared" si="20"/>
        <v>0</v>
      </c>
      <c r="AX61" s="1">
        <f t="shared" si="20"/>
        <v>627.47884242045347</v>
      </c>
      <c r="AY61" s="1">
        <f t="shared" si="20"/>
        <v>44993.818978129413</v>
      </c>
      <c r="AZ61" s="1">
        <f t="shared" si="20"/>
        <v>38177.750975072704</v>
      </c>
      <c r="BA61" s="1">
        <f t="shared" si="20"/>
        <v>6816.0680030566928</v>
      </c>
      <c r="BB61" s="1">
        <f t="shared" si="20"/>
        <v>12.103082444330513</v>
      </c>
      <c r="BC61" s="1">
        <f t="shared" si="20"/>
        <v>0.14886092781483351</v>
      </c>
      <c r="BD61" s="1">
        <f t="shared" si="20"/>
        <v>4961.4290006068113</v>
      </c>
      <c r="BE61" s="1">
        <f t="shared" si="20"/>
        <v>58.680389995590602</v>
      </c>
      <c r="BF61" s="1">
        <f t="shared" si="20"/>
        <v>12051.690218689659</v>
      </c>
      <c r="BG61" s="1">
        <f t="shared" si="20"/>
        <v>184.17567433500312</v>
      </c>
      <c r="BH61" s="1">
        <f t="shared" si="20"/>
        <v>37.781036024515224</v>
      </c>
      <c r="BI61" s="1">
        <f t="shared" si="20"/>
        <v>17219.731629020527</v>
      </c>
      <c r="BJ61" s="1">
        <f t="shared" si="20"/>
        <v>1792.9130011042378</v>
      </c>
      <c r="BK61" s="1">
        <f t="shared" si="20"/>
        <v>19.719374452553769</v>
      </c>
      <c r="BL61" s="1">
        <f t="shared" si="20"/>
        <v>178.32749286507138</v>
      </c>
      <c r="BM61" s="1">
        <f t="shared" si="20"/>
        <v>0.53062553616957775</v>
      </c>
      <c r="BN61" s="1">
        <f t="shared" si="20"/>
        <v>2784.9215466163969</v>
      </c>
      <c r="BO61" s="1">
        <f t="shared" si="20"/>
        <v>3770.2666151856911</v>
      </c>
      <c r="BP61" s="1">
        <f t="shared" si="20"/>
        <v>0</v>
      </c>
      <c r="BQ61" s="1">
        <f t="shared" si="20"/>
        <v>562.79211971593759</v>
      </c>
      <c r="BR61" s="1">
        <f t="shared" si="20"/>
        <v>4802.8790055431782</v>
      </c>
      <c r="BS61" s="1">
        <f t="shared" si="20"/>
        <v>0</v>
      </c>
      <c r="BT61" s="1">
        <f t="shared" si="20"/>
        <v>10911.899468613792</v>
      </c>
      <c r="BU61" s="1">
        <f t="shared" si="20"/>
        <v>131498.86737926642</v>
      </c>
      <c r="BV61" s="1">
        <f t="shared" si="20"/>
        <v>2677.2966645139963</v>
      </c>
      <c r="BW61" s="1"/>
      <c r="BX61" s="74">
        <f>IF(B61&lt;&gt;0,(S61-B61)/B61,"")</f>
        <v>-0.94647144669844552</v>
      </c>
      <c r="BY61" s="22">
        <f>IF(AI61&lt;&gt;0,(AI61-C61)/C61,"")</f>
        <v>-0.9385599910704604</v>
      </c>
      <c r="BZ61" s="22">
        <f>IF(AN61&lt;&gt;0,(AN61-D61)/D61,"")</f>
        <v>-0.9523236282511568</v>
      </c>
      <c r="CA61" s="22">
        <f t="shared" si="14"/>
        <v>-0.96114463320382948</v>
      </c>
      <c r="CB61" s="22">
        <f t="shared" si="14"/>
        <v>-0.94893868582953655</v>
      </c>
      <c r="CC61" s="22">
        <f>IF(BN61&lt;&gt;0,(BN61-G61)/G61,"")</f>
        <v>-0.93857596259182219</v>
      </c>
      <c r="CD61" s="22">
        <f>IF(BU61&lt;&gt;0,(BU61-H61)/H61,"")</f>
        <v>-0.94208101692309043</v>
      </c>
    </row>
    <row r="62" spans="1:82" x14ac:dyDescent="0.25">
      <c r="A62" s="4" t="s">
        <v>409</v>
      </c>
      <c r="B62" s="1">
        <f t="shared" ref="B62:H62" si="21">SUM(B49:B56)</f>
        <v>3944995.3308176999</v>
      </c>
      <c r="C62" s="1">
        <f t="shared" si="21"/>
        <v>58711.107108439995</v>
      </c>
      <c r="D62" s="1">
        <f t="shared" si="21"/>
        <v>225968.17823265999</v>
      </c>
      <c r="E62" s="1">
        <f t="shared" si="21"/>
        <v>734425.66265201999</v>
      </c>
      <c r="F62" s="1">
        <f t="shared" si="21"/>
        <v>388783.32376356004</v>
      </c>
      <c r="G62" s="1">
        <f t="shared" si="21"/>
        <v>19276.564604072999</v>
      </c>
      <c r="H62" s="1">
        <f t="shared" si="21"/>
        <v>1309972.5371262</v>
      </c>
      <c r="K62" s="1">
        <f t="shared" ref="K62:BV62" si="22">SUM(K49:K56)</f>
        <v>0</v>
      </c>
      <c r="L62" s="1">
        <f t="shared" si="22"/>
        <v>0</v>
      </c>
      <c r="M62" s="1">
        <f t="shared" si="22"/>
        <v>0</v>
      </c>
      <c r="N62" s="1">
        <f t="shared" si="22"/>
        <v>0</v>
      </c>
      <c r="O62" s="1">
        <f t="shared" si="22"/>
        <v>0</v>
      </c>
      <c r="P62" s="1">
        <f t="shared" si="22"/>
        <v>0</v>
      </c>
      <c r="Q62" s="1">
        <f t="shared" si="22"/>
        <v>0</v>
      </c>
      <c r="R62" s="1">
        <f t="shared" si="22"/>
        <v>0</v>
      </c>
      <c r="S62" s="1">
        <f t="shared" si="22"/>
        <v>0</v>
      </c>
      <c r="T62" s="1">
        <f t="shared" si="22"/>
        <v>0</v>
      </c>
      <c r="U62" s="1">
        <f t="shared" si="22"/>
        <v>0</v>
      </c>
      <c r="V62" s="1">
        <f t="shared" si="22"/>
        <v>0</v>
      </c>
      <c r="W62" s="1">
        <f t="shared" si="22"/>
        <v>0</v>
      </c>
      <c r="X62" s="1">
        <f t="shared" si="22"/>
        <v>0</v>
      </c>
      <c r="Y62" s="1">
        <f t="shared" si="22"/>
        <v>0</v>
      </c>
      <c r="Z62" s="1">
        <f t="shared" si="22"/>
        <v>0</v>
      </c>
      <c r="AA62" s="1">
        <f t="shared" si="22"/>
        <v>0</v>
      </c>
      <c r="AB62" s="1">
        <f t="shared" si="22"/>
        <v>0</v>
      </c>
      <c r="AC62" s="1">
        <f t="shared" si="22"/>
        <v>0</v>
      </c>
      <c r="AD62" s="1">
        <f t="shared" si="22"/>
        <v>0</v>
      </c>
      <c r="AE62" s="1">
        <f t="shared" si="22"/>
        <v>0</v>
      </c>
      <c r="AF62" s="1">
        <f t="shared" si="22"/>
        <v>0</v>
      </c>
      <c r="AG62" s="1">
        <f t="shared" si="22"/>
        <v>0</v>
      </c>
      <c r="AH62" s="1">
        <f t="shared" si="22"/>
        <v>0</v>
      </c>
      <c r="AI62" s="1">
        <f t="shared" si="22"/>
        <v>0</v>
      </c>
      <c r="AJ62" s="1">
        <f t="shared" si="22"/>
        <v>0</v>
      </c>
      <c r="AK62" s="1">
        <f t="shared" si="22"/>
        <v>0</v>
      </c>
      <c r="AL62" s="1">
        <f t="shared" si="22"/>
        <v>0</v>
      </c>
      <c r="AM62" s="1">
        <f t="shared" si="22"/>
        <v>0</v>
      </c>
      <c r="AN62" s="1">
        <f t="shared" si="22"/>
        <v>0</v>
      </c>
      <c r="AO62" s="1">
        <f t="shared" si="22"/>
        <v>0</v>
      </c>
      <c r="AP62" s="1">
        <f t="shared" si="22"/>
        <v>0</v>
      </c>
      <c r="AQ62" s="1">
        <f t="shared" si="22"/>
        <v>0</v>
      </c>
      <c r="AR62" s="1">
        <f t="shared" si="22"/>
        <v>0</v>
      </c>
      <c r="AS62" s="1">
        <f t="shared" si="22"/>
        <v>0</v>
      </c>
      <c r="AT62" s="1">
        <f t="shared" si="22"/>
        <v>0</v>
      </c>
      <c r="AU62" s="1">
        <f t="shared" si="22"/>
        <v>0</v>
      </c>
      <c r="AV62" s="1">
        <f t="shared" si="22"/>
        <v>0</v>
      </c>
      <c r="AW62" s="1">
        <f t="shared" si="22"/>
        <v>0</v>
      </c>
      <c r="AX62" s="1">
        <f t="shared" si="22"/>
        <v>0</v>
      </c>
      <c r="AY62" s="1">
        <f t="shared" si="22"/>
        <v>0</v>
      </c>
      <c r="AZ62" s="1">
        <f t="shared" si="22"/>
        <v>0</v>
      </c>
      <c r="BA62" s="1">
        <f t="shared" si="22"/>
        <v>0</v>
      </c>
      <c r="BB62" s="1">
        <f t="shared" si="22"/>
        <v>0</v>
      </c>
      <c r="BC62" s="1">
        <f t="shared" si="22"/>
        <v>0</v>
      </c>
      <c r="BD62" s="1">
        <f t="shared" si="22"/>
        <v>0</v>
      </c>
      <c r="BE62" s="1">
        <f t="shared" si="22"/>
        <v>0</v>
      </c>
      <c r="BF62" s="1">
        <f t="shared" si="22"/>
        <v>0</v>
      </c>
      <c r="BG62" s="1">
        <f t="shared" si="22"/>
        <v>0</v>
      </c>
      <c r="BH62" s="1">
        <f t="shared" si="22"/>
        <v>0</v>
      </c>
      <c r="BI62" s="1">
        <f t="shared" si="22"/>
        <v>0</v>
      </c>
      <c r="BJ62" s="1">
        <f t="shared" si="22"/>
        <v>0</v>
      </c>
      <c r="BK62" s="1">
        <f t="shared" si="22"/>
        <v>0</v>
      </c>
      <c r="BL62" s="1">
        <f t="shared" si="22"/>
        <v>0</v>
      </c>
      <c r="BM62" s="1">
        <f t="shared" si="22"/>
        <v>0</v>
      </c>
      <c r="BN62" s="1">
        <f t="shared" si="22"/>
        <v>0</v>
      </c>
      <c r="BO62" s="1">
        <f t="shared" si="22"/>
        <v>0</v>
      </c>
      <c r="BP62" s="1">
        <f t="shared" si="22"/>
        <v>0</v>
      </c>
      <c r="BQ62" s="1">
        <f t="shared" si="22"/>
        <v>0</v>
      </c>
      <c r="BR62" s="1">
        <f t="shared" si="22"/>
        <v>0</v>
      </c>
      <c r="BS62" s="1">
        <f t="shared" si="22"/>
        <v>0</v>
      </c>
      <c r="BT62" s="1">
        <f t="shared" si="22"/>
        <v>0</v>
      </c>
      <c r="BU62" s="1">
        <f t="shared" si="22"/>
        <v>0</v>
      </c>
      <c r="BV62" s="1">
        <f t="shared" si="22"/>
        <v>0</v>
      </c>
    </row>
    <row r="63" spans="1:82" x14ac:dyDescent="0.25">
      <c r="A63" s="78"/>
    </row>
    <row r="64" spans="1:82" x14ac:dyDescent="0.25">
      <c r="A64" s="78"/>
    </row>
    <row r="65" spans="1:1" x14ac:dyDescent="0.25">
      <c r="A65" s="11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I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9" sqref="H29"/>
    </sheetView>
  </sheetViews>
  <sheetFormatPr defaultRowHeight="15" x14ac:dyDescent="0.25"/>
  <cols>
    <col min="1" max="1" width="19.140625" customWidth="1"/>
    <col min="2" max="2" width="9.7109375" bestFit="1" customWidth="1"/>
    <col min="3" max="3" width="9.28515625" bestFit="1" customWidth="1"/>
    <col min="4" max="4" width="9.7109375" bestFit="1" customWidth="1"/>
    <col min="5" max="6" width="9.28515625" bestFit="1" customWidth="1"/>
    <col min="7" max="7" width="9.7109375" bestFit="1" customWidth="1"/>
    <col min="8" max="8" width="9.28515625" bestFit="1" customWidth="1"/>
    <col min="9" max="9" width="7.7109375" bestFit="1" customWidth="1"/>
    <col min="11" max="11" width="19" customWidth="1"/>
    <col min="12" max="12" width="6" style="87" bestFit="1" customWidth="1"/>
    <col min="13" max="13" width="5.42578125" style="27" bestFit="1" customWidth="1"/>
    <col min="14" max="14" width="5.5703125" style="25" bestFit="1" customWidth="1"/>
    <col min="15" max="15" width="14.5703125" style="25" bestFit="1" customWidth="1"/>
    <col min="16" max="16" width="5.5703125" style="88" bestFit="1" customWidth="1"/>
    <col min="17" max="17" width="5.42578125" style="25" bestFit="1" customWidth="1"/>
    <col min="18" max="18" width="5.7109375" style="25" bestFit="1" customWidth="1"/>
    <col min="19" max="19" width="6.7109375" style="25" bestFit="1" customWidth="1"/>
    <col min="20" max="20" width="7.7109375" style="25" bestFit="1" customWidth="1"/>
    <col min="21" max="22" width="5.7109375" style="25" bestFit="1" customWidth="1"/>
    <col min="23" max="23" width="5.5703125" style="25" bestFit="1" customWidth="1"/>
    <col min="24" max="24" width="5.85546875" style="25" bestFit="1" customWidth="1"/>
    <col min="25" max="25" width="5.7109375" style="88" bestFit="1" customWidth="1"/>
    <col min="26" max="26" width="6.42578125" style="25" bestFit="1" customWidth="1"/>
    <col min="27" max="27" width="15.42578125" style="25" bestFit="1" customWidth="1"/>
    <col min="28" max="28" width="6.7109375" style="25" bestFit="1" customWidth="1"/>
    <col min="29" max="29" width="6.5703125" style="25" bestFit="1" customWidth="1"/>
    <col min="30" max="30" width="5" style="25" bestFit="1" customWidth="1"/>
    <col min="31" max="31" width="5.140625" style="25" bestFit="1" customWidth="1"/>
    <col min="32" max="32" width="5.42578125" style="88" bestFit="1" customWidth="1"/>
    <col min="33" max="33" width="4.140625" style="25" bestFit="1" customWidth="1"/>
    <col min="34" max="34" width="6.5703125" style="25" bestFit="1" customWidth="1"/>
    <col min="35" max="35" width="6.140625" style="25" bestFit="1" customWidth="1"/>
    <col min="36" max="36" width="6.7109375" style="25" bestFit="1" customWidth="1"/>
    <col min="37" max="37" width="10" style="25" bestFit="1" customWidth="1"/>
    <col min="38" max="38" width="6.85546875" style="88" bestFit="1" customWidth="1"/>
    <col min="39" max="39" width="9.28515625" style="25" bestFit="1" customWidth="1"/>
    <col min="40" max="40" width="7.7109375" style="25" bestFit="1" customWidth="1"/>
    <col min="41" max="41" width="9.28515625" style="25" bestFit="1" customWidth="1"/>
    <col min="42" max="42" width="6" style="25" bestFit="1" customWidth="1"/>
    <col min="43" max="43" width="4.28515625" style="25" bestFit="1" customWidth="1"/>
    <col min="44" max="49" width="5.7109375" style="25" bestFit="1" customWidth="1"/>
    <col min="50" max="50" width="5.85546875" style="25" bestFit="1" customWidth="1"/>
    <col min="51" max="51" width="4.140625" style="25" bestFit="1" customWidth="1"/>
    <col min="52" max="53" width="7.7109375" style="25" bestFit="1" customWidth="1"/>
    <col min="54" max="54" width="6.7109375" style="25" bestFit="1" customWidth="1"/>
    <col min="55" max="55" width="5.140625" style="25" bestFit="1" customWidth="1"/>
    <col min="56" max="56" width="5.28515625" style="25" bestFit="1" customWidth="1"/>
    <col min="57" max="57" width="8.7109375" style="25" bestFit="1" customWidth="1"/>
    <col min="58" max="58" width="4.85546875" style="25" bestFit="1" customWidth="1"/>
    <col min="59" max="59" width="7.85546875" style="25" bestFit="1" customWidth="1"/>
    <col min="60" max="60" width="5.85546875" style="25" bestFit="1" customWidth="1"/>
    <col min="61" max="61" width="6" style="25" bestFit="1" customWidth="1"/>
    <col min="62" max="62" width="6.7109375" style="25" bestFit="1" customWidth="1"/>
    <col min="63" max="64" width="5.7109375" style="25" bestFit="1" customWidth="1"/>
    <col min="65" max="65" width="6.7109375" style="25" bestFit="1" customWidth="1"/>
    <col min="66" max="66" width="4.140625" style="25" bestFit="1" customWidth="1"/>
    <col min="67" max="67" width="9.28515625" style="25" bestFit="1" customWidth="1"/>
    <col min="68" max="68" width="8" style="25" bestFit="1" customWidth="1"/>
    <col min="69" max="69" width="6.7109375" style="25" bestFit="1" customWidth="1"/>
    <col min="70" max="70" width="5.28515625" style="25" bestFit="1" customWidth="1"/>
    <col min="71" max="71" width="5.7109375" style="25" bestFit="1" customWidth="1"/>
    <col min="72" max="72" width="4.85546875" style="88" bestFit="1" customWidth="1"/>
    <col min="73" max="73" width="5" style="25" bestFit="1" customWidth="1"/>
    <col min="74" max="74" width="9.140625" style="25" bestFit="1" customWidth="1"/>
    <col min="75" max="75" width="7.140625" style="25" bestFit="1" customWidth="1"/>
    <col min="76" max="76" width="7.7109375" style="25" customWidth="1"/>
    <col min="77" max="84" width="9.140625" style="27"/>
  </cols>
  <sheetData>
    <row r="1" spans="1:87" x14ac:dyDescent="0.25">
      <c r="B1" s="27" t="s">
        <v>489</v>
      </c>
      <c r="K1" s="87" t="s">
        <v>490</v>
      </c>
      <c r="BY1" s="27" t="s">
        <v>332</v>
      </c>
    </row>
    <row r="2" spans="1:87" x14ac:dyDescent="0.25">
      <c r="A2" s="27" t="s">
        <v>227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I2" s="27" t="s">
        <v>67</v>
      </c>
      <c r="K2" s="27" t="s">
        <v>226</v>
      </c>
      <c r="L2" s="87" t="s">
        <v>458</v>
      </c>
      <c r="M2" s="27" t="s">
        <v>360</v>
      </c>
      <c r="N2" s="27" t="s">
        <v>131</v>
      </c>
      <c r="O2" s="27" t="s">
        <v>132</v>
      </c>
      <c r="P2" s="87" t="s">
        <v>133</v>
      </c>
      <c r="Q2" s="27" t="s">
        <v>335</v>
      </c>
      <c r="R2" s="27" t="s">
        <v>361</v>
      </c>
      <c r="S2" s="27" t="s">
        <v>134</v>
      </c>
      <c r="T2" s="27" t="s">
        <v>59</v>
      </c>
      <c r="U2" s="27" t="s">
        <v>136</v>
      </c>
      <c r="V2" s="27" t="s">
        <v>137</v>
      </c>
      <c r="W2" s="27" t="s">
        <v>362</v>
      </c>
      <c r="X2" s="27" t="s">
        <v>138</v>
      </c>
      <c r="Y2" s="87" t="s">
        <v>459</v>
      </c>
      <c r="Z2" s="27" t="s">
        <v>139</v>
      </c>
      <c r="AA2" s="27" t="s">
        <v>140</v>
      </c>
      <c r="AB2" s="27" t="s">
        <v>67</v>
      </c>
      <c r="AC2" s="27" t="s">
        <v>141</v>
      </c>
      <c r="AD2" s="27" t="s">
        <v>142</v>
      </c>
      <c r="AE2" s="27" t="s">
        <v>143</v>
      </c>
      <c r="AF2" s="87" t="s">
        <v>460</v>
      </c>
      <c r="AG2" s="27" t="s">
        <v>363</v>
      </c>
      <c r="AH2" s="27" t="s">
        <v>144</v>
      </c>
      <c r="AI2" s="27" t="s">
        <v>368</v>
      </c>
      <c r="AJ2" s="27" t="s">
        <v>57</v>
      </c>
      <c r="AK2" s="27" t="s">
        <v>128</v>
      </c>
      <c r="AL2" s="87" t="s">
        <v>461</v>
      </c>
      <c r="AM2" s="27" t="s">
        <v>145</v>
      </c>
      <c r="AN2" s="27" t="s">
        <v>146</v>
      </c>
      <c r="AO2" s="27" t="s">
        <v>60</v>
      </c>
      <c r="AP2" s="27" t="s">
        <v>147</v>
      </c>
      <c r="AQ2" s="27" t="s">
        <v>148</v>
      </c>
      <c r="AR2" s="27" t="s">
        <v>149</v>
      </c>
      <c r="AS2" s="27" t="s">
        <v>150</v>
      </c>
      <c r="AT2" s="27" t="s">
        <v>151</v>
      </c>
      <c r="AU2" s="27" t="s">
        <v>152</v>
      </c>
      <c r="AV2" s="27" t="s">
        <v>153</v>
      </c>
      <c r="AW2" s="27" t="s">
        <v>154</v>
      </c>
      <c r="AX2" s="27" t="s">
        <v>155</v>
      </c>
      <c r="AY2" s="27" t="s">
        <v>156</v>
      </c>
      <c r="AZ2" s="27" t="s">
        <v>54</v>
      </c>
      <c r="BA2" s="27" t="s">
        <v>53</v>
      </c>
      <c r="BB2" s="27" t="s">
        <v>157</v>
      </c>
      <c r="BC2" s="27" t="s">
        <v>158</v>
      </c>
      <c r="BD2" s="27" t="s">
        <v>159</v>
      </c>
      <c r="BE2" s="27" t="s">
        <v>160</v>
      </c>
      <c r="BF2" s="27" t="s">
        <v>161</v>
      </c>
      <c r="BG2" s="27" t="s">
        <v>162</v>
      </c>
      <c r="BH2" s="27" t="s">
        <v>163</v>
      </c>
      <c r="BI2" s="27" t="s">
        <v>164</v>
      </c>
      <c r="BJ2" s="27" t="s">
        <v>165</v>
      </c>
      <c r="BK2" s="27" t="s">
        <v>364</v>
      </c>
      <c r="BL2" s="27" t="s">
        <v>166</v>
      </c>
      <c r="BM2" s="27" t="s">
        <v>167</v>
      </c>
      <c r="BN2" s="27" t="s">
        <v>168</v>
      </c>
      <c r="BO2" s="27" t="s">
        <v>61</v>
      </c>
      <c r="BP2" s="27" t="s">
        <v>369</v>
      </c>
      <c r="BQ2" s="27" t="s">
        <v>169</v>
      </c>
      <c r="BR2" s="27" t="s">
        <v>170</v>
      </c>
      <c r="BS2" s="27" t="s">
        <v>171</v>
      </c>
      <c r="BT2" s="87" t="s">
        <v>172</v>
      </c>
      <c r="BU2" s="27" t="s">
        <v>173</v>
      </c>
      <c r="BV2" s="27" t="s">
        <v>174</v>
      </c>
      <c r="BW2" s="27" t="s">
        <v>370</v>
      </c>
      <c r="BY2" s="27" t="s">
        <v>59</v>
      </c>
      <c r="BZ2" s="27" t="s">
        <v>57</v>
      </c>
      <c r="CA2" s="27" t="s">
        <v>60</v>
      </c>
      <c r="CB2" s="27" t="s">
        <v>54</v>
      </c>
      <c r="CC2" s="27" t="s">
        <v>53</v>
      </c>
      <c r="CD2" s="27" t="s">
        <v>61</v>
      </c>
      <c r="CE2" s="27" t="s">
        <v>62</v>
      </c>
      <c r="CF2" s="27" t="s">
        <v>67</v>
      </c>
      <c r="CH2" t="s">
        <v>451</v>
      </c>
      <c r="CI2" t="s">
        <v>452</v>
      </c>
    </row>
    <row r="3" spans="1:87" x14ac:dyDescent="0.25">
      <c r="A3" s="27" t="s">
        <v>0</v>
      </c>
      <c r="B3" s="76">
        <v>4435.7874250000004</v>
      </c>
      <c r="C3" s="76">
        <v>492.90647532999998</v>
      </c>
      <c r="D3" s="76">
        <v>6205.4808556999997</v>
      </c>
      <c r="E3" s="76">
        <v>1384.3949577000001</v>
      </c>
      <c r="F3" s="76">
        <v>1252.5554526000001</v>
      </c>
      <c r="G3" s="76">
        <v>862.69819945999996</v>
      </c>
      <c r="H3" s="76">
        <v>543.18100322999999</v>
      </c>
      <c r="I3" s="76">
        <v>33.059137329999999</v>
      </c>
      <c r="J3" s="25"/>
      <c r="K3" s="25" t="s">
        <v>0</v>
      </c>
      <c r="L3" s="88">
        <v>0</v>
      </c>
      <c r="M3" s="25">
        <v>6.6675346295849106E-2</v>
      </c>
      <c r="N3" s="25">
        <v>5.7384758093949897E-2</v>
      </c>
      <c r="O3" s="25">
        <v>5.7384758093949897E-2</v>
      </c>
      <c r="P3" s="88">
        <v>2.4180151788224E-2</v>
      </c>
      <c r="Q3" s="25">
        <v>4.7489401719164298E-2</v>
      </c>
      <c r="R3" s="25">
        <v>9.2217846869063003</v>
      </c>
      <c r="S3" s="25">
        <v>897.25917035398697</v>
      </c>
      <c r="T3" s="25">
        <v>4431.3071473686095</v>
      </c>
      <c r="U3" s="25">
        <v>2.03790105262653</v>
      </c>
      <c r="V3" s="25">
        <v>24.040988317716899</v>
      </c>
      <c r="W3" s="25">
        <v>0.46982112397030301</v>
      </c>
      <c r="X3" s="25">
        <v>1.2936613662924199</v>
      </c>
      <c r="Y3" s="88">
        <v>0</v>
      </c>
      <c r="Z3" s="25">
        <v>305.48613149324501</v>
      </c>
      <c r="AA3" s="25">
        <v>305.48613149324501</v>
      </c>
      <c r="AB3" s="25">
        <v>33.033388451058997</v>
      </c>
      <c r="AC3" s="25">
        <v>0</v>
      </c>
      <c r="AD3" s="25">
        <v>2.76598267668611</v>
      </c>
      <c r="AE3" s="25">
        <v>0</v>
      </c>
      <c r="AF3" s="88">
        <v>1.3645337806638</v>
      </c>
      <c r="AG3" s="25">
        <v>1.2233479010345201E-2</v>
      </c>
      <c r="AH3" s="25">
        <v>1.3972980091601901</v>
      </c>
      <c r="AI3" s="25">
        <v>8.2570180254303103E-3</v>
      </c>
      <c r="AJ3" s="25">
        <v>492.71965250593797</v>
      </c>
      <c r="AK3" s="25">
        <v>0</v>
      </c>
      <c r="AL3" s="88">
        <v>566.96294684435895</v>
      </c>
      <c r="AM3" s="25">
        <v>5579.5986976343302</v>
      </c>
      <c r="AN3" s="25">
        <v>619.95517521008298</v>
      </c>
      <c r="AO3" s="25">
        <v>6199.5538728444099</v>
      </c>
      <c r="AP3" s="25">
        <v>0</v>
      </c>
      <c r="AQ3" s="25">
        <v>6.0711612946091398</v>
      </c>
      <c r="AR3" s="25">
        <v>12.171521144110599</v>
      </c>
      <c r="AS3" s="25">
        <v>98.098318495464497</v>
      </c>
      <c r="AT3" s="25">
        <v>14.472943024752301</v>
      </c>
      <c r="AU3" s="25">
        <v>33.8631560693794</v>
      </c>
      <c r="AV3" s="25">
        <v>83.139126043860898</v>
      </c>
      <c r="AW3" s="25">
        <v>20.1604852813593</v>
      </c>
      <c r="AX3" s="25">
        <v>0</v>
      </c>
      <c r="AY3" s="25">
        <v>6.3065465461840597</v>
      </c>
      <c r="AZ3" s="25">
        <v>1425.6090630261399</v>
      </c>
      <c r="BA3" s="25">
        <v>1251.8871139321</v>
      </c>
      <c r="BB3" s="25">
        <v>173.721949094032</v>
      </c>
      <c r="BC3" s="25">
        <v>2.3148189178612898E-2</v>
      </c>
      <c r="BD3" s="25">
        <v>1.35370222170781E-2</v>
      </c>
      <c r="BE3" s="25">
        <v>64.667268142440605</v>
      </c>
      <c r="BF3" s="25">
        <v>4.2078868147070203</v>
      </c>
      <c r="BG3" s="25">
        <v>218.829994962548</v>
      </c>
      <c r="BH3" s="25">
        <v>54.044777527075503</v>
      </c>
      <c r="BI3" s="25">
        <v>28.878942881440899</v>
      </c>
      <c r="BJ3" s="25">
        <v>546.894158038878</v>
      </c>
      <c r="BK3" s="25">
        <v>14.788011767940599</v>
      </c>
      <c r="BL3" s="25">
        <v>35.507609207493502</v>
      </c>
      <c r="BM3" s="25">
        <v>128.506725999107</v>
      </c>
      <c r="BN3" s="25">
        <v>0.199287037373854</v>
      </c>
      <c r="BO3" s="25">
        <v>861.33868327011601</v>
      </c>
      <c r="BP3" s="25">
        <v>70.998331531909997</v>
      </c>
      <c r="BQ3" s="25">
        <v>21.099763995215898</v>
      </c>
      <c r="BR3" s="25">
        <v>0.10409029362213799</v>
      </c>
      <c r="BS3" s="25">
        <v>27.940903080886098</v>
      </c>
      <c r="BT3" s="88">
        <v>0</v>
      </c>
      <c r="BU3" s="25">
        <v>0.194639124248284</v>
      </c>
      <c r="BV3" s="25">
        <v>542.83268467071196</v>
      </c>
      <c r="BW3" s="25">
        <v>71.956457023898096</v>
      </c>
      <c r="BX3" s="48"/>
      <c r="BY3" s="22">
        <f t="shared" ref="BY3:BY34" si="0">+IF(B3=0,"",(T3-B3)/B3)</f>
        <v>-1.0100298328409843E-3</v>
      </c>
      <c r="BZ3" s="22">
        <f t="shared" ref="BZ3:BZ34" si="1">IF(C3=0,"",(AJ3-C3)/C3)</f>
        <v>-3.7902286419939609E-4</v>
      </c>
      <c r="CA3" s="22">
        <f t="shared" ref="CA3:CA34" si="2">IF(D3=0,"",(AO3-D3)/D3)</f>
        <v>-9.5512064148028518E-4</v>
      </c>
      <c r="CB3" s="22">
        <f t="shared" ref="CB3:CB34" si="3">IF(E3=0,"",(AZ3-E3)/E3)</f>
        <v>2.9770482113436705E-2</v>
      </c>
      <c r="CC3" s="22">
        <f t="shared" ref="CC3:CC34" si="4">IF(F3=0,"",(BA3-F3)/F3)</f>
        <v>-5.3358010339007956E-4</v>
      </c>
      <c r="CD3" s="22">
        <f t="shared" ref="CD3:CD34" si="5">IF(G3=0,"",(BO3-G3)/G3)</f>
        <v>-1.5758885213101497E-3</v>
      </c>
      <c r="CE3" s="22">
        <f t="shared" ref="CE3:CE34" si="6">IF(H3=0,"",(BV3-H3)/H3)</f>
        <v>-6.4125688714585384E-4</v>
      </c>
      <c r="CF3" s="22">
        <f t="shared" ref="CF3:CF34" si="7">IF(I3=0,"",(AB3-I3)/I3)</f>
        <v>-7.7887328649788045E-4</v>
      </c>
      <c r="CH3" s="88">
        <f t="shared" ref="CH3:CH34" si="8">AO3-D3</f>
        <v>-5.926982855589813</v>
      </c>
      <c r="CI3" s="88">
        <f t="shared" ref="CI3:CI34" si="9">BO3-G3</f>
        <v>-1.3595161898839478</v>
      </c>
    </row>
    <row r="4" spans="1:87" x14ac:dyDescent="0.25">
      <c r="A4" s="27" t="s">
        <v>2</v>
      </c>
      <c r="B4" s="76">
        <v>1046.7132761</v>
      </c>
      <c r="C4" s="76">
        <v>361.45674840999999</v>
      </c>
      <c r="D4" s="76">
        <v>1341.1727085</v>
      </c>
      <c r="E4" s="76">
        <v>363.75953723999999</v>
      </c>
      <c r="F4" s="76">
        <v>326.8648829</v>
      </c>
      <c r="G4" s="76"/>
      <c r="H4" s="76">
        <v>145.96837223</v>
      </c>
      <c r="I4" s="76"/>
      <c r="J4" s="25"/>
      <c r="K4" s="25" t="s">
        <v>2</v>
      </c>
      <c r="L4" s="88">
        <v>0</v>
      </c>
      <c r="M4" s="25">
        <v>0</v>
      </c>
      <c r="N4" s="25">
        <v>4.0130547517849099E-2</v>
      </c>
      <c r="O4" s="25">
        <v>4.0130547517849099E-2</v>
      </c>
      <c r="P4" s="88">
        <v>1.6174185039435102E-2</v>
      </c>
      <c r="Q4" s="25">
        <v>0</v>
      </c>
      <c r="R4" s="25">
        <v>0.48110987931224602</v>
      </c>
      <c r="S4" s="25">
        <v>409.784825631773</v>
      </c>
      <c r="T4" s="25">
        <v>1046.0777169375499</v>
      </c>
      <c r="U4" s="25">
        <v>0.84273465059276698</v>
      </c>
      <c r="V4" s="25">
        <v>18.727761463648498</v>
      </c>
      <c r="W4" s="25">
        <v>0.428049273050149</v>
      </c>
      <c r="X4" s="25">
        <v>0</v>
      </c>
      <c r="Y4" s="88">
        <v>0</v>
      </c>
      <c r="Z4" s="25">
        <v>131.40338434647799</v>
      </c>
      <c r="AA4" s="25">
        <v>131.40338434647799</v>
      </c>
      <c r="AB4" s="25">
        <v>0</v>
      </c>
      <c r="AC4" s="25">
        <v>0</v>
      </c>
      <c r="AD4" s="25">
        <v>0.41755176977132502</v>
      </c>
      <c r="AE4" s="25">
        <v>0</v>
      </c>
      <c r="AF4" s="88">
        <v>0</v>
      </c>
      <c r="AG4" s="25">
        <v>0</v>
      </c>
      <c r="AH4" s="25">
        <v>0</v>
      </c>
      <c r="AI4" s="25">
        <v>0</v>
      </c>
      <c r="AJ4" s="25">
        <v>361.03218914554299</v>
      </c>
      <c r="AK4" s="25">
        <v>0</v>
      </c>
      <c r="AL4" s="88">
        <v>164.50040675275699</v>
      </c>
      <c r="AM4" s="25">
        <v>1205.66026265866</v>
      </c>
      <c r="AN4" s="25">
        <v>133.96220773712</v>
      </c>
      <c r="AO4" s="25">
        <v>1339.6224703957801</v>
      </c>
      <c r="AP4" s="25">
        <v>0</v>
      </c>
      <c r="AQ4" s="25">
        <v>1.60852907675942</v>
      </c>
      <c r="AR4" s="25">
        <v>2.6134946841052198</v>
      </c>
      <c r="AS4" s="25">
        <v>5.9181510693959902</v>
      </c>
      <c r="AT4" s="25">
        <v>3.5261035973919301</v>
      </c>
      <c r="AU4" s="25">
        <v>9.2396946378081601</v>
      </c>
      <c r="AV4" s="25">
        <v>22.331984887316199</v>
      </c>
      <c r="AW4" s="25">
        <v>5.2238574259935904</v>
      </c>
      <c r="AX4" s="25">
        <v>0</v>
      </c>
      <c r="AY4" s="25">
        <v>1.2298910123072999</v>
      </c>
      <c r="AZ4" s="25">
        <v>363.65180466001902</v>
      </c>
      <c r="BA4" s="25">
        <v>326.51448000683399</v>
      </c>
      <c r="BB4" s="25">
        <v>37.137324653185303</v>
      </c>
      <c r="BC4" s="25">
        <v>0</v>
      </c>
      <c r="BD4" s="25">
        <v>0</v>
      </c>
      <c r="BE4" s="25">
        <v>9.7294344703671207</v>
      </c>
      <c r="BF4" s="25">
        <v>0</v>
      </c>
      <c r="BG4" s="25">
        <v>59.9763951784917</v>
      </c>
      <c r="BH4" s="25">
        <v>14.9206403765494</v>
      </c>
      <c r="BI4" s="25">
        <v>7.9990291715581696</v>
      </c>
      <c r="BJ4" s="25">
        <v>149.89205046379701</v>
      </c>
      <c r="BK4" s="25">
        <v>4.2266874530068197</v>
      </c>
      <c r="BL4" s="25">
        <v>8.1622758555311101</v>
      </c>
      <c r="BM4" s="25">
        <v>31.669628245616899</v>
      </c>
      <c r="BN4" s="25">
        <v>0</v>
      </c>
      <c r="BO4" s="25">
        <v>0</v>
      </c>
      <c r="BP4" s="25">
        <v>2.6588600016537298</v>
      </c>
      <c r="BQ4" s="25">
        <v>0</v>
      </c>
      <c r="BR4" s="25">
        <v>0</v>
      </c>
      <c r="BS4" s="25">
        <v>0.241070987115307</v>
      </c>
      <c r="BT4" s="88">
        <v>0</v>
      </c>
      <c r="BU4" s="25">
        <v>2.0565959185171699E-2</v>
      </c>
      <c r="BV4" s="25">
        <v>145.77971824930901</v>
      </c>
      <c r="BW4" s="25">
        <v>0.13505171961727699</v>
      </c>
      <c r="BX4" s="48"/>
      <c r="BY4" s="22">
        <f t="shared" si="0"/>
        <v>-6.07195090539213E-4</v>
      </c>
      <c r="BZ4" s="22">
        <f t="shared" si="1"/>
        <v>-1.1745783315004685E-3</v>
      </c>
      <c r="CA4" s="22">
        <f t="shared" si="2"/>
        <v>-1.1558825305607113E-3</v>
      </c>
      <c r="CB4" s="22">
        <f t="shared" si="3"/>
        <v>-2.9616427598950346E-4</v>
      </c>
      <c r="CC4" s="22">
        <f t="shared" si="4"/>
        <v>-1.0720114380510159E-3</v>
      </c>
      <c r="CD4" s="22" t="str">
        <f t="shared" si="5"/>
        <v/>
      </c>
      <c r="CE4" s="22">
        <f t="shared" si="6"/>
        <v>-1.2924305300447386E-3</v>
      </c>
      <c r="CF4" s="22" t="str">
        <f t="shared" si="7"/>
        <v/>
      </c>
      <c r="CH4" s="88">
        <f t="shared" si="8"/>
        <v>-1.5502381042199431</v>
      </c>
      <c r="CI4" s="88">
        <f t="shared" si="9"/>
        <v>0</v>
      </c>
    </row>
    <row r="5" spans="1:87" x14ac:dyDescent="0.25">
      <c r="A5" s="27" t="s">
        <v>3</v>
      </c>
      <c r="B5" s="76">
        <v>4126.5144977</v>
      </c>
      <c r="C5" s="76">
        <v>191.31462977000001</v>
      </c>
      <c r="D5" s="76">
        <v>5593.7623063000001</v>
      </c>
      <c r="E5" s="76">
        <v>743.61030181000001</v>
      </c>
      <c r="F5" s="76">
        <v>597.61559901999999</v>
      </c>
      <c r="G5" s="76">
        <v>14281.336061</v>
      </c>
      <c r="H5" s="76">
        <v>227.16300082000001</v>
      </c>
      <c r="I5" s="76">
        <v>13.35738405</v>
      </c>
      <c r="J5" s="25"/>
      <c r="K5" s="25" t="s">
        <v>3</v>
      </c>
      <c r="L5" s="88">
        <v>0</v>
      </c>
      <c r="M5" s="25">
        <v>0.32576935143890201</v>
      </c>
      <c r="N5" s="25">
        <v>0.121523427529555</v>
      </c>
      <c r="O5" s="25">
        <v>0.121523427529555</v>
      </c>
      <c r="P5" s="88">
        <v>5.4119860414358699E-2</v>
      </c>
      <c r="Q5" s="25">
        <v>0.23202280244536699</v>
      </c>
      <c r="R5" s="25">
        <v>0.54131613013006097</v>
      </c>
      <c r="S5" s="25">
        <v>351.437096650976</v>
      </c>
      <c r="T5" s="25">
        <v>4118.3269513759597</v>
      </c>
      <c r="U5" s="25">
        <v>1.1834810149241799</v>
      </c>
      <c r="V5" s="25">
        <v>28.358994910932701</v>
      </c>
      <c r="W5" s="25">
        <v>0.60112347759387497</v>
      </c>
      <c r="X5" s="25">
        <v>0.85311435329032204</v>
      </c>
      <c r="Y5" s="88">
        <v>0</v>
      </c>
      <c r="Z5" s="25">
        <v>90.197961446957294</v>
      </c>
      <c r="AA5" s="25">
        <v>90.197961446957294</v>
      </c>
      <c r="AB5" s="25">
        <v>13.329311677920099</v>
      </c>
      <c r="AC5" s="25">
        <v>0</v>
      </c>
      <c r="AD5" s="25">
        <v>2.10359722823349</v>
      </c>
      <c r="AE5" s="25">
        <v>0</v>
      </c>
      <c r="AF5" s="88">
        <v>6.6668899812769196</v>
      </c>
      <c r="AG5" s="25">
        <v>5.9768982452311298E-2</v>
      </c>
      <c r="AH5" s="25">
        <v>6.8272446771187898</v>
      </c>
      <c r="AI5" s="25">
        <v>4.03417455833429E-2</v>
      </c>
      <c r="AJ5" s="25">
        <v>191.13869643126799</v>
      </c>
      <c r="AK5" s="25">
        <v>0</v>
      </c>
      <c r="AL5" s="88">
        <v>255.771287278779</v>
      </c>
      <c r="AM5" s="25">
        <v>5024.5318817440702</v>
      </c>
      <c r="AN5" s="25">
        <v>558.28146967597502</v>
      </c>
      <c r="AO5" s="25">
        <v>5582.8133514200499</v>
      </c>
      <c r="AP5" s="25">
        <v>0</v>
      </c>
      <c r="AQ5" s="25">
        <v>5.0380182986380904</v>
      </c>
      <c r="AR5" s="25">
        <v>22.353903496750899</v>
      </c>
      <c r="AS5" s="25">
        <v>37.116100994394699</v>
      </c>
      <c r="AT5" s="25">
        <v>14.437187501226299</v>
      </c>
      <c r="AU5" s="25">
        <v>7.4019201276476103</v>
      </c>
      <c r="AV5" s="25">
        <v>29.367161915155101</v>
      </c>
      <c r="AW5" s="25">
        <v>13.380812955461099</v>
      </c>
      <c r="AX5" s="25">
        <v>0</v>
      </c>
      <c r="AY5" s="25">
        <v>3.5721326300589098</v>
      </c>
      <c r="AZ5" s="25">
        <v>755.49053881060604</v>
      </c>
      <c r="BA5" s="25">
        <v>596.59591851816299</v>
      </c>
      <c r="BB5" s="25">
        <v>158.89462029244299</v>
      </c>
      <c r="BC5" s="25">
        <v>8.6931005252511902E-3</v>
      </c>
      <c r="BD5" s="25">
        <v>9.9726585205884094E-2</v>
      </c>
      <c r="BE5" s="25">
        <v>209.54667012020701</v>
      </c>
      <c r="BF5" s="25">
        <v>12.474638690013601</v>
      </c>
      <c r="BG5" s="25">
        <v>42.450793102840002</v>
      </c>
      <c r="BH5" s="25">
        <v>10.931263619878999</v>
      </c>
      <c r="BI5" s="25">
        <v>5.3071440665354901</v>
      </c>
      <c r="BJ5" s="25">
        <v>106.04716784338299</v>
      </c>
      <c r="BK5" s="25">
        <v>7.4556379481583104</v>
      </c>
      <c r="BL5" s="25">
        <v>36.420909204847902</v>
      </c>
      <c r="BM5" s="25">
        <v>81.298031250516701</v>
      </c>
      <c r="BN5" s="25">
        <v>1.4977623079085201</v>
      </c>
      <c r="BO5" s="25">
        <v>14242.4344405341</v>
      </c>
      <c r="BP5" s="25">
        <v>22.9802988448678</v>
      </c>
      <c r="BQ5" s="25">
        <v>348.93959781874599</v>
      </c>
      <c r="BR5" s="25">
        <v>0.50858418223956603</v>
      </c>
      <c r="BS5" s="25">
        <v>19.934231808932399</v>
      </c>
      <c r="BT5" s="88">
        <v>0</v>
      </c>
      <c r="BU5" s="25">
        <v>0.28936073698308401</v>
      </c>
      <c r="BV5" s="25">
        <v>226.86533623241101</v>
      </c>
      <c r="BW5" s="25">
        <v>47.595671151152096</v>
      </c>
      <c r="BX5" s="48"/>
      <c r="BY5" s="22">
        <f t="shared" si="0"/>
        <v>-1.9841312392344297E-3</v>
      </c>
      <c r="BZ5" s="22">
        <f t="shared" si="1"/>
        <v>-9.1960211795371336E-4</v>
      </c>
      <c r="CA5" s="22">
        <f t="shared" si="2"/>
        <v>-1.9573507561483029E-3</v>
      </c>
      <c r="CB5" s="22">
        <f t="shared" si="3"/>
        <v>1.5976428744583951E-2</v>
      </c>
      <c r="CC5" s="22">
        <f t="shared" si="4"/>
        <v>-1.7062481359407695E-3</v>
      </c>
      <c r="CD5" s="22">
        <f t="shared" si="5"/>
        <v>-2.7239482566434456E-3</v>
      </c>
      <c r="CE5" s="22">
        <f t="shared" si="6"/>
        <v>-1.3103568209369685E-3</v>
      </c>
      <c r="CF5" s="22">
        <f t="shared" si="7"/>
        <v>-2.1016369653533312E-3</v>
      </c>
      <c r="CH5" s="88">
        <f t="shared" si="8"/>
        <v>-10.948954879950179</v>
      </c>
      <c r="CI5" s="88">
        <f t="shared" si="9"/>
        <v>-38.901620465900123</v>
      </c>
    </row>
    <row r="6" spans="1:87" x14ac:dyDescent="0.25">
      <c r="A6" s="27" t="s">
        <v>4</v>
      </c>
      <c r="B6" s="76">
        <v>12887.648368</v>
      </c>
      <c r="C6" s="76">
        <v>1141.8228755</v>
      </c>
      <c r="D6" s="76">
        <v>6629.9238078999997</v>
      </c>
      <c r="E6" s="76">
        <v>2019.343136</v>
      </c>
      <c r="F6" s="76">
        <v>1922.8052961999999</v>
      </c>
      <c r="G6" s="76">
        <v>95.238229720000007</v>
      </c>
      <c r="H6" s="76">
        <v>1787.7107596999999</v>
      </c>
      <c r="I6" s="76">
        <v>0.76557222999999996</v>
      </c>
      <c r="J6" s="25"/>
      <c r="K6" s="25" t="s">
        <v>4</v>
      </c>
      <c r="L6" s="88">
        <v>0</v>
      </c>
      <c r="M6" s="25">
        <v>1.0085677683552901</v>
      </c>
      <c r="N6" s="25">
        <v>4.1308182394874002</v>
      </c>
      <c r="O6" s="25">
        <v>4.1308182394874002</v>
      </c>
      <c r="P6" s="88">
        <v>1.6993696296668199</v>
      </c>
      <c r="Q6" s="25">
        <v>0.71833206755510703</v>
      </c>
      <c r="R6" s="25">
        <v>22.4930164731175</v>
      </c>
      <c r="S6" s="25">
        <v>10944.4295145542</v>
      </c>
      <c r="T6" s="25">
        <v>12864.886336802299</v>
      </c>
      <c r="U6" s="25">
        <v>103.578242050512</v>
      </c>
      <c r="V6" s="25">
        <v>1806.13627311254</v>
      </c>
      <c r="W6" s="25">
        <v>48.416516562119703</v>
      </c>
      <c r="X6" s="25">
        <v>2.7697601931281901</v>
      </c>
      <c r="Y6" s="88">
        <v>0</v>
      </c>
      <c r="Z6" s="25">
        <v>550.45026653822401</v>
      </c>
      <c r="AA6" s="25">
        <v>550.45026653822401</v>
      </c>
      <c r="AB6" s="25">
        <v>0.76409254775156199</v>
      </c>
      <c r="AC6" s="25">
        <v>0</v>
      </c>
      <c r="AD6" s="25">
        <v>45.227872635127298</v>
      </c>
      <c r="AE6" s="25">
        <v>0</v>
      </c>
      <c r="AF6" s="88">
        <v>20.886554594485101</v>
      </c>
      <c r="AG6" s="25">
        <v>0.18505010365890001</v>
      </c>
      <c r="AH6" s="25">
        <v>21.632461679622999</v>
      </c>
      <c r="AI6" s="25">
        <v>0.124894013528859</v>
      </c>
      <c r="AJ6" s="25">
        <v>1139.0695282281999</v>
      </c>
      <c r="AK6" s="25">
        <v>0</v>
      </c>
      <c r="AL6" s="88">
        <v>3591.5429573923702</v>
      </c>
      <c r="AM6" s="25">
        <v>5955.5602647722299</v>
      </c>
      <c r="AN6" s="25">
        <v>661.72988605477303</v>
      </c>
      <c r="AO6" s="25">
        <v>6617.2901508269997</v>
      </c>
      <c r="AP6" s="25">
        <v>5.1924425596763595E-4</v>
      </c>
      <c r="AQ6" s="25">
        <v>167.57244570360399</v>
      </c>
      <c r="AR6" s="25">
        <v>14.948734493184901</v>
      </c>
      <c r="AS6" s="25">
        <v>377.51657373006799</v>
      </c>
      <c r="AT6" s="25">
        <v>20.251726044963199</v>
      </c>
      <c r="AU6" s="25">
        <v>54.700889850581703</v>
      </c>
      <c r="AV6" s="25">
        <v>139.12386778396899</v>
      </c>
      <c r="AW6" s="25">
        <v>28.441319485771899</v>
      </c>
      <c r="AX6" s="25">
        <v>0</v>
      </c>
      <c r="AY6" s="25">
        <v>10.274048527588</v>
      </c>
      <c r="AZ6" s="25">
        <v>2185.2632823131098</v>
      </c>
      <c r="BA6" s="25">
        <v>1918.8349279219999</v>
      </c>
      <c r="BB6" s="25">
        <v>266.42835439111002</v>
      </c>
      <c r="BC6" s="25">
        <v>2.5103329717753201E-2</v>
      </c>
      <c r="BD6" s="25">
        <v>1.3563499819772101E-2</v>
      </c>
      <c r="BE6" s="25">
        <v>66.275143560684896</v>
      </c>
      <c r="BF6" s="25">
        <v>36.102139264868804</v>
      </c>
      <c r="BG6" s="25">
        <v>322.96134406874</v>
      </c>
      <c r="BH6" s="25">
        <v>81.569853710544095</v>
      </c>
      <c r="BI6" s="25">
        <v>43.1463831310041</v>
      </c>
      <c r="BJ6" s="25">
        <v>808.66023478452496</v>
      </c>
      <c r="BK6" s="25">
        <v>374.94716489830603</v>
      </c>
      <c r="BL6" s="25">
        <v>45.568911218549601</v>
      </c>
      <c r="BM6" s="25">
        <v>246.68874434112101</v>
      </c>
      <c r="BN6" s="25">
        <v>8.2920826369483502E-2</v>
      </c>
      <c r="BO6" s="25">
        <v>95.055289071137594</v>
      </c>
      <c r="BP6" s="25">
        <v>92.202036610059096</v>
      </c>
      <c r="BQ6" s="25">
        <v>0.95074524159900997</v>
      </c>
      <c r="BR6" s="25">
        <v>1.5745260441976801</v>
      </c>
      <c r="BS6" s="25">
        <v>22.371809612865</v>
      </c>
      <c r="BT6" s="88">
        <v>0</v>
      </c>
      <c r="BU6" s="25">
        <v>3.7210116385112801</v>
      </c>
      <c r="BV6" s="25">
        <v>1784.3127514365799</v>
      </c>
      <c r="BW6" s="25">
        <v>15.1457506902824</v>
      </c>
      <c r="BX6" s="48"/>
      <c r="BY6" s="22">
        <f t="shared" si="0"/>
        <v>-1.766189652894222E-3</v>
      </c>
      <c r="BZ6" s="22">
        <f t="shared" si="1"/>
        <v>-2.4113611058934042E-3</v>
      </c>
      <c r="CA6" s="22">
        <f t="shared" si="2"/>
        <v>-1.905550868917399E-3</v>
      </c>
      <c r="CB6" s="22">
        <f t="shared" si="3"/>
        <v>8.2165404856240271E-2</v>
      </c>
      <c r="CC6" s="22">
        <f t="shared" si="4"/>
        <v>-2.0648831609974133E-3</v>
      </c>
      <c r="CD6" s="22">
        <f t="shared" si="5"/>
        <v>-1.9208741006658538E-3</v>
      </c>
      <c r="CE6" s="22">
        <f t="shared" si="6"/>
        <v>-1.9007595300205343E-3</v>
      </c>
      <c r="CF6" s="22">
        <f t="shared" si="7"/>
        <v>-1.9327794170877575E-3</v>
      </c>
      <c r="CH6" s="88">
        <f t="shared" si="8"/>
        <v>-12.633657072999995</v>
      </c>
      <c r="CI6" s="88">
        <f t="shared" si="9"/>
        <v>-0.18294064886241301</v>
      </c>
    </row>
    <row r="7" spans="1:87" x14ac:dyDescent="0.25">
      <c r="A7" s="27" t="s">
        <v>5</v>
      </c>
      <c r="B7" s="76">
        <v>3442.2767601</v>
      </c>
      <c r="C7" s="76">
        <v>343.11309156999999</v>
      </c>
      <c r="D7" s="76">
        <v>5880.8047452999999</v>
      </c>
      <c r="E7" s="76">
        <v>778.82129870999995</v>
      </c>
      <c r="F7" s="76">
        <v>759.23628731999997</v>
      </c>
      <c r="G7" s="76">
        <v>2718.5351329999999</v>
      </c>
      <c r="H7" s="76">
        <v>506.85580425000001</v>
      </c>
      <c r="I7" s="76">
        <v>32.830969899999999</v>
      </c>
      <c r="J7" s="25"/>
      <c r="K7" s="25" t="s">
        <v>5</v>
      </c>
      <c r="L7" s="88">
        <v>0</v>
      </c>
      <c r="M7" s="25">
        <v>9.8890274655334703E-2</v>
      </c>
      <c r="N7" s="25">
        <v>6.3547266127416097E-2</v>
      </c>
      <c r="O7" s="25">
        <v>6.3547266127416097E-2</v>
      </c>
      <c r="P7" s="88">
        <v>2.71729139800592E-2</v>
      </c>
      <c r="Q7" s="25">
        <v>7.0433571931193595E-2</v>
      </c>
      <c r="R7" s="25">
        <v>1.5681655775230601</v>
      </c>
      <c r="S7" s="25">
        <v>980.99193141673402</v>
      </c>
      <c r="T7" s="25">
        <v>3446.1727458108298</v>
      </c>
      <c r="U7" s="25">
        <v>0.91906722276492603</v>
      </c>
      <c r="V7" s="25">
        <v>22.709449072596801</v>
      </c>
      <c r="W7" s="25">
        <v>0.46682130889399598</v>
      </c>
      <c r="X7" s="25">
        <v>0.25897014491562298</v>
      </c>
      <c r="Y7" s="88">
        <v>0</v>
      </c>
      <c r="Z7" s="25">
        <v>368.37424610132899</v>
      </c>
      <c r="AA7" s="25">
        <v>368.37424610132899</v>
      </c>
      <c r="AB7" s="25">
        <v>32.960691904879297</v>
      </c>
      <c r="AC7" s="25">
        <v>0</v>
      </c>
      <c r="AD7" s="25">
        <v>2.1394100940565499</v>
      </c>
      <c r="AE7" s="25">
        <v>0</v>
      </c>
      <c r="AF7" s="88">
        <v>2.0238130878496001</v>
      </c>
      <c r="AG7" s="25">
        <v>1.8144110173779301E-2</v>
      </c>
      <c r="AH7" s="25">
        <v>2.0724115424858098</v>
      </c>
      <c r="AI7" s="25">
        <v>1.2245487996610399E-2</v>
      </c>
      <c r="AJ7" s="25">
        <v>343.16999235084302</v>
      </c>
      <c r="AK7" s="25">
        <v>0</v>
      </c>
      <c r="AL7" s="88">
        <v>529.814146710979</v>
      </c>
      <c r="AM7" s="25">
        <v>5292.93608948163</v>
      </c>
      <c r="AN7" s="25">
        <v>588.10407261539797</v>
      </c>
      <c r="AO7" s="25">
        <v>5881.0401620970297</v>
      </c>
      <c r="AP7" s="25">
        <v>0</v>
      </c>
      <c r="AQ7" s="25">
        <v>4.8215832167055197</v>
      </c>
      <c r="AR7" s="25">
        <v>17.323013065548899</v>
      </c>
      <c r="AS7" s="25">
        <v>45.131917368689898</v>
      </c>
      <c r="AT7" s="25">
        <v>13.3402763458721</v>
      </c>
      <c r="AU7" s="25">
        <v>15.466301052155799</v>
      </c>
      <c r="AV7" s="25">
        <v>45.580018887217001</v>
      </c>
      <c r="AW7" s="25">
        <v>14.830083797902301</v>
      </c>
      <c r="AX7" s="25">
        <v>0</v>
      </c>
      <c r="AY7" s="25">
        <v>3.3648735986816298</v>
      </c>
      <c r="AZ7" s="25">
        <v>861.958230737446</v>
      </c>
      <c r="BA7" s="25">
        <v>759.92673729685703</v>
      </c>
      <c r="BB7" s="25">
        <v>102.03149344058799</v>
      </c>
      <c r="BC7" s="25">
        <v>2.63889272860551E-3</v>
      </c>
      <c r="BD7" s="25">
        <v>6.2651881953515495E-2</v>
      </c>
      <c r="BE7" s="25">
        <v>144.13093152124401</v>
      </c>
      <c r="BF7" s="25">
        <v>3.7868047862343301</v>
      </c>
      <c r="BG7" s="25">
        <v>99.679689553288398</v>
      </c>
      <c r="BH7" s="25">
        <v>24.946480271058199</v>
      </c>
      <c r="BI7" s="25">
        <v>13.0583374210331</v>
      </c>
      <c r="BJ7" s="25">
        <v>249.08823587305699</v>
      </c>
      <c r="BK7" s="25">
        <v>7.5692921028985198</v>
      </c>
      <c r="BL7" s="25">
        <v>32.960801232052901</v>
      </c>
      <c r="BM7" s="25">
        <v>81.358116559246398</v>
      </c>
      <c r="BN7" s="25">
        <v>0.94748255758196998</v>
      </c>
      <c r="BO7" s="25">
        <v>2713.3095821751899</v>
      </c>
      <c r="BP7" s="25">
        <v>29.540806090649198</v>
      </c>
      <c r="BQ7" s="25">
        <v>66.476088315591596</v>
      </c>
      <c r="BR7" s="25">
        <v>0.15438338095471099</v>
      </c>
      <c r="BS7" s="25">
        <v>18.9717272643923</v>
      </c>
      <c r="BT7" s="88">
        <v>0</v>
      </c>
      <c r="BU7" s="25">
        <v>0.11662870999189701</v>
      </c>
      <c r="BV7" s="25">
        <v>506.95163685907397</v>
      </c>
      <c r="BW7" s="25">
        <v>52.583087287700401</v>
      </c>
      <c r="BX7" s="48"/>
      <c r="BY7" s="22">
        <f t="shared" si="0"/>
        <v>1.1318049019151529E-3</v>
      </c>
      <c r="BZ7" s="22">
        <f t="shared" si="1"/>
        <v>1.658368107805478E-4</v>
      </c>
      <c r="CA7" s="22">
        <f t="shared" si="2"/>
        <v>4.0031391489048207E-5</v>
      </c>
      <c r="CB7" s="22">
        <f t="shared" si="3"/>
        <v>0.10674712179180236</v>
      </c>
      <c r="CC7" s="22">
        <f t="shared" si="4"/>
        <v>9.0940065482676929E-4</v>
      </c>
      <c r="CD7" s="22">
        <f t="shared" si="5"/>
        <v>-1.9221935966092748E-3</v>
      </c>
      <c r="CE7" s="22">
        <f t="shared" si="6"/>
        <v>1.8907272693812911E-4</v>
      </c>
      <c r="CF7" s="22">
        <f t="shared" si="7"/>
        <v>3.9512084252892564E-3</v>
      </c>
      <c r="CH7" s="88">
        <f t="shared" si="8"/>
        <v>0.23541679702975671</v>
      </c>
      <c r="CI7" s="88">
        <f t="shared" si="9"/>
        <v>-5.2255508248099432</v>
      </c>
    </row>
    <row r="8" spans="1:87" x14ac:dyDescent="0.25">
      <c r="A8" s="27" t="s">
        <v>6</v>
      </c>
      <c r="B8" s="76">
        <v>526.03710574000002</v>
      </c>
      <c r="C8" s="76">
        <v>85.434544399999993</v>
      </c>
      <c r="D8" s="76">
        <v>1674.024954</v>
      </c>
      <c r="E8" s="76">
        <v>261.22114341000002</v>
      </c>
      <c r="F8" s="76">
        <v>258.65006384999998</v>
      </c>
      <c r="G8" s="76">
        <v>360.50955424</v>
      </c>
      <c r="H8" s="76">
        <v>81.808093790000001</v>
      </c>
      <c r="I8" s="76">
        <v>24.301988349999998</v>
      </c>
      <c r="J8" s="25"/>
      <c r="K8" s="25" t="s">
        <v>6</v>
      </c>
      <c r="L8" s="88">
        <v>0</v>
      </c>
      <c r="M8" s="25">
        <v>0</v>
      </c>
      <c r="N8" s="25">
        <v>1.29717385458754E-2</v>
      </c>
      <c r="O8" s="25">
        <v>1.29717385458754E-2</v>
      </c>
      <c r="P8" s="88">
        <v>5.2281093007490098E-3</v>
      </c>
      <c r="Q8" s="25">
        <v>0</v>
      </c>
      <c r="R8" s="25">
        <v>9.8757560136294291</v>
      </c>
      <c r="S8" s="25">
        <v>254.69898934755301</v>
      </c>
      <c r="T8" s="25">
        <v>525.64455479312301</v>
      </c>
      <c r="U8" s="25">
        <v>10.5699380327915</v>
      </c>
      <c r="V8" s="25">
        <v>9.2493067331470407</v>
      </c>
      <c r="W8" s="25">
        <v>0.13836270771044401</v>
      </c>
      <c r="X8" s="25">
        <v>0</v>
      </c>
      <c r="Y8" s="88">
        <v>0</v>
      </c>
      <c r="Z8" s="25">
        <v>51.653570501802797</v>
      </c>
      <c r="AA8" s="25">
        <v>51.653570501802797</v>
      </c>
      <c r="AB8" s="25">
        <v>24.275546947315</v>
      </c>
      <c r="AC8" s="25">
        <v>0</v>
      </c>
      <c r="AD8" s="25">
        <v>0.13496911553982899</v>
      </c>
      <c r="AE8" s="25">
        <v>0</v>
      </c>
      <c r="AF8" s="88">
        <v>0</v>
      </c>
      <c r="AG8" s="25">
        <v>0</v>
      </c>
      <c r="AH8" s="25">
        <v>0</v>
      </c>
      <c r="AI8" s="25">
        <v>0</v>
      </c>
      <c r="AJ8" s="25">
        <v>85.396004982445703</v>
      </c>
      <c r="AK8" s="25">
        <v>0</v>
      </c>
      <c r="AL8" s="88">
        <v>91.008437308817903</v>
      </c>
      <c r="AM8" s="25">
        <v>1505.1803141365799</v>
      </c>
      <c r="AN8" s="25">
        <v>167.24251988072899</v>
      </c>
      <c r="AO8" s="25">
        <v>1672.4228340173099</v>
      </c>
      <c r="AP8" s="25">
        <v>0</v>
      </c>
      <c r="AQ8" s="25">
        <v>0.90880276998076404</v>
      </c>
      <c r="AR8" s="25">
        <v>2.5965173994279001</v>
      </c>
      <c r="AS8" s="25">
        <v>6.0489043902379303</v>
      </c>
      <c r="AT8" s="25">
        <v>3.2838166493052601</v>
      </c>
      <c r="AU8" s="25">
        <v>12.1916623731653</v>
      </c>
      <c r="AV8" s="25">
        <v>15.3228875367207</v>
      </c>
      <c r="AW8" s="25">
        <v>4.4817172462066699</v>
      </c>
      <c r="AX8" s="25">
        <v>0</v>
      </c>
      <c r="AY8" s="25">
        <v>1.76428304921267</v>
      </c>
      <c r="AZ8" s="25">
        <v>265.22431919680099</v>
      </c>
      <c r="BA8" s="25">
        <v>258.50740334992298</v>
      </c>
      <c r="BB8" s="25">
        <v>6.7169158468779697</v>
      </c>
      <c r="BC8" s="25">
        <v>0</v>
      </c>
      <c r="BD8" s="25">
        <v>2.6597516493328199E-2</v>
      </c>
      <c r="BE8" s="25">
        <v>23.9941399824732</v>
      </c>
      <c r="BF8" s="25">
        <v>0.358618451583745</v>
      </c>
      <c r="BG8" s="25">
        <v>40.832088383295499</v>
      </c>
      <c r="BH8" s="25">
        <v>13.431327799732101</v>
      </c>
      <c r="BI8" s="25">
        <v>5.8765807305014901</v>
      </c>
      <c r="BJ8" s="25">
        <v>102.052516410655</v>
      </c>
      <c r="BK8" s="25">
        <v>1.97267485683736</v>
      </c>
      <c r="BL8" s="25">
        <v>8.3995975683019406</v>
      </c>
      <c r="BM8" s="25">
        <v>23.7886618495676</v>
      </c>
      <c r="BN8" s="25">
        <v>0.106390403280477</v>
      </c>
      <c r="BO8" s="25">
        <v>360.11686789353899</v>
      </c>
      <c r="BP8" s="25">
        <v>4.0904660386765599</v>
      </c>
      <c r="BQ8" s="25">
        <v>0</v>
      </c>
      <c r="BR8" s="25">
        <v>0</v>
      </c>
      <c r="BS8" s="25">
        <v>0.38114703206754902</v>
      </c>
      <c r="BT8" s="88">
        <v>0</v>
      </c>
      <c r="BU8" s="25">
        <v>1.51098404801666E-2</v>
      </c>
      <c r="BV8" s="25">
        <v>81.761786625660605</v>
      </c>
      <c r="BW8" s="25">
        <v>4.3654033143184598E-2</v>
      </c>
      <c r="BX8" s="48"/>
      <c r="BY8" s="22">
        <f t="shared" si="0"/>
        <v>-7.4624193349400651E-4</v>
      </c>
      <c r="BZ8" s="22">
        <f t="shared" si="1"/>
        <v>-4.510987660196373E-4</v>
      </c>
      <c r="CA8" s="22">
        <f t="shared" si="2"/>
        <v>-9.5704665504649082E-4</v>
      </c>
      <c r="CB8" s="22">
        <f t="shared" si="3"/>
        <v>1.5324853626100915E-2</v>
      </c>
      <c r="CC8" s="22">
        <f t="shared" si="4"/>
        <v>-5.5155795422394828E-4</v>
      </c>
      <c r="CD8" s="22">
        <f t="shared" si="5"/>
        <v>-1.0892536462420194E-3</v>
      </c>
      <c r="CE8" s="22">
        <f t="shared" si="6"/>
        <v>-5.6604624547621993E-4</v>
      </c>
      <c r="CF8" s="22">
        <f t="shared" si="7"/>
        <v>-1.0880345387458141E-3</v>
      </c>
      <c r="CH8" s="88">
        <f t="shared" si="8"/>
        <v>-1.6021199826900556</v>
      </c>
      <c r="CI8" s="88">
        <f t="shared" si="9"/>
        <v>-0.39268634646100509</v>
      </c>
    </row>
    <row r="9" spans="1:87" x14ac:dyDescent="0.25">
      <c r="A9" s="27" t="s">
        <v>7</v>
      </c>
      <c r="B9" s="76">
        <v>313.72773721999999</v>
      </c>
      <c r="C9" s="76">
        <v>27.274554259999999</v>
      </c>
      <c r="D9" s="76">
        <v>203.45589385</v>
      </c>
      <c r="E9" s="76">
        <v>65.705838080000007</v>
      </c>
      <c r="F9" s="76">
        <v>65.575577289999998</v>
      </c>
      <c r="G9" s="76">
        <v>67.569307850000001</v>
      </c>
      <c r="H9" s="76">
        <v>32.430440179999998</v>
      </c>
      <c r="I9" s="76"/>
      <c r="J9" s="25"/>
      <c r="K9" s="25" t="s">
        <v>7</v>
      </c>
      <c r="L9" s="88">
        <v>0</v>
      </c>
      <c r="M9" s="25">
        <v>0</v>
      </c>
      <c r="N9" s="25">
        <v>5.8974616105028202E-2</v>
      </c>
      <c r="O9" s="25">
        <v>5.8974616105028202E-2</v>
      </c>
      <c r="P9" s="88">
        <v>2.37690305064567E-2</v>
      </c>
      <c r="Q9" s="25">
        <v>0</v>
      </c>
      <c r="R9" s="25">
        <v>0.21620283034031601</v>
      </c>
      <c r="S9" s="25">
        <v>175.746067936749</v>
      </c>
      <c r="T9" s="25">
        <v>313.446500548399</v>
      </c>
      <c r="U9" s="25">
        <v>1.2384633920600501</v>
      </c>
      <c r="V9" s="25">
        <v>28.560548029299401</v>
      </c>
      <c r="W9" s="25">
        <v>0.62905295565072095</v>
      </c>
      <c r="X9" s="25">
        <v>0</v>
      </c>
      <c r="Y9" s="88">
        <v>0</v>
      </c>
      <c r="Z9" s="25">
        <v>12.5161588992079</v>
      </c>
      <c r="AA9" s="25">
        <v>12.5161588992079</v>
      </c>
      <c r="AB9" s="25">
        <v>0</v>
      </c>
      <c r="AC9" s="25">
        <v>0</v>
      </c>
      <c r="AD9" s="25">
        <v>0.61362096643573205</v>
      </c>
      <c r="AE9" s="25">
        <v>0</v>
      </c>
      <c r="AF9" s="88">
        <v>0</v>
      </c>
      <c r="AG9" s="25">
        <v>0</v>
      </c>
      <c r="AH9" s="25">
        <v>0</v>
      </c>
      <c r="AI9" s="25">
        <v>0</v>
      </c>
      <c r="AJ9" s="25">
        <v>27.256716438212699</v>
      </c>
      <c r="AK9" s="25">
        <v>0</v>
      </c>
      <c r="AL9" s="88">
        <v>60.952134570126198</v>
      </c>
      <c r="AM9" s="25">
        <v>182.96750248295501</v>
      </c>
      <c r="AN9" s="25">
        <v>20.329739208650899</v>
      </c>
      <c r="AO9" s="25">
        <v>203.29724169160599</v>
      </c>
      <c r="AP9" s="25">
        <v>0</v>
      </c>
      <c r="AQ9" s="25">
        <v>2.9355058493030599</v>
      </c>
      <c r="AR9" s="25">
        <v>0.52441804152405502</v>
      </c>
      <c r="AS9" s="25">
        <v>7.1694248145637296</v>
      </c>
      <c r="AT9" s="25">
        <v>0.70753948753561802</v>
      </c>
      <c r="AU9" s="25">
        <v>1.8540137458181001</v>
      </c>
      <c r="AV9" s="25">
        <v>4.4810823260966597</v>
      </c>
      <c r="AW9" s="25">
        <v>1.04820569123166</v>
      </c>
      <c r="AX9" s="25">
        <v>0</v>
      </c>
      <c r="AY9" s="25">
        <v>0.24678693761470899</v>
      </c>
      <c r="AZ9" s="25">
        <v>65.867917056278401</v>
      </c>
      <c r="BA9" s="25">
        <v>65.517540103727399</v>
      </c>
      <c r="BB9" s="25">
        <v>0.35037695255102302</v>
      </c>
      <c r="BC9" s="25">
        <v>0</v>
      </c>
      <c r="BD9" s="25">
        <v>0</v>
      </c>
      <c r="BE9" s="25">
        <v>1.95228291913997</v>
      </c>
      <c r="BF9" s="25">
        <v>0</v>
      </c>
      <c r="BG9" s="25">
        <v>12.034702072895801</v>
      </c>
      <c r="BH9" s="25">
        <v>2.9939378406829902</v>
      </c>
      <c r="BI9" s="25">
        <v>1.6050646450282999</v>
      </c>
      <c r="BJ9" s="25">
        <v>30.076938661904599</v>
      </c>
      <c r="BK9" s="25">
        <v>6.6599429968352597</v>
      </c>
      <c r="BL9" s="25">
        <v>1.6378210618561799</v>
      </c>
      <c r="BM9" s="25">
        <v>6.3547466723986803</v>
      </c>
      <c r="BN9" s="25">
        <v>0</v>
      </c>
      <c r="BO9" s="25">
        <v>67.490126842926202</v>
      </c>
      <c r="BP9" s="25">
        <v>1.2923907544542701</v>
      </c>
      <c r="BQ9" s="25">
        <v>0</v>
      </c>
      <c r="BR9" s="25">
        <v>0</v>
      </c>
      <c r="BS9" s="25">
        <v>0.108859485188357</v>
      </c>
      <c r="BT9" s="88">
        <v>0</v>
      </c>
      <c r="BU9" s="25">
        <v>2.3374676922568099E-2</v>
      </c>
      <c r="BV9" s="25">
        <v>32.401658537122998</v>
      </c>
      <c r="BW9" s="25">
        <v>0.198468169998401</v>
      </c>
      <c r="BX9" s="48"/>
      <c r="BY9" s="22">
        <f t="shared" si="0"/>
        <v>-8.9643547010883999E-4</v>
      </c>
      <c r="BZ9" s="22">
        <f t="shared" si="1"/>
        <v>-6.5400965373282134E-4</v>
      </c>
      <c r="CA9" s="22">
        <f t="shared" si="2"/>
        <v>-7.797864952045747E-4</v>
      </c>
      <c r="CB9" s="22">
        <f t="shared" si="3"/>
        <v>2.4667363055479999E-3</v>
      </c>
      <c r="CC9" s="22">
        <f t="shared" si="4"/>
        <v>-8.8504270448031745E-4</v>
      </c>
      <c r="CD9" s="22">
        <f t="shared" si="5"/>
        <v>-1.171848722345607E-3</v>
      </c>
      <c r="CE9" s="22">
        <f t="shared" si="6"/>
        <v>-8.8748850515910657E-4</v>
      </c>
      <c r="CF9" s="22" t="str">
        <f t="shared" si="7"/>
        <v/>
      </c>
      <c r="CH9" s="88">
        <f t="shared" si="8"/>
        <v>-0.15865215839400548</v>
      </c>
      <c r="CI9" s="88">
        <f t="shared" si="9"/>
        <v>-7.9181007073799492E-2</v>
      </c>
    </row>
    <row r="10" spans="1:87" x14ac:dyDescent="0.25">
      <c r="A10" s="27" t="s">
        <v>8</v>
      </c>
      <c r="B10" s="76">
        <v>184.61472598</v>
      </c>
      <c r="C10" s="76">
        <v>3.4832957800000002</v>
      </c>
      <c r="D10" s="76">
        <v>18.359250880000001</v>
      </c>
      <c r="E10" s="76">
        <v>23.534813379999999</v>
      </c>
      <c r="F10" s="76">
        <v>21.707389920000001</v>
      </c>
      <c r="G10" s="76"/>
      <c r="H10" s="76">
        <v>24.285735500000001</v>
      </c>
      <c r="I10" s="76"/>
      <c r="J10" s="25"/>
      <c r="K10" s="25" t="s">
        <v>8</v>
      </c>
      <c r="L10" s="88">
        <v>0</v>
      </c>
      <c r="M10" s="25">
        <v>4.8688958267607801E-2</v>
      </c>
      <c r="N10" s="25">
        <v>9.7400199781080797E-3</v>
      </c>
      <c r="O10" s="25">
        <v>9.7400199781080797E-3</v>
      </c>
      <c r="P10" s="88">
        <v>4.6938720051588204E-3</v>
      </c>
      <c r="Q10" s="25">
        <v>3.4677157052420297E-2</v>
      </c>
      <c r="R10" s="25">
        <v>1.4843898292850899E-2</v>
      </c>
      <c r="S10" s="25">
        <v>48.656604289092101</v>
      </c>
      <c r="T10" s="25">
        <v>184.48543615690201</v>
      </c>
      <c r="U10" s="25">
        <v>0</v>
      </c>
      <c r="V10" s="25">
        <v>0</v>
      </c>
      <c r="W10" s="25">
        <v>0</v>
      </c>
      <c r="X10" s="25">
        <v>0.12749995979474901</v>
      </c>
      <c r="Y10" s="88">
        <v>0</v>
      </c>
      <c r="Z10" s="25">
        <v>20.964217178414501</v>
      </c>
      <c r="AA10" s="25">
        <v>20.964217178414501</v>
      </c>
      <c r="AB10" s="25">
        <v>0</v>
      </c>
      <c r="AC10" s="25">
        <v>0</v>
      </c>
      <c r="AD10" s="25">
        <v>0</v>
      </c>
      <c r="AE10" s="25">
        <v>0</v>
      </c>
      <c r="AF10" s="88">
        <v>0.99644138303080199</v>
      </c>
      <c r="AG10" s="25">
        <v>8.9332707683658797E-3</v>
      </c>
      <c r="AH10" s="25">
        <v>1.0203511296152401</v>
      </c>
      <c r="AI10" s="25">
        <v>6.0287330837150103E-3</v>
      </c>
      <c r="AJ10" s="25">
        <v>3.4806019830574702</v>
      </c>
      <c r="AK10" s="25">
        <v>0</v>
      </c>
      <c r="AL10" s="88">
        <v>24.355472588281302</v>
      </c>
      <c r="AM10" s="25">
        <v>16.513334986799801</v>
      </c>
      <c r="AN10" s="25">
        <v>1.8348117307936</v>
      </c>
      <c r="AO10" s="25">
        <v>18.348146717593401</v>
      </c>
      <c r="AP10" s="25">
        <v>0</v>
      </c>
      <c r="AQ10" s="25">
        <v>3.2108910530928101E-3</v>
      </c>
      <c r="AR10" s="25">
        <v>0.12249826661596</v>
      </c>
      <c r="AS10" s="25">
        <v>0.28693330107971399</v>
      </c>
      <c r="AT10" s="25">
        <v>0.201138213264108</v>
      </c>
      <c r="AU10" s="25">
        <v>0.63047603300319099</v>
      </c>
      <c r="AV10" s="25">
        <v>1.10042571250626</v>
      </c>
      <c r="AW10" s="25">
        <v>0.23641266114408799</v>
      </c>
      <c r="AX10" s="25">
        <v>0</v>
      </c>
      <c r="AY10" s="25">
        <v>0.234254203938557</v>
      </c>
      <c r="AZ10" s="25">
        <v>23.5173604489712</v>
      </c>
      <c r="BA10" s="25">
        <v>21.691915804273599</v>
      </c>
      <c r="BB10" s="25">
        <v>1.8254446446976</v>
      </c>
      <c r="BC10" s="25">
        <v>1.2992732463609901E-3</v>
      </c>
      <c r="BD10" s="25">
        <v>2.1655108935884101E-4</v>
      </c>
      <c r="BE10" s="25">
        <v>0.60454559985008505</v>
      </c>
      <c r="BF10" s="25">
        <v>1.8644559819661899</v>
      </c>
      <c r="BG10" s="25">
        <v>2.80964356773976</v>
      </c>
      <c r="BH10" s="25">
        <v>0.73795124478469099</v>
      </c>
      <c r="BI10" s="25">
        <v>0.37993650688668801</v>
      </c>
      <c r="BJ10" s="25">
        <v>7.0222913738653103</v>
      </c>
      <c r="BK10" s="25">
        <v>0</v>
      </c>
      <c r="BL10" s="25">
        <v>0.383708394649382</v>
      </c>
      <c r="BM10" s="25">
        <v>5.3623734960344303</v>
      </c>
      <c r="BN10" s="25">
        <v>2.8872368921443699E-4</v>
      </c>
      <c r="BO10" s="25">
        <v>0</v>
      </c>
      <c r="BP10" s="25">
        <v>0.27836018904413101</v>
      </c>
      <c r="BQ10" s="25">
        <v>0</v>
      </c>
      <c r="BR10" s="25">
        <v>7.6010202901282603E-2</v>
      </c>
      <c r="BS10" s="25">
        <v>0.68165402445366596</v>
      </c>
      <c r="BT10" s="88">
        <v>0</v>
      </c>
      <c r="BU10" s="25">
        <v>3.94180195902709E-2</v>
      </c>
      <c r="BV10" s="25">
        <v>24.270772223967501</v>
      </c>
      <c r="BW10" s="25">
        <v>3.38413437430072E-2</v>
      </c>
      <c r="BX10" s="48"/>
      <c r="BY10" s="22">
        <f t="shared" si="0"/>
        <v>-7.0032237359005686E-4</v>
      </c>
      <c r="BZ10" s="22">
        <f t="shared" si="1"/>
        <v>-7.7334717252464406E-4</v>
      </c>
      <c r="CA10" s="22">
        <f t="shared" si="2"/>
        <v>-6.0482655197529093E-4</v>
      </c>
      <c r="CB10" s="22">
        <f t="shared" si="3"/>
        <v>-7.4157932535938442E-4</v>
      </c>
      <c r="CC10" s="22">
        <f t="shared" si="4"/>
        <v>-7.1285012999858645E-4</v>
      </c>
      <c r="CD10" s="22" t="str">
        <f t="shared" si="5"/>
        <v/>
      </c>
      <c r="CE10" s="22">
        <f t="shared" si="6"/>
        <v>-6.1613435724439168E-4</v>
      </c>
      <c r="CF10" s="22" t="str">
        <f t="shared" si="7"/>
        <v/>
      </c>
      <c r="CH10" s="88">
        <f t="shared" si="8"/>
        <v>-1.1104162406599727E-2</v>
      </c>
      <c r="CI10" s="88">
        <f t="shared" si="9"/>
        <v>0</v>
      </c>
    </row>
    <row r="11" spans="1:87" x14ac:dyDescent="0.25">
      <c r="A11" s="27" t="s">
        <v>9</v>
      </c>
      <c r="B11" s="76">
        <v>10125.555235</v>
      </c>
      <c r="C11" s="76">
        <v>1584.8997629999999</v>
      </c>
      <c r="D11" s="76">
        <v>11538.623374999999</v>
      </c>
      <c r="E11" s="76">
        <v>3503.5911789000002</v>
      </c>
      <c r="F11" s="76">
        <v>3286.0712361000001</v>
      </c>
      <c r="G11" s="76">
        <v>7015.2639853000001</v>
      </c>
      <c r="H11" s="76">
        <v>1130.3634790000001</v>
      </c>
      <c r="I11" s="76">
        <v>131.28118495000001</v>
      </c>
      <c r="J11" s="25"/>
      <c r="K11" s="25" t="s">
        <v>9</v>
      </c>
      <c r="L11" s="88">
        <v>0</v>
      </c>
      <c r="M11" s="25">
        <v>1.75741873410947</v>
      </c>
      <c r="N11" s="25">
        <v>0.82077363457609998</v>
      </c>
      <c r="O11" s="25">
        <v>0.82077363457609998</v>
      </c>
      <c r="P11" s="88">
        <v>0.358537766051026</v>
      </c>
      <c r="Q11" s="25">
        <v>1.2516870745400299</v>
      </c>
      <c r="R11" s="25">
        <v>25.6374523484135</v>
      </c>
      <c r="S11" s="25">
        <v>3133.3333601301101</v>
      </c>
      <c r="T11" s="25">
        <v>10120.0067972503</v>
      </c>
      <c r="U11" s="25">
        <v>32.471702255408204</v>
      </c>
      <c r="V11" s="25">
        <v>226.24736301019101</v>
      </c>
      <c r="W11" s="25">
        <v>5.3715501225794799</v>
      </c>
      <c r="X11" s="25">
        <v>6.1092192929574001</v>
      </c>
      <c r="Y11" s="88">
        <v>0</v>
      </c>
      <c r="Z11" s="25">
        <v>738.05094229576196</v>
      </c>
      <c r="AA11" s="25">
        <v>738.05094229576196</v>
      </c>
      <c r="AB11" s="25">
        <v>131.147621340299</v>
      </c>
      <c r="AC11" s="25">
        <v>0</v>
      </c>
      <c r="AD11" s="25">
        <v>5.4441489896716302</v>
      </c>
      <c r="AE11" s="25">
        <v>0</v>
      </c>
      <c r="AF11" s="88">
        <v>35.966066288107797</v>
      </c>
      <c r="AG11" s="25">
        <v>0.32244744024427202</v>
      </c>
      <c r="AH11" s="25">
        <v>36.829732745596502</v>
      </c>
      <c r="AI11" s="25">
        <v>0.21762790286074399</v>
      </c>
      <c r="AJ11" s="25">
        <v>1584.4126870968901</v>
      </c>
      <c r="AK11" s="25">
        <v>0</v>
      </c>
      <c r="AL11" s="88">
        <v>1359.00173016694</v>
      </c>
      <c r="AM11" s="25">
        <v>10377.698056031501</v>
      </c>
      <c r="AN11" s="25">
        <v>1153.0774472329199</v>
      </c>
      <c r="AO11" s="25">
        <v>11530.7755032644</v>
      </c>
      <c r="AP11" s="25">
        <v>0</v>
      </c>
      <c r="AQ11" s="25">
        <v>20.775932396359</v>
      </c>
      <c r="AR11" s="25">
        <v>42.036745534879799</v>
      </c>
      <c r="AS11" s="25">
        <v>109.364127620029</v>
      </c>
      <c r="AT11" s="25">
        <v>42.634881279694802</v>
      </c>
      <c r="AU11" s="25">
        <v>90.046212873305805</v>
      </c>
      <c r="AV11" s="25">
        <v>198.92860069820301</v>
      </c>
      <c r="AW11" s="25">
        <v>53.052742005379201</v>
      </c>
      <c r="AX11" s="25">
        <v>0</v>
      </c>
      <c r="AY11" s="25">
        <v>20.570386449574201</v>
      </c>
      <c r="AZ11" s="25">
        <v>3520.6453963854801</v>
      </c>
      <c r="BA11" s="25">
        <v>3284.9155589922202</v>
      </c>
      <c r="BB11" s="25">
        <v>235.729837393254</v>
      </c>
      <c r="BC11" s="25">
        <v>7.0387457574805606E-2</v>
      </c>
      <c r="BD11" s="25">
        <v>0.13434833611666799</v>
      </c>
      <c r="BE11" s="25">
        <v>301.76411716298202</v>
      </c>
      <c r="BF11" s="25">
        <v>68.384654122367493</v>
      </c>
      <c r="BG11" s="25">
        <v>495.16767819441401</v>
      </c>
      <c r="BH11" s="25">
        <v>128.17331875383701</v>
      </c>
      <c r="BI11" s="25">
        <v>66.085416895076506</v>
      </c>
      <c r="BJ11" s="25">
        <v>1237.50479463846</v>
      </c>
      <c r="BK11" s="25">
        <v>53.097022659780301</v>
      </c>
      <c r="BL11" s="25">
        <v>102.03380164519901</v>
      </c>
      <c r="BM11" s="25">
        <v>436.75967229418399</v>
      </c>
      <c r="BN11" s="25">
        <v>1.56780065096609</v>
      </c>
      <c r="BO11" s="25">
        <v>7010.05556655897</v>
      </c>
      <c r="BP11" s="25">
        <v>63.486055394349599</v>
      </c>
      <c r="BQ11" s="25">
        <v>42.836118300015897</v>
      </c>
      <c r="BR11" s="25">
        <v>2.7435803622729602</v>
      </c>
      <c r="BS11" s="25">
        <v>34.473211720537698</v>
      </c>
      <c r="BT11" s="88">
        <v>0</v>
      </c>
      <c r="BU11" s="25">
        <v>1.7239592459266799</v>
      </c>
      <c r="BV11" s="25">
        <v>1129.7845934627401</v>
      </c>
      <c r="BW11" s="25">
        <v>20.223211337726699</v>
      </c>
      <c r="BX11" s="48"/>
      <c r="BY11" s="22">
        <f t="shared" si="0"/>
        <v>-5.4796380256964621E-4</v>
      </c>
      <c r="BZ11" s="22">
        <f t="shared" si="1"/>
        <v>-3.073228443090038E-4</v>
      </c>
      <c r="CA11" s="22">
        <f t="shared" si="2"/>
        <v>-6.8013934423084995E-4</v>
      </c>
      <c r="CB11" s="22">
        <f t="shared" si="3"/>
        <v>4.8676391207362179E-3</v>
      </c>
      <c r="CC11" s="22">
        <f t="shared" si="4"/>
        <v>-3.5168960888122899E-4</v>
      </c>
      <c r="CD11" s="22">
        <f t="shared" si="5"/>
        <v>-7.4244087634391998E-4</v>
      </c>
      <c r="CE11" s="22">
        <f t="shared" si="6"/>
        <v>-5.1212335502217774E-4</v>
      </c>
      <c r="CF11" s="22">
        <f t="shared" si="7"/>
        <v>-1.01738577201206E-3</v>
      </c>
      <c r="CH11" s="88">
        <f t="shared" si="8"/>
        <v>-7.8478717355992558</v>
      </c>
      <c r="CI11" s="88">
        <f t="shared" si="9"/>
        <v>-5.2084187410300729</v>
      </c>
    </row>
    <row r="12" spans="1:87" x14ac:dyDescent="0.25">
      <c r="A12" s="27" t="s">
        <v>10</v>
      </c>
      <c r="B12" s="76">
        <v>4875.264502</v>
      </c>
      <c r="C12" s="76">
        <v>871.47449320999999</v>
      </c>
      <c r="D12" s="76">
        <v>3083.652012</v>
      </c>
      <c r="E12" s="76">
        <v>1286.1147622000001</v>
      </c>
      <c r="F12" s="76">
        <v>1157.0683122999999</v>
      </c>
      <c r="G12" s="76">
        <v>219.87650643000001</v>
      </c>
      <c r="H12" s="76">
        <v>516.43155324999998</v>
      </c>
      <c r="I12" s="76">
        <v>2.4095562699999999</v>
      </c>
      <c r="J12" s="25"/>
      <c r="K12" s="25" t="s">
        <v>10</v>
      </c>
      <c r="L12" s="88">
        <v>0</v>
      </c>
      <c r="M12" s="25">
        <v>1.0438658578357201</v>
      </c>
      <c r="N12" s="25">
        <v>0.54636342706572505</v>
      </c>
      <c r="O12" s="25">
        <v>0.54636342706572505</v>
      </c>
      <c r="P12" s="88">
        <v>0.236678569675424</v>
      </c>
      <c r="Q12" s="25">
        <v>0.74347372762027597</v>
      </c>
      <c r="R12" s="25">
        <v>4.7013861860875901</v>
      </c>
      <c r="S12" s="25">
        <v>1599.03942664995</v>
      </c>
      <c r="T12" s="25">
        <v>4873.37261274099</v>
      </c>
      <c r="U12" s="25">
        <v>7.0884651957803504</v>
      </c>
      <c r="V12" s="25">
        <v>158.40986357133201</v>
      </c>
      <c r="W12" s="25">
        <v>3.6004325144876699</v>
      </c>
      <c r="X12" s="25">
        <v>2.7335798135298601</v>
      </c>
      <c r="Y12" s="88">
        <v>0</v>
      </c>
      <c r="Z12" s="25">
        <v>314.69883370884799</v>
      </c>
      <c r="AA12" s="25">
        <v>314.69883370884799</v>
      </c>
      <c r="AB12" s="25">
        <v>2.40986177725601</v>
      </c>
      <c r="AC12" s="25">
        <v>0</v>
      </c>
      <c r="AD12" s="25">
        <v>3.6071627378318598</v>
      </c>
      <c r="AE12" s="25">
        <v>0</v>
      </c>
      <c r="AF12" s="88">
        <v>21.362841381456199</v>
      </c>
      <c r="AG12" s="25">
        <v>0.19152465960967099</v>
      </c>
      <c r="AH12" s="25">
        <v>21.876260884428198</v>
      </c>
      <c r="AI12" s="25">
        <v>0.12926570620965899</v>
      </c>
      <c r="AJ12" s="25">
        <v>871.65861755246897</v>
      </c>
      <c r="AK12" s="25">
        <v>0</v>
      </c>
      <c r="AL12" s="88">
        <v>676.50356238971005</v>
      </c>
      <c r="AM12" s="25">
        <v>2774.5963181865</v>
      </c>
      <c r="AN12" s="25">
        <v>308.28855531579501</v>
      </c>
      <c r="AO12" s="25">
        <v>3082.8848735022898</v>
      </c>
      <c r="AP12" s="25">
        <v>0</v>
      </c>
      <c r="AQ12" s="25">
        <v>13.771269634039299</v>
      </c>
      <c r="AR12" s="25">
        <v>9.2851297738441403</v>
      </c>
      <c r="AS12" s="25">
        <v>59.891245684802897</v>
      </c>
      <c r="AT12" s="25">
        <v>12.3683321346249</v>
      </c>
      <c r="AU12" s="25">
        <v>32.580519204730997</v>
      </c>
      <c r="AV12" s="25">
        <v>73.269157008166999</v>
      </c>
      <c r="AW12" s="25">
        <v>17.118357251303198</v>
      </c>
      <c r="AX12" s="25">
        <v>0</v>
      </c>
      <c r="AY12" s="25">
        <v>6.56262907421055</v>
      </c>
      <c r="AZ12" s="25">
        <v>1293.8459415928801</v>
      </c>
      <c r="BA12" s="25">
        <v>1157.20880957494</v>
      </c>
      <c r="BB12" s="25">
        <v>136.63713201794599</v>
      </c>
      <c r="BC12" s="25">
        <v>1.8660260586319199E-2</v>
      </c>
      <c r="BD12" s="25">
        <v>7.2608498817771398E-3</v>
      </c>
      <c r="BE12" s="25">
        <v>41.992884709755998</v>
      </c>
      <c r="BF12" s="25">
        <v>26.777408687312999</v>
      </c>
      <c r="BG12" s="25">
        <v>193.186813998985</v>
      </c>
      <c r="BH12" s="25">
        <v>48.624592351082697</v>
      </c>
      <c r="BI12" s="25">
        <v>25.823714466683001</v>
      </c>
      <c r="BJ12" s="25">
        <v>482.81423569316001</v>
      </c>
      <c r="BK12" s="25">
        <v>36.755025057791698</v>
      </c>
      <c r="BL12" s="25">
        <v>27.604194110786999</v>
      </c>
      <c r="BM12" s="25">
        <v>159.10759656568499</v>
      </c>
      <c r="BN12" s="25">
        <v>6.7323434139673802E-2</v>
      </c>
      <c r="BO12" s="25">
        <v>219.612123047008</v>
      </c>
      <c r="BP12" s="25">
        <v>31.291233291979001</v>
      </c>
      <c r="BQ12" s="25">
        <v>4.8188418679762099</v>
      </c>
      <c r="BR12" s="25">
        <v>1.62961975948412</v>
      </c>
      <c r="BS12" s="25">
        <v>17.759193946953001</v>
      </c>
      <c r="BT12" s="88">
        <v>0</v>
      </c>
      <c r="BU12" s="25">
        <v>1.02278066760363</v>
      </c>
      <c r="BV12" s="25">
        <v>516.33792543583604</v>
      </c>
      <c r="BW12" s="25">
        <v>4.8164128333840397</v>
      </c>
      <c r="BX12" s="48"/>
      <c r="BY12" s="22">
        <f t="shared" si="0"/>
        <v>-3.8805879316575914E-4</v>
      </c>
      <c r="BZ12" s="22">
        <f t="shared" si="1"/>
        <v>2.1127909526160723E-4</v>
      </c>
      <c r="CA12" s="22">
        <f t="shared" si="2"/>
        <v>-2.4877596263291356E-4</v>
      </c>
      <c r="CB12" s="22">
        <f t="shared" si="3"/>
        <v>6.0112671280245673E-3</v>
      </c>
      <c r="CC12" s="22">
        <f t="shared" si="4"/>
        <v>1.2142522048749116E-4</v>
      </c>
      <c r="CD12" s="22">
        <f t="shared" si="5"/>
        <v>-1.2024176083413331E-3</v>
      </c>
      <c r="CE12" s="22">
        <f t="shared" si="6"/>
        <v>-1.8129762516391659E-4</v>
      </c>
      <c r="CF12" s="22">
        <f t="shared" si="7"/>
        <v>1.2678984085733123E-4</v>
      </c>
      <c r="CH12" s="88">
        <f t="shared" si="8"/>
        <v>-0.76713849771022069</v>
      </c>
      <c r="CI12" s="88">
        <f t="shared" si="9"/>
        <v>-0.26438338299200836</v>
      </c>
    </row>
    <row r="13" spans="1:87" x14ac:dyDescent="0.25">
      <c r="A13" s="27" t="s">
        <v>12</v>
      </c>
      <c r="B13" s="76">
        <v>919.83368459999997</v>
      </c>
      <c r="C13" s="76">
        <v>65.809187840000007</v>
      </c>
      <c r="D13" s="76">
        <v>374.62826372000001</v>
      </c>
      <c r="E13" s="76">
        <v>88.386255559999995</v>
      </c>
      <c r="F13" s="76">
        <v>83.855958630000003</v>
      </c>
      <c r="G13" s="76">
        <v>0.56641859999999999</v>
      </c>
      <c r="H13" s="76">
        <v>52.955981629999997</v>
      </c>
      <c r="I13" s="76"/>
      <c r="J13" s="25"/>
      <c r="K13" s="25" t="s">
        <v>12</v>
      </c>
      <c r="L13" s="88">
        <v>0</v>
      </c>
      <c r="M13" s="25">
        <v>0.24036939597899001</v>
      </c>
      <c r="N13" s="25">
        <v>9.5944893755742694E-2</v>
      </c>
      <c r="O13" s="25">
        <v>9.5944893755742694E-2</v>
      </c>
      <c r="P13" s="88">
        <v>4.2462844523884297E-2</v>
      </c>
      <c r="Q13" s="25">
        <v>0.17119592866372299</v>
      </c>
      <c r="R13" s="25">
        <v>0.248739766121339</v>
      </c>
      <c r="S13" s="25">
        <v>171.68395672456199</v>
      </c>
      <c r="T13" s="25">
        <v>917.575877179185</v>
      </c>
      <c r="U13" s="25">
        <v>1.0050795480126899</v>
      </c>
      <c r="V13" s="25">
        <v>22.3354446941721</v>
      </c>
      <c r="W13" s="25">
        <v>0.51050860689135003</v>
      </c>
      <c r="X13" s="25">
        <v>0.62945582981821602</v>
      </c>
      <c r="Y13" s="88">
        <v>0</v>
      </c>
      <c r="Z13" s="25">
        <v>22.9850780420295</v>
      </c>
      <c r="AA13" s="25">
        <v>22.9850780420295</v>
      </c>
      <c r="AB13" s="25">
        <v>0</v>
      </c>
      <c r="AC13" s="25">
        <v>0</v>
      </c>
      <c r="AD13" s="25">
        <v>0.49798850849352599</v>
      </c>
      <c r="AE13" s="25">
        <v>0</v>
      </c>
      <c r="AF13" s="88">
        <v>4.9192854572044604</v>
      </c>
      <c r="AG13" s="25">
        <v>4.41020068497604E-2</v>
      </c>
      <c r="AH13" s="25">
        <v>5.0373587106709197</v>
      </c>
      <c r="AI13" s="25">
        <v>2.97665889759916E-2</v>
      </c>
      <c r="AJ13" s="25">
        <v>65.764554491972405</v>
      </c>
      <c r="AK13" s="25">
        <v>0</v>
      </c>
      <c r="AL13" s="88">
        <v>75.615036455629195</v>
      </c>
      <c r="AM13" s="25">
        <v>337.64283278383101</v>
      </c>
      <c r="AN13" s="25">
        <v>37.5161089253019</v>
      </c>
      <c r="AO13" s="25">
        <v>375.15894170913299</v>
      </c>
      <c r="AP13" s="25">
        <v>0</v>
      </c>
      <c r="AQ13" s="25">
        <v>1.9342466262939699</v>
      </c>
      <c r="AR13" s="25">
        <v>0.52256448982291304</v>
      </c>
      <c r="AS13" s="25">
        <v>5.8914360880966896</v>
      </c>
      <c r="AT13" s="25">
        <v>0.80881469182140298</v>
      </c>
      <c r="AU13" s="25">
        <v>2.4186356990029498</v>
      </c>
      <c r="AV13" s="25">
        <v>4.6206247359689501</v>
      </c>
      <c r="AW13" s="25">
        <v>1.0200912163450599</v>
      </c>
      <c r="AX13" s="25">
        <v>0</v>
      </c>
      <c r="AY13" s="25">
        <v>0.75693091861086703</v>
      </c>
      <c r="AZ13" s="25">
        <v>90.344728448883004</v>
      </c>
      <c r="BA13" s="25">
        <v>83.769022398408296</v>
      </c>
      <c r="BB13" s="25">
        <v>6.5757060504748104</v>
      </c>
      <c r="BC13" s="25">
        <v>3.7593691474175602E-3</v>
      </c>
      <c r="BD13" s="25">
        <v>6.2657859201816705E-4</v>
      </c>
      <c r="BE13" s="25">
        <v>2.3751047854627201</v>
      </c>
      <c r="BF13" s="25">
        <v>5.3947878326912297</v>
      </c>
      <c r="BG13" s="25">
        <v>11.9877630582516</v>
      </c>
      <c r="BH13" s="25">
        <v>3.0950553665459601</v>
      </c>
      <c r="BI13" s="25">
        <v>1.6138948277363501</v>
      </c>
      <c r="BJ13" s="25">
        <v>29.9610239730595</v>
      </c>
      <c r="BK13" s="25">
        <v>4.6425821080692398</v>
      </c>
      <c r="BL13" s="25">
        <v>1.6353107099433899</v>
      </c>
      <c r="BM13" s="25">
        <v>17.553198724074999</v>
      </c>
      <c r="BN13" s="25">
        <v>8.3542133082006496E-4</v>
      </c>
      <c r="BO13" s="25">
        <v>0.56533724874198599</v>
      </c>
      <c r="BP13" s="25">
        <v>2.42302814448766</v>
      </c>
      <c r="BQ13" s="25">
        <v>0</v>
      </c>
      <c r="BR13" s="25">
        <v>0.37524933234345798</v>
      </c>
      <c r="BS13" s="25">
        <v>3.4536165137897998</v>
      </c>
      <c r="BT13" s="88">
        <v>0</v>
      </c>
      <c r="BU13" s="25">
        <v>0.21357019997619001</v>
      </c>
      <c r="BV13" s="25">
        <v>52.869607596025098</v>
      </c>
      <c r="BW13" s="25">
        <v>0.32813287844131001</v>
      </c>
      <c r="BY13" s="22">
        <f t="shared" si="0"/>
        <v>-2.4545822343925174E-3</v>
      </c>
      <c r="BZ13" s="22">
        <f t="shared" si="1"/>
        <v>-6.7822365679573828E-4</v>
      </c>
      <c r="CA13" s="22">
        <f t="shared" si="2"/>
        <v>1.4165455213214111E-3</v>
      </c>
      <c r="CB13" s="22">
        <f t="shared" si="3"/>
        <v>2.2158115834577035E-2</v>
      </c>
      <c r="CC13" s="22">
        <f t="shared" si="4"/>
        <v>-1.0367329049960354E-3</v>
      </c>
      <c r="CD13" s="22">
        <f t="shared" si="5"/>
        <v>-1.9091026636731336E-3</v>
      </c>
      <c r="CE13" s="22">
        <f t="shared" si="6"/>
        <v>-1.6310534016419219E-3</v>
      </c>
      <c r="CF13" s="22" t="str">
        <f t="shared" si="7"/>
        <v/>
      </c>
      <c r="CH13" s="88">
        <f t="shared" si="8"/>
        <v>0.53067798913298247</v>
      </c>
      <c r="CI13" s="88">
        <f t="shared" si="9"/>
        <v>-1.0813512580140072E-3</v>
      </c>
    </row>
    <row r="14" spans="1:87" x14ac:dyDescent="0.25">
      <c r="A14" s="27" t="s">
        <v>13</v>
      </c>
      <c r="B14" s="76">
        <v>7397.1639329</v>
      </c>
      <c r="C14" s="76">
        <v>407.99372239000002</v>
      </c>
      <c r="D14" s="76">
        <v>8244.3763722999993</v>
      </c>
      <c r="E14" s="76">
        <v>1648.4209146999999</v>
      </c>
      <c r="F14" s="76">
        <v>1420.54484</v>
      </c>
      <c r="G14" s="76">
        <v>13727.353201</v>
      </c>
      <c r="H14" s="76">
        <v>636.86363558999994</v>
      </c>
      <c r="I14" s="76">
        <v>61.339547879999998</v>
      </c>
      <c r="J14" s="25"/>
      <c r="K14" s="25" t="s">
        <v>13</v>
      </c>
      <c r="L14" s="88">
        <v>0</v>
      </c>
      <c r="M14" s="25">
        <v>7.5878151859874203E-3</v>
      </c>
      <c r="N14" s="25">
        <v>0.51197263199087295</v>
      </c>
      <c r="O14" s="25">
        <v>0.51197263199087295</v>
      </c>
      <c r="P14" s="88">
        <v>0.20646505429487899</v>
      </c>
      <c r="Q14" s="25">
        <v>5.4035724852152401E-3</v>
      </c>
      <c r="R14" s="25">
        <v>2.3255872410429799</v>
      </c>
      <c r="S14" s="25">
        <v>1890.05014487887</v>
      </c>
      <c r="T14" s="25">
        <v>7394.1380848065601</v>
      </c>
      <c r="U14" s="25">
        <v>10.719485630827201</v>
      </c>
      <c r="V14" s="25">
        <v>249.06376997202699</v>
      </c>
      <c r="W14" s="25">
        <v>5.8326809149291403</v>
      </c>
      <c r="X14" s="25">
        <v>1.9870855322563701E-2</v>
      </c>
      <c r="Y14" s="88">
        <v>0</v>
      </c>
      <c r="Z14" s="25">
        <v>264.40836641822301</v>
      </c>
      <c r="AA14" s="25">
        <v>264.40836641822301</v>
      </c>
      <c r="AB14" s="25">
        <v>61.318604029314798</v>
      </c>
      <c r="AC14" s="25">
        <v>0</v>
      </c>
      <c r="AD14" s="25">
        <v>8.5087844246761506</v>
      </c>
      <c r="AE14" s="25">
        <v>0</v>
      </c>
      <c r="AF14" s="88">
        <v>0.155291579376444</v>
      </c>
      <c r="AG14" s="25">
        <v>1.3921224160452299E-3</v>
      </c>
      <c r="AH14" s="25">
        <v>0.159022780473663</v>
      </c>
      <c r="AI14" s="25">
        <v>9.39681056135184E-4</v>
      </c>
      <c r="AJ14" s="25">
        <v>407.83139134477398</v>
      </c>
      <c r="AK14" s="25">
        <v>0</v>
      </c>
      <c r="AL14" s="88">
        <v>885.62271591803199</v>
      </c>
      <c r="AM14" s="25">
        <v>7415.41720322324</v>
      </c>
      <c r="AN14" s="25">
        <v>823.93542840042505</v>
      </c>
      <c r="AO14" s="25">
        <v>8239.3526316236694</v>
      </c>
      <c r="AP14" s="25">
        <v>0</v>
      </c>
      <c r="AQ14" s="25">
        <v>29.697011766510599</v>
      </c>
      <c r="AR14" s="25">
        <v>56.075857087486</v>
      </c>
      <c r="AS14" s="25">
        <v>120.27350641329301</v>
      </c>
      <c r="AT14" s="25">
        <v>36.554650746436401</v>
      </c>
      <c r="AU14" s="25">
        <v>16.167471606427501</v>
      </c>
      <c r="AV14" s="25">
        <v>74.650171191851697</v>
      </c>
      <c r="AW14" s="25">
        <v>34.138236505186903</v>
      </c>
      <c r="AX14" s="25">
        <v>0</v>
      </c>
      <c r="AY14" s="25">
        <v>6.1300460121582701</v>
      </c>
      <c r="AZ14" s="25">
        <v>1648.15126008621</v>
      </c>
      <c r="BA14" s="25">
        <v>1419.54156378783</v>
      </c>
      <c r="BB14" s="25">
        <v>228.60969629838601</v>
      </c>
      <c r="BC14" s="25">
        <v>5.9808381090957097E-2</v>
      </c>
      <c r="BD14" s="25">
        <v>0.24590303317404899</v>
      </c>
      <c r="BE14" s="25">
        <v>520.68371781114001</v>
      </c>
      <c r="BF14" s="25">
        <v>0.30230071815561399</v>
      </c>
      <c r="BG14" s="25">
        <v>112.819599547964</v>
      </c>
      <c r="BH14" s="25">
        <v>28.199764076902699</v>
      </c>
      <c r="BI14" s="25">
        <v>14.011775261023899</v>
      </c>
      <c r="BJ14" s="25">
        <v>281.83691680790503</v>
      </c>
      <c r="BK14" s="25">
        <v>59.179889500084002</v>
      </c>
      <c r="BL14" s="25">
        <v>91.787500303406702</v>
      </c>
      <c r="BM14" s="25">
        <v>142.11867770611201</v>
      </c>
      <c r="BN14" s="25">
        <v>3.7591669914074801</v>
      </c>
      <c r="BO14" s="25">
        <v>13709.3982948871</v>
      </c>
      <c r="BP14" s="25">
        <v>52.758863425538898</v>
      </c>
      <c r="BQ14" s="25">
        <v>313.031974713279</v>
      </c>
      <c r="BR14" s="25">
        <v>1.18465320681007E-2</v>
      </c>
      <c r="BS14" s="25">
        <v>33.494300383032702</v>
      </c>
      <c r="BT14" s="88">
        <v>0</v>
      </c>
      <c r="BU14" s="25">
        <v>0.21344033132822901</v>
      </c>
      <c r="BV14" s="25">
        <v>636.65412119810105</v>
      </c>
      <c r="BW14" s="25">
        <v>101.51683949628701</v>
      </c>
      <c r="BX14" s="48"/>
      <c r="BY14" s="22">
        <f t="shared" si="0"/>
        <v>-4.0905516234160708E-4</v>
      </c>
      <c r="BZ14" s="22">
        <f t="shared" si="1"/>
        <v>-3.9787633073154992E-4</v>
      </c>
      <c r="CA14" s="22">
        <f t="shared" si="2"/>
        <v>-6.0935363082270286E-4</v>
      </c>
      <c r="CB14" s="22">
        <f t="shared" si="3"/>
        <v>-1.6358359165749133E-4</v>
      </c>
      <c r="CC14" s="22">
        <f t="shared" si="4"/>
        <v>-7.062615581849719E-4</v>
      </c>
      <c r="CD14" s="22">
        <f t="shared" si="5"/>
        <v>-1.3079656252737851E-3</v>
      </c>
      <c r="CE14" s="54">
        <f t="shared" si="6"/>
        <v>-3.2897841891191536E-4</v>
      </c>
      <c r="CF14" s="22">
        <f t="shared" si="7"/>
        <v>-3.4144123015338322E-4</v>
      </c>
      <c r="CH14" s="88">
        <f t="shared" si="8"/>
        <v>-5.0237406763299077</v>
      </c>
      <c r="CI14" s="88">
        <f t="shared" si="9"/>
        <v>-17.954906112900062</v>
      </c>
    </row>
    <row r="15" spans="1:87" x14ac:dyDescent="0.25">
      <c r="A15" s="27" t="s">
        <v>14</v>
      </c>
      <c r="B15" s="76">
        <v>5611.2209123000002</v>
      </c>
      <c r="C15" s="76">
        <v>264.3240136</v>
      </c>
      <c r="D15" s="76">
        <v>11050.735891</v>
      </c>
      <c r="E15" s="76">
        <v>3157.6674984000001</v>
      </c>
      <c r="F15" s="76">
        <v>2695.8035377000001</v>
      </c>
      <c r="G15" s="76">
        <v>14978.209107000001</v>
      </c>
      <c r="H15" s="76">
        <v>635.14127050000002</v>
      </c>
      <c r="I15" s="76">
        <v>100.58293138000001</v>
      </c>
      <c r="J15" s="25"/>
      <c r="K15" s="25" t="s">
        <v>14</v>
      </c>
      <c r="L15" s="88">
        <v>0</v>
      </c>
      <c r="M15" s="25">
        <v>0.45601726683840599</v>
      </c>
      <c r="N15" s="25">
        <v>0.49152454150942898</v>
      </c>
      <c r="O15" s="25">
        <v>0.49152454150942898</v>
      </c>
      <c r="P15" s="88">
        <v>0.20529970416342799</v>
      </c>
      <c r="Q15" s="25">
        <v>0.324790268648666</v>
      </c>
      <c r="R15" s="25">
        <v>4.0674705661054702</v>
      </c>
      <c r="S15" s="25">
        <v>1518.07895118737</v>
      </c>
      <c r="T15" s="25">
        <v>5641.4968864498396</v>
      </c>
      <c r="U15" s="25">
        <v>8.6605161547280893</v>
      </c>
      <c r="V15" s="25">
        <v>198.47902634506599</v>
      </c>
      <c r="W15" s="25">
        <v>4.2697901210334104</v>
      </c>
      <c r="X15" s="25">
        <v>1.1941854674989101</v>
      </c>
      <c r="Y15" s="88">
        <v>0</v>
      </c>
      <c r="Z15" s="25">
        <v>215.300376860021</v>
      </c>
      <c r="AA15" s="25">
        <v>215.300376860021</v>
      </c>
      <c r="AB15" s="25">
        <v>101.323456766723</v>
      </c>
      <c r="AC15" s="25">
        <v>0</v>
      </c>
      <c r="AD15" s="25">
        <v>7.8937982566069698</v>
      </c>
      <c r="AE15" s="25">
        <v>0</v>
      </c>
      <c r="AF15" s="88">
        <v>9.3325638742678692</v>
      </c>
      <c r="AG15" s="25">
        <v>8.3669134591070102E-2</v>
      </c>
      <c r="AH15" s="25">
        <v>9.5566637562532399</v>
      </c>
      <c r="AI15" s="25">
        <v>5.6471548321910099E-2</v>
      </c>
      <c r="AJ15" s="25">
        <v>264.39256355560298</v>
      </c>
      <c r="AK15" s="25">
        <v>0</v>
      </c>
      <c r="AL15" s="88">
        <v>836.50669878404005</v>
      </c>
      <c r="AM15" s="25">
        <v>9957.6229954613209</v>
      </c>
      <c r="AN15" s="25">
        <v>1106.40263828654</v>
      </c>
      <c r="AO15" s="25">
        <v>11064.0256337478</v>
      </c>
      <c r="AP15" s="25">
        <v>0</v>
      </c>
      <c r="AQ15" s="25">
        <v>26.456068696379401</v>
      </c>
      <c r="AR15" s="25">
        <v>121.047983867775</v>
      </c>
      <c r="AS15" s="25">
        <v>134.82550998950299</v>
      </c>
      <c r="AT15" s="25">
        <v>74.768300254909406</v>
      </c>
      <c r="AU15" s="25">
        <v>23.665877042940501</v>
      </c>
      <c r="AV15" s="25">
        <v>132.67398582867801</v>
      </c>
      <c r="AW15" s="25">
        <v>67.891218465825503</v>
      </c>
      <c r="AX15" s="25">
        <v>0</v>
      </c>
      <c r="AY15" s="25">
        <v>13.363883644510199</v>
      </c>
      <c r="AZ15" s="25">
        <v>3241.0204653634501</v>
      </c>
      <c r="BA15" s="25">
        <v>2715.24912688122</v>
      </c>
      <c r="BB15" s="25">
        <v>525.77133848222797</v>
      </c>
      <c r="BC15" s="25">
        <v>1.21688540926051E-2</v>
      </c>
      <c r="BD15" s="25">
        <v>0.54969896585591604</v>
      </c>
      <c r="BE15" s="25">
        <v>1150.1432725637501</v>
      </c>
      <c r="BF15" s="25">
        <v>17.468363407684201</v>
      </c>
      <c r="BG15" s="25">
        <v>157.58857469248201</v>
      </c>
      <c r="BH15" s="25">
        <v>40.235645754625502</v>
      </c>
      <c r="BI15" s="25">
        <v>18.905452856716099</v>
      </c>
      <c r="BJ15" s="25">
        <v>393.57802360224201</v>
      </c>
      <c r="BK15" s="25">
        <v>51.280985728030302</v>
      </c>
      <c r="BL15" s="25">
        <v>192.08470533867899</v>
      </c>
      <c r="BM15" s="25">
        <v>302.93852326308303</v>
      </c>
      <c r="BN15" s="25">
        <v>8.3334484773667992</v>
      </c>
      <c r="BO15" s="25">
        <v>14961.3103476622</v>
      </c>
      <c r="BP15" s="25">
        <v>69.074078508831704</v>
      </c>
      <c r="BQ15" s="25">
        <v>303.73893681288803</v>
      </c>
      <c r="BR15" s="25">
        <v>0.71191088745162201</v>
      </c>
      <c r="BS15" s="25">
        <v>45.478153142413703</v>
      </c>
      <c r="BT15" s="88">
        <v>0</v>
      </c>
      <c r="BU15" s="25">
        <v>0.55904372332545105</v>
      </c>
      <c r="BV15" s="25">
        <v>637.32831135479501</v>
      </c>
      <c r="BW15" s="25">
        <v>117.613012637945</v>
      </c>
      <c r="BX15" s="48"/>
      <c r="BY15" s="22">
        <f t="shared" si="0"/>
        <v>5.3956125811181928E-3</v>
      </c>
      <c r="BZ15" s="54">
        <f t="shared" si="1"/>
        <v>2.5934062769912249E-4</v>
      </c>
      <c r="CA15" s="22">
        <f t="shared" si="2"/>
        <v>1.2026115616991283E-3</v>
      </c>
      <c r="CB15" s="22">
        <f t="shared" si="3"/>
        <v>2.6397005703002342E-2</v>
      </c>
      <c r="CC15" s="22">
        <f t="shared" si="4"/>
        <v>7.2132812756119744E-3</v>
      </c>
      <c r="CD15" s="22">
        <f t="shared" si="5"/>
        <v>-1.128222954899396E-3</v>
      </c>
      <c r="CE15" s="54">
        <f t="shared" si="6"/>
        <v>3.4433927637441825E-3</v>
      </c>
      <c r="CF15" s="22">
        <f t="shared" si="7"/>
        <v>7.3623364974848976E-3</v>
      </c>
      <c r="CH15" s="88">
        <f t="shared" si="8"/>
        <v>13.289742747800119</v>
      </c>
      <c r="CI15" s="88">
        <f t="shared" si="9"/>
        <v>-16.898759337800584</v>
      </c>
    </row>
    <row r="16" spans="1:87" x14ac:dyDescent="0.25">
      <c r="A16" s="27" t="s">
        <v>15</v>
      </c>
      <c r="B16" s="76">
        <v>6808.9600013999998</v>
      </c>
      <c r="C16" s="76">
        <v>265.28744674000001</v>
      </c>
      <c r="D16" s="76">
        <v>7998.3345571</v>
      </c>
      <c r="E16" s="76">
        <v>776.65097311</v>
      </c>
      <c r="F16" s="76">
        <v>579.00060837000001</v>
      </c>
      <c r="G16" s="76">
        <v>3768.0293928999999</v>
      </c>
      <c r="H16" s="76">
        <v>288.89582720999999</v>
      </c>
      <c r="I16" s="76">
        <v>47.549305799999999</v>
      </c>
      <c r="J16" s="25"/>
      <c r="K16" s="25" t="s">
        <v>15</v>
      </c>
      <c r="L16" s="88">
        <v>0</v>
      </c>
      <c r="M16" s="25">
        <v>5.3859111877952196E-3</v>
      </c>
      <c r="N16" s="25">
        <v>0.120353207578432</v>
      </c>
      <c r="O16" s="25">
        <v>0.120353207578432</v>
      </c>
      <c r="P16" s="88">
        <v>4.85920224127383E-2</v>
      </c>
      <c r="Q16" s="25">
        <v>3.8364050637962502E-3</v>
      </c>
      <c r="R16" s="25">
        <v>3.3822853275576201</v>
      </c>
      <c r="S16" s="25">
        <v>513.16689824942205</v>
      </c>
      <c r="T16" s="25">
        <v>6812.0638235094202</v>
      </c>
      <c r="U16" s="25">
        <v>2.5047731866862799</v>
      </c>
      <c r="V16" s="25">
        <v>58.810512964668497</v>
      </c>
      <c r="W16" s="25">
        <v>1.2722492989037499</v>
      </c>
      <c r="X16" s="25">
        <v>1.4103572139045501E-2</v>
      </c>
      <c r="Y16" s="88">
        <v>0</v>
      </c>
      <c r="Z16" s="25">
        <v>80.711699758384299</v>
      </c>
      <c r="AA16" s="25">
        <v>80.711699758384299</v>
      </c>
      <c r="AB16" s="25">
        <v>47.5544109504037</v>
      </c>
      <c r="AC16" s="25">
        <v>0</v>
      </c>
      <c r="AD16" s="25">
        <v>3.5606895323758598</v>
      </c>
      <c r="AE16" s="25">
        <v>0</v>
      </c>
      <c r="AF16" s="88">
        <v>0.110220754144622</v>
      </c>
      <c r="AG16" s="25">
        <v>9.8827040570556492E-4</v>
      </c>
      <c r="AH16" s="25">
        <v>0.112870694239873</v>
      </c>
      <c r="AI16" s="25">
        <v>6.6703732406289597E-4</v>
      </c>
      <c r="AJ16" s="25">
        <v>265.05070268183403</v>
      </c>
      <c r="AK16" s="25">
        <v>0</v>
      </c>
      <c r="AL16" s="88">
        <v>347.61800752834301</v>
      </c>
      <c r="AM16" s="25">
        <v>7188.4476108460703</v>
      </c>
      <c r="AN16" s="25">
        <v>798.71640297443196</v>
      </c>
      <c r="AO16" s="25">
        <v>7987.1640138205003</v>
      </c>
      <c r="AP16" s="25">
        <v>0</v>
      </c>
      <c r="AQ16" s="25">
        <v>8.9973132100376407</v>
      </c>
      <c r="AR16" s="25">
        <v>20.447157983553499</v>
      </c>
      <c r="AS16" s="25">
        <v>73.693505117573295</v>
      </c>
      <c r="AT16" s="25">
        <v>13.5021030506787</v>
      </c>
      <c r="AU16" s="25">
        <v>7.9237318811378001</v>
      </c>
      <c r="AV16" s="25">
        <v>31.734938348903398</v>
      </c>
      <c r="AW16" s="25">
        <v>13.2921310071705</v>
      </c>
      <c r="AX16" s="25">
        <v>0</v>
      </c>
      <c r="AY16" s="25">
        <v>2.4668201675016599</v>
      </c>
      <c r="AZ16" s="25">
        <v>776.66766739535399</v>
      </c>
      <c r="BA16" s="25">
        <v>579.12174504985705</v>
      </c>
      <c r="BB16" s="25">
        <v>197.54592234549699</v>
      </c>
      <c r="BC16" s="25">
        <v>1.4371611082634699E-4</v>
      </c>
      <c r="BD16" s="25">
        <v>8.6767036657352095E-2</v>
      </c>
      <c r="BE16" s="25">
        <v>186.76071686574301</v>
      </c>
      <c r="BF16" s="25">
        <v>0.20623511191212299</v>
      </c>
      <c r="BG16" s="25">
        <v>53.928915953526499</v>
      </c>
      <c r="BH16" s="25">
        <v>13.517344694918799</v>
      </c>
      <c r="BI16" s="25">
        <v>6.8493613044748196</v>
      </c>
      <c r="BJ16" s="25">
        <v>134.73560122720201</v>
      </c>
      <c r="BK16" s="25">
        <v>17.194264480892201</v>
      </c>
      <c r="BL16" s="25">
        <v>34.378622634545302</v>
      </c>
      <c r="BM16" s="25">
        <v>57.970853839404299</v>
      </c>
      <c r="BN16" s="25">
        <v>1.3203002264146699</v>
      </c>
      <c r="BO16" s="25">
        <v>3761.7252549105101</v>
      </c>
      <c r="BP16" s="25">
        <v>46.807509770493901</v>
      </c>
      <c r="BQ16" s="25">
        <v>92.162050040950803</v>
      </c>
      <c r="BR16" s="25">
        <v>8.4070772759690503E-3</v>
      </c>
      <c r="BS16" s="25">
        <v>24.9324316856863</v>
      </c>
      <c r="BT16" s="88">
        <v>0</v>
      </c>
      <c r="BU16" s="25">
        <v>9.2705445304741799E-2</v>
      </c>
      <c r="BV16" s="25">
        <v>288.83529261804301</v>
      </c>
      <c r="BW16" s="25">
        <v>72.537208520488605</v>
      </c>
      <c r="BX16" s="48"/>
      <c r="BY16" s="22">
        <f t="shared" si="0"/>
        <v>4.55843786537482E-4</v>
      </c>
      <c r="BZ16" s="54">
        <f t="shared" si="1"/>
        <v>-8.9240580764459463E-4</v>
      </c>
      <c r="CA16" s="22">
        <f t="shared" si="2"/>
        <v>-1.3966086564338326E-3</v>
      </c>
      <c r="CB16" s="22">
        <f t="shared" si="3"/>
        <v>2.1495222348260324E-5</v>
      </c>
      <c r="CC16" s="22">
        <f t="shared" si="4"/>
        <v>2.0921684382693256E-4</v>
      </c>
      <c r="CD16" s="22">
        <f t="shared" si="5"/>
        <v>-1.6730596638573386E-3</v>
      </c>
      <c r="CE16" s="54">
        <f t="shared" si="6"/>
        <v>-2.0953778578801358E-4</v>
      </c>
      <c r="CF16" s="22">
        <f t="shared" si="7"/>
        <v>1.0736540350712166E-4</v>
      </c>
      <c r="CH16" s="88">
        <f t="shared" si="8"/>
        <v>-11.170543279499725</v>
      </c>
      <c r="CI16" s="88">
        <f t="shared" si="9"/>
        <v>-6.3041379894898455</v>
      </c>
    </row>
    <row r="17" spans="1:87" x14ac:dyDescent="0.25">
      <c r="A17" s="27" t="s">
        <v>16</v>
      </c>
      <c r="B17" s="76">
        <v>2275.6661273</v>
      </c>
      <c r="C17" s="76">
        <v>75.63737759</v>
      </c>
      <c r="D17" s="76">
        <v>3177.4628796000002</v>
      </c>
      <c r="E17" s="76">
        <v>590.86391001000004</v>
      </c>
      <c r="F17" s="76">
        <v>489.13155970000003</v>
      </c>
      <c r="G17" s="76">
        <v>534.65862114000004</v>
      </c>
      <c r="H17" s="76">
        <v>266.66419984999999</v>
      </c>
      <c r="I17" s="76">
        <v>23.743510449999999</v>
      </c>
      <c r="J17" s="25"/>
      <c r="K17" s="25" t="s">
        <v>16</v>
      </c>
      <c r="L17" s="88">
        <v>0</v>
      </c>
      <c r="M17" s="25">
        <v>2.7455329389264498E-3</v>
      </c>
      <c r="N17" s="25">
        <v>5.9885554636657297E-2</v>
      </c>
      <c r="O17" s="25">
        <v>5.9885554636657297E-2</v>
      </c>
      <c r="P17" s="88">
        <v>2.41795541890573E-2</v>
      </c>
      <c r="Q17" s="25">
        <v>1.9554392395597299E-3</v>
      </c>
      <c r="R17" s="25">
        <v>0.59065110078250604</v>
      </c>
      <c r="S17" s="25">
        <v>467.01474517903699</v>
      </c>
      <c r="T17" s="25">
        <v>2272.6276445677499</v>
      </c>
      <c r="U17" s="25">
        <v>1.24605100055225</v>
      </c>
      <c r="V17" s="25">
        <v>30.0557588810066</v>
      </c>
      <c r="W17" s="25">
        <v>0.63290639204351895</v>
      </c>
      <c r="X17" s="25">
        <v>7.1898056623952104E-3</v>
      </c>
      <c r="Y17" s="88">
        <v>0</v>
      </c>
      <c r="Z17" s="25">
        <v>135.26067372040299</v>
      </c>
      <c r="AA17" s="25">
        <v>135.26067372040299</v>
      </c>
      <c r="AB17" s="25">
        <v>23.716778924629399</v>
      </c>
      <c r="AC17" s="25">
        <v>0</v>
      </c>
      <c r="AD17" s="25">
        <v>2.3602599057402802</v>
      </c>
      <c r="AE17" s="25">
        <v>0</v>
      </c>
      <c r="AF17" s="88">
        <v>5.6188121550157802E-2</v>
      </c>
      <c r="AG17" s="25">
        <v>5.0374393447863398E-4</v>
      </c>
      <c r="AH17" s="25">
        <v>5.7537490762744101E-2</v>
      </c>
      <c r="AI17" s="25">
        <v>3.3998239365730203E-4</v>
      </c>
      <c r="AJ17" s="25">
        <v>75.601830664858895</v>
      </c>
      <c r="AK17" s="25">
        <v>0</v>
      </c>
      <c r="AL17" s="88">
        <v>296.45262387980398</v>
      </c>
      <c r="AM17" s="25">
        <v>2855.3826358665501</v>
      </c>
      <c r="AN17" s="25">
        <v>317.26476128794002</v>
      </c>
      <c r="AO17" s="25">
        <v>3172.6473971544901</v>
      </c>
      <c r="AP17" s="25">
        <v>0</v>
      </c>
      <c r="AQ17" s="25">
        <v>5.5462981998974801</v>
      </c>
      <c r="AR17" s="25">
        <v>21.364027047085202</v>
      </c>
      <c r="AS17" s="25">
        <v>40.602959535997599</v>
      </c>
      <c r="AT17" s="25">
        <v>13.2781008735704</v>
      </c>
      <c r="AU17" s="25">
        <v>4.4864732788681501</v>
      </c>
      <c r="AV17" s="25">
        <v>24.7582211696622</v>
      </c>
      <c r="AW17" s="25">
        <v>12.269311662560501</v>
      </c>
      <c r="AX17" s="25">
        <v>0</v>
      </c>
      <c r="AY17" s="25">
        <v>2.1456550309495799</v>
      </c>
      <c r="AZ17" s="25">
        <v>614.033274672522</v>
      </c>
      <c r="BA17" s="25">
        <v>488.67046449211699</v>
      </c>
      <c r="BB17" s="25">
        <v>125.362810180404</v>
      </c>
      <c r="BC17" s="25">
        <v>7.32644388961457E-5</v>
      </c>
      <c r="BD17" s="25">
        <v>9.5738530079311199E-2</v>
      </c>
      <c r="BE17" s="25">
        <v>201.622481091949</v>
      </c>
      <c r="BF17" s="25">
        <v>0.10513449847605499</v>
      </c>
      <c r="BG17" s="25">
        <v>31.959721328835901</v>
      </c>
      <c r="BH17" s="25">
        <v>8.0598713817798995</v>
      </c>
      <c r="BI17" s="25">
        <v>3.8834598733113901</v>
      </c>
      <c r="BJ17" s="25">
        <v>79.826094688845103</v>
      </c>
      <c r="BK17" s="25">
        <v>8.1423739745961292</v>
      </c>
      <c r="BL17" s="25">
        <v>34.1889762187866</v>
      </c>
      <c r="BM17" s="25">
        <v>49.170110261413001</v>
      </c>
      <c r="BN17" s="25">
        <v>1.4570142915061399</v>
      </c>
      <c r="BO17" s="25">
        <v>533.42549055374604</v>
      </c>
      <c r="BP17" s="25">
        <v>24.698945086872499</v>
      </c>
      <c r="BQ17" s="25">
        <v>13.053418083411801</v>
      </c>
      <c r="BR17" s="25">
        <v>4.2862309797891199E-3</v>
      </c>
      <c r="BS17" s="25">
        <v>17.7393765341658</v>
      </c>
      <c r="BT17" s="88">
        <v>0</v>
      </c>
      <c r="BU17" s="25">
        <v>3.09352616039286E-2</v>
      </c>
      <c r="BV17" s="25">
        <v>266.41377691915102</v>
      </c>
      <c r="BW17" s="25">
        <v>54.398392537911803</v>
      </c>
      <c r="BX17" s="48"/>
      <c r="BY17" s="22">
        <f t="shared" si="0"/>
        <v>-1.3352058528265248E-3</v>
      </c>
      <c r="BZ17" s="54">
        <f t="shared" si="1"/>
        <v>-4.6996506586718029E-4</v>
      </c>
      <c r="CA17" s="22">
        <f t="shared" si="2"/>
        <v>-1.5155117865975657E-3</v>
      </c>
      <c r="CB17" s="22">
        <f t="shared" si="3"/>
        <v>3.9212692246053456E-2</v>
      </c>
      <c r="CC17" s="22">
        <f t="shared" si="4"/>
        <v>-9.4268136810848619E-4</v>
      </c>
      <c r="CD17" s="22">
        <f t="shared" si="5"/>
        <v>-2.3063886702597426E-3</v>
      </c>
      <c r="CE17" s="54">
        <f t="shared" si="6"/>
        <v>-9.3909467783764768E-4</v>
      </c>
      <c r="CF17" s="22">
        <f t="shared" si="7"/>
        <v>-1.125845541117118E-3</v>
      </c>
      <c r="CH17" s="88">
        <f t="shared" si="8"/>
        <v>-4.8154824455100425</v>
      </c>
      <c r="CI17" s="88">
        <f t="shared" si="9"/>
        <v>-1.2331305862539921</v>
      </c>
    </row>
    <row r="18" spans="1:87" x14ac:dyDescent="0.25">
      <c r="A18" s="27" t="s">
        <v>17</v>
      </c>
      <c r="B18" s="76">
        <v>3886.5668273000001</v>
      </c>
      <c r="C18" s="76">
        <v>388.45971236000003</v>
      </c>
      <c r="D18" s="76">
        <v>11894.205663999999</v>
      </c>
      <c r="E18" s="76">
        <v>5194.9190523999996</v>
      </c>
      <c r="F18" s="76">
        <v>4927.1217669999996</v>
      </c>
      <c r="G18" s="76">
        <v>9744.1440000000002</v>
      </c>
      <c r="H18" s="76">
        <v>389.99183001</v>
      </c>
      <c r="I18" s="76">
        <v>67.471002229999996</v>
      </c>
      <c r="J18" s="25"/>
      <c r="K18" s="25" t="s">
        <v>17</v>
      </c>
      <c r="L18" s="88">
        <v>0</v>
      </c>
      <c r="M18" s="25">
        <v>0</v>
      </c>
      <c r="N18" s="25">
        <v>0.12259527045467</v>
      </c>
      <c r="O18" s="25">
        <v>0.12259527045467</v>
      </c>
      <c r="P18" s="88">
        <v>4.9410769357958899E-2</v>
      </c>
      <c r="Q18" s="25">
        <v>0</v>
      </c>
      <c r="R18" s="25">
        <v>1.7660876059638699</v>
      </c>
      <c r="S18" s="25">
        <v>687.28531885071698</v>
      </c>
      <c r="T18" s="25">
        <v>3893.15898090872</v>
      </c>
      <c r="U18" s="25">
        <v>2.5744844981894501</v>
      </c>
      <c r="V18" s="25">
        <v>61.169892438906999</v>
      </c>
      <c r="W18" s="25">
        <v>1.3076549320514499</v>
      </c>
      <c r="X18" s="25">
        <v>0</v>
      </c>
      <c r="Y18" s="88">
        <v>0</v>
      </c>
      <c r="Z18" s="25">
        <v>158.281165489774</v>
      </c>
      <c r="AA18" s="25">
        <v>158.281165489774</v>
      </c>
      <c r="AB18" s="25">
        <v>67.672065996483596</v>
      </c>
      <c r="AC18" s="25">
        <v>0</v>
      </c>
      <c r="AD18" s="25">
        <v>4.1922621708493804</v>
      </c>
      <c r="AE18" s="25">
        <v>0</v>
      </c>
      <c r="AF18" s="88">
        <v>0</v>
      </c>
      <c r="AG18" s="25">
        <v>0</v>
      </c>
      <c r="AH18" s="25">
        <v>0</v>
      </c>
      <c r="AI18" s="25">
        <v>0</v>
      </c>
      <c r="AJ18" s="25">
        <v>388.99276133313498</v>
      </c>
      <c r="AK18" s="25">
        <v>0</v>
      </c>
      <c r="AL18" s="88">
        <v>451.42485869949297</v>
      </c>
      <c r="AM18" s="25">
        <v>10704.196133784601</v>
      </c>
      <c r="AN18" s="25">
        <v>1189.3551240233601</v>
      </c>
      <c r="AO18" s="25">
        <v>11893.5512578079</v>
      </c>
      <c r="AP18" s="25">
        <v>0</v>
      </c>
      <c r="AQ18" s="25">
        <v>10.2151435176176</v>
      </c>
      <c r="AR18" s="25">
        <v>268.401091802113</v>
      </c>
      <c r="AS18" s="25">
        <v>74.598049510180005</v>
      </c>
      <c r="AT18" s="25">
        <v>158.19126048237101</v>
      </c>
      <c r="AU18" s="25">
        <v>16.926820302694601</v>
      </c>
      <c r="AV18" s="25">
        <v>223.732417923356</v>
      </c>
      <c r="AW18" s="25">
        <v>137.31683076444099</v>
      </c>
      <c r="AX18" s="25">
        <v>0</v>
      </c>
      <c r="AY18" s="25">
        <v>22.4520189073673</v>
      </c>
      <c r="AZ18" s="25">
        <v>5299.4756853151403</v>
      </c>
      <c r="BA18" s="25">
        <v>4928.6338302693703</v>
      </c>
      <c r="BB18" s="25">
        <v>370.841855045773</v>
      </c>
      <c r="BC18" s="25">
        <v>0</v>
      </c>
      <c r="BD18" s="25">
        <v>1.2555733697095901</v>
      </c>
      <c r="BE18" s="25">
        <v>2600.4421511649698</v>
      </c>
      <c r="BF18" s="25">
        <v>0</v>
      </c>
      <c r="BG18" s="25">
        <v>148.03828430044501</v>
      </c>
      <c r="BH18" s="25">
        <v>38.2302204895363</v>
      </c>
      <c r="BI18" s="25">
        <v>14.7689305039214</v>
      </c>
      <c r="BJ18" s="25">
        <v>369.35644134691302</v>
      </c>
      <c r="BK18" s="25">
        <v>16.5796027731609</v>
      </c>
      <c r="BL18" s="25">
        <v>411.529814074527</v>
      </c>
      <c r="BM18" s="25">
        <v>498.881566647927</v>
      </c>
      <c r="BN18" s="25">
        <v>19.110408189068298</v>
      </c>
      <c r="BO18" s="25">
        <v>9729.7858218449401</v>
      </c>
      <c r="BP18" s="25">
        <v>45.513115613851198</v>
      </c>
      <c r="BQ18" s="25">
        <v>231.58391832140001</v>
      </c>
      <c r="BR18" s="25">
        <v>0</v>
      </c>
      <c r="BS18" s="25">
        <v>30.012119051265302</v>
      </c>
      <c r="BT18" s="88">
        <v>0</v>
      </c>
      <c r="BU18" s="25">
        <v>6.6962353010418099E-2</v>
      </c>
      <c r="BV18" s="25">
        <v>390.29565914262201</v>
      </c>
      <c r="BW18" s="25">
        <v>91.110144372906305</v>
      </c>
      <c r="BX18" s="48"/>
      <c r="BY18" s="22">
        <f t="shared" si="0"/>
        <v>1.6961379802902881E-3</v>
      </c>
      <c r="BZ18" s="54">
        <f t="shared" si="1"/>
        <v>1.3722117279460805E-3</v>
      </c>
      <c r="CA18" s="22">
        <f t="shared" si="2"/>
        <v>-5.5018906733735656E-5</v>
      </c>
      <c r="CB18" s="22">
        <f t="shared" si="3"/>
        <v>2.0126710707231626E-2</v>
      </c>
      <c r="CC18" s="22">
        <f t="shared" si="4"/>
        <v>3.0688571155230158E-4</v>
      </c>
      <c r="CD18" s="22">
        <f t="shared" si="5"/>
        <v>-1.4735186749149189E-3</v>
      </c>
      <c r="CE18" s="54">
        <f t="shared" si="6"/>
        <v>7.7906537840606203E-4</v>
      </c>
      <c r="CF18" s="22">
        <f t="shared" si="7"/>
        <v>2.9800026654146785E-3</v>
      </c>
      <c r="CH18" s="88">
        <f t="shared" si="8"/>
        <v>-0.65440619209948636</v>
      </c>
      <c r="CI18" s="88">
        <f t="shared" si="9"/>
        <v>-14.358178155060159</v>
      </c>
    </row>
    <row r="19" spans="1:87" x14ac:dyDescent="0.25">
      <c r="A19" s="27" t="s">
        <v>18</v>
      </c>
      <c r="B19" s="76">
        <v>6757.7400291000004</v>
      </c>
      <c r="C19" s="76">
        <v>997.06348237999998</v>
      </c>
      <c r="D19" s="76">
        <v>10878.014477999999</v>
      </c>
      <c r="E19" s="76">
        <v>1615.1939784000001</v>
      </c>
      <c r="F19" s="76">
        <v>1514.9277136999999</v>
      </c>
      <c r="G19" s="76">
        <v>5992.0486516000001</v>
      </c>
      <c r="H19" s="76">
        <v>665.36187877999998</v>
      </c>
      <c r="I19" s="76">
        <v>7.23371969</v>
      </c>
      <c r="J19" s="25"/>
      <c r="K19" s="25" t="s">
        <v>18</v>
      </c>
      <c r="L19" s="88">
        <v>0</v>
      </c>
      <c r="M19" s="25">
        <v>0.94829417556904005</v>
      </c>
      <c r="N19" s="25">
        <v>0.18969696811779199</v>
      </c>
      <c r="O19" s="25">
        <v>0.18969696811779199</v>
      </c>
      <c r="P19" s="88">
        <v>9.1419767820235101E-2</v>
      </c>
      <c r="Q19" s="25">
        <v>0.67540247008338905</v>
      </c>
      <c r="R19" s="25">
        <v>16.6824636654197</v>
      </c>
      <c r="S19" s="25">
        <v>1219.7996054222499</v>
      </c>
      <c r="T19" s="25">
        <v>6785.9733175601395</v>
      </c>
      <c r="U19" s="25">
        <v>5.5626599607066902</v>
      </c>
      <c r="V19" s="25">
        <v>2.4614540410069599</v>
      </c>
      <c r="W19" s="25">
        <v>0.37967753621323103</v>
      </c>
      <c r="X19" s="25">
        <v>2.48331926403104</v>
      </c>
      <c r="Y19" s="88">
        <v>0</v>
      </c>
      <c r="Z19" s="25">
        <v>448.94367904129399</v>
      </c>
      <c r="AA19" s="25">
        <v>448.94367904129399</v>
      </c>
      <c r="AB19" s="25">
        <v>7.2686827933927498</v>
      </c>
      <c r="AC19" s="25">
        <v>0</v>
      </c>
      <c r="AD19" s="25">
        <v>1.69825858452245E-3</v>
      </c>
      <c r="AE19" s="25">
        <v>0</v>
      </c>
      <c r="AF19" s="88">
        <v>19.407230930646602</v>
      </c>
      <c r="AG19" s="25">
        <v>0.17399014762589701</v>
      </c>
      <c r="AH19" s="25">
        <v>19.873160809420298</v>
      </c>
      <c r="AI19" s="25">
        <v>0.11743082694118601</v>
      </c>
      <c r="AJ19" s="25">
        <v>997.10248744401599</v>
      </c>
      <c r="AK19" s="25">
        <v>0</v>
      </c>
      <c r="AL19" s="88">
        <v>670.05138252263805</v>
      </c>
      <c r="AM19" s="25">
        <v>9790.6450180988395</v>
      </c>
      <c r="AN19" s="25">
        <v>1087.84966035152</v>
      </c>
      <c r="AO19" s="25">
        <v>10878.494678450301</v>
      </c>
      <c r="AP19" s="25">
        <v>0</v>
      </c>
      <c r="AQ19" s="25">
        <v>1.1242919350154501</v>
      </c>
      <c r="AR19" s="25">
        <v>13.0612567687186</v>
      </c>
      <c r="AS19" s="25">
        <v>108.30958701735101</v>
      </c>
      <c r="AT19" s="25">
        <v>23.868500566102799</v>
      </c>
      <c r="AU19" s="25">
        <v>41.305521250792196</v>
      </c>
      <c r="AV19" s="25">
        <v>95.227834905118499</v>
      </c>
      <c r="AW19" s="25">
        <v>22.688398653527099</v>
      </c>
      <c r="AX19" s="25">
        <v>3.35624376505343</v>
      </c>
      <c r="AY19" s="25">
        <v>7.8440975550301202</v>
      </c>
      <c r="AZ19" s="25">
        <v>1637.5497158515</v>
      </c>
      <c r="BA19" s="25">
        <v>1515.6006612882099</v>
      </c>
      <c r="BB19" s="25">
        <v>121.949054563291</v>
      </c>
      <c r="BC19" s="25">
        <v>1.8747446331233399E-2</v>
      </c>
      <c r="BD19" s="25">
        <v>1.3450129576657401E-2</v>
      </c>
      <c r="BE19" s="25">
        <v>67.870120737005095</v>
      </c>
      <c r="BF19" s="25">
        <v>26.902589769451598</v>
      </c>
      <c r="BG19" s="25">
        <v>249.92373100238601</v>
      </c>
      <c r="BH19" s="25">
        <v>62.748853669978999</v>
      </c>
      <c r="BI19" s="25">
        <v>33.366593076605099</v>
      </c>
      <c r="BJ19" s="25">
        <v>624.60743116475601</v>
      </c>
      <c r="BK19" s="25">
        <v>16.865227046372201</v>
      </c>
      <c r="BL19" s="25">
        <v>37.250446903994202</v>
      </c>
      <c r="BM19" s="25">
        <v>205.38292714606101</v>
      </c>
      <c r="BN19" s="25">
        <v>0.163916777724499</v>
      </c>
      <c r="BO19" s="25">
        <v>5985.4389834399799</v>
      </c>
      <c r="BP19" s="25">
        <v>86.413719591754401</v>
      </c>
      <c r="BQ19" s="25">
        <v>0</v>
      </c>
      <c r="BR19" s="25">
        <v>1.48041644967564</v>
      </c>
      <c r="BS19" s="25">
        <v>21.681231835953</v>
      </c>
      <c r="BT19" s="88">
        <v>0</v>
      </c>
      <c r="BU19" s="25">
        <v>1.8045670711202699</v>
      </c>
      <c r="BV19" s="25">
        <v>665.94846912570097</v>
      </c>
      <c r="BW19" s="25">
        <v>0.88590825640415105</v>
      </c>
      <c r="BX19" s="48"/>
      <c r="BY19" s="22">
        <f t="shared" si="0"/>
        <v>4.1779187033774241E-3</v>
      </c>
      <c r="BZ19" s="54">
        <f t="shared" si="1"/>
        <v>3.9119940410318034E-5</v>
      </c>
      <c r="CA19" s="22">
        <f t="shared" si="2"/>
        <v>4.4144126786453504E-5</v>
      </c>
      <c r="CB19" s="22">
        <f t="shared" si="3"/>
        <v>1.3840899452612682E-2</v>
      </c>
      <c r="CC19" s="22">
        <f t="shared" si="4"/>
        <v>4.4421102216583998E-4</v>
      </c>
      <c r="CD19" s="22">
        <f t="shared" si="5"/>
        <v>-1.1030731798639978E-3</v>
      </c>
      <c r="CE19" s="54">
        <f t="shared" si="6"/>
        <v>8.8161099156529527E-4</v>
      </c>
      <c r="CF19" s="22">
        <f t="shared" si="7"/>
        <v>4.8333505984595009E-3</v>
      </c>
      <c r="CH19" s="88">
        <f t="shared" si="8"/>
        <v>0.48020045030170877</v>
      </c>
      <c r="CI19" s="88">
        <f t="shared" si="9"/>
        <v>-6.6096681600201919</v>
      </c>
    </row>
    <row r="20" spans="1:87" x14ac:dyDescent="0.25">
      <c r="A20" s="27" t="s">
        <v>19</v>
      </c>
      <c r="B20" s="76">
        <v>968.63712238999994</v>
      </c>
      <c r="C20" s="76">
        <v>4.6003085400000003</v>
      </c>
      <c r="D20" s="76">
        <v>1226.6024491000001</v>
      </c>
      <c r="E20" s="76">
        <v>182.7019554</v>
      </c>
      <c r="F20" s="76">
        <v>165.99374872999999</v>
      </c>
      <c r="G20" s="76">
        <v>472.20799528999999</v>
      </c>
      <c r="H20" s="76">
        <v>34.222310980000003</v>
      </c>
      <c r="I20" s="76">
        <v>48.96394008</v>
      </c>
      <c r="J20" s="25"/>
      <c r="K20" s="25" t="s">
        <v>19</v>
      </c>
      <c r="L20" s="88">
        <v>4.3452298911467804E-3</v>
      </c>
      <c r="M20" s="25">
        <v>4.1361827672290703</v>
      </c>
      <c r="N20" s="25">
        <v>3.9363644723160097E-2</v>
      </c>
      <c r="O20" s="25">
        <v>3.9018526325633698E-2</v>
      </c>
      <c r="P20" s="88">
        <v>2.4674383620760899E-2</v>
      </c>
      <c r="Q20" s="25">
        <v>5.0664355148420603E-2</v>
      </c>
      <c r="R20" s="25">
        <v>3.9077538411264001</v>
      </c>
      <c r="S20" s="25">
        <v>88.973300351974501</v>
      </c>
      <c r="T20" s="25">
        <v>967.73378977826906</v>
      </c>
      <c r="U20" s="25">
        <v>4.2966312604275796</v>
      </c>
      <c r="V20" s="25">
        <v>10.7226173323401</v>
      </c>
      <c r="W20" s="25">
        <v>0.222435168574215</v>
      </c>
      <c r="X20" s="25">
        <v>1.6288820067302701</v>
      </c>
      <c r="Y20" s="88">
        <v>2.4998350253807198E-3</v>
      </c>
      <c r="Z20" s="25">
        <v>10.896939922589899</v>
      </c>
      <c r="AA20" s="25">
        <v>10.896939922589899</v>
      </c>
      <c r="AB20" s="25">
        <v>48.9107894773393</v>
      </c>
      <c r="AC20" s="25">
        <v>0</v>
      </c>
      <c r="AD20" s="25">
        <v>0.21943507504863199</v>
      </c>
      <c r="AE20" s="25">
        <v>2.3811985529963498E-3</v>
      </c>
      <c r="AF20" s="88">
        <v>1.4618808946170301</v>
      </c>
      <c r="AG20" s="25">
        <v>1.82238874893213E-2</v>
      </c>
      <c r="AH20" s="25">
        <v>1.4384027117370699</v>
      </c>
      <c r="AI20" s="25">
        <v>9.5183513213181296E-3</v>
      </c>
      <c r="AJ20" s="25">
        <v>4.5968617459503802</v>
      </c>
      <c r="AK20" s="25">
        <v>0</v>
      </c>
      <c r="AL20" s="88">
        <v>49.121905730363601</v>
      </c>
      <c r="AM20" s="25">
        <v>1102.8359632269</v>
      </c>
      <c r="AN20" s="25">
        <v>122.536740378202</v>
      </c>
      <c r="AO20" s="25">
        <v>1225.3727036051</v>
      </c>
      <c r="AP20" s="25">
        <v>1.77585287080363E-5</v>
      </c>
      <c r="AQ20" s="25">
        <v>1.0748095741386801</v>
      </c>
      <c r="AR20" s="25">
        <v>0.145444211379156</v>
      </c>
      <c r="AS20" s="25">
        <v>5.3860969234213503</v>
      </c>
      <c r="AT20" s="25">
        <v>0.66648388597695196</v>
      </c>
      <c r="AU20" s="25">
        <v>2.21267232041976</v>
      </c>
      <c r="AV20" s="25">
        <v>3.6265106158060401</v>
      </c>
      <c r="AW20" s="25">
        <v>0.23066277407584901</v>
      </c>
      <c r="AX20" s="25">
        <v>0</v>
      </c>
      <c r="AY20" s="25">
        <v>4.6489498828794602</v>
      </c>
      <c r="AZ20" s="25">
        <v>182.49809760434701</v>
      </c>
      <c r="BA20" s="25">
        <v>165.807918923042</v>
      </c>
      <c r="BB20" s="25">
        <v>16.690178681305301</v>
      </c>
      <c r="BC20" s="25">
        <v>6.4454495830508704E-2</v>
      </c>
      <c r="BD20" s="25">
        <v>5.2785152973208304E-3</v>
      </c>
      <c r="BE20" s="25">
        <v>48.433880724438701</v>
      </c>
      <c r="BF20" s="25">
        <v>10.4587187247364</v>
      </c>
      <c r="BG20" s="25">
        <v>8.5195421749698301</v>
      </c>
      <c r="BH20" s="25">
        <v>0.973605603046788</v>
      </c>
      <c r="BI20" s="25">
        <v>0.36651936363586202</v>
      </c>
      <c r="BJ20" s="25">
        <v>21.303905559505399</v>
      </c>
      <c r="BK20" s="25">
        <v>2.1105291453452102</v>
      </c>
      <c r="BL20" s="25">
        <v>5.9440222523520498</v>
      </c>
      <c r="BM20" s="25">
        <v>58.153208512045403</v>
      </c>
      <c r="BN20" s="25">
        <v>5.4059306646384003E-2</v>
      </c>
      <c r="BO20" s="25">
        <v>471.69329616340599</v>
      </c>
      <c r="BP20" s="25">
        <v>1.76060430214745</v>
      </c>
      <c r="BQ20" s="25">
        <v>5.4567349768790301</v>
      </c>
      <c r="BR20" s="25">
        <v>0.10833301069479701</v>
      </c>
      <c r="BS20" s="25">
        <v>1.02556816664085</v>
      </c>
      <c r="BT20" s="88">
        <v>0</v>
      </c>
      <c r="BU20" s="25">
        <v>0.141066500385257</v>
      </c>
      <c r="BV20" s="25">
        <v>34.188203453540297</v>
      </c>
      <c r="BW20" s="25">
        <v>0.13863720195822199</v>
      </c>
      <c r="BX20" s="48"/>
      <c r="BY20" s="22">
        <f t="shared" si="0"/>
        <v>-9.3258103664457977E-4</v>
      </c>
      <c r="BZ20" s="54">
        <f t="shared" si="1"/>
        <v>-7.4925279894815845E-4</v>
      </c>
      <c r="CA20" s="22">
        <f t="shared" si="2"/>
        <v>-1.0025623997427611E-3</v>
      </c>
      <c r="CB20" s="22">
        <f t="shared" si="3"/>
        <v>-1.1157942738307081E-3</v>
      </c>
      <c r="CC20" s="22">
        <f t="shared" si="4"/>
        <v>-1.1194988267917367E-3</v>
      </c>
      <c r="CD20" s="22">
        <f t="shared" si="5"/>
        <v>-1.0899839302337536E-3</v>
      </c>
      <c r="CE20" s="22">
        <f t="shared" si="6"/>
        <v>-9.9664591557360109E-4</v>
      </c>
      <c r="CF20" s="22">
        <f t="shared" si="7"/>
        <v>-1.0855050180573721E-3</v>
      </c>
      <c r="CH20" s="88">
        <f t="shared" si="8"/>
        <v>-1.2297454949000439</v>
      </c>
      <c r="CI20" s="88">
        <f t="shared" si="9"/>
        <v>-0.51469912659399597</v>
      </c>
    </row>
    <row r="21" spans="1:87" x14ac:dyDescent="0.25">
      <c r="A21" s="27" t="s">
        <v>20</v>
      </c>
      <c r="B21" s="76">
        <v>1721.6609931999999</v>
      </c>
      <c r="C21" s="76">
        <v>242.51706254999999</v>
      </c>
      <c r="D21" s="76">
        <v>1487.4044369999999</v>
      </c>
      <c r="E21" s="76">
        <v>424.10163703000001</v>
      </c>
      <c r="F21" s="76">
        <v>374.49225324000003</v>
      </c>
      <c r="G21" s="76">
        <v>123.16536635999999</v>
      </c>
      <c r="H21" s="76">
        <v>621.61279907000005</v>
      </c>
      <c r="I21" s="76">
        <v>63.804699050000004</v>
      </c>
      <c r="J21" s="25"/>
      <c r="K21" s="25" t="s">
        <v>20</v>
      </c>
      <c r="L21" s="88">
        <v>0</v>
      </c>
      <c r="M21" s="25">
        <v>5.9700911061139703E-3</v>
      </c>
      <c r="N21" s="25">
        <v>5.6340633025810598E-2</v>
      </c>
      <c r="O21" s="25">
        <v>5.6340633025810598E-2</v>
      </c>
      <c r="P21" s="88">
        <v>2.2801770063989101E-2</v>
      </c>
      <c r="Q21" s="25">
        <v>4.2520968305251898E-3</v>
      </c>
      <c r="R21" s="25">
        <v>2.21126027877578</v>
      </c>
      <c r="S21" s="25">
        <v>1538.3453573311699</v>
      </c>
      <c r="T21" s="25">
        <v>1720.6476275529201</v>
      </c>
      <c r="U21" s="25">
        <v>3.5773642149096299</v>
      </c>
      <c r="V21" s="25">
        <v>26.204705060708999</v>
      </c>
      <c r="W21" s="25">
        <v>1.10880746555498</v>
      </c>
      <c r="X21" s="25">
        <v>1.5634127614676099E-2</v>
      </c>
      <c r="Y21" s="88">
        <v>0</v>
      </c>
      <c r="Z21" s="25">
        <v>593.11276766021501</v>
      </c>
      <c r="AA21" s="25">
        <v>593.11276766021501</v>
      </c>
      <c r="AB21" s="25">
        <v>63.735192302701002</v>
      </c>
      <c r="AC21" s="25">
        <v>0</v>
      </c>
      <c r="AD21" s="25">
        <v>0.90832415874865602</v>
      </c>
      <c r="AE21" s="25">
        <v>0</v>
      </c>
      <c r="AF21" s="88">
        <v>0.12218064072070101</v>
      </c>
      <c r="AG21" s="25">
        <v>1.09537412038338E-3</v>
      </c>
      <c r="AH21" s="25">
        <v>0.12511467397520901</v>
      </c>
      <c r="AI21" s="25">
        <v>7.3929689870864197E-4</v>
      </c>
      <c r="AJ21" s="25">
        <v>242.38680247566899</v>
      </c>
      <c r="AK21" s="25">
        <v>0</v>
      </c>
      <c r="AL21" s="88">
        <v>647.47401981183498</v>
      </c>
      <c r="AM21" s="25">
        <v>1337.42976160231</v>
      </c>
      <c r="AN21" s="25">
        <v>148.60310082441799</v>
      </c>
      <c r="AO21" s="25">
        <v>1486.0328624267299</v>
      </c>
      <c r="AP21" s="25">
        <v>0</v>
      </c>
      <c r="AQ21" s="25">
        <v>3.0800113690151298</v>
      </c>
      <c r="AR21" s="25">
        <v>3.1999990040620099</v>
      </c>
      <c r="AS21" s="25">
        <v>10.1641814174275</v>
      </c>
      <c r="AT21" s="25">
        <v>4.2313005389507099</v>
      </c>
      <c r="AU21" s="25">
        <v>12.589035231461001</v>
      </c>
      <c r="AV21" s="25">
        <v>25.347927122362002</v>
      </c>
      <c r="AW21" s="25">
        <v>6.10117367854627</v>
      </c>
      <c r="AX21" s="25">
        <v>0</v>
      </c>
      <c r="AY21" s="25">
        <v>1.7529353163825401</v>
      </c>
      <c r="AZ21" s="25">
        <v>429.74713869361199</v>
      </c>
      <c r="BA21" s="25">
        <v>374.29950549861798</v>
      </c>
      <c r="BB21" s="25">
        <v>55.447633194993202</v>
      </c>
      <c r="BC21" s="25">
        <v>1.5931226817021799E-4</v>
      </c>
      <c r="BD21" s="25">
        <v>1.10770239807756E-2</v>
      </c>
      <c r="BE21" s="25">
        <v>17.888434577511699</v>
      </c>
      <c r="BF21" s="25">
        <v>0.37761193141420901</v>
      </c>
      <c r="BG21" s="25">
        <v>65.691963344191095</v>
      </c>
      <c r="BH21" s="25">
        <v>17.695257126165</v>
      </c>
      <c r="BI21" s="25">
        <v>8.9357545233970992</v>
      </c>
      <c r="BJ21" s="25">
        <v>164.251267549397</v>
      </c>
      <c r="BK21" s="25">
        <v>6.0215846597463498</v>
      </c>
      <c r="BL21" s="25">
        <v>10.1147679401665</v>
      </c>
      <c r="BM21" s="25">
        <v>36.066599927996997</v>
      </c>
      <c r="BN21" s="25">
        <v>4.42413503652727E-2</v>
      </c>
      <c r="BO21" s="25">
        <v>123.031431905668</v>
      </c>
      <c r="BP21" s="25">
        <v>4.8246717151452803</v>
      </c>
      <c r="BQ21" s="25">
        <v>0</v>
      </c>
      <c r="BR21" s="25">
        <v>9.3202896608740107E-3</v>
      </c>
      <c r="BS21" s="25">
        <v>0.52154240668882301</v>
      </c>
      <c r="BT21" s="88">
        <v>0</v>
      </c>
      <c r="BU21" s="25">
        <v>3.6071897307825798E-2</v>
      </c>
      <c r="BV21" s="25">
        <v>621.268741741761</v>
      </c>
      <c r="BW21" s="25">
        <v>0.18973465536852999</v>
      </c>
      <c r="BX21" s="48"/>
      <c r="BY21" s="22">
        <f t="shared" si="0"/>
        <v>-5.8859766881068506E-4</v>
      </c>
      <c r="BZ21" s="54">
        <f t="shared" si="1"/>
        <v>-5.3711715357821193E-4</v>
      </c>
      <c r="CA21" s="22">
        <f t="shared" si="2"/>
        <v>-9.2212618111880864E-4</v>
      </c>
      <c r="CB21" s="22">
        <f t="shared" si="3"/>
        <v>1.3311671473724187E-2</v>
      </c>
      <c r="CC21" s="22">
        <f t="shared" si="4"/>
        <v>-5.1469086400172861E-4</v>
      </c>
      <c r="CD21" s="22">
        <f t="shared" si="5"/>
        <v>-1.0874360081105554E-3</v>
      </c>
      <c r="CE21" s="22">
        <f t="shared" si="6"/>
        <v>-5.5349138362947631E-4</v>
      </c>
      <c r="CF21" s="22">
        <f t="shared" si="7"/>
        <v>-1.0893672148587911E-3</v>
      </c>
      <c r="CH21" s="88">
        <f t="shared" si="8"/>
        <v>-1.3715745732699816</v>
      </c>
      <c r="CI21" s="88">
        <f t="shared" si="9"/>
        <v>-0.13393445433199247</v>
      </c>
    </row>
    <row r="22" spans="1:87" x14ac:dyDescent="0.25">
      <c r="A22" s="27" t="s">
        <v>129</v>
      </c>
      <c r="B22" s="76">
        <v>1169.0006433000001</v>
      </c>
      <c r="C22" s="76">
        <v>74.637880530000004</v>
      </c>
      <c r="D22" s="76">
        <v>2118.3078429000002</v>
      </c>
      <c r="E22" s="76">
        <v>264.42423590999999</v>
      </c>
      <c r="F22" s="76">
        <v>244.57844166999999</v>
      </c>
      <c r="G22" s="76">
        <v>357.45964872000002</v>
      </c>
      <c r="H22" s="76">
        <v>204.63481282000001</v>
      </c>
      <c r="I22" s="76"/>
      <c r="J22" s="25"/>
      <c r="K22" s="25" t="s">
        <v>129</v>
      </c>
      <c r="L22" s="88">
        <v>2.5959084486626201E-2</v>
      </c>
      <c r="M22" s="25">
        <v>6.3342310742461605E-2</v>
      </c>
      <c r="N22" s="25">
        <v>0.123406076042791</v>
      </c>
      <c r="O22" s="25">
        <v>0.121343795615535</v>
      </c>
      <c r="P22" s="88">
        <v>9.6108361513913804E-2</v>
      </c>
      <c r="Q22" s="25">
        <v>2.03282104057937E-2</v>
      </c>
      <c r="R22" s="25">
        <v>5.1860095245805198</v>
      </c>
      <c r="S22" s="25">
        <v>627.34082224822703</v>
      </c>
      <c r="T22" s="25">
        <v>1168.07877952126</v>
      </c>
      <c r="U22" s="25">
        <v>6.2495839073827097</v>
      </c>
      <c r="V22" s="25">
        <v>47.220265309977897</v>
      </c>
      <c r="W22" s="25">
        <v>0.98266326697630502</v>
      </c>
      <c r="X22" s="25">
        <v>7.7345161164745796E-2</v>
      </c>
      <c r="Y22" s="88">
        <v>1.49346440996048E-2</v>
      </c>
      <c r="Z22" s="25">
        <v>154.22643497511601</v>
      </c>
      <c r="AA22" s="25">
        <v>154.22643497511601</v>
      </c>
      <c r="AB22" s="25">
        <v>0</v>
      </c>
      <c r="AC22" s="25">
        <v>0</v>
      </c>
      <c r="AD22" s="25">
        <v>0.97299370141150798</v>
      </c>
      <c r="AE22" s="25">
        <v>1.4224081435760001E-2</v>
      </c>
      <c r="AF22" s="88">
        <v>0.62050605038010898</v>
      </c>
      <c r="AG22" s="25">
        <v>3.6133637502824598E-2</v>
      </c>
      <c r="AH22" s="25">
        <v>0.28527669141707601</v>
      </c>
      <c r="AI22" s="25">
        <v>7.7688996184460896E-3</v>
      </c>
      <c r="AJ22" s="25">
        <v>74.584507120377793</v>
      </c>
      <c r="AK22" s="25">
        <v>0</v>
      </c>
      <c r="AL22" s="88">
        <v>251.92978159912201</v>
      </c>
      <c r="AM22" s="25">
        <v>1904.5815108274401</v>
      </c>
      <c r="AN22" s="25">
        <v>211.62010672354501</v>
      </c>
      <c r="AO22" s="25">
        <v>2116.2016175509898</v>
      </c>
      <c r="AP22" s="25">
        <v>1.0611796480320901E-4</v>
      </c>
      <c r="AQ22" s="25">
        <v>3.88643268572562</v>
      </c>
      <c r="AR22" s="25">
        <v>2.06273271978703</v>
      </c>
      <c r="AS22" s="25">
        <v>15.785643902256901</v>
      </c>
      <c r="AT22" s="25">
        <v>2.7421377650644501</v>
      </c>
      <c r="AU22" s="25">
        <v>8.0106800839960908</v>
      </c>
      <c r="AV22" s="25">
        <v>16.103724142264198</v>
      </c>
      <c r="AW22" s="25">
        <v>3.96278149770994</v>
      </c>
      <c r="AX22" s="25">
        <v>0</v>
      </c>
      <c r="AY22" s="25">
        <v>1.13208620634159</v>
      </c>
      <c r="AZ22" s="25">
        <v>267.70298020921803</v>
      </c>
      <c r="BA22" s="25">
        <v>244.43041628344801</v>
      </c>
      <c r="BB22" s="25">
        <v>23.272563925770299</v>
      </c>
      <c r="BC22" s="25">
        <v>2.9532774461658699E-4</v>
      </c>
      <c r="BD22" s="25">
        <v>5.99439430766601E-3</v>
      </c>
      <c r="BE22" s="25">
        <v>10.9155134972469</v>
      </c>
      <c r="BF22" s="25">
        <v>0.50396511406162903</v>
      </c>
      <c r="BG22" s="25">
        <v>43.144617051648702</v>
      </c>
      <c r="BH22" s="25">
        <v>11.4738389104758</v>
      </c>
      <c r="BI22" s="25">
        <v>5.85166495367538</v>
      </c>
      <c r="BJ22" s="25">
        <v>107.827671720762</v>
      </c>
      <c r="BK22" s="25">
        <v>13.9062635614477</v>
      </c>
      <c r="BL22" s="25">
        <v>6.50733898929104</v>
      </c>
      <c r="BM22" s="25">
        <v>24.1615272188142</v>
      </c>
      <c r="BN22" s="25">
        <v>2.3846690256121902E-2</v>
      </c>
      <c r="BO22" s="25">
        <v>357.071207306117</v>
      </c>
      <c r="BP22" s="25">
        <v>8.0959413612347202</v>
      </c>
      <c r="BQ22" s="25">
        <v>0</v>
      </c>
      <c r="BR22" s="25">
        <v>2.8317795349923E-2</v>
      </c>
      <c r="BS22" s="25">
        <v>0.97962060769062398</v>
      </c>
      <c r="BT22" s="88">
        <v>0</v>
      </c>
      <c r="BU22" s="25">
        <v>0.40710540489571501</v>
      </c>
      <c r="BV22" s="25">
        <v>204.487889735831</v>
      </c>
      <c r="BW22" s="25">
        <v>0.42281782189134498</v>
      </c>
      <c r="BX22" s="48"/>
      <c r="BY22" s="22">
        <f t="shared" si="0"/>
        <v>-7.8859133570511816E-4</v>
      </c>
      <c r="BZ22" s="54">
        <f t="shared" si="1"/>
        <v>-7.1509814109415313E-4</v>
      </c>
      <c r="CA22" s="22">
        <f t="shared" si="2"/>
        <v>-9.9429615769488079E-4</v>
      </c>
      <c r="CB22" s="22">
        <f t="shared" si="3"/>
        <v>1.2399560456077081E-2</v>
      </c>
      <c r="CC22" s="22">
        <f t="shared" si="4"/>
        <v>-6.0522663216451143E-4</v>
      </c>
      <c r="CD22" s="22">
        <f t="shared" si="5"/>
        <v>-1.0866720629138294E-3</v>
      </c>
      <c r="CE22" s="22">
        <f t="shared" si="6"/>
        <v>-7.1797697637224277E-4</v>
      </c>
      <c r="CF22" s="22" t="str">
        <f t="shared" si="7"/>
        <v/>
      </c>
      <c r="CH22" s="88">
        <f t="shared" si="8"/>
        <v>-2.1062253490104013</v>
      </c>
      <c r="CI22" s="88">
        <f t="shared" si="9"/>
        <v>-0.38844141388301523</v>
      </c>
    </row>
    <row r="23" spans="1:87" x14ac:dyDescent="0.25">
      <c r="A23" s="27" t="s">
        <v>22</v>
      </c>
      <c r="B23" s="76">
        <v>6680.2630163000003</v>
      </c>
      <c r="C23" s="76">
        <v>780.79712896000001</v>
      </c>
      <c r="D23" s="76">
        <v>11690.161883999999</v>
      </c>
      <c r="E23" s="76">
        <v>2014.6734418000001</v>
      </c>
      <c r="F23" s="76">
        <v>1571.884147</v>
      </c>
      <c r="G23" s="76">
        <v>14871.223139</v>
      </c>
      <c r="H23" s="76">
        <v>869.61429271999998</v>
      </c>
      <c r="I23" s="76">
        <v>39.757650329999997</v>
      </c>
      <c r="J23" s="25"/>
      <c r="K23" s="25" t="s">
        <v>22</v>
      </c>
      <c r="L23" s="88">
        <v>0</v>
      </c>
      <c r="M23" s="25">
        <v>1.8623442989798102E-2</v>
      </c>
      <c r="N23" s="25">
        <v>0.93199790186100895</v>
      </c>
      <c r="O23" s="25">
        <v>0.93199790186100895</v>
      </c>
      <c r="P23" s="88">
        <v>0.37592575583260301</v>
      </c>
      <c r="Q23" s="25">
        <v>1.3264144461317099E-2</v>
      </c>
      <c r="R23" s="25">
        <v>20.793214637680801</v>
      </c>
      <c r="S23" s="25">
        <v>3611.68478156119</v>
      </c>
      <c r="T23" s="25">
        <v>6688.8534425572898</v>
      </c>
      <c r="U23" s="25">
        <v>72.503552572453202</v>
      </c>
      <c r="V23" s="25">
        <v>449.57012568130199</v>
      </c>
      <c r="W23" s="25">
        <v>16.104422311278199</v>
      </c>
      <c r="X23" s="25">
        <v>4.8769671797836103E-2</v>
      </c>
      <c r="Y23" s="88">
        <v>0</v>
      </c>
      <c r="Z23" s="25">
        <v>362.65053988548601</v>
      </c>
      <c r="AA23" s="25">
        <v>362.65053988548601</v>
      </c>
      <c r="AB23" s="25">
        <v>40.088933399480801</v>
      </c>
      <c r="AC23" s="25">
        <v>0</v>
      </c>
      <c r="AD23" s="25">
        <v>11.066197018210101</v>
      </c>
      <c r="AE23" s="25">
        <v>0</v>
      </c>
      <c r="AF23" s="88">
        <v>0.38113451978060597</v>
      </c>
      <c r="AG23" s="25">
        <v>3.4169854962328499E-3</v>
      </c>
      <c r="AH23" s="25">
        <v>0.39028771901387199</v>
      </c>
      <c r="AI23" s="25">
        <v>2.3062304809355299E-3</v>
      </c>
      <c r="AJ23" s="25">
        <v>780.47090984357703</v>
      </c>
      <c r="AK23" s="25">
        <v>0</v>
      </c>
      <c r="AL23" s="88">
        <v>1319.9739795215801</v>
      </c>
      <c r="AM23" s="25">
        <v>10515.257118552499</v>
      </c>
      <c r="AN23" s="25">
        <v>1168.3616925860999</v>
      </c>
      <c r="AO23" s="25">
        <v>11683.6188111386</v>
      </c>
      <c r="AP23" s="25">
        <v>0</v>
      </c>
      <c r="AQ23" s="25">
        <v>41.334003116657499</v>
      </c>
      <c r="AR23" s="25">
        <v>52.299731196669399</v>
      </c>
      <c r="AS23" s="25">
        <v>171.25498918871</v>
      </c>
      <c r="AT23" s="25">
        <v>35.212511479854697</v>
      </c>
      <c r="AU23" s="25">
        <v>23.363872773108401</v>
      </c>
      <c r="AV23" s="25">
        <v>88.010094048980093</v>
      </c>
      <c r="AW23" s="25">
        <v>35.315598174803</v>
      </c>
      <c r="AX23" s="25">
        <v>0</v>
      </c>
      <c r="AY23" s="25">
        <v>6.6700999846294504</v>
      </c>
      <c r="AZ23" s="25">
        <v>2144.70720944082</v>
      </c>
      <c r="BA23" s="25">
        <v>1576.34773164477</v>
      </c>
      <c r="BB23" s="25">
        <v>568.35947779604703</v>
      </c>
      <c r="BC23" s="25">
        <v>4.9696610944845805E-4</v>
      </c>
      <c r="BD23" s="25">
        <v>0.21780863208717</v>
      </c>
      <c r="BE23" s="25">
        <v>472.42467940732098</v>
      </c>
      <c r="BF23" s="25">
        <v>0.71314671208187896</v>
      </c>
      <c r="BG23" s="25">
        <v>157.78581086966901</v>
      </c>
      <c r="BH23" s="25">
        <v>39.5112074471594</v>
      </c>
      <c r="BI23" s="25">
        <v>20.183156100200399</v>
      </c>
      <c r="BJ23" s="25">
        <v>394.22839970799902</v>
      </c>
      <c r="BK23" s="25">
        <v>100.827233139101</v>
      </c>
      <c r="BL23" s="25">
        <v>89.342523159483505</v>
      </c>
      <c r="BM23" s="25">
        <v>157.75459923689101</v>
      </c>
      <c r="BN23" s="25">
        <v>3.3139957477250999</v>
      </c>
      <c r="BO23" s="25">
        <v>14854.0451602705</v>
      </c>
      <c r="BP23" s="25">
        <v>83.563950194115094</v>
      </c>
      <c r="BQ23" s="25">
        <v>228.175127516217</v>
      </c>
      <c r="BR23" s="25">
        <v>2.9073795424306999E-2</v>
      </c>
      <c r="BS23" s="25">
        <v>22.328377396786902</v>
      </c>
      <c r="BT23" s="88">
        <v>0</v>
      </c>
      <c r="BU23" s="25">
        <v>0.49663930234957498</v>
      </c>
      <c r="BV23" s="25">
        <v>870.54528228783295</v>
      </c>
      <c r="BW23" s="25">
        <v>49.310037172012301</v>
      </c>
      <c r="BX23" s="48"/>
      <c r="BY23" s="22">
        <f t="shared" si="0"/>
        <v>1.2859413224192808E-3</v>
      </c>
      <c r="BZ23" s="54">
        <f t="shared" si="1"/>
        <v>-4.1780265874887494E-4</v>
      </c>
      <c r="CA23" s="22">
        <f t="shared" si="2"/>
        <v>-5.5970763504605686E-4</v>
      </c>
      <c r="CB23" s="22">
        <f t="shared" si="3"/>
        <v>6.454334729535216E-2</v>
      </c>
      <c r="CC23" s="22">
        <f t="shared" si="4"/>
        <v>2.8396397109092929E-3</v>
      </c>
      <c r="CD23" s="22">
        <f t="shared" si="5"/>
        <v>-1.155115390908933E-3</v>
      </c>
      <c r="CE23" s="22">
        <f t="shared" si="6"/>
        <v>1.0705775832191024E-3</v>
      </c>
      <c r="CF23" s="22">
        <f t="shared" si="7"/>
        <v>8.3325615757233878E-3</v>
      </c>
      <c r="CH23" s="88">
        <f t="shared" si="8"/>
        <v>-6.543072861399196</v>
      </c>
      <c r="CI23" s="88">
        <f t="shared" si="9"/>
        <v>-17.177978729499955</v>
      </c>
    </row>
    <row r="24" spans="1:87" x14ac:dyDescent="0.25">
      <c r="A24" s="27" t="s">
        <v>23</v>
      </c>
      <c r="B24" s="76">
        <v>1701.1851506</v>
      </c>
      <c r="C24" s="76">
        <v>256.81043136</v>
      </c>
      <c r="D24" s="76">
        <v>4191.6464532</v>
      </c>
      <c r="E24" s="76">
        <v>275.03776273</v>
      </c>
      <c r="F24" s="76">
        <v>235.90248607999999</v>
      </c>
      <c r="G24" s="76">
        <v>2762.1617408000002</v>
      </c>
      <c r="H24" s="76">
        <v>203.36896279999999</v>
      </c>
      <c r="I24" s="76">
        <v>12.43161462</v>
      </c>
      <c r="J24" s="25"/>
      <c r="K24" s="25" t="s">
        <v>23</v>
      </c>
      <c r="L24" s="88">
        <v>0</v>
      </c>
      <c r="M24" s="25">
        <v>0.224335229579854</v>
      </c>
      <c r="N24" s="25">
        <v>9.7746138836951602E-2</v>
      </c>
      <c r="O24" s="25">
        <v>9.7746138836951602E-2</v>
      </c>
      <c r="P24" s="88">
        <v>4.0481701473238603E-2</v>
      </c>
      <c r="Q24" s="25">
        <v>4.903063439541E-2</v>
      </c>
      <c r="R24" s="25">
        <v>1.9909330453432099</v>
      </c>
      <c r="S24" s="25">
        <v>520.18530697124697</v>
      </c>
      <c r="T24" s="25">
        <v>1700.5026485697999</v>
      </c>
      <c r="U24" s="25">
        <v>3.1973038184940199</v>
      </c>
      <c r="V24" s="25">
        <v>40.5302332065692</v>
      </c>
      <c r="W24" s="25">
        <v>0.89570720947469396</v>
      </c>
      <c r="X24" s="25">
        <v>0.184646952164817</v>
      </c>
      <c r="Y24" s="88">
        <v>0</v>
      </c>
      <c r="Z24" s="25">
        <v>126.334233438781</v>
      </c>
      <c r="AA24" s="25">
        <v>126.334233438781</v>
      </c>
      <c r="AB24" s="25">
        <v>12.4209550300075</v>
      </c>
      <c r="AC24" s="25">
        <v>0</v>
      </c>
      <c r="AD24" s="25">
        <v>1.53456541297244</v>
      </c>
      <c r="AE24" s="25">
        <v>0</v>
      </c>
      <c r="AF24" s="88">
        <v>1.40886606740632</v>
      </c>
      <c r="AG24" s="25">
        <v>1.2630958238947901E-2</v>
      </c>
      <c r="AH24" s="25">
        <v>1.44269516039396</v>
      </c>
      <c r="AI24" s="25">
        <v>8.5256309320756105E-3</v>
      </c>
      <c r="AJ24" s="25">
        <v>256.79173768437499</v>
      </c>
      <c r="AK24" s="25">
        <v>0</v>
      </c>
      <c r="AL24" s="88">
        <v>244.025231800569</v>
      </c>
      <c r="AM24" s="25">
        <v>3768.2020356789399</v>
      </c>
      <c r="AN24" s="25">
        <v>418.68901610630598</v>
      </c>
      <c r="AO24" s="25">
        <v>4186.8910517852401</v>
      </c>
      <c r="AP24" s="25">
        <v>0</v>
      </c>
      <c r="AQ24" s="25">
        <v>4.6259267700094204</v>
      </c>
      <c r="AR24" s="25">
        <v>6.7167886778881902</v>
      </c>
      <c r="AS24" s="25">
        <v>23.302102093448902</v>
      </c>
      <c r="AT24" s="25">
        <v>4.7862594971257204</v>
      </c>
      <c r="AU24" s="25">
        <v>4.9730568146519101</v>
      </c>
      <c r="AV24" s="25">
        <v>12.719986944559199</v>
      </c>
      <c r="AW24" s="25">
        <v>4.8913930655819904</v>
      </c>
      <c r="AX24" s="25">
        <v>0</v>
      </c>
      <c r="AY24" s="25">
        <v>1.3446372848647099</v>
      </c>
      <c r="AZ24" s="25">
        <v>288.53821768883802</v>
      </c>
      <c r="BA24" s="25">
        <v>235.743897571883</v>
      </c>
      <c r="BB24" s="25">
        <v>52.794320116955099</v>
      </c>
      <c r="BC24" s="25">
        <v>2.1622181804152401E-3</v>
      </c>
      <c r="BD24" s="25">
        <v>3.1541471275428903E-2</v>
      </c>
      <c r="BE24" s="25">
        <v>61.925342939642903</v>
      </c>
      <c r="BF24" s="25">
        <v>2.7012433734023298</v>
      </c>
      <c r="BG24" s="25">
        <v>24.3661955613243</v>
      </c>
      <c r="BH24" s="25">
        <v>6.72844903079306</v>
      </c>
      <c r="BI24" s="25">
        <v>3.22554223736062</v>
      </c>
      <c r="BJ24" s="25">
        <v>60.8843444096848</v>
      </c>
      <c r="BK24" s="25">
        <v>9.3016237958069894</v>
      </c>
      <c r="BL24" s="25">
        <v>12.088241088532101</v>
      </c>
      <c r="BM24" s="25">
        <v>27.936700622034099</v>
      </c>
      <c r="BN24" s="25">
        <v>0.42201233498128798</v>
      </c>
      <c r="BO24" s="25">
        <v>2757.7426544715699</v>
      </c>
      <c r="BP24" s="25">
        <v>12.465124010363599</v>
      </c>
      <c r="BQ24" s="25">
        <v>63.5552784521172</v>
      </c>
      <c r="BR24" s="25">
        <v>0.107472397637306</v>
      </c>
      <c r="BS24" s="25">
        <v>7.91411926391714</v>
      </c>
      <c r="BT24" s="88">
        <v>0</v>
      </c>
      <c r="BU24" s="25">
        <v>9.4543018362935799E-2</v>
      </c>
      <c r="BV24" s="25">
        <v>203.23863953989499</v>
      </c>
      <c r="BW24" s="25">
        <v>20.879495800964602</v>
      </c>
      <c r="BX24" s="48"/>
      <c r="BY24" s="22">
        <f t="shared" si="0"/>
        <v>-4.0119209244178792E-4</v>
      </c>
      <c r="BZ24" s="54">
        <f t="shared" si="1"/>
        <v>-7.2791730172350332E-5</v>
      </c>
      <c r="CA24" s="22">
        <f t="shared" si="2"/>
        <v>-1.1344948739962458E-3</v>
      </c>
      <c r="CB24" s="22">
        <f t="shared" si="3"/>
        <v>4.9085823069653138E-2</v>
      </c>
      <c r="CC24" s="22">
        <f t="shared" si="4"/>
        <v>-6.7226297930243501E-4</v>
      </c>
      <c r="CD24" s="22">
        <f t="shared" si="5"/>
        <v>-1.5998651574800058E-3</v>
      </c>
      <c r="CE24" s="22">
        <f t="shared" si="6"/>
        <v>-6.4082177688620876E-4</v>
      </c>
      <c r="CF24" s="22">
        <f t="shared" si="7"/>
        <v>-8.57458207830104E-4</v>
      </c>
      <c r="CH24" s="88">
        <f t="shared" si="8"/>
        <v>-4.7554014147599446</v>
      </c>
      <c r="CI24" s="88">
        <f t="shared" si="9"/>
        <v>-4.4190863284302395</v>
      </c>
    </row>
    <row r="25" spans="1:87" x14ac:dyDescent="0.25">
      <c r="A25" s="27" t="s">
        <v>24</v>
      </c>
      <c r="B25" s="76">
        <v>7517.0256971999997</v>
      </c>
      <c r="C25" s="76">
        <v>1038.9271472999999</v>
      </c>
      <c r="D25" s="76">
        <v>3623.7664070000001</v>
      </c>
      <c r="E25" s="76">
        <v>559.57260025000005</v>
      </c>
      <c r="F25" s="76">
        <v>580.16690399000004</v>
      </c>
      <c r="G25" s="76">
        <v>12.678109449999999</v>
      </c>
      <c r="H25" s="76">
        <v>291.45878570999997</v>
      </c>
      <c r="I25" s="76">
        <v>12.257402600000001</v>
      </c>
      <c r="J25" s="25"/>
      <c r="K25" s="25" t="s">
        <v>24</v>
      </c>
      <c r="L25" s="88">
        <v>0</v>
      </c>
      <c r="M25" s="25">
        <v>0.60028545546277701</v>
      </c>
      <c r="N25" s="25">
        <v>0.589896069593148</v>
      </c>
      <c r="O25" s="25">
        <v>0.589896069593148</v>
      </c>
      <c r="P25" s="88">
        <v>3.6127058896476501E-2</v>
      </c>
      <c r="Q25" s="25">
        <v>4.7325143627670298E-2</v>
      </c>
      <c r="R25" s="25">
        <v>6.8976275560487403</v>
      </c>
      <c r="S25" s="25">
        <v>594.39504989458601</v>
      </c>
      <c r="T25" s="25">
        <v>7515.5916680688897</v>
      </c>
      <c r="U25" s="25">
        <v>2.2779728368888401</v>
      </c>
      <c r="V25" s="25">
        <v>6.6290388164685199</v>
      </c>
      <c r="W25" s="25">
        <v>0.13691544044048301</v>
      </c>
      <c r="X25" s="25">
        <v>2.1974401075326302</v>
      </c>
      <c r="Y25" s="88">
        <v>0</v>
      </c>
      <c r="Z25" s="25">
        <v>221.53026448762799</v>
      </c>
      <c r="AA25" s="25">
        <v>221.53026448762799</v>
      </c>
      <c r="AB25" s="25">
        <v>12.240577945402499</v>
      </c>
      <c r="AC25" s="25">
        <v>0</v>
      </c>
      <c r="AD25" s="25">
        <v>0.13361277110786601</v>
      </c>
      <c r="AE25" s="25">
        <v>0</v>
      </c>
      <c r="AF25" s="88">
        <v>3.7636518654077</v>
      </c>
      <c r="AG25" s="25">
        <v>0.110773601444027</v>
      </c>
      <c r="AH25" s="25">
        <v>7.0184379173376996</v>
      </c>
      <c r="AI25" s="25">
        <v>0.12682350071429699</v>
      </c>
      <c r="AJ25" s="25">
        <v>1039.05167573627</v>
      </c>
      <c r="AK25" s="25">
        <v>0</v>
      </c>
      <c r="AL25" s="88">
        <v>299.38711166483102</v>
      </c>
      <c r="AM25" s="25">
        <v>3260.6353605055201</v>
      </c>
      <c r="AN25" s="25">
        <v>362.29288565875697</v>
      </c>
      <c r="AO25" s="25">
        <v>3622.9282461642701</v>
      </c>
      <c r="AP25" s="25">
        <v>0</v>
      </c>
      <c r="AQ25" s="25">
        <v>0.714180790527841</v>
      </c>
      <c r="AR25" s="25">
        <v>3.7056397705021502</v>
      </c>
      <c r="AS25" s="25">
        <v>30.832206731592699</v>
      </c>
      <c r="AT25" s="25">
        <v>5.6733672193499602</v>
      </c>
      <c r="AU25" s="25">
        <v>16.1514821216334</v>
      </c>
      <c r="AV25" s="25">
        <v>33.284839119258997</v>
      </c>
      <c r="AW25" s="25">
        <v>7.2815282899155003</v>
      </c>
      <c r="AX25" s="25">
        <v>0</v>
      </c>
      <c r="AY25" s="25">
        <v>6.3348031883695004</v>
      </c>
      <c r="AZ25" s="25">
        <v>634.188236757867</v>
      </c>
      <c r="BA25" s="25">
        <v>580.01845568903695</v>
      </c>
      <c r="BB25" s="25">
        <v>54.169781068830403</v>
      </c>
      <c r="BC25" s="25">
        <v>5.0852915337003902E-2</v>
      </c>
      <c r="BD25" s="25">
        <v>3.2162066171729001E-3</v>
      </c>
      <c r="BE25" s="25">
        <v>19.710578255047199</v>
      </c>
      <c r="BF25" s="25">
        <v>27.7249038509235</v>
      </c>
      <c r="BG25" s="25">
        <v>88.131929059563305</v>
      </c>
      <c r="BH25" s="25">
        <v>21.7290900113615</v>
      </c>
      <c r="BI25" s="25">
        <v>11.4161463395228</v>
      </c>
      <c r="BJ25" s="25">
        <v>220.26981465221499</v>
      </c>
      <c r="BK25" s="25">
        <v>5.8270974504737199</v>
      </c>
      <c r="BL25" s="25">
        <v>14.596233065571999</v>
      </c>
      <c r="BM25" s="25">
        <v>103.94974334879799</v>
      </c>
      <c r="BN25" s="25">
        <v>4.2882750486394703E-3</v>
      </c>
      <c r="BO25" s="25">
        <v>12.6604160342157</v>
      </c>
      <c r="BP25" s="25">
        <v>24.2072631832464</v>
      </c>
      <c r="BQ25" s="25">
        <v>0</v>
      </c>
      <c r="BR25" s="25">
        <v>1.8322095545164401</v>
      </c>
      <c r="BS25" s="25">
        <v>3.2011050274146902</v>
      </c>
      <c r="BT25" s="88">
        <v>7.4614144426991005E-2</v>
      </c>
      <c r="BU25" s="25">
        <v>1.6014480663502999</v>
      </c>
      <c r="BV25" s="25">
        <v>291.430200560701</v>
      </c>
      <c r="BW25" s="25">
        <v>9.5123025493146302E-2</v>
      </c>
      <c r="BX25" s="48"/>
      <c r="BY25" s="22">
        <f t="shared" si="0"/>
        <v>-1.9077081666013136E-4</v>
      </c>
      <c r="BZ25" s="54">
        <f t="shared" si="1"/>
        <v>1.1986252991245844E-4</v>
      </c>
      <c r="CA25" s="22">
        <f t="shared" si="2"/>
        <v>-2.3129549247734467E-4</v>
      </c>
      <c r="CB25" s="22">
        <f t="shared" si="3"/>
        <v>0.13334397801917205</v>
      </c>
      <c r="CC25" s="22">
        <f t="shared" si="4"/>
        <v>-2.5587171543594439E-4</v>
      </c>
      <c r="CD25" s="22">
        <f t="shared" si="5"/>
        <v>-1.3955878716837352E-3</v>
      </c>
      <c r="CE25" s="22">
        <f t="shared" si="6"/>
        <v>-9.807612842873248E-5</v>
      </c>
      <c r="CF25" s="22">
        <f t="shared" si="7"/>
        <v>-1.3726117307675987E-3</v>
      </c>
      <c r="CH25" s="88">
        <f t="shared" si="8"/>
        <v>-0.83816083572992284</v>
      </c>
      <c r="CI25" s="88">
        <f t="shared" si="9"/>
        <v>-1.7693415784298949E-2</v>
      </c>
    </row>
    <row r="26" spans="1:87" x14ac:dyDescent="0.25">
      <c r="A26" s="27" t="s">
        <v>25</v>
      </c>
      <c r="B26" s="76">
        <v>5573.185528</v>
      </c>
      <c r="C26" s="76">
        <v>195.61828967</v>
      </c>
      <c r="D26" s="76">
        <v>10076.031878</v>
      </c>
      <c r="E26" s="76">
        <v>1966.3329129000001</v>
      </c>
      <c r="F26" s="76">
        <v>1621.1455503</v>
      </c>
      <c r="G26" s="76">
        <v>41789.067151000003</v>
      </c>
      <c r="H26" s="76">
        <v>507.67121959999997</v>
      </c>
      <c r="I26" s="76">
        <v>61.85984612</v>
      </c>
      <c r="J26" s="25"/>
      <c r="K26" s="25" t="s">
        <v>25</v>
      </c>
      <c r="L26" s="88">
        <v>0</v>
      </c>
      <c r="M26" s="25">
        <v>0</v>
      </c>
      <c r="N26" s="25">
        <v>7.1130197787661803E-2</v>
      </c>
      <c r="O26" s="25">
        <v>7.1130197787661803E-2</v>
      </c>
      <c r="P26" s="88">
        <v>2.8668265877411999E-2</v>
      </c>
      <c r="Q26" s="25">
        <v>0</v>
      </c>
      <c r="R26" s="25">
        <v>0.53375742280097205</v>
      </c>
      <c r="S26" s="25">
        <v>416.08527335422099</v>
      </c>
      <c r="T26" s="25">
        <v>5593.90123968231</v>
      </c>
      <c r="U26" s="25">
        <v>1.4937229171745501</v>
      </c>
      <c r="V26" s="25">
        <v>41.431018706724601</v>
      </c>
      <c r="W26" s="25">
        <v>0.75870454995618297</v>
      </c>
      <c r="X26" s="25">
        <v>0</v>
      </c>
      <c r="Y26" s="88">
        <v>0</v>
      </c>
      <c r="Z26" s="25">
        <v>101.221950823865</v>
      </c>
      <c r="AA26" s="25">
        <v>101.221950823865</v>
      </c>
      <c r="AB26" s="25">
        <v>62.0956098720239</v>
      </c>
      <c r="AC26" s="25">
        <v>0</v>
      </c>
      <c r="AD26" s="25">
        <v>6.8094699784608403</v>
      </c>
      <c r="AE26" s="25">
        <v>0</v>
      </c>
      <c r="AF26" s="88">
        <v>0</v>
      </c>
      <c r="AG26" s="25">
        <v>0</v>
      </c>
      <c r="AH26" s="25">
        <v>0</v>
      </c>
      <c r="AI26" s="25">
        <v>0</v>
      </c>
      <c r="AJ26" s="25">
        <v>196.06543619449101</v>
      </c>
      <c r="AK26" s="25">
        <v>0</v>
      </c>
      <c r="AL26" s="88">
        <v>551.07494461295096</v>
      </c>
      <c r="AM26" s="25">
        <v>9062.5410133988098</v>
      </c>
      <c r="AN26" s="25">
        <v>1006.9490099071299</v>
      </c>
      <c r="AO26" s="25">
        <v>10069.4900233059</v>
      </c>
      <c r="AP26" s="25">
        <v>0</v>
      </c>
      <c r="AQ26" s="25">
        <v>13.8825193240794</v>
      </c>
      <c r="AR26" s="25">
        <v>90.3123834328279</v>
      </c>
      <c r="AS26" s="25">
        <v>122.032477439177</v>
      </c>
      <c r="AT26" s="25">
        <v>53.015473391854997</v>
      </c>
      <c r="AU26" s="25">
        <v>4.7213349026934903</v>
      </c>
      <c r="AV26" s="25">
        <v>73.118528838660197</v>
      </c>
      <c r="AW26" s="25">
        <v>45.787496649194999</v>
      </c>
      <c r="AX26" s="25">
        <v>0</v>
      </c>
      <c r="AY26" s="25">
        <v>7.4461524418723801</v>
      </c>
      <c r="AZ26" s="25">
        <v>2347.1074150459699</v>
      </c>
      <c r="BA26" s="25">
        <v>1628.4997533599801</v>
      </c>
      <c r="BB26" s="25">
        <v>718.607661685984</v>
      </c>
      <c r="BC26" s="25">
        <v>0</v>
      </c>
      <c r="BD26" s="25">
        <v>0.42379197892381298</v>
      </c>
      <c r="BE26" s="25">
        <v>876.67834623709598</v>
      </c>
      <c r="BF26" s="25">
        <v>0</v>
      </c>
      <c r="BG26" s="25">
        <v>43.528215781125098</v>
      </c>
      <c r="BH26" s="25">
        <v>11.301945607896901</v>
      </c>
      <c r="BI26" s="25">
        <v>4.1261809735610697</v>
      </c>
      <c r="BJ26" s="25">
        <v>108.576262025937</v>
      </c>
      <c r="BK26" s="25">
        <v>14.1876525816983</v>
      </c>
      <c r="BL26" s="25">
        <v>138.02666345001299</v>
      </c>
      <c r="BM26" s="25">
        <v>164.986675776054</v>
      </c>
      <c r="BN26" s="25">
        <v>6.4503018722752197</v>
      </c>
      <c r="BO26" s="25">
        <v>41732.8028087942</v>
      </c>
      <c r="BP26" s="25">
        <v>77.534624011819702</v>
      </c>
      <c r="BQ26" s="25">
        <v>1022.42324024956</v>
      </c>
      <c r="BR26" s="25">
        <v>0</v>
      </c>
      <c r="BS26" s="25">
        <v>60.8797478634798</v>
      </c>
      <c r="BT26" s="88">
        <v>0</v>
      </c>
      <c r="BU26" s="25">
        <v>3.2001627095686103E-2</v>
      </c>
      <c r="BV26" s="25">
        <v>509.69564810782799</v>
      </c>
      <c r="BW26" s="25">
        <v>188.97360388585</v>
      </c>
      <c r="BX26" s="48"/>
      <c r="BY26" s="22">
        <f t="shared" si="0"/>
        <v>3.7170324903474179E-3</v>
      </c>
      <c r="BZ26" s="54">
        <f t="shared" si="1"/>
        <v>2.2858114404605803E-3</v>
      </c>
      <c r="CA26" s="22">
        <f t="shared" si="2"/>
        <v>-6.4924910652411881E-4</v>
      </c>
      <c r="CB26" s="22">
        <f t="shared" si="3"/>
        <v>0.19364701655956795</v>
      </c>
      <c r="CC26" s="22">
        <f t="shared" si="4"/>
        <v>4.5364236780708611E-3</v>
      </c>
      <c r="CD26" s="22">
        <f t="shared" si="5"/>
        <v>-1.3463890448307432E-3</v>
      </c>
      <c r="CE26" s="22">
        <f t="shared" si="6"/>
        <v>3.9876763339530864E-3</v>
      </c>
      <c r="CF26" s="22">
        <f t="shared" si="7"/>
        <v>3.8112566844500186E-3</v>
      </c>
      <c r="CH26" s="88">
        <f t="shared" si="8"/>
        <v>-6.5418546941000386</v>
      </c>
      <c r="CI26" s="88">
        <f t="shared" si="9"/>
        <v>-56.264342205802677</v>
      </c>
    </row>
    <row r="27" spans="1:87" x14ac:dyDescent="0.25">
      <c r="A27" s="27" t="s">
        <v>26</v>
      </c>
      <c r="B27" s="76">
        <v>1120.6550932</v>
      </c>
      <c r="C27" s="76">
        <v>13.653417299999999</v>
      </c>
      <c r="D27" s="76">
        <v>3908.1978005000001</v>
      </c>
      <c r="E27" s="76">
        <v>743.61019093000004</v>
      </c>
      <c r="F27" s="76">
        <v>605.40015509</v>
      </c>
      <c r="G27" s="76">
        <v>1504.5864105000001</v>
      </c>
      <c r="H27" s="76">
        <v>140.92512027999999</v>
      </c>
      <c r="I27" s="76">
        <v>24.955573909999998</v>
      </c>
      <c r="J27" s="25"/>
      <c r="K27" s="25" t="s">
        <v>26</v>
      </c>
      <c r="L27" s="88">
        <v>0</v>
      </c>
      <c r="M27" s="25">
        <v>0.32322138127504302</v>
      </c>
      <c r="N27" s="25">
        <v>6.4657845097570998E-2</v>
      </c>
      <c r="O27" s="25">
        <v>6.4657845097570998E-2</v>
      </c>
      <c r="P27" s="88">
        <v>3.11602014748921E-2</v>
      </c>
      <c r="Q27" s="25">
        <v>0.23020813616164301</v>
      </c>
      <c r="R27" s="25">
        <v>9.8538140961523801E-2</v>
      </c>
      <c r="S27" s="25">
        <v>34.124818782483302</v>
      </c>
      <c r="T27" s="25">
        <v>1129.02906692901</v>
      </c>
      <c r="U27" s="25">
        <v>0</v>
      </c>
      <c r="V27" s="25">
        <v>2.2375193460407701</v>
      </c>
      <c r="W27" s="25">
        <v>0</v>
      </c>
      <c r="X27" s="25">
        <v>0.84642943964020501</v>
      </c>
      <c r="Y27" s="88">
        <v>0</v>
      </c>
      <c r="Z27" s="25">
        <v>15.3643706541441</v>
      </c>
      <c r="AA27" s="25">
        <v>15.3643706541441</v>
      </c>
      <c r="AB27" s="25">
        <v>25.2593823799996</v>
      </c>
      <c r="AC27" s="25">
        <v>0</v>
      </c>
      <c r="AD27" s="25">
        <v>1.6487693647447801</v>
      </c>
      <c r="AE27" s="25">
        <v>0</v>
      </c>
      <c r="AF27" s="88">
        <v>6.61484649363691</v>
      </c>
      <c r="AG27" s="25">
        <v>5.9303829745862201E-2</v>
      </c>
      <c r="AH27" s="25">
        <v>6.7737070915193698</v>
      </c>
      <c r="AI27" s="25">
        <v>4.00258986929347E-2</v>
      </c>
      <c r="AJ27" s="25">
        <v>13.6314992121783</v>
      </c>
      <c r="AK27" s="25">
        <v>0</v>
      </c>
      <c r="AL27" s="88">
        <v>144.92476194833401</v>
      </c>
      <c r="AM27" s="25">
        <v>3516.4274161446601</v>
      </c>
      <c r="AN27" s="25">
        <v>390.71417573033</v>
      </c>
      <c r="AO27" s="25">
        <v>3907.1415918749899</v>
      </c>
      <c r="AP27" s="25">
        <v>0</v>
      </c>
      <c r="AQ27" s="25">
        <v>3.0180414520963099</v>
      </c>
      <c r="AR27" s="25">
        <v>33.033668173415499</v>
      </c>
      <c r="AS27" s="25">
        <v>32.767706384695401</v>
      </c>
      <c r="AT27" s="25">
        <v>19.443309574011899</v>
      </c>
      <c r="AU27" s="25">
        <v>2.18590445796612</v>
      </c>
      <c r="AV27" s="25">
        <v>25.210202440406299</v>
      </c>
      <c r="AW27" s="25">
        <v>16.327060449412102</v>
      </c>
      <c r="AX27" s="25">
        <v>0</v>
      </c>
      <c r="AY27" s="25">
        <v>3.8011103882780199</v>
      </c>
      <c r="AZ27" s="25">
        <v>752.32529386606905</v>
      </c>
      <c r="BA27" s="25">
        <v>611.93064843652598</v>
      </c>
      <c r="BB27" s="25">
        <v>140.394645429543</v>
      </c>
      <c r="BC27" s="25">
        <v>8.6251756808148304E-3</v>
      </c>
      <c r="BD27" s="25">
        <v>0.15759504643485001</v>
      </c>
      <c r="BE27" s="25">
        <v>323.11246708686701</v>
      </c>
      <c r="BF27" s="25">
        <v>12.3771293617068</v>
      </c>
      <c r="BG27" s="25">
        <v>10.4191383481869</v>
      </c>
      <c r="BH27" s="25">
        <v>3.0251718356233801</v>
      </c>
      <c r="BI27" s="25">
        <v>0.80548569453859997</v>
      </c>
      <c r="BJ27" s="25">
        <v>25.9656402642239</v>
      </c>
      <c r="BK27" s="25">
        <v>1.90563839873013</v>
      </c>
      <c r="BL27" s="25">
        <v>50.103839778545698</v>
      </c>
      <c r="BM27" s="25">
        <v>83.575589055705294</v>
      </c>
      <c r="BN27" s="25">
        <v>2.3787113055220201</v>
      </c>
      <c r="BO27" s="25">
        <v>1500.33127486014</v>
      </c>
      <c r="BP27" s="25">
        <v>22.091771838181799</v>
      </c>
      <c r="BQ27" s="25">
        <v>36.756821331922303</v>
      </c>
      <c r="BR27" s="25">
        <v>0.50459688411294301</v>
      </c>
      <c r="BS27" s="25">
        <v>20.9906205051009</v>
      </c>
      <c r="BT27" s="88">
        <v>0</v>
      </c>
      <c r="BU27" s="25">
        <v>0.26167580250996197</v>
      </c>
      <c r="BV27" s="25">
        <v>142.13566237107</v>
      </c>
      <c r="BW27" s="25">
        <v>51.494916476439201</v>
      </c>
      <c r="BX27" s="48"/>
      <c r="BY27" s="22">
        <f t="shared" si="0"/>
        <v>7.4723916214919891E-3</v>
      </c>
      <c r="BZ27" s="54">
        <f t="shared" si="1"/>
        <v>-1.6053188253243803E-3</v>
      </c>
      <c r="CA27" s="22">
        <f t="shared" si="2"/>
        <v>-2.702546490546252E-4</v>
      </c>
      <c r="CB27" s="22">
        <f t="shared" si="3"/>
        <v>1.1719988567087027E-2</v>
      </c>
      <c r="CC27" s="22">
        <f t="shared" si="4"/>
        <v>1.0787069166764833E-2</v>
      </c>
      <c r="CD27" s="22">
        <f t="shared" si="5"/>
        <v>-2.8281098447818925E-3</v>
      </c>
      <c r="CE27" s="22">
        <f t="shared" si="6"/>
        <v>8.5899667047636356E-3</v>
      </c>
      <c r="CF27" s="22">
        <f t="shared" si="7"/>
        <v>1.2173972479866003E-2</v>
      </c>
      <c r="CH27" s="88">
        <f t="shared" si="8"/>
        <v>-1.0562086250101856</v>
      </c>
      <c r="CI27" s="88">
        <f t="shared" si="9"/>
        <v>-4.2551356398601001</v>
      </c>
    </row>
    <row r="28" spans="1:87" x14ac:dyDescent="0.25">
      <c r="A28" s="27" t="s">
        <v>27</v>
      </c>
      <c r="B28" s="76">
        <v>5898.0191089999998</v>
      </c>
      <c r="C28" s="76">
        <v>29.175021780000002</v>
      </c>
      <c r="D28" s="76">
        <v>8670.3848130999995</v>
      </c>
      <c r="E28" s="76">
        <v>458.60741310999998</v>
      </c>
      <c r="F28" s="76">
        <v>675.79628058000003</v>
      </c>
      <c r="G28" s="76">
        <v>19444.345517999998</v>
      </c>
      <c r="H28" s="76">
        <v>225.87379114000001</v>
      </c>
      <c r="I28" s="76">
        <v>34.695541710000001</v>
      </c>
      <c r="J28" s="25"/>
      <c r="K28" s="25" t="s">
        <v>27</v>
      </c>
      <c r="L28" s="88">
        <v>0</v>
      </c>
      <c r="M28" s="25">
        <v>0</v>
      </c>
      <c r="N28" s="25">
        <v>8.1466268233932396E-2</v>
      </c>
      <c r="O28" s="25">
        <v>8.1466268233932396E-2</v>
      </c>
      <c r="P28" s="88">
        <v>3.2834114271069303E-2</v>
      </c>
      <c r="Q28" s="25">
        <v>0</v>
      </c>
      <c r="R28" s="25">
        <v>0.29968701750330301</v>
      </c>
      <c r="S28" s="25">
        <v>247.26685561091199</v>
      </c>
      <c r="T28" s="25">
        <v>5950.3384343859198</v>
      </c>
      <c r="U28" s="25">
        <v>1.71077808982952</v>
      </c>
      <c r="V28" s="25">
        <v>41.976799683734399</v>
      </c>
      <c r="W28" s="25">
        <v>0.86895458481787002</v>
      </c>
      <c r="X28" s="25">
        <v>0</v>
      </c>
      <c r="Y28" s="88">
        <v>0</v>
      </c>
      <c r="Z28" s="25">
        <v>18.914128860404201</v>
      </c>
      <c r="AA28" s="25">
        <v>18.914128860404201</v>
      </c>
      <c r="AB28" s="25">
        <v>34.9134923744638</v>
      </c>
      <c r="AC28" s="25">
        <v>0</v>
      </c>
      <c r="AD28" s="25">
        <v>3.7648108036560299</v>
      </c>
      <c r="AE28" s="25">
        <v>0</v>
      </c>
      <c r="AF28" s="88">
        <v>0</v>
      </c>
      <c r="AG28" s="25">
        <v>0</v>
      </c>
      <c r="AH28" s="25">
        <v>0</v>
      </c>
      <c r="AI28" s="25">
        <v>0</v>
      </c>
      <c r="AJ28" s="25">
        <v>29.186372650407598</v>
      </c>
      <c r="AK28" s="25">
        <v>0</v>
      </c>
      <c r="AL28" s="88">
        <v>269.40975562316402</v>
      </c>
      <c r="AM28" s="25">
        <v>7800.4443214413805</v>
      </c>
      <c r="AN28" s="25">
        <v>866.71609995271001</v>
      </c>
      <c r="AO28" s="25">
        <v>8667.16042139409</v>
      </c>
      <c r="AP28" s="25">
        <v>0</v>
      </c>
      <c r="AQ28" s="25">
        <v>8.5674882697795898</v>
      </c>
      <c r="AR28" s="25">
        <v>39.347189576955003</v>
      </c>
      <c r="AS28" s="25">
        <v>62.229548899327</v>
      </c>
      <c r="AT28" s="25">
        <v>22.899152058455499</v>
      </c>
      <c r="AU28" s="25">
        <v>1.14950545908497</v>
      </c>
      <c r="AV28" s="25">
        <v>29.8408656797676</v>
      </c>
      <c r="AW28" s="25">
        <v>19.5599683359954</v>
      </c>
      <c r="AX28" s="25">
        <v>0</v>
      </c>
      <c r="AY28" s="25">
        <v>3.1430051779405499</v>
      </c>
      <c r="AZ28" s="25">
        <v>929.31345158849604</v>
      </c>
      <c r="BA28" s="25">
        <v>681.65069940476303</v>
      </c>
      <c r="BB28" s="25">
        <v>247.66275218373301</v>
      </c>
      <c r="BC28" s="25">
        <v>0</v>
      </c>
      <c r="BD28" s="25">
        <v>0.185859785655627</v>
      </c>
      <c r="BE28" s="25">
        <v>383.50930241714701</v>
      </c>
      <c r="BF28" s="25">
        <v>0</v>
      </c>
      <c r="BG28" s="25">
        <v>13.1108692203905</v>
      </c>
      <c r="BH28" s="25">
        <v>3.4691901214195502</v>
      </c>
      <c r="BI28" s="25">
        <v>1.01217185777983</v>
      </c>
      <c r="BJ28" s="25">
        <v>32.674931728809398</v>
      </c>
      <c r="BK28" s="25">
        <v>11.274985348229301</v>
      </c>
      <c r="BL28" s="25">
        <v>59.719786071639199</v>
      </c>
      <c r="BM28" s="25">
        <v>69.200033489089805</v>
      </c>
      <c r="BN28" s="25">
        <v>2.82886842463224</v>
      </c>
      <c r="BO28" s="25">
        <v>19412.720180338001</v>
      </c>
      <c r="BP28" s="25">
        <v>37.608462182337099</v>
      </c>
      <c r="BQ28" s="25">
        <v>475.61144930085902</v>
      </c>
      <c r="BR28" s="25">
        <v>0</v>
      </c>
      <c r="BS28" s="25">
        <v>29.283270549215398</v>
      </c>
      <c r="BT28" s="88">
        <v>0</v>
      </c>
      <c r="BU28" s="25">
        <v>3.2303263034745899E-2</v>
      </c>
      <c r="BV28" s="25">
        <v>227.46587119936899</v>
      </c>
      <c r="BW28" s="25">
        <v>90.986943435442001</v>
      </c>
      <c r="BX28" s="48"/>
      <c r="BY28" s="22">
        <f t="shared" si="0"/>
        <v>8.8706605419578873E-3</v>
      </c>
      <c r="BZ28" s="54">
        <f t="shared" si="1"/>
        <v>3.8906124880352559E-4</v>
      </c>
      <c r="CA28" s="22">
        <f t="shared" si="2"/>
        <v>-3.7188565160773594E-4</v>
      </c>
      <c r="CB28" s="22">
        <f t="shared" si="3"/>
        <v>1.0263812250361382</v>
      </c>
      <c r="CC28" s="22">
        <f t="shared" si="4"/>
        <v>8.6629935573757002E-3</v>
      </c>
      <c r="CD28" s="22">
        <f t="shared" si="5"/>
        <v>-1.6264542117255046E-3</v>
      </c>
      <c r="CE28" s="22">
        <f t="shared" si="6"/>
        <v>7.0485382626007571E-3</v>
      </c>
      <c r="CF28" s="22">
        <f t="shared" si="7"/>
        <v>6.281806068500771E-3</v>
      </c>
      <c r="CH28" s="88">
        <f t="shared" si="8"/>
        <v>-3.2243917059095111</v>
      </c>
      <c r="CI28" s="88">
        <f t="shared" si="9"/>
        <v>-31.625337661997037</v>
      </c>
    </row>
    <row r="29" spans="1:87" x14ac:dyDescent="0.25">
      <c r="A29" s="27" t="s">
        <v>28</v>
      </c>
      <c r="B29" s="76">
        <v>513.36752979000005</v>
      </c>
      <c r="C29" s="76">
        <v>281.81869940000001</v>
      </c>
      <c r="D29" s="76">
        <v>1577.4885279</v>
      </c>
      <c r="E29" s="76">
        <v>445.56713922</v>
      </c>
      <c r="F29" s="76">
        <v>430.24654860999999</v>
      </c>
      <c r="G29" s="76"/>
      <c r="H29" s="76">
        <v>268.14378689</v>
      </c>
      <c r="I29" s="76"/>
      <c r="J29" s="25"/>
      <c r="K29" s="25" t="s">
        <v>28</v>
      </c>
      <c r="L29" s="88">
        <v>0</v>
      </c>
      <c r="M29" s="25">
        <v>2.1935332367157698E-2</v>
      </c>
      <c r="N29" s="25">
        <v>5.8479059864283402E-2</v>
      </c>
      <c r="O29" s="25">
        <v>5.8479059864283402E-2</v>
      </c>
      <c r="P29" s="88">
        <v>2.39155034094479E-2</v>
      </c>
      <c r="Q29" s="25">
        <v>1.5623006395917001E-2</v>
      </c>
      <c r="R29" s="25">
        <v>0.20498644650202499</v>
      </c>
      <c r="S29" s="25">
        <v>720.07473775867095</v>
      </c>
      <c r="T29" s="25">
        <v>512.290397570506</v>
      </c>
      <c r="U29" s="25">
        <v>1.1359044151817901</v>
      </c>
      <c r="V29" s="25">
        <v>25.242746929215102</v>
      </c>
      <c r="W29" s="25">
        <v>0.57695865552439596</v>
      </c>
      <c r="X29" s="25">
        <v>5.7442678997029199E-2</v>
      </c>
      <c r="Y29" s="88">
        <v>0</v>
      </c>
      <c r="Z29" s="25">
        <v>250.85284528259399</v>
      </c>
      <c r="AA29" s="25">
        <v>250.85284528259399</v>
      </c>
      <c r="AB29" s="25">
        <v>0</v>
      </c>
      <c r="AC29" s="25">
        <v>0</v>
      </c>
      <c r="AD29" s="25">
        <v>0.56280889071468299</v>
      </c>
      <c r="AE29" s="25">
        <v>0</v>
      </c>
      <c r="AF29" s="88">
        <v>0.44891466082744902</v>
      </c>
      <c r="AG29" s="25">
        <v>4.0246613680781701E-3</v>
      </c>
      <c r="AH29" s="25">
        <v>0.45969525050480298</v>
      </c>
      <c r="AI29" s="25">
        <v>2.7163807432993201E-3</v>
      </c>
      <c r="AJ29" s="25">
        <v>281.550343007545</v>
      </c>
      <c r="AK29" s="25">
        <v>0</v>
      </c>
      <c r="AL29" s="88">
        <v>292.94006261126401</v>
      </c>
      <c r="AM29" s="25">
        <v>1416.5898445719399</v>
      </c>
      <c r="AN29" s="25">
        <v>157.39889320590601</v>
      </c>
      <c r="AO29" s="25">
        <v>1573.98873777785</v>
      </c>
      <c r="AP29" s="25">
        <v>0</v>
      </c>
      <c r="AQ29" s="25">
        <v>2.1695448748050201</v>
      </c>
      <c r="AR29" s="25">
        <v>3.4162104770250799</v>
      </c>
      <c r="AS29" s="25">
        <v>5.1866650325236803</v>
      </c>
      <c r="AT29" s="25">
        <v>4.6252740686849902</v>
      </c>
      <c r="AU29" s="25">
        <v>12.1665166068662</v>
      </c>
      <c r="AV29" s="25">
        <v>29.215254277793299</v>
      </c>
      <c r="AW29" s="25">
        <v>6.82452164222292</v>
      </c>
      <c r="AX29" s="25">
        <v>0</v>
      </c>
      <c r="AY29" s="25">
        <v>1.6872102853332001</v>
      </c>
      <c r="AZ29" s="25">
        <v>445.44819240713798</v>
      </c>
      <c r="BA29" s="25">
        <v>429.67833470446499</v>
      </c>
      <c r="BB29" s="25">
        <v>15.769857702673599</v>
      </c>
      <c r="BC29" s="25">
        <v>5.8534499578365997E-4</v>
      </c>
      <c r="BD29" s="25">
        <v>9.7557885106124896E-5</v>
      </c>
      <c r="BE29" s="25">
        <v>12.7846515903591</v>
      </c>
      <c r="BF29" s="25">
        <v>0.83997068955064302</v>
      </c>
      <c r="BG29" s="25">
        <v>78.396936810022197</v>
      </c>
      <c r="BH29" s="25">
        <v>19.5207719472874</v>
      </c>
      <c r="BI29" s="25">
        <v>10.458123102784899</v>
      </c>
      <c r="BJ29" s="25">
        <v>195.928520797852</v>
      </c>
      <c r="BK29" s="25">
        <v>5.2468856232675796</v>
      </c>
      <c r="BL29" s="25">
        <v>10.6697643016584</v>
      </c>
      <c r="BM29" s="25">
        <v>43.143795127785303</v>
      </c>
      <c r="BN29" s="25">
        <v>1.3007635708262301E-4</v>
      </c>
      <c r="BO29" s="25">
        <v>0</v>
      </c>
      <c r="BP29" s="25">
        <v>1.31076652898771</v>
      </c>
      <c r="BQ29" s="25">
        <v>0</v>
      </c>
      <c r="BR29" s="25">
        <v>3.4244342647332102E-2</v>
      </c>
      <c r="BS29" s="25">
        <v>0.40694344779995201</v>
      </c>
      <c r="BT29" s="88">
        <v>0</v>
      </c>
      <c r="BU29" s="25">
        <v>3.9197448176061099E-2</v>
      </c>
      <c r="BV29" s="25">
        <v>267.66841856953101</v>
      </c>
      <c r="BW29" s="25">
        <v>0.19727936447802799</v>
      </c>
      <c r="BX29" s="48"/>
      <c r="BY29" s="22">
        <f t="shared" si="0"/>
        <v>-2.0981697458245211E-3</v>
      </c>
      <c r="BZ29" s="22">
        <f t="shared" si="1"/>
        <v>-9.5223061147594842E-4</v>
      </c>
      <c r="CA29" s="22">
        <f t="shared" si="2"/>
        <v>-2.218583565110939E-3</v>
      </c>
      <c r="CB29" s="22">
        <f t="shared" si="3"/>
        <v>-2.6695598124728463E-4</v>
      </c>
      <c r="CC29" s="22">
        <f t="shared" si="4"/>
        <v>-1.3206704559763128E-3</v>
      </c>
      <c r="CD29" s="22" t="str">
        <f t="shared" si="5"/>
        <v/>
      </c>
      <c r="CE29" s="22">
        <f t="shared" si="6"/>
        <v>-1.7728112442299364E-3</v>
      </c>
      <c r="CF29" s="22" t="str">
        <f t="shared" si="7"/>
        <v/>
      </c>
      <c r="CH29" s="88">
        <f t="shared" si="8"/>
        <v>-3.4997901221499887</v>
      </c>
      <c r="CI29" s="88">
        <f t="shared" si="9"/>
        <v>0</v>
      </c>
    </row>
    <row r="30" spans="1:87" x14ac:dyDescent="0.25">
      <c r="A30" s="27" t="s">
        <v>29</v>
      </c>
      <c r="B30" s="76">
        <v>306.04751763000002</v>
      </c>
      <c r="C30" s="76">
        <v>58.969200120000004</v>
      </c>
      <c r="D30" s="76">
        <v>223.71049790999999</v>
      </c>
      <c r="E30" s="76">
        <v>33.760139160000001</v>
      </c>
      <c r="F30" s="76">
        <v>64.056890640000006</v>
      </c>
      <c r="G30" s="76">
        <v>66.559063929999994</v>
      </c>
      <c r="H30" s="76">
        <v>29.64875924</v>
      </c>
      <c r="I30" s="76">
        <v>1.5515889</v>
      </c>
      <c r="J30" s="25"/>
      <c r="K30" s="25" t="s">
        <v>29</v>
      </c>
      <c r="L30" s="88">
        <v>2.2398932297160901E-3</v>
      </c>
      <c r="M30" s="25">
        <v>4.5097053314373603E-3</v>
      </c>
      <c r="N30" s="25">
        <v>4.9662474762082701E-2</v>
      </c>
      <c r="O30" s="25">
        <v>4.9485096016534599E-2</v>
      </c>
      <c r="P30" s="88">
        <v>2.4001752558739299E-2</v>
      </c>
      <c r="Q30" s="25">
        <v>1.0738921723573401E-3</v>
      </c>
      <c r="R30" s="25">
        <v>0.299604751640139</v>
      </c>
      <c r="S30" s="25">
        <v>155.113945636171</v>
      </c>
      <c r="T30" s="25">
        <v>305.868709183242</v>
      </c>
      <c r="U30" s="25">
        <v>1.12827469247838</v>
      </c>
      <c r="V30" s="25">
        <v>21.936375913883101</v>
      </c>
      <c r="W30" s="25">
        <v>0.50297530004232804</v>
      </c>
      <c r="X30" s="25">
        <v>4.1723872891196298E-3</v>
      </c>
      <c r="Y30" s="88">
        <v>1.2886857945182001E-3</v>
      </c>
      <c r="Z30" s="25">
        <v>15.8154852459312</v>
      </c>
      <c r="AA30" s="25">
        <v>15.8154852459312</v>
      </c>
      <c r="AB30" s="25">
        <v>1.54995742874937</v>
      </c>
      <c r="AC30" s="25">
        <v>0</v>
      </c>
      <c r="AD30" s="25">
        <v>0.49188451721423898</v>
      </c>
      <c r="AE30" s="25">
        <v>1.2267509897540101E-3</v>
      </c>
      <c r="AF30" s="88">
        <v>3.3994816433076003E-2</v>
      </c>
      <c r="AG30" s="25">
        <v>2.9423126925599398E-3</v>
      </c>
      <c r="AH30" s="25">
        <v>4.6024297573262199E-3</v>
      </c>
      <c r="AI30" s="25">
        <v>5.5212983622414499E-4</v>
      </c>
      <c r="AJ30" s="25">
        <v>58.953876531468197</v>
      </c>
      <c r="AK30" s="25">
        <v>0</v>
      </c>
      <c r="AL30" s="88">
        <v>51.570805962179698</v>
      </c>
      <c r="AM30" s="25">
        <v>201.152777498966</v>
      </c>
      <c r="AN30" s="25">
        <v>22.350561010929301</v>
      </c>
      <c r="AO30" s="25">
        <v>223.503338509895</v>
      </c>
      <c r="AP30" s="25">
        <v>9.1555752101280093E-6</v>
      </c>
      <c r="AQ30" s="25">
        <v>1.8978923791067901</v>
      </c>
      <c r="AR30" s="25">
        <v>0.55547119352722896</v>
      </c>
      <c r="AS30" s="25">
        <v>4.4730090251822903</v>
      </c>
      <c r="AT30" s="25">
        <v>0.73156223493554295</v>
      </c>
      <c r="AU30" s="25">
        <v>2.2091840336866202</v>
      </c>
      <c r="AV30" s="25">
        <v>4.1872030872424002</v>
      </c>
      <c r="AW30" s="25">
        <v>1.05257615767456</v>
      </c>
      <c r="AX30" s="25">
        <v>0</v>
      </c>
      <c r="AY30" s="25">
        <v>0.30558735567717699</v>
      </c>
      <c r="AZ30" s="25">
        <v>64.773327498867303</v>
      </c>
      <c r="BA30" s="25">
        <v>64.029401662351106</v>
      </c>
      <c r="BB30" s="25">
        <v>0.74392583651625499</v>
      </c>
      <c r="BC30" s="25">
        <v>0</v>
      </c>
      <c r="BD30" s="25">
        <v>2.16686012224629E-3</v>
      </c>
      <c r="BE30" s="25">
        <v>3.2351887016429899</v>
      </c>
      <c r="BF30" s="25">
        <v>2.92177229561776E-2</v>
      </c>
      <c r="BG30" s="25">
        <v>11.219396876160801</v>
      </c>
      <c r="BH30" s="25">
        <v>3.0577830709281999</v>
      </c>
      <c r="BI30" s="25">
        <v>1.5314236757662401</v>
      </c>
      <c r="BJ30" s="25">
        <v>28.039773134035499</v>
      </c>
      <c r="BK30" s="25">
        <v>4.5574379493558599</v>
      </c>
      <c r="BL30" s="25">
        <v>1.75846686861004</v>
      </c>
      <c r="BM30" s="25">
        <v>6.1057330835496604</v>
      </c>
      <c r="BN30" s="25">
        <v>8.6676058356343795E-3</v>
      </c>
      <c r="BO30" s="25">
        <v>66.491080341936794</v>
      </c>
      <c r="BP30" s="25">
        <v>1.1049812086800299</v>
      </c>
      <c r="BQ30" s="25">
        <v>0</v>
      </c>
      <c r="BR30" s="25">
        <v>9.5248092292090497E-4</v>
      </c>
      <c r="BS30" s="25">
        <v>0.1015483785358</v>
      </c>
      <c r="BT30" s="88">
        <v>0</v>
      </c>
      <c r="BU30" s="25">
        <v>4.8719345458754303E-2</v>
      </c>
      <c r="BV30" s="25">
        <v>29.6236420430231</v>
      </c>
      <c r="BW30" s="25">
        <v>0.167758277432386</v>
      </c>
      <c r="BX30" s="48"/>
      <c r="BY30" s="22">
        <f t="shared" si="0"/>
        <v>-5.8425060311773124E-4</v>
      </c>
      <c r="BZ30" s="22">
        <f t="shared" si="1"/>
        <v>-2.5985749341391639E-4</v>
      </c>
      <c r="CA30" s="22">
        <f t="shared" si="2"/>
        <v>-9.2601555152912844E-4</v>
      </c>
      <c r="CB30" s="22">
        <f t="shared" si="3"/>
        <v>0.91863330870426718</v>
      </c>
      <c r="CC30" s="22">
        <f t="shared" si="4"/>
        <v>-4.2913381174538472E-4</v>
      </c>
      <c r="CD30" s="22">
        <f t="shared" si="5"/>
        <v>-1.0214024063604319E-3</v>
      </c>
      <c r="CE30" s="22">
        <f t="shared" si="6"/>
        <v>-8.4715845184556876E-4</v>
      </c>
      <c r="CF30" s="22">
        <f t="shared" si="7"/>
        <v>-1.0514842240944185E-3</v>
      </c>
      <c r="CH30" s="88">
        <f t="shared" si="8"/>
        <v>-0.20715940010498457</v>
      </c>
      <c r="CI30" s="88">
        <f t="shared" si="9"/>
        <v>-6.7983588063199818E-2</v>
      </c>
    </row>
    <row r="31" spans="1:87" x14ac:dyDescent="0.25">
      <c r="A31" s="27" t="s">
        <v>30</v>
      </c>
      <c r="B31" s="76">
        <v>1165.8939232</v>
      </c>
      <c r="C31" s="76">
        <v>224.84134788</v>
      </c>
      <c r="D31" s="76">
        <v>1972.4438299000001</v>
      </c>
      <c r="E31" s="76">
        <v>403.39106264999998</v>
      </c>
      <c r="F31" s="76">
        <v>374.81824994999999</v>
      </c>
      <c r="G31" s="76">
        <v>389.89985436000001</v>
      </c>
      <c r="H31" s="76">
        <v>152.24653058000001</v>
      </c>
      <c r="I31" s="76">
        <v>10.4477841</v>
      </c>
      <c r="J31" s="25"/>
      <c r="K31" s="25" t="s">
        <v>30</v>
      </c>
      <c r="L31" s="88">
        <v>0</v>
      </c>
      <c r="M31" s="25">
        <v>0</v>
      </c>
      <c r="N31" s="25">
        <v>0.181649349596058</v>
      </c>
      <c r="O31" s="25">
        <v>0.181649349596058</v>
      </c>
      <c r="P31" s="88">
        <v>7.3211849848707794E-2</v>
      </c>
      <c r="Q31" s="25">
        <v>0</v>
      </c>
      <c r="R31" s="25">
        <v>3.45582360139763</v>
      </c>
      <c r="S31" s="25">
        <v>698.51584357195202</v>
      </c>
      <c r="T31" s="25">
        <v>1164.12488093299</v>
      </c>
      <c r="U31" s="25">
        <v>6.9668435346020896</v>
      </c>
      <c r="V31" s="25">
        <v>86.163075928943897</v>
      </c>
      <c r="W31" s="25">
        <v>1.9375502094856001</v>
      </c>
      <c r="X31" s="25">
        <v>0</v>
      </c>
      <c r="Y31" s="88">
        <v>0</v>
      </c>
      <c r="Z31" s="25">
        <v>92.858475305248206</v>
      </c>
      <c r="AA31" s="25">
        <v>92.858475305248206</v>
      </c>
      <c r="AB31" s="25">
        <v>10.436252879701399</v>
      </c>
      <c r="AC31" s="25">
        <v>0</v>
      </c>
      <c r="AD31" s="25">
        <v>1.89003120688393</v>
      </c>
      <c r="AE31" s="25">
        <v>0</v>
      </c>
      <c r="AF31" s="88">
        <v>0</v>
      </c>
      <c r="AG31" s="25">
        <v>0</v>
      </c>
      <c r="AH31" s="25">
        <v>0</v>
      </c>
      <c r="AI31" s="25">
        <v>0</v>
      </c>
      <c r="AJ31" s="25">
        <v>222.976742310113</v>
      </c>
      <c r="AK31" s="25">
        <v>0</v>
      </c>
      <c r="AL31" s="88">
        <v>237.84811858275799</v>
      </c>
      <c r="AM31" s="25">
        <v>1772.40491155166</v>
      </c>
      <c r="AN31" s="25">
        <v>196.93399722614399</v>
      </c>
      <c r="AO31" s="25">
        <v>1969.33890877781</v>
      </c>
      <c r="AP31" s="25">
        <v>0</v>
      </c>
      <c r="AQ31" s="25">
        <v>7.6279978111851499</v>
      </c>
      <c r="AR31" s="25">
        <v>3.59881746567679</v>
      </c>
      <c r="AS31" s="25">
        <v>17.706218961794999</v>
      </c>
      <c r="AT31" s="25">
        <v>4.6044137265276603</v>
      </c>
      <c r="AU31" s="25">
        <v>16.170312409376201</v>
      </c>
      <c r="AV31" s="25">
        <v>22.895724628603801</v>
      </c>
      <c r="AW31" s="25">
        <v>6.3827961347464903</v>
      </c>
      <c r="AX31" s="25">
        <v>0</v>
      </c>
      <c r="AY31" s="25">
        <v>2.3143094207355701</v>
      </c>
      <c r="AZ31" s="25">
        <v>406.53862967195198</v>
      </c>
      <c r="BA31" s="25">
        <v>374.20973564261902</v>
      </c>
      <c r="BB31" s="25">
        <v>32.328894029332403</v>
      </c>
      <c r="BC31" s="25">
        <v>0</v>
      </c>
      <c r="BD31" s="25">
        <v>3.0439977512855699E-2</v>
      </c>
      <c r="BE31" s="25">
        <v>29.7954474415912</v>
      </c>
      <c r="BF31" s="25">
        <v>0.41042968082585102</v>
      </c>
      <c r="BG31" s="25">
        <v>61.124030308371502</v>
      </c>
      <c r="BH31" s="25">
        <v>18.952350679850301</v>
      </c>
      <c r="BI31" s="25">
        <v>8.6451513061834095</v>
      </c>
      <c r="BJ31" s="25">
        <v>152.76651767941399</v>
      </c>
      <c r="BK31" s="25">
        <v>17.9948108409023</v>
      </c>
      <c r="BL31" s="25">
        <v>11.5718558098954</v>
      </c>
      <c r="BM31" s="25">
        <v>34.825379731256497</v>
      </c>
      <c r="BN31" s="25">
        <v>0.121759242050959</v>
      </c>
      <c r="BO31" s="25">
        <v>389.47436783456499</v>
      </c>
      <c r="BP31" s="25">
        <v>3.98069542508606</v>
      </c>
      <c r="BQ31" s="25">
        <v>0</v>
      </c>
      <c r="BR31" s="25">
        <v>0</v>
      </c>
      <c r="BS31" s="25">
        <v>0.33529932130227003</v>
      </c>
      <c r="BT31" s="88">
        <v>0</v>
      </c>
      <c r="BU31" s="25">
        <v>7.1996134717835905E-2</v>
      </c>
      <c r="BV31" s="25">
        <v>151.716126541444</v>
      </c>
      <c r="BW31" s="25">
        <v>0.61130697223223396</v>
      </c>
      <c r="BX31" s="48"/>
      <c r="BY31" s="22">
        <f t="shared" si="0"/>
        <v>-1.5173269469958208E-3</v>
      </c>
      <c r="BZ31" s="22">
        <f t="shared" si="1"/>
        <v>-8.292983419055832E-3</v>
      </c>
      <c r="CA31" s="22">
        <f t="shared" si="2"/>
        <v>-1.5741493243675536E-3</v>
      </c>
      <c r="CB31" s="22">
        <f t="shared" si="3"/>
        <v>7.8027683639658842E-3</v>
      </c>
      <c r="CC31" s="22">
        <f t="shared" si="4"/>
        <v>-1.6234916721961814E-3</v>
      </c>
      <c r="CD31" s="22">
        <f t="shared" si="5"/>
        <v>-1.0912713115357093E-3</v>
      </c>
      <c r="CE31" s="22">
        <f t="shared" si="6"/>
        <v>-3.483849756939494E-3</v>
      </c>
      <c r="CF31" s="22">
        <f t="shared" si="7"/>
        <v>-1.1037000945109913E-3</v>
      </c>
      <c r="CH31" s="88">
        <f t="shared" si="8"/>
        <v>-3.104921122190035</v>
      </c>
      <c r="CI31" s="88">
        <f t="shared" si="9"/>
        <v>-0.4254865254350193</v>
      </c>
    </row>
    <row r="32" spans="1:87" x14ac:dyDescent="0.25">
      <c r="A32" s="27" t="s">
        <v>31</v>
      </c>
      <c r="B32" s="76">
        <v>473.31290158000002</v>
      </c>
      <c r="C32" s="76">
        <v>251.20362115</v>
      </c>
      <c r="D32" s="76">
        <v>1265.8693232000001</v>
      </c>
      <c r="E32" s="76">
        <v>180.1038332</v>
      </c>
      <c r="F32" s="76">
        <v>174.11681285</v>
      </c>
      <c r="G32" s="76"/>
      <c r="H32" s="76">
        <v>58.083840510000002</v>
      </c>
      <c r="I32" s="76"/>
      <c r="J32" s="25"/>
      <c r="K32" s="25" t="s">
        <v>31</v>
      </c>
      <c r="L32" s="88">
        <v>0</v>
      </c>
      <c r="M32" s="25">
        <v>1.8611823156467502E-2</v>
      </c>
      <c r="N32" s="25">
        <v>6.4852986968699797E-3</v>
      </c>
      <c r="O32" s="25">
        <v>6.4852986968699797E-3</v>
      </c>
      <c r="P32" s="88">
        <v>2.9071553894740301E-3</v>
      </c>
      <c r="Q32" s="25">
        <v>1.32563340033179E-2</v>
      </c>
      <c r="R32" s="25">
        <v>1.4364604990655401</v>
      </c>
      <c r="S32" s="25">
        <v>121.42254291073399</v>
      </c>
      <c r="T32" s="25">
        <v>476.37456335367</v>
      </c>
      <c r="U32" s="25">
        <v>5.7995431094760103E-2</v>
      </c>
      <c r="V32" s="25">
        <v>1.28880410482977</v>
      </c>
      <c r="W32" s="25">
        <v>2.9457506708774901E-2</v>
      </c>
      <c r="X32" s="25">
        <v>4.8740512943490001E-2</v>
      </c>
      <c r="Y32" s="88">
        <v>0</v>
      </c>
      <c r="Z32" s="25">
        <v>43.447033756706404</v>
      </c>
      <c r="AA32" s="25">
        <v>43.447033756706404</v>
      </c>
      <c r="AB32" s="25">
        <v>0</v>
      </c>
      <c r="AC32" s="25">
        <v>0</v>
      </c>
      <c r="AD32" s="25">
        <v>2.8735023375606902E-2</v>
      </c>
      <c r="AE32" s="25">
        <v>0</v>
      </c>
      <c r="AF32" s="88">
        <v>0.38090249613739102</v>
      </c>
      <c r="AG32" s="25">
        <v>3.4148134768542098E-3</v>
      </c>
      <c r="AH32" s="25">
        <v>0.39005447115417402</v>
      </c>
      <c r="AI32" s="25">
        <v>2.3048607349658501E-3</v>
      </c>
      <c r="AJ32" s="25">
        <v>251.31546303477199</v>
      </c>
      <c r="AK32" s="25">
        <v>0</v>
      </c>
      <c r="AL32" s="88">
        <v>59.599427666132001</v>
      </c>
      <c r="AM32" s="25">
        <v>1139.01235473734</v>
      </c>
      <c r="AN32" s="25">
        <v>126.556899031399</v>
      </c>
      <c r="AO32" s="25">
        <v>1265.5692537687401</v>
      </c>
      <c r="AP32" s="25">
        <v>0</v>
      </c>
      <c r="AQ32" s="25">
        <v>0.11192281164812</v>
      </c>
      <c r="AR32" s="25">
        <v>1.3785783368331701</v>
      </c>
      <c r="AS32" s="25">
        <v>9.5813619386233206</v>
      </c>
      <c r="AT32" s="25">
        <v>1.8736770487827701</v>
      </c>
      <c r="AU32" s="25">
        <v>4.9492573705473504</v>
      </c>
      <c r="AV32" s="25">
        <v>11.8003063659562</v>
      </c>
      <c r="AW32" s="25">
        <v>2.7522807007390901</v>
      </c>
      <c r="AX32" s="25">
        <v>0</v>
      </c>
      <c r="AY32" s="25">
        <v>0.716259828921333</v>
      </c>
      <c r="AZ32" s="25">
        <v>181.13997901740001</v>
      </c>
      <c r="BA32" s="25">
        <v>174.67318834405299</v>
      </c>
      <c r="BB32" s="25">
        <v>6.4667906733466598</v>
      </c>
      <c r="BC32" s="25">
        <v>4.9666462739132603E-4</v>
      </c>
      <c r="BD32" s="25">
        <v>8.2774627005516996E-5</v>
      </c>
      <c r="BE32" s="25">
        <v>5.1888981815175503</v>
      </c>
      <c r="BF32" s="25">
        <v>0.71271041739005803</v>
      </c>
      <c r="BG32" s="25">
        <v>31.6360452796287</v>
      </c>
      <c r="BH32" s="25">
        <v>7.8851635945259204</v>
      </c>
      <c r="BI32" s="25">
        <v>4.2212809465544501</v>
      </c>
      <c r="BJ32" s="25">
        <v>79.064467556231605</v>
      </c>
      <c r="BK32" s="25">
        <v>1.68855353092302</v>
      </c>
      <c r="BL32" s="25">
        <v>4.3059095302501698</v>
      </c>
      <c r="BM32" s="25">
        <v>18.187663375166</v>
      </c>
      <c r="BN32" s="25">
        <v>1.10371754383064E-4</v>
      </c>
      <c r="BO32" s="25">
        <v>0</v>
      </c>
      <c r="BP32" s="25">
        <v>7.7359288229980603</v>
      </c>
      <c r="BQ32" s="25">
        <v>0</v>
      </c>
      <c r="BR32" s="25">
        <v>2.9056585686050601E-2</v>
      </c>
      <c r="BS32" s="25">
        <v>0.97600472148547401</v>
      </c>
      <c r="BT32" s="88">
        <v>0</v>
      </c>
      <c r="BU32" s="25">
        <v>3.5985973762793597E-2</v>
      </c>
      <c r="BV32" s="25">
        <v>58.279507473448099</v>
      </c>
      <c r="BW32" s="25">
        <v>2.2230700679574601E-2</v>
      </c>
      <c r="BX32" s="48"/>
      <c r="BY32" s="22">
        <f t="shared" si="0"/>
        <v>6.4685787424125308E-3</v>
      </c>
      <c r="BZ32" s="22">
        <f t="shared" si="1"/>
        <v>4.4522401492455896E-4</v>
      </c>
      <c r="CA32" s="22">
        <f t="shared" si="2"/>
        <v>-2.3704613561647211E-4</v>
      </c>
      <c r="CB32" s="22">
        <f t="shared" si="3"/>
        <v>5.7530470006676793E-3</v>
      </c>
      <c r="CC32" s="22">
        <f t="shared" si="4"/>
        <v>3.1954151063648198E-3</v>
      </c>
      <c r="CD32" s="22" t="str">
        <f t="shared" si="5"/>
        <v/>
      </c>
      <c r="CE32" s="22">
        <f t="shared" si="6"/>
        <v>3.368698793503684E-3</v>
      </c>
      <c r="CF32" s="22" t="str">
        <f t="shared" si="7"/>
        <v/>
      </c>
      <c r="CH32" s="88">
        <f t="shared" si="8"/>
        <v>-0.30006943125999896</v>
      </c>
      <c r="CI32" s="88">
        <f t="shared" si="9"/>
        <v>0</v>
      </c>
    </row>
    <row r="33" spans="1:87" x14ac:dyDescent="0.25">
      <c r="A33" s="27" t="s">
        <v>32</v>
      </c>
      <c r="B33" s="76">
        <v>7098.9145693999999</v>
      </c>
      <c r="C33" s="76">
        <v>595.47264181000003</v>
      </c>
      <c r="D33" s="76">
        <v>6244.6768032</v>
      </c>
      <c r="E33" s="76">
        <v>1036.749386</v>
      </c>
      <c r="F33" s="76">
        <v>942.82669068999996</v>
      </c>
      <c r="G33" s="76">
        <v>688.25218261999999</v>
      </c>
      <c r="H33" s="76">
        <v>804.54562933</v>
      </c>
      <c r="I33" s="76">
        <v>21.8205074</v>
      </c>
      <c r="J33" s="25"/>
      <c r="K33" s="25" t="s">
        <v>32</v>
      </c>
      <c r="L33" s="88">
        <v>5.96090826986778E-3</v>
      </c>
      <c r="M33" s="25">
        <v>0.279461351438681</v>
      </c>
      <c r="N33" s="25">
        <v>1.31541835018843</v>
      </c>
      <c r="O33" s="25">
        <v>1.31494485945962</v>
      </c>
      <c r="P33" s="88">
        <v>0.54435649857471102</v>
      </c>
      <c r="Q33" s="25">
        <v>0.16460033101662799</v>
      </c>
      <c r="R33" s="25">
        <v>33.955555047634498</v>
      </c>
      <c r="S33" s="25">
        <v>4015.5259691728202</v>
      </c>
      <c r="T33" s="25">
        <v>7096.6408598978096</v>
      </c>
      <c r="U33" s="25">
        <v>40.673140478016599</v>
      </c>
      <c r="V33" s="25">
        <v>593.62761415337195</v>
      </c>
      <c r="W33" s="25">
        <v>13.505364230221501</v>
      </c>
      <c r="X33" s="25">
        <v>0.60580070161265798</v>
      </c>
      <c r="Y33" s="88">
        <v>3.42951785468235E-3</v>
      </c>
      <c r="Z33" s="25">
        <v>250.46492390916001</v>
      </c>
      <c r="AA33" s="25">
        <v>250.46492390916001</v>
      </c>
      <c r="AB33" s="25">
        <v>21.796715068701499</v>
      </c>
      <c r="AC33" s="25">
        <v>0</v>
      </c>
      <c r="AD33" s="25">
        <v>13.1673834678326</v>
      </c>
      <c r="AE33" s="25">
        <v>3.2659758249971001E-3</v>
      </c>
      <c r="AF33" s="88">
        <v>4.7380210848466398</v>
      </c>
      <c r="AG33" s="25">
        <v>4.9497196243765001E-2</v>
      </c>
      <c r="AH33" s="25">
        <v>4.7714155711814001</v>
      </c>
      <c r="AI33" s="25">
        <v>2.9591267143223202E-2</v>
      </c>
      <c r="AJ33" s="25">
        <v>595.03824805392503</v>
      </c>
      <c r="AK33" s="25">
        <v>0</v>
      </c>
      <c r="AL33" s="88">
        <v>1397.7702094051299</v>
      </c>
      <c r="AM33" s="25">
        <v>5615.5720949226397</v>
      </c>
      <c r="AN33" s="25">
        <v>623.95249925862902</v>
      </c>
      <c r="AO33" s="25">
        <v>6239.52459418127</v>
      </c>
      <c r="AP33" s="25">
        <v>2.4363178370453601E-5</v>
      </c>
      <c r="AQ33" s="25">
        <v>51.238007228521298</v>
      </c>
      <c r="AR33" s="25">
        <v>7.5851034915700701</v>
      </c>
      <c r="AS33" s="25">
        <v>229.74442259898601</v>
      </c>
      <c r="AT33" s="25">
        <v>10.2121990105656</v>
      </c>
      <c r="AU33" s="25">
        <v>27.929651204440098</v>
      </c>
      <c r="AV33" s="25">
        <v>63.102872527323498</v>
      </c>
      <c r="AW33" s="25">
        <v>14.945110301978</v>
      </c>
      <c r="AX33" s="25">
        <v>0</v>
      </c>
      <c r="AY33" s="25">
        <v>3.9364122725353701</v>
      </c>
      <c r="AZ33" s="25">
        <v>1074.5788755881899</v>
      </c>
      <c r="BA33" s="25">
        <v>937.200146490561</v>
      </c>
      <c r="BB33" s="25">
        <v>137.37872909763701</v>
      </c>
      <c r="BC33" s="25">
        <v>1.52997668612245E-3</v>
      </c>
      <c r="BD33" s="25">
        <v>8.0357060136576394E-3</v>
      </c>
      <c r="BE33" s="25">
        <v>33.024136742119801</v>
      </c>
      <c r="BF33" s="25">
        <v>2.30035354861467</v>
      </c>
      <c r="BG33" s="25">
        <v>168.69039488847301</v>
      </c>
      <c r="BH33" s="25">
        <v>42.942316747080199</v>
      </c>
      <c r="BI33" s="25">
        <v>22.616270881903901</v>
      </c>
      <c r="BJ33" s="25">
        <v>421.60199569448298</v>
      </c>
      <c r="BK33" s="25">
        <v>139.295059927116</v>
      </c>
      <c r="BL33" s="25">
        <v>23.783302441949498</v>
      </c>
      <c r="BM33" s="25">
        <v>94.488924780171601</v>
      </c>
      <c r="BN33" s="25">
        <v>3.1536274651821301E-2</v>
      </c>
      <c r="BO33" s="25">
        <v>687.50323750968198</v>
      </c>
      <c r="BP33" s="25">
        <v>119.284380431979</v>
      </c>
      <c r="BQ33" s="25">
        <v>0.62792736340834499</v>
      </c>
      <c r="BR33" s="25">
        <v>0.35706427797406198</v>
      </c>
      <c r="BS33" s="25">
        <v>13.935828241137401</v>
      </c>
      <c r="BT33" s="88">
        <v>0</v>
      </c>
      <c r="BU33" s="25">
        <v>1.01340048321711</v>
      </c>
      <c r="BV33" s="25">
        <v>803.88333903139903</v>
      </c>
      <c r="BW33" s="25">
        <v>4.4334222644054897</v>
      </c>
      <c r="BX33" s="48"/>
      <c r="BY33" s="22">
        <f t="shared" si="0"/>
        <v>-3.2028974006690432E-4</v>
      </c>
      <c r="BZ33" s="22">
        <f t="shared" si="1"/>
        <v>-7.2949406164926763E-4</v>
      </c>
      <c r="CA33" s="22">
        <f t="shared" si="2"/>
        <v>-8.2505615280038368E-4</v>
      </c>
      <c r="CB33" s="22">
        <f t="shared" si="3"/>
        <v>3.6488557503896096E-2</v>
      </c>
      <c r="CC33" s="22">
        <f t="shared" si="4"/>
        <v>-5.96773962277333E-3</v>
      </c>
      <c r="CD33" s="22">
        <f t="shared" si="5"/>
        <v>-1.0881841412648517E-3</v>
      </c>
      <c r="CE33" s="22">
        <f t="shared" si="6"/>
        <v>-8.2318550304287801E-4</v>
      </c>
      <c r="CF33" s="22">
        <f t="shared" si="7"/>
        <v>-1.090365630017466E-3</v>
      </c>
      <c r="CH33" s="88">
        <f t="shared" si="8"/>
        <v>-5.1522090187299909</v>
      </c>
      <c r="CI33" s="88">
        <f t="shared" si="9"/>
        <v>-0.74894511031800448</v>
      </c>
    </row>
    <row r="34" spans="1:87" x14ac:dyDescent="0.25">
      <c r="A34" s="27" t="s">
        <v>33</v>
      </c>
      <c r="B34" s="76">
        <v>5640.3689764000001</v>
      </c>
      <c r="C34" s="76">
        <v>600.04364397999996</v>
      </c>
      <c r="D34" s="76">
        <v>7172.5503510999997</v>
      </c>
      <c r="E34" s="76">
        <v>1461.3375163999999</v>
      </c>
      <c r="F34" s="76">
        <v>1283.1527128</v>
      </c>
      <c r="G34" s="76">
        <v>2742.3143297000001</v>
      </c>
      <c r="H34" s="76">
        <v>572.36471782000001</v>
      </c>
      <c r="I34" s="76">
        <v>47.801278109999998</v>
      </c>
      <c r="J34" s="25"/>
      <c r="K34" s="25" t="s">
        <v>33</v>
      </c>
      <c r="L34" s="88">
        <v>0</v>
      </c>
      <c r="M34" s="25">
        <v>0.28138856449757199</v>
      </c>
      <c r="N34" s="25">
        <v>0.58681142368379102</v>
      </c>
      <c r="O34" s="25">
        <v>0.58681142368379102</v>
      </c>
      <c r="P34" s="88">
        <v>0.24094907779559799</v>
      </c>
      <c r="Q34" s="25">
        <v>0.20041675171749901</v>
      </c>
      <c r="R34" s="25">
        <v>2.0434426338106699</v>
      </c>
      <c r="S34" s="25">
        <v>2079.2119693005702</v>
      </c>
      <c r="T34" s="25">
        <v>5640.6318037665897</v>
      </c>
      <c r="U34" s="25">
        <v>11.1408633772185</v>
      </c>
      <c r="V34" s="25">
        <v>249.23980275447499</v>
      </c>
      <c r="W34" s="25">
        <v>5.6587705363286398</v>
      </c>
      <c r="X34" s="25">
        <v>0.73688751533854402</v>
      </c>
      <c r="Y34" s="88">
        <v>0</v>
      </c>
      <c r="Z34" s="25">
        <v>324.77884524385303</v>
      </c>
      <c r="AA34" s="25">
        <v>324.77884524385303</v>
      </c>
      <c r="AB34" s="25">
        <v>47.886319201133198</v>
      </c>
      <c r="AC34" s="25">
        <v>0</v>
      </c>
      <c r="AD34" s="25">
        <v>6.7440815949419299</v>
      </c>
      <c r="AE34" s="25">
        <v>0</v>
      </c>
      <c r="AF34" s="88">
        <v>5.7587285064343199</v>
      </c>
      <c r="AG34" s="25">
        <v>5.1628375177279098E-2</v>
      </c>
      <c r="AH34" s="25">
        <v>5.8973604807120896</v>
      </c>
      <c r="AI34" s="25">
        <v>3.4846665953264799E-2</v>
      </c>
      <c r="AJ34" s="25">
        <v>600.10139609748796</v>
      </c>
      <c r="AK34" s="25">
        <v>0</v>
      </c>
      <c r="AL34" s="88">
        <v>821.77175489784304</v>
      </c>
      <c r="AM34" s="25">
        <v>6447.3195068062196</v>
      </c>
      <c r="AN34" s="25">
        <v>716.36928537795495</v>
      </c>
      <c r="AO34" s="25">
        <v>7163.6887921841699</v>
      </c>
      <c r="AP34" s="25">
        <v>0</v>
      </c>
      <c r="AQ34" s="25">
        <v>23.507966436256101</v>
      </c>
      <c r="AR34" s="25">
        <v>29.890326914907099</v>
      </c>
      <c r="AS34" s="25">
        <v>74.257097185297297</v>
      </c>
      <c r="AT34" s="25">
        <v>22.8053150181054</v>
      </c>
      <c r="AU34" s="25">
        <v>25.778335376135999</v>
      </c>
      <c r="AV34" s="25">
        <v>75.885583559031502</v>
      </c>
      <c r="AW34" s="25">
        <v>25.0199472333647</v>
      </c>
      <c r="AX34" s="25">
        <v>0</v>
      </c>
      <c r="AY34" s="25">
        <v>6.0038825562591898</v>
      </c>
      <c r="AZ34" s="25">
        <v>1463.50462102764</v>
      </c>
      <c r="BA34" s="25">
        <v>1283.9900673577699</v>
      </c>
      <c r="BB34" s="25">
        <v>179.51455366986801</v>
      </c>
      <c r="BC34" s="25">
        <v>7.0669456615795097E-3</v>
      </c>
      <c r="BD34" s="25">
        <v>0.110260989577649</v>
      </c>
      <c r="BE34" s="25">
        <v>251.197479544635</v>
      </c>
      <c r="BF34" s="25">
        <v>10.1409938546162</v>
      </c>
      <c r="BG34" s="25">
        <v>163.66932633365801</v>
      </c>
      <c r="BH34" s="25">
        <v>41.050706379845302</v>
      </c>
      <c r="BI34" s="25">
        <v>21.424670382997899</v>
      </c>
      <c r="BJ34" s="25">
        <v>408.98860015211898</v>
      </c>
      <c r="BK34" s="25">
        <v>52.888575899850203</v>
      </c>
      <c r="BL34" s="25">
        <v>56.284298460843097</v>
      </c>
      <c r="BM34" s="25">
        <v>144.071407771292</v>
      </c>
      <c r="BN34" s="25">
        <v>1.66186588472031</v>
      </c>
      <c r="BO34" s="25">
        <v>2739.2795180696298</v>
      </c>
      <c r="BP34" s="25">
        <v>28.332298645099002</v>
      </c>
      <c r="BQ34" s="25">
        <v>61.867548925301897</v>
      </c>
      <c r="BR34" s="25">
        <v>0.43929113390188301</v>
      </c>
      <c r="BS34" s="25">
        <v>17.149599103424499</v>
      </c>
      <c r="BT34" s="88">
        <v>0</v>
      </c>
      <c r="BU34" s="25">
        <v>0.43826083045685199</v>
      </c>
      <c r="BV34" s="25">
        <v>572.14104252936204</v>
      </c>
      <c r="BW34" s="25">
        <v>40.045441136319504</v>
      </c>
      <c r="BX34" s="48"/>
      <c r="BY34" s="22">
        <f t="shared" si="0"/>
        <v>4.6597548438638058E-5</v>
      </c>
      <c r="BZ34" s="22">
        <f t="shared" si="1"/>
        <v>9.6246528177427887E-5</v>
      </c>
      <c r="CA34" s="22">
        <f t="shared" si="2"/>
        <v>-1.2354822876176556E-3</v>
      </c>
      <c r="CB34" s="22">
        <f t="shared" si="3"/>
        <v>1.4829596881757907E-3</v>
      </c>
      <c r="CC34" s="22">
        <f t="shared" si="4"/>
        <v>6.5257591665975653E-4</v>
      </c>
      <c r="CD34" s="22">
        <f t="shared" si="5"/>
        <v>-1.1066607490988502E-3</v>
      </c>
      <c r="CE34" s="22">
        <f t="shared" si="6"/>
        <v>-3.9079154195579386E-4</v>
      </c>
      <c r="CF34" s="22">
        <f t="shared" si="7"/>
        <v>1.7790547553457276E-3</v>
      </c>
      <c r="CH34" s="88">
        <f t="shared" si="8"/>
        <v>-8.8615589158298462</v>
      </c>
      <c r="CI34" s="88">
        <f t="shared" si="9"/>
        <v>-3.0348116303703137</v>
      </c>
    </row>
    <row r="35" spans="1:87" x14ac:dyDescent="0.25">
      <c r="A35" s="27" t="s">
        <v>34</v>
      </c>
      <c r="B35" s="76">
        <v>1309.7418912999999</v>
      </c>
      <c r="C35" s="76">
        <v>63.964146380000003</v>
      </c>
      <c r="D35" s="76">
        <v>8052.5205066999997</v>
      </c>
      <c r="E35" s="76">
        <v>782.69825212000001</v>
      </c>
      <c r="F35" s="76">
        <v>539.77874706</v>
      </c>
      <c r="G35" s="76">
        <v>10071.261458000001</v>
      </c>
      <c r="H35" s="76">
        <v>202.20813706000001</v>
      </c>
      <c r="I35" s="76">
        <v>31.708617400000001</v>
      </c>
      <c r="J35" s="25"/>
      <c r="K35" s="25" t="s">
        <v>34</v>
      </c>
      <c r="L35" s="88">
        <v>0.22312283745388101</v>
      </c>
      <c r="M35" s="25">
        <v>0.49486288823360097</v>
      </c>
      <c r="N35" s="25">
        <v>0.28357989907504999</v>
      </c>
      <c r="O35" s="25">
        <v>0.26585804920980799</v>
      </c>
      <c r="P35" s="88">
        <v>0.51207929524297702</v>
      </c>
      <c r="Q35" s="25">
        <v>0.13942024938485501</v>
      </c>
      <c r="R35" s="25">
        <v>0.87582450094904596</v>
      </c>
      <c r="S35" s="25">
        <v>100.049516471061</v>
      </c>
      <c r="T35" s="25">
        <v>1320.8807490952699</v>
      </c>
      <c r="U35" s="25">
        <v>0.87416587889019304</v>
      </c>
      <c r="V35" s="25">
        <v>3.2463703996560702</v>
      </c>
      <c r="W35" s="25">
        <v>0.26286083382330999</v>
      </c>
      <c r="X35" s="25">
        <v>0.53498449332918796</v>
      </c>
      <c r="Y35" s="88">
        <v>0.12836767387026901</v>
      </c>
      <c r="Z35" s="25">
        <v>42.492250761234097</v>
      </c>
      <c r="AA35" s="25">
        <v>42.492250761234097</v>
      </c>
      <c r="AB35" s="25">
        <v>32.0249960507944</v>
      </c>
      <c r="AC35" s="25">
        <v>0</v>
      </c>
      <c r="AD35" s="25">
        <v>2.45954471021897</v>
      </c>
      <c r="AE35" s="25">
        <v>0.122255037196602</v>
      </c>
      <c r="AF35" s="88">
        <v>4.31890555939703</v>
      </c>
      <c r="AG35" s="25">
        <v>0.30148235437975701</v>
      </c>
      <c r="AH35" s="25">
        <v>1.4131558119501499</v>
      </c>
      <c r="AI35" s="25">
        <v>6.0643097451512099E-2</v>
      </c>
      <c r="AJ35" s="25">
        <v>64.5015609048871</v>
      </c>
      <c r="AK35" s="25">
        <v>0</v>
      </c>
      <c r="AL35" s="88">
        <v>208.49637385979699</v>
      </c>
      <c r="AM35" s="25">
        <v>7245.7446995439695</v>
      </c>
      <c r="AN35" s="25">
        <v>805.082852121011</v>
      </c>
      <c r="AO35" s="25">
        <v>8050.8275516649801</v>
      </c>
      <c r="AP35" s="25">
        <v>9.1214707070773804E-4</v>
      </c>
      <c r="AQ35" s="25">
        <v>5.0418100687401104</v>
      </c>
      <c r="AR35" s="25">
        <v>18.5310963681057</v>
      </c>
      <c r="AS35" s="25">
        <v>47.6153712530961</v>
      </c>
      <c r="AT35" s="25">
        <v>55.612283265596297</v>
      </c>
      <c r="AU35" s="25">
        <v>1.5877202944272599</v>
      </c>
      <c r="AV35" s="25">
        <v>13.7511636876712</v>
      </c>
      <c r="AW35" s="25">
        <v>12.812685388867701</v>
      </c>
      <c r="AX35" s="25">
        <v>0.83799930554407298</v>
      </c>
      <c r="AY35" s="25">
        <v>2.1983013039236701</v>
      </c>
      <c r="AZ35" s="25">
        <v>788.58627605493905</v>
      </c>
      <c r="BA35" s="25">
        <v>543.55326775123001</v>
      </c>
      <c r="BB35" s="25">
        <v>245.03300830370799</v>
      </c>
      <c r="BC35" s="25">
        <v>3.58594779366942</v>
      </c>
      <c r="BD35" s="25">
        <v>0.118023582510733</v>
      </c>
      <c r="BE35" s="25">
        <v>168.21764332015999</v>
      </c>
      <c r="BF35" s="25">
        <v>2.4502053649476099</v>
      </c>
      <c r="BG35" s="25">
        <v>51.031913472996102</v>
      </c>
      <c r="BH35" s="25">
        <v>3.4343632511560398</v>
      </c>
      <c r="BI35" s="25">
        <v>2.4493610381564901</v>
      </c>
      <c r="BJ35" s="25">
        <v>127.54217124401301</v>
      </c>
      <c r="BK35" s="25">
        <v>3.13657433676262</v>
      </c>
      <c r="BL35" s="25">
        <v>30.864121959688401</v>
      </c>
      <c r="BM35" s="25">
        <v>45.719367862122901</v>
      </c>
      <c r="BN35" s="25">
        <v>2.8088992476727399</v>
      </c>
      <c r="BO35" s="25">
        <v>10052.409236925199</v>
      </c>
      <c r="BP35" s="25">
        <v>33.462957703888002</v>
      </c>
      <c r="BQ35" s="25">
        <v>286.56119575389801</v>
      </c>
      <c r="BR35" s="25">
        <v>0.16601491143239799</v>
      </c>
      <c r="BS35" s="25">
        <v>22.891400880845602</v>
      </c>
      <c r="BT35" s="88">
        <v>0</v>
      </c>
      <c r="BU35" s="25">
        <v>3.0382552702855499</v>
      </c>
      <c r="BV35" s="25">
        <v>203.30835564961899</v>
      </c>
      <c r="BW35" s="25">
        <v>65.669674534341397</v>
      </c>
      <c r="BX35" s="48"/>
      <c r="BY35" s="22">
        <f t="shared" ref="BY35:BY61" si="10">+IF(B35=0,"",(T35-B35)/B35)</f>
        <v>8.5046205433759441E-3</v>
      </c>
      <c r="BZ35" s="22">
        <f t="shared" ref="BZ35:BZ61" si="11">IF(C35=0,"",(AJ35-C35)/C35)</f>
        <v>8.4018087522720938E-3</v>
      </c>
      <c r="CA35" s="22">
        <f t="shared" ref="CA35:CA61" si="12">IF(D35=0,"",(AO35-D35)/D35)</f>
        <v>-2.1023914606749776E-4</v>
      </c>
      <c r="CB35" s="22">
        <f t="shared" ref="CB35:CB61" si="13">IF(E35=0,"",(AZ35-E35)/E35)</f>
        <v>7.5227252890764287E-3</v>
      </c>
      <c r="CC35" s="22">
        <f t="shared" ref="CC35:CC61" si="14">IF(F35=0,"",(BA35-F35)/F35)</f>
        <v>6.9927182420363911E-3</v>
      </c>
      <c r="CD35" s="22">
        <f t="shared" ref="CD35:CD61" si="15">IF(G35=0,"",(BO35-G35)/G35)</f>
        <v>-1.871882797742921E-3</v>
      </c>
      <c r="CE35" s="22">
        <f t="shared" ref="CE35:CE61" si="16">IF(H35=0,"",(BV35-H35)/H35)</f>
        <v>5.441020354648312E-3</v>
      </c>
      <c r="CF35" s="22">
        <f t="shared" ref="CF35:CF54" si="17">IF(I35=0,"",(AB35-I35)/I35)</f>
        <v>9.9776867216669687E-3</v>
      </c>
      <c r="CH35" s="88">
        <f t="shared" ref="CH35:CH51" si="18">AO35-D35</f>
        <v>-1.6929550350196223</v>
      </c>
      <c r="CI35" s="88">
        <f t="shared" ref="CI35:CI51" si="19">BO35-G35</f>
        <v>-18.852221074801491</v>
      </c>
    </row>
    <row r="36" spans="1:87" x14ac:dyDescent="0.25">
      <c r="A36" s="27" t="s">
        <v>35</v>
      </c>
      <c r="B36" s="76">
        <v>4052.7149254999999</v>
      </c>
      <c r="C36" s="76">
        <v>632.78988833999995</v>
      </c>
      <c r="D36" s="76">
        <v>9201.5527041000005</v>
      </c>
      <c r="E36" s="76">
        <v>2530.2182941000001</v>
      </c>
      <c r="F36" s="76">
        <v>2100.6784684999998</v>
      </c>
      <c r="G36" s="76">
        <v>20398.262585</v>
      </c>
      <c r="H36" s="76">
        <v>516.42112868000004</v>
      </c>
      <c r="I36" s="76">
        <v>95.595249629999998</v>
      </c>
      <c r="J36" s="25"/>
      <c r="K36" s="25" t="s">
        <v>35</v>
      </c>
      <c r="L36" s="88">
        <v>0</v>
      </c>
      <c r="M36" s="25">
        <v>1.3854225486466301E-2</v>
      </c>
      <c r="N36" s="25">
        <v>0.28726723210203198</v>
      </c>
      <c r="O36" s="25">
        <v>0.28726723210203198</v>
      </c>
      <c r="P36" s="88">
        <v>0.11599853567056299</v>
      </c>
      <c r="Q36" s="25">
        <v>9.8675338081427796E-3</v>
      </c>
      <c r="R36" s="25">
        <v>1.0552267369125801</v>
      </c>
      <c r="S36" s="25">
        <v>1221.4572124373301</v>
      </c>
      <c r="T36" s="25">
        <v>4052.1559048582099</v>
      </c>
      <c r="U36" s="25">
        <v>5.9743656044048299</v>
      </c>
      <c r="V36" s="25">
        <v>141.90936002468601</v>
      </c>
      <c r="W36" s="25">
        <v>3.0345524613267401</v>
      </c>
      <c r="X36" s="25">
        <v>3.6281150811444202E-2</v>
      </c>
      <c r="Y36" s="88">
        <v>0</v>
      </c>
      <c r="Z36" s="25">
        <v>220.49121790854599</v>
      </c>
      <c r="AA36" s="25">
        <v>220.49121790854599</v>
      </c>
      <c r="AB36" s="25">
        <v>95.557121784290899</v>
      </c>
      <c r="AC36" s="25">
        <v>0</v>
      </c>
      <c r="AD36" s="25">
        <v>6.0936389225909799</v>
      </c>
      <c r="AE36" s="25">
        <v>0</v>
      </c>
      <c r="AF36" s="88">
        <v>0.28354018049150898</v>
      </c>
      <c r="AG36" s="25">
        <v>2.5419564992807402E-3</v>
      </c>
      <c r="AH36" s="25">
        <v>0.29034900057364199</v>
      </c>
      <c r="AI36" s="25">
        <v>1.7156559231220701E-3</v>
      </c>
      <c r="AJ36" s="25">
        <v>633.16456288808604</v>
      </c>
      <c r="AK36" s="25">
        <v>0</v>
      </c>
      <c r="AL36" s="88">
        <v>658.14514953777802</v>
      </c>
      <c r="AM36" s="25">
        <v>8275.90664424643</v>
      </c>
      <c r="AN36" s="25">
        <v>919.54501964695805</v>
      </c>
      <c r="AO36" s="25">
        <v>9195.4516638933801</v>
      </c>
      <c r="AP36" s="25">
        <v>0</v>
      </c>
      <c r="AQ36" s="25">
        <v>19.791382339901698</v>
      </c>
      <c r="AR36" s="25">
        <v>82.269816889569995</v>
      </c>
      <c r="AS36" s="25">
        <v>93.184000797509796</v>
      </c>
      <c r="AT36" s="25">
        <v>52.689914965422702</v>
      </c>
      <c r="AU36" s="25">
        <v>24.398359636107202</v>
      </c>
      <c r="AV36" s="25">
        <v>111.130029008143</v>
      </c>
      <c r="AW36" s="25">
        <v>50.291259847806103</v>
      </c>
      <c r="AX36" s="25">
        <v>0</v>
      </c>
      <c r="AY36" s="25">
        <v>9.0666363678217792</v>
      </c>
      <c r="AZ36" s="25">
        <v>2590.3115178797502</v>
      </c>
      <c r="BA36" s="25">
        <v>2100.3956248371301</v>
      </c>
      <c r="BB36" s="25">
        <v>489.91589304261998</v>
      </c>
      <c r="BC36" s="25">
        <v>3.6971646356586502E-4</v>
      </c>
      <c r="BD36" s="25">
        <v>0.35911366933977001</v>
      </c>
      <c r="BE36" s="25">
        <v>764.21627228109298</v>
      </c>
      <c r="BF36" s="25">
        <v>0.530536285322178</v>
      </c>
      <c r="BG36" s="25">
        <v>168.922210412749</v>
      </c>
      <c r="BH36" s="25">
        <v>42.435658992184599</v>
      </c>
      <c r="BI36" s="25">
        <v>21.107923392688299</v>
      </c>
      <c r="BJ36" s="25">
        <v>421.99093316804101</v>
      </c>
      <c r="BK36" s="25">
        <v>35.649172879830203</v>
      </c>
      <c r="BL36" s="25">
        <v>134.911569477949</v>
      </c>
      <c r="BM36" s="25">
        <v>210.61000701165099</v>
      </c>
      <c r="BN36" s="25">
        <v>5.4650137147770304</v>
      </c>
      <c r="BO36" s="25">
        <v>20366.457587336601</v>
      </c>
      <c r="BP36" s="25">
        <v>44.830564842759301</v>
      </c>
      <c r="BQ36" s="25">
        <v>444.79874395189501</v>
      </c>
      <c r="BR36" s="25">
        <v>2.1628320532879101E-2</v>
      </c>
      <c r="BS36" s="25">
        <v>32.015991564258798</v>
      </c>
      <c r="BT36" s="88">
        <v>0</v>
      </c>
      <c r="BU36" s="25">
        <v>0.12408759013753901</v>
      </c>
      <c r="BV36" s="25">
        <v>516.28078312960395</v>
      </c>
      <c r="BW36" s="25">
        <v>98.407281085059793</v>
      </c>
      <c r="BX36" s="48"/>
      <c r="BY36" s="22">
        <f t="shared" si="10"/>
        <v>-1.3793732154035381E-4</v>
      </c>
      <c r="BZ36" s="22">
        <f t="shared" si="11"/>
        <v>5.9209945511135779E-4</v>
      </c>
      <c r="CA36" s="22">
        <f t="shared" si="12"/>
        <v>-6.6304464070524743E-4</v>
      </c>
      <c r="CB36" s="22">
        <f t="shared" si="13"/>
        <v>2.3750213141639356E-2</v>
      </c>
      <c r="CC36" s="22">
        <f t="shared" si="14"/>
        <v>-1.3464395770747107E-4</v>
      </c>
      <c r="CD36" s="22">
        <f t="shared" si="15"/>
        <v>-1.5592013060360976E-3</v>
      </c>
      <c r="CE36" s="22">
        <f t="shared" si="16"/>
        <v>-2.7176570167611466E-4</v>
      </c>
      <c r="CF36" s="22">
        <f t="shared" si="17"/>
        <v>-3.9884665667668439E-4</v>
      </c>
      <c r="CH36" s="88">
        <f t="shared" si="18"/>
        <v>-6.1010402066203824</v>
      </c>
      <c r="CI36" s="88">
        <f t="shared" si="19"/>
        <v>-31.804997663399263</v>
      </c>
    </row>
    <row r="37" spans="1:87" x14ac:dyDescent="0.25">
      <c r="A37" s="27" t="s">
        <v>36</v>
      </c>
      <c r="B37" s="76">
        <v>3794.9202544</v>
      </c>
      <c r="C37" s="76">
        <v>550.69220916999996</v>
      </c>
      <c r="D37" s="76">
        <v>2412.1203543000001</v>
      </c>
      <c r="E37" s="76">
        <v>521.73214212000005</v>
      </c>
      <c r="F37" s="76">
        <v>473.38581865999998</v>
      </c>
      <c r="G37" s="76">
        <v>1.2543443700000001</v>
      </c>
      <c r="H37" s="76">
        <v>199.92827990999999</v>
      </c>
      <c r="I37" s="76"/>
      <c r="J37" s="25"/>
      <c r="K37" s="25" t="s">
        <v>36</v>
      </c>
      <c r="L37" s="88">
        <v>0</v>
      </c>
      <c r="M37" s="25">
        <v>0</v>
      </c>
      <c r="N37" s="25">
        <v>1.61244505381372E-2</v>
      </c>
      <c r="O37" s="25">
        <v>1.61244505381372E-2</v>
      </c>
      <c r="P37" s="88">
        <v>6.4987850824253001E-3</v>
      </c>
      <c r="Q37" s="25">
        <v>0</v>
      </c>
      <c r="R37" s="25">
        <v>2.6567028069270902</v>
      </c>
      <c r="S37" s="25">
        <v>466.64457132130798</v>
      </c>
      <c r="T37" s="25">
        <v>3794.9073225637499</v>
      </c>
      <c r="U37" s="25">
        <v>0.40899157930190599</v>
      </c>
      <c r="V37" s="25">
        <v>7.5466640537363396</v>
      </c>
      <c r="W37" s="25">
        <v>0.17199025873443599</v>
      </c>
      <c r="X37" s="25">
        <v>0</v>
      </c>
      <c r="Y37" s="88">
        <v>0</v>
      </c>
      <c r="Z37" s="25">
        <v>172.34028381300499</v>
      </c>
      <c r="AA37" s="25">
        <v>172.34028381300499</v>
      </c>
      <c r="AB37" s="25">
        <v>0</v>
      </c>
      <c r="AC37" s="25">
        <v>0</v>
      </c>
      <c r="AD37" s="25">
        <v>0.167772354359915</v>
      </c>
      <c r="AE37" s="25">
        <v>0</v>
      </c>
      <c r="AF37" s="88">
        <v>0</v>
      </c>
      <c r="AG37" s="25">
        <v>0</v>
      </c>
      <c r="AH37" s="25">
        <v>0</v>
      </c>
      <c r="AI37" s="25">
        <v>0</v>
      </c>
      <c r="AJ37" s="25">
        <v>550.56742570941901</v>
      </c>
      <c r="AK37" s="25">
        <v>0</v>
      </c>
      <c r="AL37" s="88">
        <v>207.40585424803101</v>
      </c>
      <c r="AM37" s="25">
        <v>2165.9856621747499</v>
      </c>
      <c r="AN37" s="25">
        <v>240.66507767654801</v>
      </c>
      <c r="AO37" s="25">
        <v>2406.6507398512899</v>
      </c>
      <c r="AP37" s="25">
        <v>0</v>
      </c>
      <c r="AQ37" s="25">
        <v>0.64896489219949605</v>
      </c>
      <c r="AR37" s="25">
        <v>3.7909142104421898</v>
      </c>
      <c r="AS37" s="25">
        <v>17.951230224679598</v>
      </c>
      <c r="AT37" s="25">
        <v>5.1133197006123297</v>
      </c>
      <c r="AU37" s="25">
        <v>13.4207831015724</v>
      </c>
      <c r="AV37" s="25">
        <v>32.3507789597491</v>
      </c>
      <c r="AW37" s="25">
        <v>7.5729358591687399</v>
      </c>
      <c r="AX37" s="25">
        <v>0</v>
      </c>
      <c r="AY37" s="25">
        <v>1.7873011596311601</v>
      </c>
      <c r="AZ37" s="25">
        <v>551.10966010438801</v>
      </c>
      <c r="BA37" s="25">
        <v>473.20994031184301</v>
      </c>
      <c r="BB37" s="25">
        <v>77.899719792545099</v>
      </c>
      <c r="BC37" s="25">
        <v>0</v>
      </c>
      <c r="BD37" s="25">
        <v>1.6311854803595699E-4</v>
      </c>
      <c r="BE37" s="25">
        <v>14.2005515818713</v>
      </c>
      <c r="BF37" s="25">
        <v>2.1992801909202601E-3</v>
      </c>
      <c r="BG37" s="25">
        <v>86.881617449583004</v>
      </c>
      <c r="BH37" s="25">
        <v>21.6340666100078</v>
      </c>
      <c r="BI37" s="25">
        <v>11.590011085390501</v>
      </c>
      <c r="BJ37" s="25">
        <v>217.13317842997799</v>
      </c>
      <c r="BK37" s="25">
        <v>4.0993940394764001</v>
      </c>
      <c r="BL37" s="25">
        <v>11.8412771757689</v>
      </c>
      <c r="BM37" s="25">
        <v>45.890190148646603</v>
      </c>
      <c r="BN37" s="25">
        <v>6.5244068188958105E-4</v>
      </c>
      <c r="BO37" s="25">
        <v>1.25264286336303</v>
      </c>
      <c r="BP37" s="25">
        <v>13.860922745283199</v>
      </c>
      <c r="BQ37" s="25">
        <v>0</v>
      </c>
      <c r="BR37" s="25">
        <v>0</v>
      </c>
      <c r="BS37" s="25">
        <v>1.2974148729246999</v>
      </c>
      <c r="BT37" s="88">
        <v>0</v>
      </c>
      <c r="BU37" s="25">
        <v>4.1767522343292701E-2</v>
      </c>
      <c r="BV37" s="25">
        <v>199.863371402745</v>
      </c>
      <c r="BW37" s="25">
        <v>5.4263815802179198E-2</v>
      </c>
      <c r="BX37" s="48"/>
      <c r="BY37" s="22">
        <f t="shared" si="10"/>
        <v>-3.4076700913871165E-6</v>
      </c>
      <c r="BZ37" s="22">
        <f t="shared" si="11"/>
        <v>-2.2659383681678723E-4</v>
      </c>
      <c r="CA37" s="22">
        <f t="shared" si="12"/>
        <v>-2.2675545351456996E-3</v>
      </c>
      <c r="CB37" s="22">
        <f t="shared" si="13"/>
        <v>5.6307663670127191E-2</v>
      </c>
      <c r="CC37" s="22">
        <f t="shared" si="14"/>
        <v>-3.715327777558371E-4</v>
      </c>
      <c r="CD37" s="22">
        <f t="shared" si="15"/>
        <v>-1.3564908311184966E-3</v>
      </c>
      <c r="CE37" s="22">
        <f t="shared" si="16"/>
        <v>-3.2465895912375716E-4</v>
      </c>
      <c r="CF37" s="22" t="str">
        <f t="shared" si="17"/>
        <v/>
      </c>
      <c r="CH37" s="88">
        <f t="shared" si="18"/>
        <v>-5.4696144487102174</v>
      </c>
      <c r="CI37" s="88">
        <f t="shared" si="19"/>
        <v>-1.7015066369701071E-3</v>
      </c>
    </row>
    <row r="38" spans="1:87" x14ac:dyDescent="0.25">
      <c r="A38" s="27" t="s">
        <v>37</v>
      </c>
      <c r="B38" s="76">
        <v>922.01529837999999</v>
      </c>
      <c r="C38" s="76">
        <v>33.009503049999999</v>
      </c>
      <c r="D38" s="76">
        <v>1122.0101379</v>
      </c>
      <c r="E38" s="76">
        <v>164.17220524000001</v>
      </c>
      <c r="F38" s="76">
        <v>153.28113028999999</v>
      </c>
      <c r="G38" s="76">
        <v>11.728217000000001</v>
      </c>
      <c r="H38" s="76">
        <v>192.10521865999999</v>
      </c>
      <c r="I38" s="76"/>
      <c r="J38" s="25"/>
      <c r="K38" s="25" t="s">
        <v>37</v>
      </c>
      <c r="L38" s="88">
        <v>0</v>
      </c>
      <c r="M38" s="25">
        <v>5.0898717657258397E-2</v>
      </c>
      <c r="N38" s="25">
        <v>0.21082536188346801</v>
      </c>
      <c r="O38" s="25">
        <v>0.21082536188346801</v>
      </c>
      <c r="P38" s="88">
        <v>8.5774561582863396E-2</v>
      </c>
      <c r="Q38" s="25">
        <v>3.6254055634738297E-2</v>
      </c>
      <c r="R38" s="25">
        <v>1.21357607248136</v>
      </c>
      <c r="S38" s="25">
        <v>808.88443662635495</v>
      </c>
      <c r="T38" s="25">
        <v>919.67156102757394</v>
      </c>
      <c r="U38" s="25">
        <v>4.7360557268238201</v>
      </c>
      <c r="V38" s="25">
        <v>93.796818952855006</v>
      </c>
      <c r="W38" s="25">
        <v>2.1401532395333902</v>
      </c>
      <c r="X38" s="25">
        <v>0.13329086662689499</v>
      </c>
      <c r="Y38" s="88">
        <v>0</v>
      </c>
      <c r="Z38" s="25">
        <v>130.30745226617</v>
      </c>
      <c r="AA38" s="25">
        <v>130.30745226617</v>
      </c>
      <c r="AB38" s="25">
        <v>0</v>
      </c>
      <c r="AC38" s="25">
        <v>0</v>
      </c>
      <c r="AD38" s="25">
        <v>2.0876673587271601</v>
      </c>
      <c r="AE38" s="25">
        <v>0</v>
      </c>
      <c r="AF38" s="88">
        <v>1.04167324902498</v>
      </c>
      <c r="AG38" s="25">
        <v>9.3388128683785394E-3</v>
      </c>
      <c r="AH38" s="25">
        <v>1.0666843734056399</v>
      </c>
      <c r="AI38" s="25">
        <v>6.3025522965988101E-3</v>
      </c>
      <c r="AJ38" s="25">
        <v>32.944743325991901</v>
      </c>
      <c r="AK38" s="25">
        <v>0</v>
      </c>
      <c r="AL38" s="88">
        <v>285.47967310416198</v>
      </c>
      <c r="AM38" s="25">
        <v>1007.37372580763</v>
      </c>
      <c r="AN38" s="25">
        <v>111.930719306646</v>
      </c>
      <c r="AO38" s="25">
        <v>1119.30444511428</v>
      </c>
      <c r="AP38" s="25">
        <v>0</v>
      </c>
      <c r="AQ38" s="25">
        <v>8.06537478195186</v>
      </c>
      <c r="AR38" s="25">
        <v>1.21696500504307</v>
      </c>
      <c r="AS38" s="25">
        <v>19.070007722095198</v>
      </c>
      <c r="AT38" s="25">
        <v>1.6601255050513399</v>
      </c>
      <c r="AU38" s="25">
        <v>4.7735577014611099</v>
      </c>
      <c r="AV38" s="25">
        <v>9.8515658842463196</v>
      </c>
      <c r="AW38" s="25">
        <v>2.3613953912377199</v>
      </c>
      <c r="AX38" s="25">
        <v>0</v>
      </c>
      <c r="AY38" s="25">
        <v>0.80499375578299903</v>
      </c>
      <c r="AZ38" s="25">
        <v>163.80523206891601</v>
      </c>
      <c r="BA38" s="25">
        <v>152.92629865963301</v>
      </c>
      <c r="BB38" s="25">
        <v>10.878933409282499</v>
      </c>
      <c r="BC38" s="25">
        <v>1.3582378456433899E-3</v>
      </c>
      <c r="BD38" s="25">
        <v>2.5643372630720202E-3</v>
      </c>
      <c r="BE38" s="25">
        <v>5.9452019938601204</v>
      </c>
      <c r="BF38" s="25">
        <v>1.98060692141073</v>
      </c>
      <c r="BG38" s="25">
        <v>26.277580030644199</v>
      </c>
      <c r="BH38" s="25">
        <v>6.8656915787849204</v>
      </c>
      <c r="BI38" s="25">
        <v>3.5479534855624801</v>
      </c>
      <c r="BJ38" s="25">
        <v>65.673496360279302</v>
      </c>
      <c r="BK38" s="25">
        <v>19.462618464465699</v>
      </c>
      <c r="BL38" s="25">
        <v>3.82743650302859</v>
      </c>
      <c r="BM38" s="25">
        <v>18.126152106681602</v>
      </c>
      <c r="BN38" s="25">
        <v>9.6538614505310098E-3</v>
      </c>
      <c r="BO38" s="25">
        <v>11.7062147191587</v>
      </c>
      <c r="BP38" s="25">
        <v>4.6879322436295396</v>
      </c>
      <c r="BQ38" s="25">
        <v>0</v>
      </c>
      <c r="BR38" s="25">
        <v>7.9463563642476504E-2</v>
      </c>
      <c r="BS38" s="25">
        <v>1.0829514274408301</v>
      </c>
      <c r="BT38" s="88">
        <v>0</v>
      </c>
      <c r="BU38" s="25">
        <v>0.120731982376031</v>
      </c>
      <c r="BV38" s="25">
        <v>191.62867030319001</v>
      </c>
      <c r="BW38" s="25">
        <v>0.710606667747951</v>
      </c>
      <c r="BX38" s="48"/>
      <c r="BY38" s="22">
        <f t="shared" si="10"/>
        <v>-2.5419723040865394E-3</v>
      </c>
      <c r="BZ38" s="22">
        <f t="shared" si="11"/>
        <v>-1.9618509224451465E-3</v>
      </c>
      <c r="CA38" s="22">
        <f t="shared" si="12"/>
        <v>-2.4114691073861957E-3</v>
      </c>
      <c r="CB38" s="22">
        <f t="shared" si="13"/>
        <v>-2.2352941568125231E-3</v>
      </c>
      <c r="CC38" s="22">
        <f t="shared" si="14"/>
        <v>-2.3149074494405457E-3</v>
      </c>
      <c r="CD38" s="22">
        <f t="shared" si="15"/>
        <v>-1.8760124272343321E-3</v>
      </c>
      <c r="CE38" s="22">
        <f t="shared" si="16"/>
        <v>-2.480663253888021E-3</v>
      </c>
      <c r="CF38" s="22" t="str">
        <f t="shared" si="17"/>
        <v/>
      </c>
      <c r="CH38" s="88">
        <f t="shared" si="18"/>
        <v>-2.7056927857199753</v>
      </c>
      <c r="CI38" s="88">
        <f t="shared" si="19"/>
        <v>-2.2002280841300959E-2</v>
      </c>
    </row>
    <row r="39" spans="1:87" x14ac:dyDescent="0.25">
      <c r="A39" s="27" t="s">
        <v>130</v>
      </c>
      <c r="B39" s="76">
        <v>7289.9071026000001</v>
      </c>
      <c r="C39" s="76">
        <v>971.24641317999999</v>
      </c>
      <c r="D39" s="76">
        <v>12395.267222</v>
      </c>
      <c r="E39" s="76">
        <v>2478.478063</v>
      </c>
      <c r="F39" s="76">
        <v>1805.5651370999999</v>
      </c>
      <c r="G39" s="76">
        <v>3500.1560863999998</v>
      </c>
      <c r="H39" s="76">
        <v>1057.2188185</v>
      </c>
      <c r="I39" s="76">
        <v>64.767141080000002</v>
      </c>
      <c r="J39" s="25"/>
      <c r="K39" s="25" t="s">
        <v>130</v>
      </c>
      <c r="L39" s="88">
        <v>2.4863421866983999E-2</v>
      </c>
      <c r="M39" s="25">
        <v>0.24682922304678701</v>
      </c>
      <c r="N39" s="25">
        <v>0.542250200037103</v>
      </c>
      <c r="O39" s="25">
        <v>0.54027538527905505</v>
      </c>
      <c r="P39" s="88">
        <v>0.26323043281138903</v>
      </c>
      <c r="Q39" s="25">
        <v>3.1617743138169098E-2</v>
      </c>
      <c r="R39" s="25">
        <v>28.589680188617699</v>
      </c>
      <c r="S39" s="25">
        <v>3037.1327372819001</v>
      </c>
      <c r="T39" s="25">
        <v>7307.1937710218999</v>
      </c>
      <c r="U39" s="25">
        <v>16.287185477332599</v>
      </c>
      <c r="V39" s="25">
        <v>256.61494752888501</v>
      </c>
      <c r="W39" s="25">
        <v>6.3368059862292601</v>
      </c>
      <c r="X39" s="25">
        <v>0.118745397179185</v>
      </c>
      <c r="Y39" s="88">
        <v>1.4304260624900001E-2</v>
      </c>
      <c r="Z39" s="25">
        <v>656.69457427373004</v>
      </c>
      <c r="AA39" s="25">
        <v>656.69457427373004</v>
      </c>
      <c r="AB39" s="25">
        <v>64.702976050230006</v>
      </c>
      <c r="AC39" s="25">
        <v>0</v>
      </c>
      <c r="AD39" s="25">
        <v>5.3567144515568401</v>
      </c>
      <c r="AE39" s="25">
        <v>1.3622761767996599E-2</v>
      </c>
      <c r="AF39" s="88">
        <v>0.94337618893338104</v>
      </c>
      <c r="AG39" s="25">
        <v>3.7737828050507898E-2</v>
      </c>
      <c r="AH39" s="25">
        <v>0.63068398737457199</v>
      </c>
      <c r="AI39" s="25">
        <v>9.5526889242547007E-3</v>
      </c>
      <c r="AJ39" s="25">
        <v>982.55364128539895</v>
      </c>
      <c r="AK39" s="25">
        <v>0</v>
      </c>
      <c r="AL39" s="88">
        <v>1327.5462909288599</v>
      </c>
      <c r="AM39" s="25">
        <v>11179.113731015699</v>
      </c>
      <c r="AN39" s="25">
        <v>1242.12404867707</v>
      </c>
      <c r="AO39" s="25">
        <v>12421.237779692699</v>
      </c>
      <c r="AP39" s="25">
        <v>1.0164797745774E-4</v>
      </c>
      <c r="AQ39" s="25">
        <v>30.580876382510699</v>
      </c>
      <c r="AR39" s="25">
        <v>19.545552134433901</v>
      </c>
      <c r="AS39" s="25">
        <v>218.39818921876599</v>
      </c>
      <c r="AT39" s="25">
        <v>26.825112552114799</v>
      </c>
      <c r="AU39" s="25">
        <v>53.034046153503397</v>
      </c>
      <c r="AV39" s="25">
        <v>117.586491806491</v>
      </c>
      <c r="AW39" s="25">
        <v>30.555158494177501</v>
      </c>
      <c r="AX39" s="25">
        <v>0</v>
      </c>
      <c r="AY39" s="25">
        <v>7.7398030819948502</v>
      </c>
      <c r="AZ39" s="25">
        <v>2587.2356989608502</v>
      </c>
      <c r="BA39" s="25">
        <v>1819.4563459256501</v>
      </c>
      <c r="BB39" s="25">
        <v>767.77935303520201</v>
      </c>
      <c r="BC39" s="25">
        <v>0.38816652821640502</v>
      </c>
      <c r="BD39" s="25">
        <v>5.5146109117765303E-2</v>
      </c>
      <c r="BE39" s="25">
        <v>118.15421235164899</v>
      </c>
      <c r="BF39" s="25">
        <v>1.4795834116525299</v>
      </c>
      <c r="BG39" s="25">
        <v>311.38287162474103</v>
      </c>
      <c r="BH39" s="25">
        <v>79.692316618050299</v>
      </c>
      <c r="BI39" s="25">
        <v>41.4248483404333</v>
      </c>
      <c r="BJ39" s="25">
        <v>778.201217476887</v>
      </c>
      <c r="BK39" s="25">
        <v>86.876684827680407</v>
      </c>
      <c r="BL39" s="25">
        <v>52.830128065357101</v>
      </c>
      <c r="BM39" s="25">
        <v>179.90001622376101</v>
      </c>
      <c r="BN39" s="25">
        <v>0.66167495306910895</v>
      </c>
      <c r="BO39" s="25">
        <v>3497.0618714903699</v>
      </c>
      <c r="BP39" s="25">
        <v>128.056427036842</v>
      </c>
      <c r="BQ39" s="25">
        <v>7.0206629350132497</v>
      </c>
      <c r="BR39" s="25">
        <v>5.3749706811289898E-2</v>
      </c>
      <c r="BS39" s="25">
        <v>13.4944106287442</v>
      </c>
      <c r="BT39" s="88">
        <v>0</v>
      </c>
      <c r="BU39" s="25">
        <v>0.85723930169085805</v>
      </c>
      <c r="BV39" s="25">
        <v>1070.6039626275699</v>
      </c>
      <c r="BW39" s="25">
        <v>4.1736167453264699</v>
      </c>
      <c r="BX39" s="48"/>
      <c r="BY39" s="22">
        <f t="shared" si="10"/>
        <v>2.3713153238584285E-3</v>
      </c>
      <c r="BZ39" s="22">
        <f t="shared" si="11"/>
        <v>1.1641976692997482E-2</v>
      </c>
      <c r="CA39" s="22">
        <f t="shared" si="12"/>
        <v>2.0951995005484524E-3</v>
      </c>
      <c r="CB39" s="22">
        <f t="shared" si="13"/>
        <v>4.3880814433841599E-2</v>
      </c>
      <c r="CC39" s="22">
        <f t="shared" si="14"/>
        <v>7.6935517529771935E-3</v>
      </c>
      <c r="CD39" s="22">
        <f t="shared" si="15"/>
        <v>-8.8402197880621764E-4</v>
      </c>
      <c r="CE39" s="22">
        <f t="shared" si="16"/>
        <v>1.2660713083561047E-2</v>
      </c>
      <c r="CF39" s="22">
        <f t="shared" si="17"/>
        <v>-9.9070344467944182E-4</v>
      </c>
      <c r="CH39" s="88">
        <f t="shared" si="18"/>
        <v>25.970557692699003</v>
      </c>
      <c r="CI39" s="88">
        <f t="shared" si="19"/>
        <v>-3.0942149096299545</v>
      </c>
    </row>
    <row r="40" spans="1:87" x14ac:dyDescent="0.25">
      <c r="A40" s="27" t="s">
        <v>39</v>
      </c>
      <c r="B40" s="76">
        <v>495.11059554000002</v>
      </c>
      <c r="C40" s="76">
        <v>7.1107682700000003</v>
      </c>
      <c r="D40" s="76">
        <v>233.11931713999999</v>
      </c>
      <c r="E40" s="76">
        <v>88.078877520000006</v>
      </c>
      <c r="F40" s="76">
        <v>52.350246480000003</v>
      </c>
      <c r="G40" s="76"/>
      <c r="H40" s="76">
        <v>33.969120709999999</v>
      </c>
      <c r="I40" s="76"/>
      <c r="J40" s="25"/>
      <c r="K40" s="25" t="s">
        <v>39</v>
      </c>
      <c r="L40" s="88">
        <v>0</v>
      </c>
      <c r="M40" s="25">
        <v>0</v>
      </c>
      <c r="N40" s="25">
        <v>4.1061421734486299E-2</v>
      </c>
      <c r="O40" s="25">
        <v>4.1061421734486299E-2</v>
      </c>
      <c r="P40" s="88">
        <v>1.6549378197390802E-2</v>
      </c>
      <c r="Q40" s="25">
        <v>0</v>
      </c>
      <c r="R40" s="25">
        <v>0.15643606037632901</v>
      </c>
      <c r="S40" s="25">
        <v>154.37610662896699</v>
      </c>
      <c r="T40" s="25">
        <v>494.88196652281499</v>
      </c>
      <c r="U40" s="25">
        <v>0.86228508851998198</v>
      </c>
      <c r="V40" s="25">
        <v>19.162171565005998</v>
      </c>
      <c r="W40" s="25">
        <v>0.43797891352039497</v>
      </c>
      <c r="X40" s="25">
        <v>0</v>
      </c>
      <c r="Y40" s="88">
        <v>0</v>
      </c>
      <c r="Z40" s="25">
        <v>22.260138855183801</v>
      </c>
      <c r="AA40" s="25">
        <v>22.260138855183801</v>
      </c>
      <c r="AB40" s="25">
        <v>0</v>
      </c>
      <c r="AC40" s="25">
        <v>0</v>
      </c>
      <c r="AD40" s="25">
        <v>0.42723739913027597</v>
      </c>
      <c r="AE40" s="25">
        <v>0</v>
      </c>
      <c r="AF40" s="88">
        <v>0</v>
      </c>
      <c r="AG40" s="25">
        <v>0</v>
      </c>
      <c r="AH40" s="25">
        <v>0</v>
      </c>
      <c r="AI40" s="25">
        <v>0</v>
      </c>
      <c r="AJ40" s="25">
        <v>7.10780927815164</v>
      </c>
      <c r="AK40" s="25">
        <v>0</v>
      </c>
      <c r="AL40" s="88">
        <v>53.1025749984843</v>
      </c>
      <c r="AM40" s="25">
        <v>209.66584599613</v>
      </c>
      <c r="AN40" s="25">
        <v>23.296219443663599</v>
      </c>
      <c r="AO40" s="25">
        <v>232.962065439794</v>
      </c>
      <c r="AP40" s="25">
        <v>0</v>
      </c>
      <c r="AQ40" s="25">
        <v>1.6458395161957</v>
      </c>
      <c r="AR40" s="25">
        <v>0.41901926288463698</v>
      </c>
      <c r="AS40" s="25">
        <v>3.87744153607037</v>
      </c>
      <c r="AT40" s="25">
        <v>0.56533630957301895</v>
      </c>
      <c r="AU40" s="25">
        <v>1.4813926817573</v>
      </c>
      <c r="AV40" s="25">
        <v>3.5804674900929698</v>
      </c>
      <c r="AW40" s="25">
        <v>0.83753630185684302</v>
      </c>
      <c r="AX40" s="25">
        <v>0</v>
      </c>
      <c r="AY40" s="25">
        <v>0.197187595694373</v>
      </c>
      <c r="AZ40" s="25">
        <v>88.044122377464305</v>
      </c>
      <c r="BA40" s="25">
        <v>52.349766981376398</v>
      </c>
      <c r="BB40" s="25">
        <v>35.6943553960879</v>
      </c>
      <c r="BC40" s="25">
        <v>0</v>
      </c>
      <c r="BD40" s="25">
        <v>0</v>
      </c>
      <c r="BE40" s="25">
        <v>1.5599112970342299</v>
      </c>
      <c r="BF40" s="25">
        <v>0</v>
      </c>
      <c r="BG40" s="25">
        <v>9.6159600302033095</v>
      </c>
      <c r="BH40" s="25">
        <v>2.3922123050976301</v>
      </c>
      <c r="BI40" s="25">
        <v>1.28247688178265</v>
      </c>
      <c r="BJ40" s="25">
        <v>24.032054983272399</v>
      </c>
      <c r="BK40" s="25">
        <v>3.9889000944239501</v>
      </c>
      <c r="BL40" s="25">
        <v>1.3086493824302601</v>
      </c>
      <c r="BM40" s="25">
        <v>5.0775624596967504</v>
      </c>
      <c r="BN40" s="25">
        <v>0</v>
      </c>
      <c r="BO40" s="25">
        <v>0</v>
      </c>
      <c r="BP40" s="25">
        <v>0.93128058470146602</v>
      </c>
      <c r="BQ40" s="25">
        <v>0</v>
      </c>
      <c r="BR40" s="25">
        <v>0</v>
      </c>
      <c r="BS40" s="25">
        <v>7.8745501981844906E-2</v>
      </c>
      <c r="BT40" s="88">
        <v>0</v>
      </c>
      <c r="BU40" s="25">
        <v>1.6356958580664299E-2</v>
      </c>
      <c r="BV40" s="25">
        <v>33.947433985350202</v>
      </c>
      <c r="BW40" s="25">
        <v>0.138184528305692</v>
      </c>
      <c r="BX40" s="48"/>
      <c r="BY40" s="22">
        <f t="shared" si="10"/>
        <v>-4.6177363046668489E-4</v>
      </c>
      <c r="BZ40" s="22">
        <f t="shared" si="11"/>
        <v>-4.1612829106584686E-4</v>
      </c>
      <c r="CA40" s="22">
        <f t="shared" si="12"/>
        <v>-6.7455456774331585E-4</v>
      </c>
      <c r="CB40" s="22">
        <f t="shared" si="13"/>
        <v>-3.9459111553515524E-4</v>
      </c>
      <c r="CC40" s="22">
        <f t="shared" si="14"/>
        <v>-9.1594339252663648E-6</v>
      </c>
      <c r="CD40" s="22" t="str">
        <f t="shared" si="15"/>
        <v/>
      </c>
      <c r="CE40" s="22">
        <f t="shared" si="16"/>
        <v>-6.3842466912641287E-4</v>
      </c>
      <c r="CF40" s="22" t="str">
        <f t="shared" si="17"/>
        <v/>
      </c>
      <c r="CH40" s="88">
        <f t="shared" si="18"/>
        <v>-0.15725170020598966</v>
      </c>
      <c r="CI40" s="88">
        <f t="shared" si="19"/>
        <v>0</v>
      </c>
    </row>
    <row r="41" spans="1:87" x14ac:dyDescent="0.25">
      <c r="A41" s="27" t="s">
        <v>40</v>
      </c>
      <c r="B41" s="76">
        <v>2872.9325248</v>
      </c>
      <c r="C41" s="76">
        <v>515.03274120000003</v>
      </c>
      <c r="D41" s="76">
        <v>3263.9810811000002</v>
      </c>
      <c r="E41" s="76">
        <v>1275.795801</v>
      </c>
      <c r="F41" s="76">
        <v>976.21356159000004</v>
      </c>
      <c r="G41" s="76">
        <v>2670.4400624</v>
      </c>
      <c r="H41" s="76">
        <v>393.03078987999999</v>
      </c>
      <c r="I41" s="76">
        <v>18.889084109999999</v>
      </c>
      <c r="J41" s="25"/>
      <c r="K41" s="25" t="s">
        <v>40</v>
      </c>
      <c r="L41" s="88">
        <v>0</v>
      </c>
      <c r="M41" s="25">
        <v>1.1308213088465899</v>
      </c>
      <c r="N41" s="25">
        <v>0.52150574894690604</v>
      </c>
      <c r="O41" s="25">
        <v>0.52150574894690604</v>
      </c>
      <c r="P41" s="88">
        <v>0.31046882959870398</v>
      </c>
      <c r="Q41" s="25">
        <v>0.63114293377332997</v>
      </c>
      <c r="R41" s="25">
        <v>4.8905903560106703</v>
      </c>
      <c r="S41" s="25">
        <v>908.37918841062503</v>
      </c>
      <c r="T41" s="25">
        <v>2873.5793653184201</v>
      </c>
      <c r="U41" s="25">
        <v>3.94346264480596</v>
      </c>
      <c r="V41" s="25">
        <v>88.372410891658504</v>
      </c>
      <c r="W41" s="25">
        <v>2.00003723290166</v>
      </c>
      <c r="X41" s="25">
        <v>2.3492193585330399</v>
      </c>
      <c r="Y41" s="88">
        <v>0</v>
      </c>
      <c r="Z41" s="25">
        <v>176.87810982197499</v>
      </c>
      <c r="AA41" s="25">
        <v>176.87810982197499</v>
      </c>
      <c r="AB41" s="25">
        <v>18.9431544410456</v>
      </c>
      <c r="AC41" s="25">
        <v>0</v>
      </c>
      <c r="AD41" s="25">
        <v>2.9147943859989902</v>
      </c>
      <c r="AE41" s="25">
        <v>0</v>
      </c>
      <c r="AF41" s="88">
        <v>19.699104679050901</v>
      </c>
      <c r="AG41" s="25">
        <v>0.16249397658911899</v>
      </c>
      <c r="AH41" s="25">
        <v>20.476872976140399</v>
      </c>
      <c r="AI41" s="25">
        <v>0.19748620163163999</v>
      </c>
      <c r="AJ41" s="25">
        <v>514.90477426820303</v>
      </c>
      <c r="AK41" s="25">
        <v>0</v>
      </c>
      <c r="AL41" s="88">
        <v>483.17436089485602</v>
      </c>
      <c r="AM41" s="25">
        <v>2935.60082906154</v>
      </c>
      <c r="AN41" s="25">
        <v>326.17801999371602</v>
      </c>
      <c r="AO41" s="25">
        <v>3261.7788490552598</v>
      </c>
      <c r="AP41" s="25">
        <v>0</v>
      </c>
      <c r="AQ41" s="25">
        <v>9.3264980619829494</v>
      </c>
      <c r="AR41" s="25">
        <v>20.963918997337899</v>
      </c>
      <c r="AS41" s="25">
        <v>66.652568091344094</v>
      </c>
      <c r="AT41" s="25">
        <v>16.458690404415801</v>
      </c>
      <c r="AU41" s="25">
        <v>20.469284020483101</v>
      </c>
      <c r="AV41" s="25">
        <v>55.472464062016002</v>
      </c>
      <c r="AW41" s="25">
        <v>17.823804876745001</v>
      </c>
      <c r="AX41" s="25">
        <v>0</v>
      </c>
      <c r="AY41" s="25">
        <v>5.7202153768586301</v>
      </c>
      <c r="AZ41" s="25">
        <v>1280.31594608663</v>
      </c>
      <c r="BA41" s="25">
        <v>976.56728597529695</v>
      </c>
      <c r="BB41" s="25">
        <v>303.74866011133298</v>
      </c>
      <c r="BC41" s="25">
        <v>1.5402559455899301E-2</v>
      </c>
      <c r="BD41" s="25">
        <v>7.7992895054481703E-2</v>
      </c>
      <c r="BE41" s="25">
        <v>175.99608791657701</v>
      </c>
      <c r="BF41" s="25">
        <v>22.1027238104686</v>
      </c>
      <c r="BG41" s="25">
        <v>119.95569364661</v>
      </c>
      <c r="BH41" s="25">
        <v>30.3878358184934</v>
      </c>
      <c r="BI41" s="25">
        <v>15.761206386470199</v>
      </c>
      <c r="BJ41" s="25">
        <v>299.76298563644599</v>
      </c>
      <c r="BK41" s="25">
        <v>23.143044046810399</v>
      </c>
      <c r="BL41" s="25">
        <v>39.852045602275098</v>
      </c>
      <c r="BM41" s="25">
        <v>134.59549454739599</v>
      </c>
      <c r="BN41" s="25">
        <v>1.15143941819283</v>
      </c>
      <c r="BO41" s="25">
        <v>2669.4162520729501</v>
      </c>
      <c r="BP41" s="25">
        <v>42.3260780173133</v>
      </c>
      <c r="BQ41" s="25">
        <v>60.328620027888398</v>
      </c>
      <c r="BR41" s="25">
        <v>2.7964581240298299</v>
      </c>
      <c r="BS41" s="25">
        <v>24.391184982466299</v>
      </c>
      <c r="BT41" s="88">
        <v>0</v>
      </c>
      <c r="BU41" s="25">
        <v>0.89235690148398095</v>
      </c>
      <c r="BV41" s="25">
        <v>393.04972263805001</v>
      </c>
      <c r="BW41" s="25">
        <v>31.321644885082499</v>
      </c>
      <c r="BX41" s="48"/>
      <c r="BY41" s="22">
        <f t="shared" si="10"/>
        <v>2.2514991662224269E-4</v>
      </c>
      <c r="BZ41" s="22">
        <f t="shared" si="11"/>
        <v>-2.4846368310264756E-4</v>
      </c>
      <c r="CA41" s="22">
        <f t="shared" si="12"/>
        <v>-6.7470735583989182E-4</v>
      </c>
      <c r="CB41" s="22">
        <f t="shared" si="13"/>
        <v>3.5430004418316855E-3</v>
      </c>
      <c r="CC41" s="22">
        <f t="shared" si="14"/>
        <v>3.6234324046962462E-4</v>
      </c>
      <c r="CD41" s="22">
        <f t="shared" si="15"/>
        <v>-3.8338637195614849E-4</v>
      </c>
      <c r="CE41" s="22">
        <f t="shared" si="16"/>
        <v>4.817118286281879E-5</v>
      </c>
      <c r="CF41" s="22">
        <f t="shared" si="17"/>
        <v>2.8625173529179121E-3</v>
      </c>
      <c r="CH41" s="88">
        <f t="shared" si="18"/>
        <v>-2.2022320447404127</v>
      </c>
      <c r="CI41" s="88">
        <f t="shared" si="19"/>
        <v>-1.0238103270498868</v>
      </c>
    </row>
    <row r="42" spans="1:87" x14ac:dyDescent="0.25">
      <c r="A42" s="27" t="s">
        <v>41</v>
      </c>
      <c r="B42" s="76">
        <v>235.57927738000001</v>
      </c>
      <c r="C42" s="76">
        <v>32.250354479999999</v>
      </c>
      <c r="D42" s="76">
        <v>477.52318072999998</v>
      </c>
      <c r="E42" s="76">
        <v>42.182561149999998</v>
      </c>
      <c r="F42" s="76">
        <v>35.01602991</v>
      </c>
      <c r="G42" s="76">
        <v>353.76930040000002</v>
      </c>
      <c r="H42" s="76">
        <v>47.081224380000002</v>
      </c>
      <c r="I42" s="76">
        <v>5.0320950299999998</v>
      </c>
      <c r="J42" s="25"/>
      <c r="K42" s="25" t="s">
        <v>41</v>
      </c>
      <c r="L42" s="88">
        <v>0</v>
      </c>
      <c r="M42" s="25">
        <v>0</v>
      </c>
      <c r="N42" s="25">
        <v>0</v>
      </c>
      <c r="O42" s="25">
        <v>0</v>
      </c>
      <c r="P42" s="88">
        <v>0</v>
      </c>
      <c r="Q42" s="25">
        <v>0</v>
      </c>
      <c r="R42" s="25">
        <v>0</v>
      </c>
      <c r="S42" s="25">
        <v>28.7057350224364</v>
      </c>
      <c r="T42" s="25">
        <v>235.73628665297599</v>
      </c>
      <c r="U42" s="25">
        <v>0</v>
      </c>
      <c r="V42" s="25">
        <v>0.74319142121397497</v>
      </c>
      <c r="W42" s="25">
        <v>0</v>
      </c>
      <c r="X42" s="25">
        <v>0</v>
      </c>
      <c r="Y42" s="88">
        <v>0</v>
      </c>
      <c r="Z42" s="25">
        <v>12.3024429264131</v>
      </c>
      <c r="AA42" s="25">
        <v>12.3024429264131</v>
      </c>
      <c r="AB42" s="25">
        <v>5.0384960134922903</v>
      </c>
      <c r="AC42" s="25">
        <v>0</v>
      </c>
      <c r="AD42" s="25">
        <v>0.54763548026036601</v>
      </c>
      <c r="AE42" s="25">
        <v>0</v>
      </c>
      <c r="AF42" s="88">
        <v>0</v>
      </c>
      <c r="AG42" s="25">
        <v>0</v>
      </c>
      <c r="AH42" s="25">
        <v>0</v>
      </c>
      <c r="AI42" s="25">
        <v>0</v>
      </c>
      <c r="AJ42" s="25">
        <v>32.251478507765199</v>
      </c>
      <c r="AK42" s="25">
        <v>0</v>
      </c>
      <c r="AL42" s="88">
        <v>47.858274076621598</v>
      </c>
      <c r="AM42" s="25">
        <v>430.25874925356999</v>
      </c>
      <c r="AN42" s="25">
        <v>47.806554130348196</v>
      </c>
      <c r="AO42" s="25">
        <v>478.06530338391798</v>
      </c>
      <c r="AP42" s="25">
        <v>0</v>
      </c>
      <c r="AQ42" s="25">
        <v>0.99535964593770798</v>
      </c>
      <c r="AR42" s="25">
        <v>0.94078883506781896</v>
      </c>
      <c r="AS42" s="25">
        <v>10.2511050215777</v>
      </c>
      <c r="AT42" s="25">
        <v>0.68101342440957402</v>
      </c>
      <c r="AU42" s="25">
        <v>0.63756214907984599</v>
      </c>
      <c r="AV42" s="25">
        <v>2.0683495121281701</v>
      </c>
      <c r="AW42" s="25">
        <v>0.72897374304248796</v>
      </c>
      <c r="AX42" s="25">
        <v>0</v>
      </c>
      <c r="AY42" s="25">
        <v>0.14313380534907399</v>
      </c>
      <c r="AZ42" s="25">
        <v>51.093649619175302</v>
      </c>
      <c r="BA42" s="25">
        <v>35.022499902017302</v>
      </c>
      <c r="BB42" s="25">
        <v>16.071149717158001</v>
      </c>
      <c r="BC42" s="25">
        <v>0</v>
      </c>
      <c r="BD42" s="25">
        <v>3.62198305748E-3</v>
      </c>
      <c r="BE42" s="25">
        <v>8.1214930221575496</v>
      </c>
      <c r="BF42" s="25">
        <v>0</v>
      </c>
      <c r="BG42" s="25">
        <v>4.2486073660829904</v>
      </c>
      <c r="BH42" s="25">
        <v>1.0609927023154</v>
      </c>
      <c r="BI42" s="25">
        <v>0.552284130990922</v>
      </c>
      <c r="BJ42" s="25">
        <v>10.6162696117109</v>
      </c>
      <c r="BK42" s="25">
        <v>0.63295794599778399</v>
      </c>
      <c r="BL42" s="25">
        <v>1.70723054103407</v>
      </c>
      <c r="BM42" s="25">
        <v>3.4570508492644798</v>
      </c>
      <c r="BN42" s="25">
        <v>5.5128226326493501E-2</v>
      </c>
      <c r="BO42" s="25">
        <v>353.76923560244001</v>
      </c>
      <c r="BP42" s="25">
        <v>6.7240092865688901</v>
      </c>
      <c r="BQ42" s="25">
        <v>8.6673423833066003</v>
      </c>
      <c r="BR42" s="25">
        <v>0</v>
      </c>
      <c r="BS42" s="25">
        <v>5.4689814321224404</v>
      </c>
      <c r="BT42" s="88">
        <v>0</v>
      </c>
      <c r="BU42" s="25">
        <v>0</v>
      </c>
      <c r="BV42" s="25">
        <v>47.118640484796302</v>
      </c>
      <c r="BW42" s="25">
        <v>17.029429601294101</v>
      </c>
      <c r="BX42" s="48"/>
      <c r="BY42" s="22">
        <f t="shared" si="10"/>
        <v>6.664816817598116E-4</v>
      </c>
      <c r="BZ42" s="22">
        <f t="shared" si="11"/>
        <v>3.4853191021443556E-5</v>
      </c>
      <c r="CA42" s="22">
        <f t="shared" si="12"/>
        <v>1.1352802875228909E-3</v>
      </c>
      <c r="CB42" s="22">
        <f t="shared" si="13"/>
        <v>0.21125053164713553</v>
      </c>
      <c r="CC42" s="22">
        <f t="shared" si="14"/>
        <v>1.8477228954655217E-4</v>
      </c>
      <c r="CD42" s="22">
        <f t="shared" si="15"/>
        <v>-1.8316332124148347E-7</v>
      </c>
      <c r="CE42" s="22">
        <f t="shared" si="16"/>
        <v>7.9471392872684625E-4</v>
      </c>
      <c r="CF42" s="22">
        <f t="shared" si="17"/>
        <v>1.2720315204958396E-3</v>
      </c>
      <c r="CH42" s="88">
        <f t="shared" si="18"/>
        <v>0.54212265391799974</v>
      </c>
      <c r="CI42" s="88">
        <f t="shared" si="19"/>
        <v>-6.4797560014540068E-5</v>
      </c>
    </row>
    <row r="43" spans="1:87" x14ac:dyDescent="0.25">
      <c r="A43" s="27" t="s">
        <v>42</v>
      </c>
      <c r="B43" s="76">
        <v>967.89867206999998</v>
      </c>
      <c r="C43" s="76">
        <v>163.53884853</v>
      </c>
      <c r="D43" s="76">
        <v>789.75719898</v>
      </c>
      <c r="E43" s="76">
        <v>254.92341601000001</v>
      </c>
      <c r="F43" s="76">
        <v>273.21541993</v>
      </c>
      <c r="G43" s="76"/>
      <c r="H43" s="76">
        <v>176.5247153</v>
      </c>
      <c r="I43" s="76"/>
      <c r="J43" s="25"/>
      <c r="K43" s="25" t="s">
        <v>42</v>
      </c>
      <c r="L43" s="88">
        <v>0</v>
      </c>
      <c r="M43" s="25">
        <v>0</v>
      </c>
      <c r="N43" s="25">
        <v>7.9712904973693294E-2</v>
      </c>
      <c r="O43" s="25">
        <v>7.9712904973693294E-2</v>
      </c>
      <c r="P43" s="88">
        <v>3.2127503778170897E-2</v>
      </c>
      <c r="Q43" s="25">
        <v>0</v>
      </c>
      <c r="R43" s="25">
        <v>0.292229806392169</v>
      </c>
      <c r="S43" s="25">
        <v>557.61993557471897</v>
      </c>
      <c r="T43" s="25">
        <v>967.13686697456399</v>
      </c>
      <c r="U43" s="25">
        <v>1.67396104176656</v>
      </c>
      <c r="V43" s="25">
        <v>37.1996875882868</v>
      </c>
      <c r="W43" s="25">
        <v>0.85025223600257904</v>
      </c>
      <c r="X43" s="25">
        <v>0</v>
      </c>
      <c r="Y43" s="88">
        <v>0</v>
      </c>
      <c r="Z43" s="25">
        <v>153.80024818045499</v>
      </c>
      <c r="AA43" s="25">
        <v>153.80024818045499</v>
      </c>
      <c r="AB43" s="25">
        <v>0</v>
      </c>
      <c r="AC43" s="25">
        <v>0</v>
      </c>
      <c r="AD43" s="25">
        <v>0.82940039441459001</v>
      </c>
      <c r="AE43" s="25">
        <v>0</v>
      </c>
      <c r="AF43" s="88">
        <v>0</v>
      </c>
      <c r="AG43" s="25">
        <v>0</v>
      </c>
      <c r="AH43" s="25">
        <v>0</v>
      </c>
      <c r="AI43" s="25">
        <v>0</v>
      </c>
      <c r="AJ43" s="25">
        <v>163.440639763245</v>
      </c>
      <c r="AK43" s="25">
        <v>0</v>
      </c>
      <c r="AL43" s="88">
        <v>213.57181539397101</v>
      </c>
      <c r="AM43" s="25">
        <v>710.35648425115005</v>
      </c>
      <c r="AN43" s="25">
        <v>78.928523034243199</v>
      </c>
      <c r="AO43" s="25">
        <v>789.28500728539302</v>
      </c>
      <c r="AP43" s="25">
        <v>0</v>
      </c>
      <c r="AQ43" s="25">
        <v>3.1950834769093399</v>
      </c>
      <c r="AR43" s="25">
        <v>2.1856652538787502</v>
      </c>
      <c r="AS43" s="25">
        <v>7.4529805935944697</v>
      </c>
      <c r="AT43" s="25">
        <v>2.9488782248240399</v>
      </c>
      <c r="AU43" s="25">
        <v>7.7271573320381099</v>
      </c>
      <c r="AV43" s="25">
        <v>18.676238138284901</v>
      </c>
      <c r="AW43" s="25">
        <v>4.3687111886516998</v>
      </c>
      <c r="AX43" s="25">
        <v>0</v>
      </c>
      <c r="AY43" s="25">
        <v>1.02855730076775</v>
      </c>
      <c r="AZ43" s="25">
        <v>281.40618452100898</v>
      </c>
      <c r="BA43" s="25">
        <v>273.06400904412197</v>
      </c>
      <c r="BB43" s="25">
        <v>8.3421754768872898</v>
      </c>
      <c r="BC43" s="25">
        <v>0</v>
      </c>
      <c r="BD43" s="25">
        <v>0</v>
      </c>
      <c r="BE43" s="25">
        <v>8.1367248121000699</v>
      </c>
      <c r="BF43" s="25">
        <v>0</v>
      </c>
      <c r="BG43" s="25">
        <v>50.158253253856699</v>
      </c>
      <c r="BH43" s="25">
        <v>12.478127656453699</v>
      </c>
      <c r="BI43" s="25">
        <v>6.6895875157206</v>
      </c>
      <c r="BJ43" s="25">
        <v>125.354693079912</v>
      </c>
      <c r="BK43" s="25">
        <v>7.7322277792512004</v>
      </c>
      <c r="BL43" s="25">
        <v>6.8261099319124501</v>
      </c>
      <c r="BM43" s="25">
        <v>26.485305355721199</v>
      </c>
      <c r="BN43" s="25">
        <v>0</v>
      </c>
      <c r="BO43" s="25">
        <v>0</v>
      </c>
      <c r="BP43" s="25">
        <v>1.74684254752029</v>
      </c>
      <c r="BQ43" s="25">
        <v>0</v>
      </c>
      <c r="BR43" s="25">
        <v>0</v>
      </c>
      <c r="BS43" s="25">
        <v>0.14713887662119601</v>
      </c>
      <c r="BT43" s="88">
        <v>0</v>
      </c>
      <c r="BU43" s="25">
        <v>3.1593979854164199E-2</v>
      </c>
      <c r="BV43" s="25">
        <v>176.38576194291099</v>
      </c>
      <c r="BW43" s="25">
        <v>0.268258862075541</v>
      </c>
      <c r="BX43" s="48"/>
      <c r="BY43" s="22">
        <f t="shared" si="10"/>
        <v>-7.870711236815229E-4</v>
      </c>
      <c r="BZ43" s="22">
        <f t="shared" si="11"/>
        <v>-6.0052255251740795E-4</v>
      </c>
      <c r="CA43" s="22">
        <f t="shared" si="12"/>
        <v>-5.9789476464010651E-4</v>
      </c>
      <c r="CB43" s="22">
        <f t="shared" si="13"/>
        <v>0.1038851939359314</v>
      </c>
      <c r="CC43" s="22">
        <f t="shared" si="14"/>
        <v>-5.5418133397014911E-4</v>
      </c>
      <c r="CD43" s="22" t="str">
        <f t="shared" si="15"/>
        <v/>
      </c>
      <c r="CE43" s="22">
        <f t="shared" si="16"/>
        <v>-7.8716091881445471E-4</v>
      </c>
      <c r="CF43" s="22" t="str">
        <f t="shared" si="17"/>
        <v/>
      </c>
      <c r="CH43" s="88">
        <f t="shared" si="18"/>
        <v>-0.47219169460697685</v>
      </c>
      <c r="CI43" s="88">
        <f t="shared" si="19"/>
        <v>0</v>
      </c>
    </row>
    <row r="44" spans="1:87" x14ac:dyDescent="0.25">
      <c r="A44" s="27" t="s">
        <v>43</v>
      </c>
      <c r="B44" s="76">
        <v>17734.299060000001</v>
      </c>
      <c r="C44" s="76">
        <v>2245.9946708000002</v>
      </c>
      <c r="D44" s="76">
        <v>16547.951776999998</v>
      </c>
      <c r="E44" s="76">
        <v>3032.9744759999999</v>
      </c>
      <c r="F44" s="76">
        <v>2849.3726588999998</v>
      </c>
      <c r="G44" s="76">
        <v>11379.84513</v>
      </c>
      <c r="H44" s="76">
        <v>1144.3159209</v>
      </c>
      <c r="I44" s="76">
        <v>37.14783276</v>
      </c>
      <c r="J44" s="25"/>
      <c r="K44" s="25" t="s">
        <v>43</v>
      </c>
      <c r="L44" s="88">
        <v>0</v>
      </c>
      <c r="M44" s="25">
        <v>9.5902793098651296E-2</v>
      </c>
      <c r="N44" s="25">
        <v>0.30209075609464398</v>
      </c>
      <c r="O44" s="25">
        <v>0.30209075609464398</v>
      </c>
      <c r="P44" s="88">
        <v>0.123267962312538</v>
      </c>
      <c r="Q44" s="25">
        <v>6.8304925536246702E-2</v>
      </c>
      <c r="R44" s="25">
        <v>15.6717181040787</v>
      </c>
      <c r="S44" s="25">
        <v>2837.0062298981202</v>
      </c>
      <c r="T44" s="25">
        <v>17736.008475247199</v>
      </c>
      <c r="U44" s="25">
        <v>5.96352979010135</v>
      </c>
      <c r="V44" s="25">
        <v>138.62343819749299</v>
      </c>
      <c r="W44" s="25">
        <v>3.0176007508619498</v>
      </c>
      <c r="X44" s="25">
        <v>0.273800890741006</v>
      </c>
      <c r="Y44" s="88">
        <v>0</v>
      </c>
      <c r="Z44" s="25">
        <v>856.56121423636</v>
      </c>
      <c r="AA44" s="25">
        <v>856.56121423636</v>
      </c>
      <c r="AB44" s="25">
        <v>37.162561719578697</v>
      </c>
      <c r="AC44" s="25">
        <v>0</v>
      </c>
      <c r="AD44" s="25">
        <v>3.7926238508497501</v>
      </c>
      <c r="AE44" s="25">
        <v>0</v>
      </c>
      <c r="AF44" s="88">
        <v>1.9626847077263101</v>
      </c>
      <c r="AG44" s="25">
        <v>1.7596025529522601E-2</v>
      </c>
      <c r="AH44" s="25">
        <v>2.0098221188181</v>
      </c>
      <c r="AI44" s="25">
        <v>1.1876156729277901E-2</v>
      </c>
      <c r="AJ44" s="25">
        <v>2246.6492358011901</v>
      </c>
      <c r="AK44" s="25">
        <v>0</v>
      </c>
      <c r="AL44" s="88">
        <v>1283.8608250818399</v>
      </c>
      <c r="AM44" s="25">
        <v>14889.4575043189</v>
      </c>
      <c r="AN44" s="25">
        <v>1654.38410952042</v>
      </c>
      <c r="AO44" s="25">
        <v>16543.841613839399</v>
      </c>
      <c r="AP44" s="25">
        <v>0</v>
      </c>
      <c r="AQ44" s="25">
        <v>15.8850116149352</v>
      </c>
      <c r="AR44" s="25">
        <v>34.039176984327597</v>
      </c>
      <c r="AS44" s="25">
        <v>146.132159514737</v>
      </c>
      <c r="AT44" s="25">
        <v>76.581769255962897</v>
      </c>
      <c r="AU44" s="25">
        <v>70.789109826714395</v>
      </c>
      <c r="AV44" s="25">
        <v>175.34550244759001</v>
      </c>
      <c r="AW44" s="25">
        <v>49.645778973801498</v>
      </c>
      <c r="AX44" s="25">
        <v>0</v>
      </c>
      <c r="AY44" s="25">
        <v>11.237817143224101</v>
      </c>
      <c r="AZ44" s="25">
        <v>3050.50371228727</v>
      </c>
      <c r="BA44" s="25">
        <v>2850.4005334692702</v>
      </c>
      <c r="BB44" s="25">
        <v>200.10317881799099</v>
      </c>
      <c r="BC44" s="25">
        <v>3.3389582704740399</v>
      </c>
      <c r="BD44" s="25">
        <v>9.6977724830106304E-2</v>
      </c>
      <c r="BE44" s="25">
        <v>157.454864792389</v>
      </c>
      <c r="BF44" s="25">
        <v>4.3294718581105203</v>
      </c>
      <c r="BG44" s="25">
        <v>493.53813593111403</v>
      </c>
      <c r="BH44" s="25">
        <v>114.700581568565</v>
      </c>
      <c r="BI44" s="25">
        <v>62.0031717714865</v>
      </c>
      <c r="BJ44" s="25">
        <v>1233.4545613458699</v>
      </c>
      <c r="BK44" s="25">
        <v>47.924028684536999</v>
      </c>
      <c r="BL44" s="25">
        <v>85.642041010162998</v>
      </c>
      <c r="BM44" s="25">
        <v>275.787544470672</v>
      </c>
      <c r="BN44" s="25">
        <v>2.4150700939720098</v>
      </c>
      <c r="BO44" s="25">
        <v>11369.099628037</v>
      </c>
      <c r="BP44" s="25">
        <v>94.848212711823194</v>
      </c>
      <c r="BQ44" s="25">
        <v>303.04659180211303</v>
      </c>
      <c r="BR44" s="25">
        <v>0.149718700922744</v>
      </c>
      <c r="BS44" s="25">
        <v>17.6334615356411</v>
      </c>
      <c r="BT44" s="88">
        <v>0</v>
      </c>
      <c r="BU44" s="25">
        <v>0.39350903249425401</v>
      </c>
      <c r="BV44" s="25">
        <v>1145.1325465058001</v>
      </c>
      <c r="BW44" s="25">
        <v>27.420354161173702</v>
      </c>
      <c r="BX44" s="48"/>
      <c r="BY44" s="22">
        <f t="shared" si="10"/>
        <v>9.6390347394885662E-5</v>
      </c>
      <c r="BZ44" s="22">
        <f t="shared" si="11"/>
        <v>2.9143657805596882E-4</v>
      </c>
      <c r="CA44" s="22">
        <f t="shared" si="12"/>
        <v>-2.4837896653243118E-4</v>
      </c>
      <c r="CB44" s="22">
        <f t="shared" si="13"/>
        <v>5.7795528534708724E-3</v>
      </c>
      <c r="CC44" s="22">
        <f t="shared" si="14"/>
        <v>3.6073714895094253E-4</v>
      </c>
      <c r="CD44" s="22">
        <f t="shared" si="15"/>
        <v>-9.4425731108343277E-4</v>
      </c>
      <c r="CE44" s="22">
        <f t="shared" si="16"/>
        <v>7.1363649747855848E-4</v>
      </c>
      <c r="CF44" s="22">
        <f t="shared" si="17"/>
        <v>3.9649579758410766E-4</v>
      </c>
      <c r="CH44" s="88">
        <f t="shared" si="18"/>
        <v>-4.1101631605997682</v>
      </c>
      <c r="CI44" s="88">
        <f t="shared" si="19"/>
        <v>-10.745501962999697</v>
      </c>
    </row>
    <row r="45" spans="1:87" x14ac:dyDescent="0.25">
      <c r="A45" s="27" t="s">
        <v>44</v>
      </c>
      <c r="B45" s="76">
        <v>4050.6742313999998</v>
      </c>
      <c r="C45" s="76">
        <v>272.88145897999999</v>
      </c>
      <c r="D45" s="76">
        <v>3571.3376705999999</v>
      </c>
      <c r="E45" s="76">
        <v>274.71974351</v>
      </c>
      <c r="F45" s="76">
        <v>277.00098853999998</v>
      </c>
      <c r="G45" s="76">
        <v>4086.9191918000001</v>
      </c>
      <c r="H45" s="76">
        <v>192.24623833000001</v>
      </c>
      <c r="I45" s="76">
        <v>18.35343271</v>
      </c>
      <c r="J45" s="25"/>
      <c r="K45" s="25" t="s">
        <v>44</v>
      </c>
      <c r="L45" s="88">
        <v>0</v>
      </c>
      <c r="M45" s="25">
        <v>0.21324578562233701</v>
      </c>
      <c r="N45" s="25">
        <v>0.115139322319284</v>
      </c>
      <c r="O45" s="25">
        <v>0.115139322319284</v>
      </c>
      <c r="P45" s="88">
        <v>4.9770781957373597E-2</v>
      </c>
      <c r="Q45" s="25">
        <v>0.15187990465847601</v>
      </c>
      <c r="R45" s="25">
        <v>0.51076406109311701</v>
      </c>
      <c r="S45" s="25">
        <v>459.269924274733</v>
      </c>
      <c r="T45" s="25">
        <v>4053.2213826727698</v>
      </c>
      <c r="U45" s="25">
        <v>1.5221015377370599</v>
      </c>
      <c r="V45" s="25">
        <v>35.387760195077597</v>
      </c>
      <c r="W45" s="25">
        <v>1.50801603945303</v>
      </c>
      <c r="X45" s="25">
        <v>0.55843249819928598</v>
      </c>
      <c r="Y45" s="88">
        <v>0</v>
      </c>
      <c r="Z45" s="25">
        <v>119.865610913276</v>
      </c>
      <c r="AA45" s="25">
        <v>119.865610913276</v>
      </c>
      <c r="AB45" s="25">
        <v>18.395958572416799</v>
      </c>
      <c r="AC45" s="25">
        <v>0</v>
      </c>
      <c r="AD45" s="25">
        <v>1.2806891316445901</v>
      </c>
      <c r="AE45" s="25">
        <v>0</v>
      </c>
      <c r="AF45" s="88">
        <v>4.3641528769746998</v>
      </c>
      <c r="AG45" s="25">
        <v>3.9125833255620399E-2</v>
      </c>
      <c r="AH45" s="25">
        <v>4.4689519583480699</v>
      </c>
      <c r="AI45" s="25">
        <v>2.6406980046412801E-2</v>
      </c>
      <c r="AJ45" s="25">
        <v>273.20966032848798</v>
      </c>
      <c r="AK45" s="25">
        <v>0</v>
      </c>
      <c r="AL45" s="88">
        <v>228.01593317790699</v>
      </c>
      <c r="AM45" s="25">
        <v>3215.8536987273801</v>
      </c>
      <c r="AN45" s="25">
        <v>357.31715128446803</v>
      </c>
      <c r="AO45" s="25">
        <v>3573.1708500118498</v>
      </c>
      <c r="AP45" s="25">
        <v>0</v>
      </c>
      <c r="AQ45" s="25">
        <v>4.0434134534907402</v>
      </c>
      <c r="AR45" s="25">
        <v>5.0751914055016298</v>
      </c>
      <c r="AS45" s="25">
        <v>19.162317565502001</v>
      </c>
      <c r="AT45" s="25">
        <v>4.9968528047752097</v>
      </c>
      <c r="AU45" s="25">
        <v>6.1995005563363597</v>
      </c>
      <c r="AV45" s="25">
        <v>15.517417614929601</v>
      </c>
      <c r="AW45" s="25">
        <v>4.7619924942541996</v>
      </c>
      <c r="AX45" s="25">
        <v>0</v>
      </c>
      <c r="AY45" s="25">
        <v>1.7645700986017101</v>
      </c>
      <c r="AZ45" s="25">
        <v>299.03235820709102</v>
      </c>
      <c r="BA45" s="25">
        <v>277.21912711200002</v>
      </c>
      <c r="BB45" s="25">
        <v>21.813231095090799</v>
      </c>
      <c r="BC45" s="25">
        <v>6.6059839062594702E-2</v>
      </c>
      <c r="BD45" s="25">
        <v>1.8463462358835302E-2</v>
      </c>
      <c r="BE45" s="25">
        <v>40.203755837012203</v>
      </c>
      <c r="BF45" s="25">
        <v>8.17770791018369</v>
      </c>
      <c r="BG45" s="25">
        <v>35.763884022553199</v>
      </c>
      <c r="BH45" s="25">
        <v>8.9379979320645706</v>
      </c>
      <c r="BI45" s="25">
        <v>4.6609209471056001</v>
      </c>
      <c r="BJ45" s="25">
        <v>89.375071534471999</v>
      </c>
      <c r="BK45" s="25">
        <v>7.88699022748039</v>
      </c>
      <c r="BL45" s="25">
        <v>10.1221667961882</v>
      </c>
      <c r="BM45" s="25">
        <v>41.292622552180603</v>
      </c>
      <c r="BN45" s="25">
        <v>0.284951304419715</v>
      </c>
      <c r="BO45" s="25">
        <v>4082.7037448811402</v>
      </c>
      <c r="BP45" s="25">
        <v>9.9677195145406507</v>
      </c>
      <c r="BQ45" s="25">
        <v>57.0206439498007</v>
      </c>
      <c r="BR45" s="25">
        <v>0.33290762463642998</v>
      </c>
      <c r="BS45" s="25">
        <v>9.0114164203091907</v>
      </c>
      <c r="BT45" s="88">
        <v>0</v>
      </c>
      <c r="BU45" s="25">
        <v>0.20136867323864399</v>
      </c>
      <c r="BV45" s="25">
        <v>192.27299950947099</v>
      </c>
      <c r="BW45" s="25">
        <v>17.449258733058802</v>
      </c>
      <c r="BX45" s="48"/>
      <c r="BY45" s="22">
        <f t="shared" si="10"/>
        <v>6.2882155593381353E-4</v>
      </c>
      <c r="BZ45" s="22">
        <f t="shared" si="11"/>
        <v>1.2027249843751696E-3</v>
      </c>
      <c r="CA45" s="22">
        <f t="shared" si="12"/>
        <v>5.1330330003264218E-4</v>
      </c>
      <c r="CB45" s="22">
        <f t="shared" si="13"/>
        <v>8.8499699317046085E-2</v>
      </c>
      <c r="CC45" s="22">
        <f t="shared" si="14"/>
        <v>7.8750105965251266E-4</v>
      </c>
      <c r="CD45" s="22">
        <f t="shared" si="15"/>
        <v>-1.0314485608910015E-3</v>
      </c>
      <c r="CE45" s="22">
        <f t="shared" si="16"/>
        <v>1.392026169325816E-4</v>
      </c>
      <c r="CF45" s="22">
        <f t="shared" si="17"/>
        <v>2.3170522424193849E-3</v>
      </c>
      <c r="CH45" s="88">
        <f t="shared" si="18"/>
        <v>1.8331794118498692</v>
      </c>
      <c r="CI45" s="88">
        <f t="shared" si="19"/>
        <v>-4.2154469188599251</v>
      </c>
    </row>
    <row r="46" spans="1:87" x14ac:dyDescent="0.25">
      <c r="A46" s="27" t="s">
        <v>45</v>
      </c>
      <c r="B46" s="76">
        <v>14.462434010000001</v>
      </c>
      <c r="C46" s="76">
        <v>0.48383264999999998</v>
      </c>
      <c r="D46" s="76">
        <v>2.1225160000000001</v>
      </c>
      <c r="E46" s="76">
        <v>1.8766410600000001</v>
      </c>
      <c r="F46" s="76">
        <v>1.86556436</v>
      </c>
      <c r="G46" s="76"/>
      <c r="H46" s="76">
        <v>2.1646099900000002</v>
      </c>
      <c r="I46" s="76"/>
      <c r="J46" s="25"/>
      <c r="K46" s="25" t="s">
        <v>45</v>
      </c>
      <c r="L46" s="88">
        <v>0</v>
      </c>
      <c r="M46" s="25">
        <v>0</v>
      </c>
      <c r="N46" s="25">
        <v>0</v>
      </c>
      <c r="O46" s="25">
        <v>0</v>
      </c>
      <c r="P46" s="88">
        <v>0</v>
      </c>
      <c r="Q46" s="25">
        <v>0</v>
      </c>
      <c r="R46" s="25">
        <v>0</v>
      </c>
      <c r="S46" s="25">
        <v>5.0480511882581798</v>
      </c>
      <c r="T46" s="25">
        <v>14.4546544310146</v>
      </c>
      <c r="U46" s="25">
        <v>0</v>
      </c>
      <c r="V46" s="25">
        <v>0</v>
      </c>
      <c r="W46" s="25">
        <v>0</v>
      </c>
      <c r="X46" s="25">
        <v>0</v>
      </c>
      <c r="Y46" s="88">
        <v>0</v>
      </c>
      <c r="Z46" s="25">
        <v>2.1634455115395399</v>
      </c>
      <c r="AA46" s="25">
        <v>2.1634455115395399</v>
      </c>
      <c r="AB46" s="25">
        <v>0</v>
      </c>
      <c r="AC46" s="25">
        <v>0</v>
      </c>
      <c r="AD46" s="25">
        <v>0</v>
      </c>
      <c r="AE46" s="25">
        <v>0</v>
      </c>
      <c r="AF46" s="88">
        <v>0</v>
      </c>
      <c r="AG46" s="25">
        <v>0</v>
      </c>
      <c r="AH46" s="25">
        <v>0</v>
      </c>
      <c r="AI46" s="25">
        <v>0</v>
      </c>
      <c r="AJ46" s="25">
        <v>0.48357252710307103</v>
      </c>
      <c r="AK46" s="25">
        <v>0</v>
      </c>
      <c r="AL46" s="88">
        <v>2.1634455375695101</v>
      </c>
      <c r="AM46" s="25">
        <v>1.90923793933982</v>
      </c>
      <c r="AN46" s="25">
        <v>0.21213750205305401</v>
      </c>
      <c r="AO46" s="25">
        <v>2.1213754413928698</v>
      </c>
      <c r="AP46" s="25">
        <v>0</v>
      </c>
      <c r="AQ46" s="25">
        <v>0</v>
      </c>
      <c r="AR46" s="25">
        <v>1.49254286611881E-2</v>
      </c>
      <c r="AS46" s="25">
        <v>0</v>
      </c>
      <c r="AT46" s="25">
        <v>2.01372652766524E-2</v>
      </c>
      <c r="AU46" s="25">
        <v>5.2767033185072497E-2</v>
      </c>
      <c r="AV46" s="25">
        <v>0.127535927071104</v>
      </c>
      <c r="AW46" s="25">
        <v>2.9833002088879301E-2</v>
      </c>
      <c r="AX46" s="25">
        <v>0</v>
      </c>
      <c r="AY46" s="25">
        <v>7.02379624883568E-3</v>
      </c>
      <c r="AZ46" s="25">
        <v>1.8757658885453301</v>
      </c>
      <c r="BA46" s="25">
        <v>1.86469510144016</v>
      </c>
      <c r="BB46" s="25">
        <v>1.1070787105165901E-2</v>
      </c>
      <c r="BC46" s="25">
        <v>0</v>
      </c>
      <c r="BD46" s="25">
        <v>0</v>
      </c>
      <c r="BE46" s="25">
        <v>5.5563826562388001E-2</v>
      </c>
      <c r="BF46" s="25">
        <v>0</v>
      </c>
      <c r="BG46" s="25">
        <v>0.34252037897451998</v>
      </c>
      <c r="BH46" s="25">
        <v>8.5210485182184395E-2</v>
      </c>
      <c r="BI46" s="25">
        <v>4.5681751792633202E-2</v>
      </c>
      <c r="BJ46" s="25">
        <v>0.856020028990779</v>
      </c>
      <c r="BK46" s="25">
        <v>0</v>
      </c>
      <c r="BL46" s="25">
        <v>4.6613993838081499E-2</v>
      </c>
      <c r="BM46" s="25">
        <v>0.18086218356785</v>
      </c>
      <c r="BN46" s="25">
        <v>0</v>
      </c>
      <c r="BO46" s="25">
        <v>0</v>
      </c>
      <c r="BP46" s="25">
        <v>0</v>
      </c>
      <c r="BQ46" s="25">
        <v>0</v>
      </c>
      <c r="BR46" s="25">
        <v>0</v>
      </c>
      <c r="BS46" s="25">
        <v>0</v>
      </c>
      <c r="BT46" s="88">
        <v>0</v>
      </c>
      <c r="BU46" s="25">
        <v>0</v>
      </c>
      <c r="BV46" s="25">
        <v>2.1634455375695101</v>
      </c>
      <c r="BW46" s="25">
        <v>0</v>
      </c>
      <c r="BX46" s="48"/>
      <c r="BY46" s="22">
        <f t="shared" si="10"/>
        <v>-5.379162995676935E-4</v>
      </c>
      <c r="BZ46" s="22">
        <f t="shared" si="11"/>
        <v>-5.3762989523123189E-4</v>
      </c>
      <c r="CA46" s="22">
        <f t="shared" si="12"/>
        <v>-5.3736160628718407E-4</v>
      </c>
      <c r="CB46" s="22">
        <f t="shared" si="13"/>
        <v>-4.663499447624663E-4</v>
      </c>
      <c r="CC46" s="22">
        <f t="shared" si="14"/>
        <v>-4.6594938158016244E-4</v>
      </c>
      <c r="CD46" s="22" t="str">
        <f t="shared" si="15"/>
        <v/>
      </c>
      <c r="CE46" s="22">
        <f t="shared" si="16"/>
        <v>-5.3795022469157409E-4</v>
      </c>
      <c r="CF46" s="22" t="str">
        <f t="shared" si="17"/>
        <v/>
      </c>
      <c r="CH46" s="88">
        <f t="shared" si="18"/>
        <v>-1.1405586071302487E-3</v>
      </c>
      <c r="CI46" s="88">
        <f t="shared" si="19"/>
        <v>0</v>
      </c>
    </row>
    <row r="47" spans="1:87" x14ac:dyDescent="0.25">
      <c r="A47" s="27" t="s">
        <v>46</v>
      </c>
      <c r="B47" s="76">
        <v>2636.7795378000001</v>
      </c>
      <c r="C47" s="76">
        <v>579.92776478999997</v>
      </c>
      <c r="D47" s="76">
        <v>3607.5318686000001</v>
      </c>
      <c r="E47" s="76">
        <v>957.87451518</v>
      </c>
      <c r="F47" s="76">
        <v>908.26503022999998</v>
      </c>
      <c r="G47" s="76">
        <v>321.84750702000002</v>
      </c>
      <c r="H47" s="76">
        <v>301.70385929000003</v>
      </c>
      <c r="I47" s="76">
        <v>45.75864825</v>
      </c>
      <c r="J47" s="25"/>
      <c r="K47" s="25" t="s">
        <v>46</v>
      </c>
      <c r="L47" s="88">
        <v>0</v>
      </c>
      <c r="M47" s="25">
        <v>0.324059974723236</v>
      </c>
      <c r="N47" s="25">
        <v>8.1417640099465796E-2</v>
      </c>
      <c r="O47" s="25">
        <v>8.1417640099465796E-2</v>
      </c>
      <c r="P47" s="88">
        <v>3.7911644460060401E-2</v>
      </c>
      <c r="Q47" s="25">
        <v>0.23080753362478401</v>
      </c>
      <c r="R47" s="25">
        <v>2.6746120585596</v>
      </c>
      <c r="S47" s="25">
        <v>665.83160011851805</v>
      </c>
      <c r="T47" s="25">
        <v>2635.2542882101402</v>
      </c>
      <c r="U47" s="25">
        <v>2.3452346901297898</v>
      </c>
      <c r="V47" s="25">
        <v>8.2568308608111902</v>
      </c>
      <c r="W47" s="25">
        <v>0.393605876796573</v>
      </c>
      <c r="X47" s="25">
        <v>0.84863245151628297</v>
      </c>
      <c r="Y47" s="88">
        <v>0</v>
      </c>
      <c r="Z47" s="25">
        <v>257.88990965262599</v>
      </c>
      <c r="AA47" s="25">
        <v>257.88990965262599</v>
      </c>
      <c r="AB47" s="25">
        <v>45.708970245114301</v>
      </c>
      <c r="AC47" s="25">
        <v>0</v>
      </c>
      <c r="AD47" s="25">
        <v>0.30215060426483997</v>
      </c>
      <c r="AE47" s="25">
        <v>3.5082246659281099E-2</v>
      </c>
      <c r="AF47" s="88">
        <v>6.6320506171078799</v>
      </c>
      <c r="AG47" s="25">
        <v>5.94583264976822E-2</v>
      </c>
      <c r="AH47" s="25">
        <v>6.7913082876670297</v>
      </c>
      <c r="AI47" s="25">
        <v>4.0130587127035898E-2</v>
      </c>
      <c r="AJ47" s="25">
        <v>579.978632135716</v>
      </c>
      <c r="AK47" s="25">
        <v>0</v>
      </c>
      <c r="AL47" s="88">
        <v>310.37020028781302</v>
      </c>
      <c r="AM47" s="25">
        <v>3244.8892377700199</v>
      </c>
      <c r="AN47" s="25">
        <v>360.54230031713399</v>
      </c>
      <c r="AO47" s="25">
        <v>3605.4315380871499</v>
      </c>
      <c r="AP47" s="25">
        <v>0</v>
      </c>
      <c r="AQ47" s="25">
        <v>0.90946347783803705</v>
      </c>
      <c r="AR47" s="25">
        <v>7.1455918376075402</v>
      </c>
      <c r="AS47" s="25">
        <v>12.2364093484151</v>
      </c>
      <c r="AT47" s="25">
        <v>9.7331884756979008</v>
      </c>
      <c r="AU47" s="25">
        <v>27.130098434652201</v>
      </c>
      <c r="AV47" s="25">
        <v>59.3051907966952</v>
      </c>
      <c r="AW47" s="25">
        <v>14.040224643903899</v>
      </c>
      <c r="AX47" s="25">
        <v>0</v>
      </c>
      <c r="AY47" s="25">
        <v>4.4623717761118096</v>
      </c>
      <c r="AZ47" s="25">
        <v>957.59233797737795</v>
      </c>
      <c r="BA47" s="25">
        <v>908.01878106428899</v>
      </c>
      <c r="BB47" s="25">
        <v>49.573556913088197</v>
      </c>
      <c r="BC47" s="25">
        <v>2.4844882245627802E-2</v>
      </c>
      <c r="BD47" s="25">
        <v>8.6668230735737293E-3</v>
      </c>
      <c r="BE47" s="25">
        <v>32.405967185259897</v>
      </c>
      <c r="BF47" s="25">
        <v>10.162185331547599</v>
      </c>
      <c r="BG47" s="25">
        <v>158.52906972117</v>
      </c>
      <c r="BH47" s="25">
        <v>40.558416627633797</v>
      </c>
      <c r="BI47" s="25">
        <v>21.290791495869001</v>
      </c>
      <c r="BJ47" s="25">
        <v>396.19703926376599</v>
      </c>
      <c r="BK47" s="25">
        <v>2.5070479591439399</v>
      </c>
      <c r="BL47" s="25">
        <v>22.405826727326801</v>
      </c>
      <c r="BM47" s="25">
        <v>104.587153904451</v>
      </c>
      <c r="BN47" s="25">
        <v>3.2153137276299697E-2</v>
      </c>
      <c r="BO47" s="25">
        <v>321.49682300655297</v>
      </c>
      <c r="BP47" s="25">
        <v>7.8539758356837703</v>
      </c>
      <c r="BQ47" s="25">
        <v>0</v>
      </c>
      <c r="BR47" s="25">
        <v>0.53894312162590796</v>
      </c>
      <c r="BS47" s="25">
        <v>5.3398133985954397</v>
      </c>
      <c r="BT47" s="88">
        <v>0</v>
      </c>
      <c r="BU47" s="25">
        <v>1.3072681654022</v>
      </c>
      <c r="BV47" s="25">
        <v>301.55378168521298</v>
      </c>
      <c r="BW47" s="25">
        <v>0.70963149415124704</v>
      </c>
      <c r="BX47" s="48"/>
      <c r="BY47" s="22">
        <f t="shared" si="10"/>
        <v>-5.7845169381603361E-4</v>
      </c>
      <c r="BZ47" s="22">
        <f t="shared" si="11"/>
        <v>8.7713244311467397E-5</v>
      </c>
      <c r="CA47" s="22">
        <f t="shared" si="12"/>
        <v>-5.82207057166003E-4</v>
      </c>
      <c r="CB47" s="22">
        <f t="shared" si="13"/>
        <v>-2.9458681502662784E-4</v>
      </c>
      <c r="CC47" s="22">
        <f t="shared" si="14"/>
        <v>-2.7112038613733101E-4</v>
      </c>
      <c r="CD47" s="22">
        <f t="shared" si="15"/>
        <v>-1.0895967990992045E-3</v>
      </c>
      <c r="CE47" s="22">
        <f t="shared" si="16"/>
        <v>-4.9743349369219501E-4</v>
      </c>
      <c r="CF47" s="22">
        <f t="shared" si="17"/>
        <v>-1.0856528063129371E-3</v>
      </c>
      <c r="CH47" s="88">
        <f t="shared" si="18"/>
        <v>-2.1003305128501779</v>
      </c>
      <c r="CI47" s="88">
        <f t="shared" si="19"/>
        <v>-0.3506840134470508</v>
      </c>
    </row>
    <row r="48" spans="1:87" x14ac:dyDescent="0.25">
      <c r="A48" s="27" t="s">
        <v>47</v>
      </c>
      <c r="B48" s="76">
        <v>1009.9019888</v>
      </c>
      <c r="C48" s="76">
        <v>35.474958819999998</v>
      </c>
      <c r="D48" s="76">
        <v>1196.0768006000001</v>
      </c>
      <c r="E48" s="76">
        <v>148.81972144</v>
      </c>
      <c r="F48" s="76">
        <v>128.83807981000001</v>
      </c>
      <c r="G48" s="76">
        <v>67.115039240000002</v>
      </c>
      <c r="H48" s="76">
        <v>102.70949242</v>
      </c>
      <c r="I48" s="76">
        <v>1.0045103</v>
      </c>
      <c r="J48" s="25"/>
      <c r="K48" s="25" t="s">
        <v>47</v>
      </c>
      <c r="L48" s="88">
        <v>1.94632465034144E-2</v>
      </c>
      <c r="M48" s="25">
        <v>2.3359650947429702</v>
      </c>
      <c r="N48" s="25">
        <v>0.24691728084746101</v>
      </c>
      <c r="O48" s="25">
        <v>0.245371155670986</v>
      </c>
      <c r="P48" s="88">
        <v>0.136815452180095</v>
      </c>
      <c r="Q48" s="25">
        <v>0.12946340964962999</v>
      </c>
      <c r="R48" s="25">
        <v>3.71674526653777</v>
      </c>
      <c r="S48" s="25">
        <v>530.27417501645402</v>
      </c>
      <c r="T48" s="25">
        <v>1007.65306733158</v>
      </c>
      <c r="U48" s="25">
        <v>6.5967222899409697</v>
      </c>
      <c r="V48" s="25">
        <v>89.1559940237576</v>
      </c>
      <c r="W48" s="25">
        <v>2.0413847491877499</v>
      </c>
      <c r="X48" s="25">
        <v>2.87615529711884</v>
      </c>
      <c r="Y48" s="88">
        <v>1.11974405826816E-2</v>
      </c>
      <c r="Z48" s="25">
        <v>25.189898930443501</v>
      </c>
      <c r="AA48" s="25">
        <v>25.189898930443501</v>
      </c>
      <c r="AB48" s="25">
        <v>1.00260347977535</v>
      </c>
      <c r="AC48" s="25">
        <v>0</v>
      </c>
      <c r="AD48" s="25">
        <v>2.0022058177697999</v>
      </c>
      <c r="AE48" s="25">
        <v>1.06647816906143E-2</v>
      </c>
      <c r="AF48" s="88">
        <v>3.7472044669259299</v>
      </c>
      <c r="AG48" s="25">
        <v>5.6516541481616098E-2</v>
      </c>
      <c r="AH48" s="25">
        <v>3.5747637688431801</v>
      </c>
      <c r="AI48" s="25">
        <v>2.5685282864614099E-2</v>
      </c>
      <c r="AJ48" s="25">
        <v>35.410405102597601</v>
      </c>
      <c r="AK48" s="25">
        <v>0</v>
      </c>
      <c r="AL48" s="88">
        <v>194.16866743596901</v>
      </c>
      <c r="AM48" s="25">
        <v>1074.4468782224101</v>
      </c>
      <c r="AN48" s="25">
        <v>119.38314705997099</v>
      </c>
      <c r="AO48" s="25">
        <v>1193.8300252823799</v>
      </c>
      <c r="AP48" s="25">
        <v>7.9561739887674395E-5</v>
      </c>
      <c r="AQ48" s="25">
        <v>7.94131083498955</v>
      </c>
      <c r="AR48" s="25">
        <v>0.55215611159796496</v>
      </c>
      <c r="AS48" s="25">
        <v>21.069392875970099</v>
      </c>
      <c r="AT48" s="25">
        <v>1.04191266345894</v>
      </c>
      <c r="AU48" s="25">
        <v>3.3513833315145098</v>
      </c>
      <c r="AV48" s="25">
        <v>5.2455583296681398</v>
      </c>
      <c r="AW48" s="25">
        <v>0.99297679712517295</v>
      </c>
      <c r="AX48" s="25">
        <v>0</v>
      </c>
      <c r="AY48" s="25">
        <v>3.2346566689153802</v>
      </c>
      <c r="AZ48" s="25">
        <v>148.541496313089</v>
      </c>
      <c r="BA48" s="25">
        <v>128.57506000406701</v>
      </c>
      <c r="BB48" s="25">
        <v>19.966436309021802</v>
      </c>
      <c r="BC48" s="25">
        <v>3.9728284528513999E-2</v>
      </c>
      <c r="BD48" s="25">
        <v>4.3470582075320896E-3</v>
      </c>
      <c r="BE48" s="25">
        <v>15.4548412917982</v>
      </c>
      <c r="BF48" s="25">
        <v>8.6401638915987409</v>
      </c>
      <c r="BG48" s="25">
        <v>14.041251272122</v>
      </c>
      <c r="BH48" s="25">
        <v>3.18044873471232</v>
      </c>
      <c r="BI48" s="25">
        <v>1.49111935117974</v>
      </c>
      <c r="BJ48" s="25">
        <v>35.099628610040902</v>
      </c>
      <c r="BK48" s="25">
        <v>18.619332818196</v>
      </c>
      <c r="BL48" s="25">
        <v>4.9768632620689202</v>
      </c>
      <c r="BM48" s="25">
        <v>31.206575338436998</v>
      </c>
      <c r="BN48" s="25">
        <v>2.1449007093371199E-2</v>
      </c>
      <c r="BO48" s="25">
        <v>66.987006707562401</v>
      </c>
      <c r="BP48" s="25">
        <v>6.18682769566679</v>
      </c>
      <c r="BQ48" s="25">
        <v>0</v>
      </c>
      <c r="BR48" s="25">
        <v>0.271592510880801</v>
      </c>
      <c r="BS48" s="25">
        <v>2.8473351736852099</v>
      </c>
      <c r="BT48" s="88">
        <v>0</v>
      </c>
      <c r="BU48" s="25">
        <v>0.50549460786719302</v>
      </c>
      <c r="BV48" s="25">
        <v>102.459538272678</v>
      </c>
      <c r="BW48" s="25">
        <v>0.84584182753269599</v>
      </c>
      <c r="BX48" s="48"/>
      <c r="BY48" s="22">
        <f t="shared" si="10"/>
        <v>-2.2268710165550352E-3</v>
      </c>
      <c r="BZ48" s="22">
        <f t="shared" si="11"/>
        <v>-1.8196981631449609E-3</v>
      </c>
      <c r="CA48" s="22">
        <f t="shared" si="12"/>
        <v>-1.8784540562053408E-3</v>
      </c>
      <c r="CB48" s="22">
        <f t="shared" si="13"/>
        <v>-1.8695447365366089E-3</v>
      </c>
      <c r="CC48" s="22">
        <f t="shared" si="14"/>
        <v>-2.041475674900455E-3</v>
      </c>
      <c r="CD48" s="22">
        <f t="shared" si="15"/>
        <v>-1.9076578645773107E-3</v>
      </c>
      <c r="CE48" s="22">
        <f t="shared" si="16"/>
        <v>-2.433603179537557E-3</v>
      </c>
      <c r="CF48" s="22">
        <f t="shared" si="17"/>
        <v>-1.8982585092954657E-3</v>
      </c>
      <c r="CH48" s="88">
        <f t="shared" si="18"/>
        <v>-2.2467753176201768</v>
      </c>
      <c r="CI48" s="88">
        <f t="shared" si="19"/>
        <v>-0.12803253243760082</v>
      </c>
    </row>
    <row r="49" spans="1:87" x14ac:dyDescent="0.25">
      <c r="A49" s="27" t="s">
        <v>48</v>
      </c>
      <c r="B49" s="76">
        <v>2446.9120750000002</v>
      </c>
      <c r="C49" s="76">
        <v>56.421926679999999</v>
      </c>
      <c r="D49" s="76">
        <v>7480.0392867</v>
      </c>
      <c r="E49" s="76">
        <v>853.48816968000006</v>
      </c>
      <c r="F49" s="76">
        <v>652.78733600999999</v>
      </c>
      <c r="G49" s="76">
        <v>10580.062565</v>
      </c>
      <c r="H49" s="76">
        <v>242.32851402</v>
      </c>
      <c r="I49" s="76">
        <v>91.993089679999997</v>
      </c>
      <c r="J49" s="25"/>
      <c r="K49" s="25" t="s">
        <v>48</v>
      </c>
      <c r="L49" s="88">
        <v>0</v>
      </c>
      <c r="M49" s="25">
        <v>0</v>
      </c>
      <c r="N49" s="25">
        <v>0</v>
      </c>
      <c r="O49" s="25">
        <v>0</v>
      </c>
      <c r="P49" s="88">
        <v>0</v>
      </c>
      <c r="Q49" s="25">
        <v>0</v>
      </c>
      <c r="R49" s="25">
        <v>0</v>
      </c>
      <c r="S49" s="25">
        <v>65.870724113135395</v>
      </c>
      <c r="T49" s="25">
        <v>2451.50948613127</v>
      </c>
      <c r="U49" s="25">
        <v>0</v>
      </c>
      <c r="V49" s="25">
        <v>4.5799362145345599</v>
      </c>
      <c r="W49" s="25">
        <v>0</v>
      </c>
      <c r="X49" s="25">
        <v>0</v>
      </c>
      <c r="Y49" s="88">
        <v>0</v>
      </c>
      <c r="Z49" s="25">
        <v>28.230334808274101</v>
      </c>
      <c r="AA49" s="25">
        <v>28.230334808274101</v>
      </c>
      <c r="AB49" s="25">
        <v>92.089758024215499</v>
      </c>
      <c r="AC49" s="25">
        <v>0</v>
      </c>
      <c r="AD49" s="25">
        <v>3.3748193986146102</v>
      </c>
      <c r="AE49" s="25">
        <v>0</v>
      </c>
      <c r="AF49" s="88">
        <v>0</v>
      </c>
      <c r="AG49" s="25">
        <v>0</v>
      </c>
      <c r="AH49" s="25">
        <v>0</v>
      </c>
      <c r="AI49" s="25">
        <v>0</v>
      </c>
      <c r="AJ49" s="25">
        <v>57.110757277357898</v>
      </c>
      <c r="AK49" s="25">
        <v>0</v>
      </c>
      <c r="AL49" s="88">
        <v>247.34399268506399</v>
      </c>
      <c r="AM49" s="25">
        <v>6732.0056155359698</v>
      </c>
      <c r="AN49" s="25">
        <v>748.00069375243197</v>
      </c>
      <c r="AO49" s="25">
        <v>7480.0063092884002</v>
      </c>
      <c r="AP49" s="25">
        <v>0</v>
      </c>
      <c r="AQ49" s="25">
        <v>6.1339379828033902</v>
      </c>
      <c r="AR49" s="25">
        <v>36.026437566207498</v>
      </c>
      <c r="AS49" s="25">
        <v>63.172657218118601</v>
      </c>
      <c r="AT49" s="25">
        <v>21.190928621835599</v>
      </c>
      <c r="AU49" s="25">
        <v>2.0779332455783499</v>
      </c>
      <c r="AV49" s="25">
        <v>29.599703310791</v>
      </c>
      <c r="AW49" s="25">
        <v>18.348375574662199</v>
      </c>
      <c r="AX49" s="25">
        <v>0</v>
      </c>
      <c r="AY49" s="25">
        <v>2.99201848674746</v>
      </c>
      <c r="AZ49" s="25">
        <v>857.49874224594703</v>
      </c>
      <c r="BA49" s="25">
        <v>655.59448364048103</v>
      </c>
      <c r="BB49" s="25">
        <v>201.904258605466</v>
      </c>
      <c r="BC49" s="25">
        <v>0</v>
      </c>
      <c r="BD49" s="25">
        <v>0.16879235584803501</v>
      </c>
      <c r="BE49" s="25">
        <v>349.38073902610802</v>
      </c>
      <c r="BF49" s="25">
        <v>0</v>
      </c>
      <c r="BG49" s="25">
        <v>18.618688286402399</v>
      </c>
      <c r="BH49" s="25">
        <v>4.8203405276762696</v>
      </c>
      <c r="BI49" s="25">
        <v>1.8143727037594299</v>
      </c>
      <c r="BJ49" s="25">
        <v>46.448389289174699</v>
      </c>
      <c r="BK49" s="25">
        <v>3.9006109994732201</v>
      </c>
      <c r="BL49" s="25">
        <v>55.149174858711199</v>
      </c>
      <c r="BM49" s="25">
        <v>66.3894944395024</v>
      </c>
      <c r="BN49" s="25">
        <v>2.5690953474759799</v>
      </c>
      <c r="BO49" s="25">
        <v>10568.373944454501</v>
      </c>
      <c r="BP49" s="25">
        <v>41.436872314835398</v>
      </c>
      <c r="BQ49" s="25">
        <v>238.84529255664401</v>
      </c>
      <c r="BR49" s="25">
        <v>0</v>
      </c>
      <c r="BS49" s="25">
        <v>33.702723938023297</v>
      </c>
      <c r="BT49" s="88">
        <v>0</v>
      </c>
      <c r="BU49" s="25">
        <v>0</v>
      </c>
      <c r="BV49" s="25">
        <v>242.78598319196101</v>
      </c>
      <c r="BW49" s="25">
        <v>104.944006303931</v>
      </c>
      <c r="BX49" s="48"/>
      <c r="BY49" s="22">
        <f t="shared" si="10"/>
        <v>1.8788624153035153E-3</v>
      </c>
      <c r="BZ49" s="22">
        <f t="shared" si="11"/>
        <v>1.2208562129837206E-2</v>
      </c>
      <c r="CA49" s="22">
        <f t="shared" si="12"/>
        <v>-4.4087217106593135E-6</v>
      </c>
      <c r="CB49" s="22">
        <f t="shared" si="13"/>
        <v>4.6990370908722313E-3</v>
      </c>
      <c r="CC49" s="22">
        <f t="shared" si="14"/>
        <v>4.3002482977672809E-3</v>
      </c>
      <c r="CD49" s="22">
        <f t="shared" si="15"/>
        <v>-1.1047780174917483E-3</v>
      </c>
      <c r="CE49" s="22">
        <f t="shared" si="16"/>
        <v>1.8878057904620029E-3</v>
      </c>
      <c r="CF49" s="22">
        <f t="shared" si="17"/>
        <v>1.0508218014175263E-3</v>
      </c>
      <c r="CH49" s="88">
        <f t="shared" si="18"/>
        <v>-3.2977411599858897E-2</v>
      </c>
      <c r="CI49" s="88">
        <f t="shared" si="19"/>
        <v>-11.688620545499361</v>
      </c>
    </row>
    <row r="50" spans="1:87" x14ac:dyDescent="0.25">
      <c r="A50" s="27" t="s">
        <v>49</v>
      </c>
      <c r="B50" s="76">
        <v>2319.9108872000002</v>
      </c>
      <c r="C50" s="76">
        <v>211.02467178000001</v>
      </c>
      <c r="D50" s="76">
        <v>2097.4370276</v>
      </c>
      <c r="E50" s="76">
        <v>609.02121667999995</v>
      </c>
      <c r="F50" s="76">
        <v>542.14051056999995</v>
      </c>
      <c r="G50" s="76">
        <v>182.53929765000001</v>
      </c>
      <c r="H50" s="76">
        <v>349.18054625000002</v>
      </c>
      <c r="I50" s="76">
        <v>11.4771128</v>
      </c>
      <c r="J50" s="25"/>
      <c r="K50" s="25" t="s">
        <v>49</v>
      </c>
      <c r="L50" s="88">
        <v>0</v>
      </c>
      <c r="M50" s="25">
        <v>0.27041932211401198</v>
      </c>
      <c r="N50" s="25">
        <v>0.46938817665756999</v>
      </c>
      <c r="O50" s="25">
        <v>0.46938817665756999</v>
      </c>
      <c r="P50" s="88">
        <v>0.19344957203326699</v>
      </c>
      <c r="Q50" s="25">
        <v>0.19260532510738099</v>
      </c>
      <c r="R50" s="25">
        <v>5.8559223676880503</v>
      </c>
      <c r="S50" s="25">
        <v>1386.08203653432</v>
      </c>
      <c r="T50" s="25">
        <v>2319.0290114586501</v>
      </c>
      <c r="U50" s="25">
        <v>8.7210855900848205</v>
      </c>
      <c r="V50" s="25">
        <v>194.67832544767501</v>
      </c>
      <c r="W50" s="25">
        <v>4.4296880080956997</v>
      </c>
      <c r="X50" s="25">
        <v>0.70816468285793899</v>
      </c>
      <c r="Y50" s="88">
        <v>0</v>
      </c>
      <c r="Z50" s="25">
        <v>133.876152184924</v>
      </c>
      <c r="AA50" s="25">
        <v>133.876152184924</v>
      </c>
      <c r="AB50" s="25">
        <v>11.4766748625693</v>
      </c>
      <c r="AC50" s="25">
        <v>0</v>
      </c>
      <c r="AD50" s="25">
        <v>4.9644991926894697</v>
      </c>
      <c r="AE50" s="25">
        <v>0</v>
      </c>
      <c r="AF50" s="88">
        <v>5.5343152331636301</v>
      </c>
      <c r="AG50" s="25">
        <v>4.96166681109146E-2</v>
      </c>
      <c r="AH50" s="25">
        <v>5.6671861043050598</v>
      </c>
      <c r="AI50" s="25">
        <v>3.3486954520747597E-2</v>
      </c>
      <c r="AJ50" s="25">
        <v>210.97838880150201</v>
      </c>
      <c r="AK50" s="25">
        <v>0</v>
      </c>
      <c r="AL50" s="88">
        <v>544.14564120415298</v>
      </c>
      <c r="AM50" s="25">
        <v>1887.0314612059001</v>
      </c>
      <c r="AN50" s="25">
        <v>209.670217414234</v>
      </c>
      <c r="AO50" s="25">
        <v>2096.7016786201398</v>
      </c>
      <c r="AP50" s="25">
        <v>0</v>
      </c>
      <c r="AQ50" s="25">
        <v>17.8332711408984</v>
      </c>
      <c r="AR50" s="25">
        <v>13.631744894968101</v>
      </c>
      <c r="AS50" s="25">
        <v>80.0362823577142</v>
      </c>
      <c r="AT50" s="25">
        <v>10.060650402541899</v>
      </c>
      <c r="AU50" s="25">
        <v>10.3059653564047</v>
      </c>
      <c r="AV50" s="25">
        <v>30.204753132308099</v>
      </c>
      <c r="AW50" s="25">
        <v>10.503546308493799</v>
      </c>
      <c r="AX50" s="25">
        <v>0</v>
      </c>
      <c r="AY50" s="25">
        <v>3.0516843163619298</v>
      </c>
      <c r="AZ50" s="25">
        <v>622.319531762412</v>
      </c>
      <c r="BA50" s="25">
        <v>542.06957804787601</v>
      </c>
      <c r="BB50" s="25">
        <v>80.249953714536701</v>
      </c>
      <c r="BC50" s="25">
        <v>7.2162267894640897E-3</v>
      </c>
      <c r="BD50" s="25">
        <v>5.3722552764871499E-2</v>
      </c>
      <c r="BE50" s="25">
        <v>118.551816363333</v>
      </c>
      <c r="BF50" s="25">
        <v>10.355326388773999</v>
      </c>
      <c r="BG50" s="25">
        <v>61.3688714243291</v>
      </c>
      <c r="BH50" s="25">
        <v>15.5422056656382</v>
      </c>
      <c r="BI50" s="25">
        <v>8.0056180844127702</v>
      </c>
      <c r="BJ50" s="25">
        <v>153.348887694252</v>
      </c>
      <c r="BK50" s="25">
        <v>45.278443714818003</v>
      </c>
      <c r="BL50" s="25">
        <v>24.7305201297442</v>
      </c>
      <c r="BM50" s="25">
        <v>71.546069858821497</v>
      </c>
      <c r="BN50" s="25">
        <v>0.80097924793730002</v>
      </c>
      <c r="BO50" s="25">
        <v>182.53255598361901</v>
      </c>
      <c r="BP50" s="25">
        <v>41.195795176797901</v>
      </c>
      <c r="BQ50" s="25">
        <v>4.4720433869607596</v>
      </c>
      <c r="BR50" s="25">
        <v>0.42217812458634102</v>
      </c>
      <c r="BS50" s="25">
        <v>13.103889328863801</v>
      </c>
      <c r="BT50" s="88">
        <v>0</v>
      </c>
      <c r="BU50" s="25">
        <v>0.44284615571394897</v>
      </c>
      <c r="BV50" s="25">
        <v>349.07459684164701</v>
      </c>
      <c r="BW50" s="25">
        <v>21.5943661258787</v>
      </c>
      <c r="BX50" s="48"/>
      <c r="BY50" s="22">
        <f t="shared" si="10"/>
        <v>-3.8013345521838545E-4</v>
      </c>
      <c r="BZ50" s="22">
        <f t="shared" si="11"/>
        <v>-2.1932496379499299E-4</v>
      </c>
      <c r="CA50" s="22">
        <f t="shared" si="12"/>
        <v>-3.5059406799050225E-4</v>
      </c>
      <c r="CB50" s="22">
        <f t="shared" si="13"/>
        <v>2.1835553045107498E-2</v>
      </c>
      <c r="CC50" s="22">
        <f t="shared" si="14"/>
        <v>-1.3083789302032058E-4</v>
      </c>
      <c r="CD50" s="22">
        <f t="shared" si="15"/>
        <v>-3.6932685004245152E-5</v>
      </c>
      <c r="CE50" s="22">
        <f t="shared" si="16"/>
        <v>-3.0342299847700227E-4</v>
      </c>
      <c r="CF50" s="22">
        <f t="shared" si="17"/>
        <v>-3.8157456350866832E-5</v>
      </c>
      <c r="CH50" s="88">
        <f t="shared" si="18"/>
        <v>-0.73534897986019132</v>
      </c>
      <c r="CI50" s="88">
        <f t="shared" si="19"/>
        <v>-6.7416663810035971E-3</v>
      </c>
    </row>
    <row r="51" spans="1:87" s="27" customFormat="1" x14ac:dyDescent="0.25">
      <c r="A51" s="27" t="s">
        <v>50</v>
      </c>
      <c r="B51" s="76">
        <v>1602.2506939</v>
      </c>
      <c r="C51" s="76">
        <v>57.826774530000002</v>
      </c>
      <c r="D51" s="76">
        <v>5026.4558239999997</v>
      </c>
      <c r="E51" s="76">
        <v>395.22020631999999</v>
      </c>
      <c r="F51" s="76">
        <v>284.52278486</v>
      </c>
      <c r="G51" s="76">
        <v>4033.5107659999999</v>
      </c>
      <c r="H51" s="76">
        <v>148.02528153</v>
      </c>
      <c r="I51" s="76">
        <v>40.682225099999997</v>
      </c>
      <c r="J51" s="25"/>
      <c r="K51" s="25" t="s">
        <v>50</v>
      </c>
      <c r="L51" s="88">
        <v>0</v>
      </c>
      <c r="M51" s="25">
        <v>4.7086637669273602E-3</v>
      </c>
      <c r="N51" s="25">
        <v>9.4190357342548603E-4</v>
      </c>
      <c r="O51" s="25">
        <v>9.4190357342548603E-4</v>
      </c>
      <c r="P51" s="88">
        <v>4.5393815539278098E-4</v>
      </c>
      <c r="Q51" s="25">
        <v>3.3535607782535998E-3</v>
      </c>
      <c r="R51" s="25">
        <v>1.4355131797924301E-3</v>
      </c>
      <c r="S51" s="25">
        <v>5.8771912238511401</v>
      </c>
      <c r="T51" s="25">
        <v>1604.86463182746</v>
      </c>
      <c r="U51" s="25">
        <v>0</v>
      </c>
      <c r="V51" s="25">
        <v>3.1054855743729202</v>
      </c>
      <c r="W51" s="25">
        <v>0</v>
      </c>
      <c r="X51" s="25">
        <v>1.2330706685361801E-2</v>
      </c>
      <c r="Y51" s="88">
        <v>0</v>
      </c>
      <c r="Z51" s="25">
        <v>2.5295661094793198</v>
      </c>
      <c r="AA51" s="25">
        <v>2.5295661094793198</v>
      </c>
      <c r="AB51" s="25">
        <v>40.713503293264303</v>
      </c>
      <c r="AC51" s="25">
        <v>0</v>
      </c>
      <c r="AD51" s="25">
        <v>2.2883478883722699</v>
      </c>
      <c r="AE51" s="25">
        <v>0</v>
      </c>
      <c r="AF51" s="88">
        <v>9.6364487646356495E-2</v>
      </c>
      <c r="AG51" s="25">
        <v>8.6391856346831105E-4</v>
      </c>
      <c r="AH51" s="25">
        <v>9.8678477831313297E-2</v>
      </c>
      <c r="AI51" s="25">
        <v>5.8309075750260402E-4</v>
      </c>
      <c r="AJ51" s="25">
        <v>57.892112859890702</v>
      </c>
      <c r="AK51" s="25">
        <v>0</v>
      </c>
      <c r="AL51" s="88">
        <v>151.43068052932901</v>
      </c>
      <c r="AM51" s="25">
        <v>4516.2126087386796</v>
      </c>
      <c r="AN51" s="25">
        <v>501.80140947215801</v>
      </c>
      <c r="AO51" s="25">
        <v>5018.0140182108398</v>
      </c>
      <c r="AP51" s="25">
        <v>0</v>
      </c>
      <c r="AQ51" s="25">
        <v>4.15951526660493</v>
      </c>
      <c r="AR51" s="25">
        <v>16.934951000622799</v>
      </c>
      <c r="AS51" s="25">
        <v>42.862883415985699</v>
      </c>
      <c r="AT51" s="25">
        <v>9.7944205787132699</v>
      </c>
      <c r="AU51" s="25">
        <v>0.21773289935349399</v>
      </c>
      <c r="AV51" s="25">
        <v>12.191057588143501</v>
      </c>
      <c r="AW51" s="25">
        <v>8.2909340721021607</v>
      </c>
      <c r="AX51" s="25">
        <v>0</v>
      </c>
      <c r="AY51" s="25">
        <v>1.3368265230355401</v>
      </c>
      <c r="AZ51" s="25">
        <v>469.60769179146399</v>
      </c>
      <c r="BA51" s="25">
        <v>284.91100113299899</v>
      </c>
      <c r="BB51" s="25">
        <v>184.696690658465</v>
      </c>
      <c r="BC51" s="25">
        <v>1.2565099731587199E-4</v>
      </c>
      <c r="BD51" s="25">
        <v>8.0413452603382896E-2</v>
      </c>
      <c r="BE51" s="25">
        <v>165.584759224083</v>
      </c>
      <c r="BF51" s="25">
        <v>0.18030917618787701</v>
      </c>
      <c r="BG51" s="25">
        <v>3.7328247479841399</v>
      </c>
      <c r="BH51" s="25">
        <v>1.02217020574634</v>
      </c>
      <c r="BI51" s="25">
        <v>0.17981570197919899</v>
      </c>
      <c r="BJ51" s="25">
        <v>9.2894642724471801</v>
      </c>
      <c r="BK51" s="25">
        <v>2.6448668127801902</v>
      </c>
      <c r="BL51" s="25">
        <v>25.567807014996902</v>
      </c>
      <c r="BM51" s="25">
        <v>29.283750070382499</v>
      </c>
      <c r="BN51" s="25">
        <v>1.2236389536202601</v>
      </c>
      <c r="BO51" s="25">
        <v>4025.90766646273</v>
      </c>
      <c r="BP51" s="25">
        <v>28.1237809110516</v>
      </c>
      <c r="BQ51" s="25">
        <v>98.634739707997795</v>
      </c>
      <c r="BR51" s="25">
        <v>7.35097600842165E-3</v>
      </c>
      <c r="BS51" s="25">
        <v>22.918537615856501</v>
      </c>
      <c r="BT51" s="88">
        <v>0</v>
      </c>
      <c r="BU51" s="25">
        <v>3.8120834669885398E-3</v>
      </c>
      <c r="BV51" s="25">
        <v>148.33186735450801</v>
      </c>
      <c r="BW51" s="25">
        <v>71.1620557956618</v>
      </c>
      <c r="BX51" s="48"/>
      <c r="BY51" s="22">
        <f t="shared" si="10"/>
        <v>1.6314163179405497E-3</v>
      </c>
      <c r="BZ51" s="22">
        <f t="shared" si="11"/>
        <v>1.1298975331367183E-3</v>
      </c>
      <c r="CA51" s="22">
        <f t="shared" si="12"/>
        <v>-1.6794747799935791E-3</v>
      </c>
      <c r="CB51" s="22">
        <f t="shared" si="13"/>
        <v>0.18821781953940458</v>
      </c>
      <c r="CC51" s="22">
        <f t="shared" si="14"/>
        <v>1.3644470448650051E-3</v>
      </c>
      <c r="CD51" s="22">
        <f t="shared" si="15"/>
        <v>-1.8849830776105155E-3</v>
      </c>
      <c r="CE51" s="22">
        <f t="shared" si="16"/>
        <v>2.0711720412831636E-3</v>
      </c>
      <c r="CF51" s="22">
        <f t="shared" si="17"/>
        <v>7.6884175306100096E-4</v>
      </c>
      <c r="CH51" s="88">
        <f t="shared" si="18"/>
        <v>-8.4418057891598437</v>
      </c>
      <c r="CI51" s="88">
        <f t="shared" si="19"/>
        <v>-7.6030995372698271</v>
      </c>
    </row>
    <row r="52" spans="1:87" s="27" customFormat="1" x14ac:dyDescent="0.25">
      <c r="B52" s="76"/>
      <c r="C52" s="76"/>
      <c r="D52" s="76"/>
      <c r="E52" s="76"/>
      <c r="F52" s="76"/>
      <c r="G52" s="76"/>
      <c r="H52" s="76"/>
      <c r="I52" s="76"/>
      <c r="J52" s="25"/>
      <c r="K52" s="25"/>
      <c r="L52" s="88"/>
      <c r="M52" s="25"/>
      <c r="N52" s="25"/>
      <c r="O52" s="25"/>
      <c r="P52" s="88"/>
      <c r="Q52" s="25"/>
      <c r="R52" s="25"/>
      <c r="S52" s="25"/>
      <c r="T52" s="25"/>
      <c r="U52" s="25"/>
      <c r="V52" s="25"/>
      <c r="W52" s="25"/>
      <c r="X52" s="25"/>
      <c r="Y52" s="88"/>
      <c r="Z52" s="25"/>
      <c r="AA52" s="25"/>
      <c r="AB52" s="25"/>
      <c r="AC52" s="25"/>
      <c r="AD52" s="25"/>
      <c r="AE52" s="25"/>
      <c r="AF52" s="88"/>
      <c r="AG52" s="25"/>
      <c r="AH52" s="25"/>
      <c r="AI52" s="25"/>
      <c r="AJ52" s="25"/>
      <c r="AK52" s="25"/>
      <c r="AL52" s="88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88"/>
      <c r="BU52" s="25"/>
      <c r="BV52" s="25"/>
      <c r="BW52" s="25"/>
      <c r="BX52" s="48"/>
      <c r="BY52" s="22" t="str">
        <f t="shared" si="10"/>
        <v/>
      </c>
      <c r="BZ52" s="22" t="str">
        <f t="shared" si="11"/>
        <v/>
      </c>
      <c r="CA52" s="22" t="str">
        <f t="shared" si="12"/>
        <v/>
      </c>
      <c r="CB52" s="22" t="str">
        <f t="shared" si="13"/>
        <v/>
      </c>
      <c r="CC52" s="22" t="str">
        <f t="shared" si="14"/>
        <v/>
      </c>
      <c r="CD52" s="22" t="str">
        <f t="shared" si="15"/>
        <v/>
      </c>
      <c r="CE52" s="22" t="str">
        <f t="shared" si="16"/>
        <v/>
      </c>
      <c r="CF52" s="22" t="str">
        <f t="shared" si="17"/>
        <v/>
      </c>
    </row>
    <row r="53" spans="1:87" s="27" customFormat="1" x14ac:dyDescent="0.25">
      <c r="B53" s="76"/>
      <c r="C53" s="76"/>
      <c r="D53" s="76"/>
      <c r="E53" s="76"/>
      <c r="F53" s="76"/>
      <c r="G53" s="76"/>
      <c r="H53" s="76"/>
      <c r="I53" s="76"/>
      <c r="J53" s="25"/>
      <c r="K53" s="25"/>
      <c r="L53" s="88"/>
      <c r="M53" s="25"/>
      <c r="N53" s="25"/>
      <c r="O53" s="25"/>
      <c r="P53" s="88"/>
      <c r="Q53" s="25"/>
      <c r="R53" s="25"/>
      <c r="S53" s="25"/>
      <c r="T53" s="25"/>
      <c r="U53" s="25"/>
      <c r="V53" s="25"/>
      <c r="W53" s="25"/>
      <c r="X53" s="25"/>
      <c r="Y53" s="88"/>
      <c r="Z53" s="25"/>
      <c r="AA53" s="25"/>
      <c r="AB53" s="25"/>
      <c r="AC53" s="25"/>
      <c r="AD53" s="25"/>
      <c r="AE53" s="25"/>
      <c r="AF53" s="88"/>
      <c r="AG53" s="25"/>
      <c r="AH53" s="25"/>
      <c r="AI53" s="25"/>
      <c r="AJ53" s="25"/>
      <c r="AK53" s="25"/>
      <c r="AL53" s="88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88"/>
      <c r="BU53" s="25"/>
      <c r="BV53" s="25"/>
      <c r="BW53" s="25"/>
      <c r="BX53" s="48"/>
      <c r="BY53" s="22" t="str">
        <f t="shared" si="10"/>
        <v/>
      </c>
      <c r="BZ53" s="22" t="str">
        <f t="shared" si="11"/>
        <v/>
      </c>
      <c r="CA53" s="22" t="str">
        <f t="shared" si="12"/>
        <v/>
      </c>
      <c r="CB53" s="22" t="str">
        <f t="shared" si="13"/>
        <v/>
      </c>
      <c r="CC53" s="22" t="str">
        <f t="shared" si="14"/>
        <v/>
      </c>
      <c r="CD53" s="22" t="str">
        <f t="shared" si="15"/>
        <v/>
      </c>
      <c r="CE53" s="22" t="str">
        <f t="shared" si="16"/>
        <v/>
      </c>
      <c r="CF53" s="22" t="str">
        <f t="shared" si="17"/>
        <v/>
      </c>
    </row>
    <row r="54" spans="1:87" x14ac:dyDescent="0.25">
      <c r="A54" s="27" t="s">
        <v>51</v>
      </c>
      <c r="B54" s="76">
        <v>641.43248962999996</v>
      </c>
      <c r="C54" s="76">
        <v>34.02023088</v>
      </c>
      <c r="D54" s="76">
        <v>1337.1877044</v>
      </c>
      <c r="E54" s="76">
        <v>1297.1555163</v>
      </c>
      <c r="F54" s="76">
        <v>620.14223121999999</v>
      </c>
      <c r="G54" s="76">
        <v>3325.3844944000002</v>
      </c>
      <c r="H54" s="76">
        <v>77.06752505</v>
      </c>
      <c r="I54" s="76">
        <v>21.86658628</v>
      </c>
      <c r="J54" s="25"/>
      <c r="K54" s="25" t="s">
        <v>51</v>
      </c>
      <c r="L54" s="88">
        <v>0</v>
      </c>
      <c r="M54" s="25">
        <v>0</v>
      </c>
      <c r="N54" s="25">
        <v>0</v>
      </c>
      <c r="O54" s="25">
        <v>0</v>
      </c>
      <c r="P54" s="88">
        <v>0</v>
      </c>
      <c r="Q54" s="25">
        <v>0</v>
      </c>
      <c r="R54" s="25">
        <v>3.6885489607366702</v>
      </c>
      <c r="S54" s="25">
        <v>2.2354528812535399E-2</v>
      </c>
      <c r="T54" s="25">
        <v>667.40214381767703</v>
      </c>
      <c r="U54" s="25">
        <v>0</v>
      </c>
      <c r="V54" s="25">
        <v>17.3791489897154</v>
      </c>
      <c r="W54" s="25">
        <v>15.0567263052563</v>
      </c>
      <c r="X54" s="25">
        <v>0</v>
      </c>
      <c r="Y54" s="88">
        <v>0</v>
      </c>
      <c r="Z54" s="25">
        <v>9.5804876023809892E-3</v>
      </c>
      <c r="AA54" s="25">
        <v>9.5804876023809892E-3</v>
      </c>
      <c r="AB54" s="25">
        <v>22.675334533727899</v>
      </c>
      <c r="AC54" s="25">
        <v>0</v>
      </c>
      <c r="AD54" s="25">
        <v>0</v>
      </c>
      <c r="AE54" s="25">
        <v>0</v>
      </c>
      <c r="AF54" s="88">
        <v>0</v>
      </c>
      <c r="AG54" s="25">
        <v>0</v>
      </c>
      <c r="AH54" s="25">
        <v>0</v>
      </c>
      <c r="AI54" s="25">
        <v>0</v>
      </c>
      <c r="AJ54" s="25">
        <v>35.2095684518262</v>
      </c>
      <c r="AK54" s="25">
        <v>0</v>
      </c>
      <c r="AL54" s="88">
        <v>97.590458258679206</v>
      </c>
      <c r="AM54" s="25">
        <v>1190.2019968382101</v>
      </c>
      <c r="AN54" s="25">
        <v>132.244654120966</v>
      </c>
      <c r="AO54" s="25">
        <v>1322.44665095917</v>
      </c>
      <c r="AP54" s="25">
        <v>0</v>
      </c>
      <c r="AQ54" s="25">
        <v>3.4239739523305599</v>
      </c>
      <c r="AR54" s="25">
        <v>38.158407305146099</v>
      </c>
      <c r="AS54" s="25">
        <v>26.075782284991401</v>
      </c>
      <c r="AT54" s="25">
        <v>22.0514917292459</v>
      </c>
      <c r="AU54" s="25">
        <v>0.40271973069880901</v>
      </c>
      <c r="AV54" s="25">
        <v>27.357963013718201</v>
      </c>
      <c r="AW54" s="25">
        <v>18.664034955432399</v>
      </c>
      <c r="AX54" s="25">
        <v>0</v>
      </c>
      <c r="AY54" s="25">
        <v>2.9686976235497702</v>
      </c>
      <c r="AZ54" s="25">
        <v>1349.23959003138</v>
      </c>
      <c r="BA54" s="25">
        <v>639.20208630683601</v>
      </c>
      <c r="BB54" s="25">
        <v>710.03750372454294</v>
      </c>
      <c r="BC54" s="25">
        <v>0</v>
      </c>
      <c r="BD54" s="25">
        <v>0.181203976697145</v>
      </c>
      <c r="BE54" s="25">
        <v>373.14589434267299</v>
      </c>
      <c r="BF54" s="25">
        <v>0</v>
      </c>
      <c r="BG54" s="25">
        <v>8.1218495226331999</v>
      </c>
      <c r="BH54" s="25">
        <v>2.2228451518488499</v>
      </c>
      <c r="BI54" s="25">
        <v>0.36523614259274501</v>
      </c>
      <c r="BJ54" s="25">
        <v>20.2087430823922</v>
      </c>
      <c r="BK54" s="25">
        <v>5.0742165636830396</v>
      </c>
      <c r="BL54" s="25">
        <v>57.589463895830399</v>
      </c>
      <c r="BM54" s="25">
        <v>65.005534401373396</v>
      </c>
      <c r="BN54" s="25">
        <v>2.7580014330042899</v>
      </c>
      <c r="BO54" s="25">
        <v>3332.3883547457199</v>
      </c>
      <c r="BP54" s="25">
        <v>14.2460523405488</v>
      </c>
      <c r="BQ54" s="25">
        <v>81.643530852031205</v>
      </c>
      <c r="BR54" s="25">
        <v>0</v>
      </c>
      <c r="BS54" s="25">
        <v>12.9876444678137</v>
      </c>
      <c r="BT54" s="88">
        <v>0</v>
      </c>
      <c r="BU54" s="25">
        <v>0</v>
      </c>
      <c r="BV54" s="25">
        <v>80.034864085495201</v>
      </c>
      <c r="BW54" s="25">
        <v>14.0126065835099</v>
      </c>
      <c r="BX54" s="48"/>
      <c r="BY54" s="22">
        <f t="shared" si="10"/>
        <v>4.0486964111620297E-2</v>
      </c>
      <c r="BZ54" s="22">
        <f t="shared" si="11"/>
        <v>3.495971488322247E-2</v>
      </c>
      <c r="CA54" s="22">
        <f t="shared" si="12"/>
        <v>-1.1023922365068675E-2</v>
      </c>
      <c r="CB54" s="22">
        <f t="shared" si="13"/>
        <v>4.0152528418446146E-2</v>
      </c>
      <c r="CC54" s="22">
        <f t="shared" si="14"/>
        <v>3.0734651064385263E-2</v>
      </c>
      <c r="CD54" s="22">
        <f t="shared" si="15"/>
        <v>2.1061806108479395E-3</v>
      </c>
      <c r="CE54" s="22">
        <f t="shared" si="16"/>
        <v>3.850310534262058E-2</v>
      </c>
      <c r="CF54" s="22">
        <f t="shared" si="17"/>
        <v>3.6985574399768573E-2</v>
      </c>
      <c r="CH54" s="88">
        <f t="shared" ref="CH54" si="20">AO54-D54</f>
        <v>-14.741053440830001</v>
      </c>
      <c r="CI54" s="88">
        <f t="shared" ref="CI54" si="21">BO54-G54</f>
        <v>7.0038603457196587</v>
      </c>
    </row>
    <row r="55" spans="1:87" x14ac:dyDescent="0.25">
      <c r="A55" s="27" t="s">
        <v>1</v>
      </c>
      <c r="B55" s="76"/>
      <c r="C55" s="76"/>
      <c r="D55" s="76"/>
      <c r="E55" s="76"/>
      <c r="F55" s="76"/>
      <c r="G55" s="76"/>
      <c r="H55" s="76"/>
      <c r="I55" s="76"/>
      <c r="J55" s="25"/>
      <c r="K55" s="25"/>
      <c r="L55" s="88"/>
      <c r="M55" s="25"/>
      <c r="BY55" s="22" t="str">
        <f t="shared" si="10"/>
        <v/>
      </c>
      <c r="BZ55" s="22" t="str">
        <f t="shared" si="11"/>
        <v/>
      </c>
      <c r="CA55" s="22" t="str">
        <f t="shared" si="12"/>
        <v/>
      </c>
      <c r="CB55" s="22" t="str">
        <f t="shared" si="13"/>
        <v/>
      </c>
      <c r="CC55" s="22" t="str">
        <f t="shared" si="14"/>
        <v/>
      </c>
      <c r="CD55" s="22" t="str">
        <f t="shared" si="15"/>
        <v/>
      </c>
      <c r="CE55" s="22" t="str">
        <f t="shared" si="16"/>
        <v/>
      </c>
      <c r="CF55" s="22" t="str">
        <f t="shared" ref="CF55:CF61" si="22">IF(I55=0,"",(Z55-I55)/I55)</f>
        <v/>
      </c>
    </row>
    <row r="56" spans="1:87" s="27" customFormat="1" x14ac:dyDescent="0.25">
      <c r="A56" s="27" t="s">
        <v>11</v>
      </c>
      <c r="B56" s="76"/>
      <c r="C56" s="76"/>
      <c r="D56" s="76"/>
      <c r="E56" s="76"/>
      <c r="F56" s="76"/>
      <c r="G56" s="76"/>
      <c r="H56" s="76"/>
      <c r="I56" s="76"/>
      <c r="J56" s="25"/>
      <c r="K56" s="25"/>
      <c r="L56" s="88"/>
      <c r="M56" s="25"/>
      <c r="N56" s="25"/>
      <c r="O56" s="25"/>
      <c r="P56" s="88"/>
      <c r="Q56" s="25"/>
      <c r="R56" s="25"/>
      <c r="S56" s="25"/>
      <c r="T56" s="25"/>
      <c r="U56" s="25"/>
      <c r="V56" s="25"/>
      <c r="W56" s="25"/>
      <c r="X56" s="25"/>
      <c r="Y56" s="88"/>
      <c r="Z56" s="25"/>
      <c r="AA56" s="25"/>
      <c r="AB56" s="25"/>
      <c r="AC56" s="25"/>
      <c r="AD56" s="25"/>
      <c r="AE56" s="25"/>
      <c r="AF56" s="88"/>
      <c r="AG56" s="25"/>
      <c r="AH56" s="25"/>
      <c r="AI56" s="25"/>
      <c r="AJ56" s="25"/>
      <c r="AK56" s="25"/>
      <c r="AL56" s="88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88"/>
      <c r="BU56" s="25"/>
      <c r="BV56" s="25"/>
      <c r="BW56" s="25"/>
      <c r="BX56" s="25"/>
      <c r="BY56" s="22" t="str">
        <f t="shared" si="10"/>
        <v/>
      </c>
      <c r="BZ56" s="22" t="str">
        <f t="shared" si="11"/>
        <v/>
      </c>
      <c r="CA56" s="22" t="str">
        <f t="shared" si="12"/>
        <v/>
      </c>
      <c r="CB56" s="22" t="str">
        <f t="shared" si="13"/>
        <v/>
      </c>
      <c r="CC56" s="22" t="str">
        <f t="shared" si="14"/>
        <v/>
      </c>
      <c r="CD56" s="22" t="str">
        <f t="shared" si="15"/>
        <v/>
      </c>
      <c r="CE56" s="22" t="str">
        <f t="shared" si="16"/>
        <v/>
      </c>
      <c r="CF56" s="22" t="str">
        <f t="shared" si="22"/>
        <v/>
      </c>
    </row>
    <row r="57" spans="1:87" s="27" customFormat="1" x14ac:dyDescent="0.25">
      <c r="A57" s="27" t="s">
        <v>58</v>
      </c>
      <c r="B57" s="76"/>
      <c r="C57" s="76"/>
      <c r="D57" s="76"/>
      <c r="E57" s="76"/>
      <c r="F57" s="76"/>
      <c r="G57" s="76"/>
      <c r="H57" s="76"/>
      <c r="I57" s="76"/>
      <c r="J57" s="25"/>
      <c r="K57" s="25"/>
      <c r="L57" s="88"/>
      <c r="M57" s="25"/>
      <c r="N57" s="25"/>
      <c r="O57" s="25"/>
      <c r="P57" s="88"/>
      <c r="Q57" s="25"/>
      <c r="R57" s="25"/>
      <c r="S57" s="25"/>
      <c r="T57" s="25"/>
      <c r="U57" s="25"/>
      <c r="V57" s="25"/>
      <c r="W57" s="25"/>
      <c r="X57" s="25"/>
      <c r="Y57" s="88"/>
      <c r="Z57" s="25"/>
      <c r="AA57" s="25"/>
      <c r="AB57" s="25"/>
      <c r="AC57" s="25"/>
      <c r="AD57" s="25"/>
      <c r="AE57" s="25"/>
      <c r="AF57" s="88"/>
      <c r="AG57" s="25"/>
      <c r="AH57" s="25"/>
      <c r="AI57" s="25"/>
      <c r="AJ57" s="25"/>
      <c r="AK57" s="25"/>
      <c r="AL57" s="88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88"/>
      <c r="BU57" s="25"/>
      <c r="BV57" s="25"/>
      <c r="BW57" s="25"/>
      <c r="BX57" s="25"/>
      <c r="BY57" s="22" t="str">
        <f t="shared" si="10"/>
        <v/>
      </c>
      <c r="BZ57" s="22" t="str">
        <f t="shared" si="11"/>
        <v/>
      </c>
      <c r="CA57" s="22" t="str">
        <f t="shared" si="12"/>
        <v/>
      </c>
      <c r="CB57" s="22" t="str">
        <f t="shared" si="13"/>
        <v/>
      </c>
      <c r="CC57" s="22" t="str">
        <f t="shared" si="14"/>
        <v/>
      </c>
      <c r="CD57" s="22" t="str">
        <f t="shared" si="15"/>
        <v/>
      </c>
      <c r="CE57" s="22" t="str">
        <f t="shared" si="16"/>
        <v/>
      </c>
      <c r="CF57" s="22" t="str">
        <f t="shared" si="22"/>
        <v/>
      </c>
    </row>
    <row r="58" spans="1:87" s="27" customFormat="1" x14ac:dyDescent="0.25">
      <c r="A58" s="27" t="s">
        <v>75</v>
      </c>
      <c r="B58" s="76"/>
      <c r="C58" s="76"/>
      <c r="D58" s="76"/>
      <c r="E58" s="76"/>
      <c r="F58" s="76"/>
      <c r="G58" s="76"/>
      <c r="H58" s="76"/>
      <c r="I58" s="76"/>
      <c r="J58" s="25"/>
      <c r="K58" s="25"/>
      <c r="L58" s="88"/>
      <c r="M58" s="25"/>
      <c r="N58" s="25"/>
      <c r="O58" s="25"/>
      <c r="P58" s="88"/>
      <c r="Q58" s="25"/>
      <c r="R58" s="25"/>
      <c r="S58" s="25"/>
      <c r="T58" s="25"/>
      <c r="U58" s="25"/>
      <c r="V58" s="25"/>
      <c r="W58" s="25"/>
      <c r="X58" s="25"/>
      <c r="Y58" s="88"/>
      <c r="Z58" s="25"/>
      <c r="AA58" s="25"/>
      <c r="AB58" s="25"/>
      <c r="AC58" s="25"/>
      <c r="AD58" s="25"/>
      <c r="AE58" s="25"/>
      <c r="AF58" s="88"/>
      <c r="AG58" s="25"/>
      <c r="AH58" s="25"/>
      <c r="AI58" s="25"/>
      <c r="AJ58" s="25"/>
      <c r="AK58" s="25"/>
      <c r="AL58" s="88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88"/>
      <c r="BU58" s="25"/>
      <c r="BV58" s="25"/>
      <c r="BW58" s="25"/>
      <c r="BX58" s="25"/>
      <c r="BY58" s="22" t="str">
        <f t="shared" si="10"/>
        <v/>
      </c>
      <c r="BZ58" s="22" t="str">
        <f t="shared" si="11"/>
        <v/>
      </c>
      <c r="CA58" s="22" t="str">
        <f t="shared" si="12"/>
        <v/>
      </c>
      <c r="CB58" s="22" t="str">
        <f t="shared" si="13"/>
        <v/>
      </c>
      <c r="CC58" s="22" t="str">
        <f t="shared" si="14"/>
        <v/>
      </c>
      <c r="CD58" s="22" t="str">
        <f t="shared" si="15"/>
        <v/>
      </c>
      <c r="CE58" s="22" t="str">
        <f t="shared" si="16"/>
        <v/>
      </c>
      <c r="CF58" s="22" t="str">
        <f t="shared" si="22"/>
        <v/>
      </c>
    </row>
    <row r="59" spans="1:87" s="27" customFormat="1" x14ac:dyDescent="0.25">
      <c r="A59" s="27" t="s">
        <v>235</v>
      </c>
      <c r="B59" s="76"/>
      <c r="C59" s="76"/>
      <c r="D59" s="76"/>
      <c r="E59" s="76"/>
      <c r="F59" s="76"/>
      <c r="G59" s="76"/>
      <c r="H59" s="76"/>
      <c r="I59" s="76"/>
      <c r="J59" s="25"/>
      <c r="K59" s="25"/>
      <c r="L59" s="88"/>
      <c r="M59" s="25"/>
      <c r="N59" s="25"/>
      <c r="O59" s="25"/>
      <c r="P59" s="88"/>
      <c r="Q59" s="25"/>
      <c r="R59" s="25"/>
      <c r="S59" s="25"/>
      <c r="T59" s="25"/>
      <c r="U59" s="25"/>
      <c r="V59" s="25"/>
      <c r="W59" s="25"/>
      <c r="X59" s="25"/>
      <c r="Y59" s="88"/>
      <c r="Z59" s="25"/>
      <c r="AA59" s="25"/>
      <c r="AB59" s="25"/>
      <c r="AC59" s="25"/>
      <c r="AD59" s="25"/>
      <c r="AE59" s="25"/>
      <c r="AF59" s="88"/>
      <c r="AG59" s="25"/>
      <c r="AH59" s="25"/>
      <c r="AI59" s="25"/>
      <c r="AJ59" s="25"/>
      <c r="AK59" s="25"/>
      <c r="AL59" s="88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88"/>
      <c r="BU59" s="25"/>
      <c r="BV59" s="25"/>
      <c r="BW59" s="25"/>
      <c r="BX59" s="25"/>
      <c r="BY59" s="22" t="str">
        <f t="shared" si="10"/>
        <v/>
      </c>
      <c r="BZ59" s="22" t="str">
        <f t="shared" si="11"/>
        <v/>
      </c>
      <c r="CA59" s="22" t="str">
        <f t="shared" si="12"/>
        <v/>
      </c>
      <c r="CB59" s="22" t="str">
        <f t="shared" si="13"/>
        <v/>
      </c>
      <c r="CC59" s="22" t="str">
        <f t="shared" si="14"/>
        <v/>
      </c>
      <c r="CD59" s="22" t="str">
        <f t="shared" si="15"/>
        <v/>
      </c>
      <c r="CE59" s="22" t="str">
        <f t="shared" si="16"/>
        <v/>
      </c>
      <c r="CF59" s="22" t="str">
        <f t="shared" si="22"/>
        <v/>
      </c>
    </row>
    <row r="60" spans="1:87" s="27" customFormat="1" x14ac:dyDescent="0.25">
      <c r="L60" s="87"/>
      <c r="N60" s="25"/>
      <c r="O60" s="25"/>
      <c r="P60" s="88"/>
      <c r="Q60" s="25"/>
      <c r="R60" s="25"/>
      <c r="S60" s="25"/>
      <c r="T60" s="25"/>
      <c r="U60" s="25"/>
      <c r="V60" s="25"/>
      <c r="W60" s="25"/>
      <c r="X60" s="25"/>
      <c r="Y60" s="88"/>
      <c r="Z60" s="25"/>
      <c r="AA60" s="25"/>
      <c r="AB60" s="25"/>
      <c r="AC60" s="25"/>
      <c r="AD60" s="25"/>
      <c r="AE60" s="25"/>
      <c r="AF60" s="88"/>
      <c r="AG60" s="25"/>
      <c r="AH60" s="25"/>
      <c r="AI60" s="25"/>
      <c r="AJ60" s="25"/>
      <c r="AK60" s="25"/>
      <c r="AL60" s="88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88"/>
      <c r="BU60" s="25"/>
      <c r="BV60" s="25"/>
      <c r="BW60" s="25"/>
      <c r="BX60" s="25"/>
      <c r="BY60" s="22" t="str">
        <f t="shared" si="10"/>
        <v/>
      </c>
      <c r="BZ60" s="22" t="str">
        <f t="shared" si="11"/>
        <v/>
      </c>
      <c r="CA60" s="22" t="str">
        <f t="shared" si="12"/>
        <v/>
      </c>
      <c r="CB60" s="22" t="str">
        <f t="shared" si="13"/>
        <v/>
      </c>
      <c r="CC60" s="22" t="str">
        <f t="shared" si="14"/>
        <v/>
      </c>
      <c r="CD60" s="22" t="str">
        <f t="shared" si="15"/>
        <v/>
      </c>
      <c r="CE60" s="22" t="str">
        <f t="shared" si="16"/>
        <v/>
      </c>
      <c r="CF60" s="22" t="str">
        <f t="shared" si="22"/>
        <v/>
      </c>
    </row>
    <row r="61" spans="1:87" x14ac:dyDescent="0.25">
      <c r="A61" s="1" t="s">
        <v>55</v>
      </c>
      <c r="B61" s="1">
        <f>SUM(B3:B54)</f>
        <v>177566.27285863998</v>
      </c>
      <c r="C61" s="1">
        <f t="shared" ref="C61:I61" si="23">SUM(C3:C54)</f>
        <v>18680.532418969993</v>
      </c>
      <c r="D61" s="1">
        <f t="shared" si="23"/>
        <v>240050.25349161008</v>
      </c>
      <c r="E61" s="1">
        <f t="shared" si="23"/>
        <v>49661.60059513001</v>
      </c>
      <c r="F61" s="1">
        <f t="shared" si="23"/>
        <v>43377.533698839994</v>
      </c>
      <c r="G61" s="1">
        <f t="shared" si="23"/>
        <v>230574.05292364993</v>
      </c>
      <c r="H61" s="1">
        <f t="shared" si="23"/>
        <v>18294.717645869998</v>
      </c>
      <c r="I61" s="1">
        <f t="shared" si="23"/>
        <v>1410.5488625700002</v>
      </c>
      <c r="L61" s="1">
        <f>SUM(L3:L54)</f>
        <v>0.30595462170163623</v>
      </c>
      <c r="M61" s="1">
        <f t="shared" ref="M61:BU61" si="24">SUM(M3:M54)</f>
        <v>17.169711841172585</v>
      </c>
      <c r="N61" s="1">
        <f t="shared" si="24"/>
        <v>14.906933773946879</v>
      </c>
      <c r="O61" s="1">
        <f t="shared" si="24"/>
        <v>14.88263271584797</v>
      </c>
      <c r="P61" s="1">
        <f t="shared" si="24"/>
        <v>6.600273928854139</v>
      </c>
      <c r="Q61" s="1">
        <f t="shared" si="24"/>
        <v>6.7154600984784132</v>
      </c>
      <c r="R61" s="1">
        <f t="shared" si="24"/>
        <v>258.97898660215873</v>
      </c>
      <c r="S61" s="1">
        <f t="shared" si="24"/>
        <v>53969.254908581184</v>
      </c>
      <c r="T61" s="1">
        <f t="shared" si="24"/>
        <v>177726.91026168034</v>
      </c>
      <c r="U61" s="1">
        <f t="shared" si="24"/>
        <v>408.52212333315532</v>
      </c>
      <c r="V61" s="1">
        <f t="shared" si="24"/>
        <v>5728.5956924162656</v>
      </c>
      <c r="W61" s="1">
        <f t="shared" si="24"/>
        <v>159.29853717522946</v>
      </c>
      <c r="X61" s="1">
        <f t="shared" si="24"/>
        <v>33.396158974805225</v>
      </c>
      <c r="Y61" s="1">
        <f t="shared" si="24"/>
        <v>0.17602205785203667</v>
      </c>
      <c r="Z61" s="1">
        <f t="shared" si="24"/>
        <v>9506.0384229333522</v>
      </c>
      <c r="AA61" s="1">
        <f t="shared" si="24"/>
        <v>9506.0384229333522</v>
      </c>
      <c r="AB61" s="1">
        <f t="shared" si="24"/>
        <v>1413.6008005376466</v>
      </c>
      <c r="AC61" s="1">
        <f t="shared" si="24"/>
        <v>0</v>
      </c>
      <c r="AD61" s="1">
        <f t="shared" si="24"/>
        <v>178.30264159746775</v>
      </c>
      <c r="AE61" s="1">
        <f t="shared" si="24"/>
        <v>0.20272283411800146</v>
      </c>
      <c r="AF61" s="1">
        <f t="shared" si="24"/>
        <v>197.60492155713121</v>
      </c>
      <c r="AG61" s="1">
        <f t="shared" si="24"/>
        <v>2.1926053465626039</v>
      </c>
      <c r="AH61" s="1">
        <f t="shared" si="24"/>
        <v>201.93788194380966</v>
      </c>
      <c r="AI61" s="1">
        <f t="shared" si="24"/>
        <v>1.423864633643716</v>
      </c>
      <c r="AJ61" s="1">
        <f t="shared" si="24"/>
        <v>18689.131819146489</v>
      </c>
      <c r="AK61" s="1">
        <f t="shared" si="24"/>
        <v>0</v>
      </c>
      <c r="AL61" s="1">
        <f t="shared" si="24"/>
        <v>24066.396488470029</v>
      </c>
      <c r="AM61" s="1">
        <f t="shared" si="24"/>
        <v>215937.01775429471</v>
      </c>
      <c r="AN61" s="1">
        <f t="shared" si="24"/>
        <v>23993.003826364249</v>
      </c>
      <c r="AO61" s="1">
        <f t="shared" si="24"/>
        <v>239930.02158065862</v>
      </c>
      <c r="AP61" s="1">
        <f t="shared" si="24"/>
        <v>1.7699962911126154E-3</v>
      </c>
      <c r="AQ61" s="1">
        <f t="shared" si="24"/>
        <v>613.83466486657596</v>
      </c>
      <c r="AR61" s="1">
        <f t="shared" si="24"/>
        <v>1203.5863190809769</v>
      </c>
      <c r="AS61" s="1">
        <f t="shared" si="24"/>
        <v>3014.6407579033526</v>
      </c>
      <c r="AT61" s="1">
        <f t="shared" si="24"/>
        <v>957.74413761229562</v>
      </c>
      <c r="AU61" s="1">
        <f t="shared" si="24"/>
        <v>783.48725168039505</v>
      </c>
      <c r="AV61" s="1">
        <f t="shared" si="24"/>
        <v>2433.7543610105035</v>
      </c>
      <c r="AW61" s="1">
        <f t="shared" si="24"/>
        <v>895.6552650761887</v>
      </c>
      <c r="AX61" s="1">
        <f t="shared" si="24"/>
        <v>4.1942430705975031</v>
      </c>
      <c r="AY61" s="1">
        <f t="shared" si="24"/>
        <v>220.26452203713944</v>
      </c>
      <c r="AZ61" s="1">
        <f t="shared" si="24"/>
        <v>51818.547831644915</v>
      </c>
      <c r="BA61" s="1">
        <f t="shared" si="24"/>
        <v>43449.097105949499</v>
      </c>
      <c r="BB61" s="1">
        <f t="shared" si="24"/>
        <v>8369.4507256954057</v>
      </c>
      <c r="BC61" s="1">
        <f t="shared" si="24"/>
        <v>7.8495348676399894</v>
      </c>
      <c r="BD61" s="1">
        <f t="shared" si="24"/>
        <v>5.0281199080154408</v>
      </c>
      <c r="BE61" s="1">
        <f t="shared" si="24"/>
        <v>10661.165631019066</v>
      </c>
      <c r="BF61" s="1">
        <f t="shared" si="24"/>
        <v>344.0174327501004</v>
      </c>
      <c r="BG61" s="1">
        <f t="shared" si="24"/>
        <v>4846.141947469262</v>
      </c>
      <c r="BH61" s="1">
        <f t="shared" si="24"/>
        <v>1215.2292294745835</v>
      </c>
      <c r="BI61" s="1">
        <f t="shared" si="24"/>
        <v>620.64194016677232</v>
      </c>
      <c r="BJ61" s="1">
        <f t="shared" si="24"/>
        <v>12110.911074337224</v>
      </c>
      <c r="BK61" s="1">
        <f t="shared" si="24"/>
        <v>1386.947429399564</v>
      </c>
      <c r="BL61" s="1">
        <f t="shared" si="24"/>
        <v>2166.5510652202638</v>
      </c>
      <c r="BM61" s="1">
        <f t="shared" si="24"/>
        <v>4896.6584897025323</v>
      </c>
      <c r="BN61" s="1">
        <f t="shared" si="24"/>
        <v>76.216541465920329</v>
      </c>
      <c r="BO61" s="1">
        <f t="shared" si="24"/>
        <v>230257.47160912876</v>
      </c>
      <c r="BP61" s="1">
        <f t="shared" si="24"/>
        <v>1600.8958142603487</v>
      </c>
      <c r="BQ61" s="1">
        <f t="shared" si="24"/>
        <v>4924.2049889348873</v>
      </c>
      <c r="BR61" s="1">
        <f t="shared" si="24"/>
        <v>17.702848969105396</v>
      </c>
      <c r="BS61" s="1">
        <f t="shared" si="24"/>
        <v>718.09727515651241</v>
      </c>
      <c r="BT61" s="1">
        <f t="shared" si="24"/>
        <v>7.4614144426991005E-2</v>
      </c>
      <c r="BU61" s="1">
        <f t="shared" si="24"/>
        <v>22.875176328128976</v>
      </c>
      <c r="BV61" s="1">
        <f>SUM(BV3:BV54)</f>
        <v>18313.408642022056</v>
      </c>
      <c r="BW61" s="1">
        <f>SUM(BW3:BW54)</f>
        <v>1575.0010742319298</v>
      </c>
      <c r="BX61" s="1"/>
      <c r="BY61" s="22">
        <f t="shared" si="10"/>
        <v>9.0466168182879326E-4</v>
      </c>
      <c r="BZ61" s="22">
        <f t="shared" si="11"/>
        <v>4.6034020784991339E-4</v>
      </c>
      <c r="CA61" s="22">
        <f t="shared" si="12"/>
        <v>-5.0086142048446887E-4</v>
      </c>
      <c r="CB61" s="22">
        <f t="shared" si="13"/>
        <v>4.3432898067454206E-2</v>
      </c>
      <c r="CC61" s="22">
        <f t="shared" si="14"/>
        <v>1.6497804510130177E-3</v>
      </c>
      <c r="CD61" s="22">
        <f t="shared" si="15"/>
        <v>-1.3730136175643406E-3</v>
      </c>
      <c r="CE61" s="22">
        <f t="shared" si="16"/>
        <v>1.021660815644085E-3</v>
      </c>
      <c r="CF61" s="22">
        <f t="shared" si="22"/>
        <v>5.7392478737769386</v>
      </c>
    </row>
    <row r="62" spans="1:87" x14ac:dyDescent="0.25">
      <c r="A62" s="27" t="s">
        <v>56</v>
      </c>
      <c r="B62" s="1">
        <f>SUM(B2:B54)</f>
        <v>177566.27285863998</v>
      </c>
      <c r="C62" s="1">
        <f t="shared" ref="C62:I62" si="25">SUM(C2:C54)</f>
        <v>18680.532418969993</v>
      </c>
      <c r="D62" s="1">
        <f t="shared" si="25"/>
        <v>240050.25349161008</v>
      </c>
      <c r="E62" s="1">
        <f t="shared" si="25"/>
        <v>49661.60059513001</v>
      </c>
      <c r="F62" s="1">
        <f t="shared" si="25"/>
        <v>43377.533698839994</v>
      </c>
      <c r="G62" s="1">
        <f t="shared" si="25"/>
        <v>230574.05292364993</v>
      </c>
      <c r="H62" s="1">
        <f t="shared" si="25"/>
        <v>18294.717645869998</v>
      </c>
      <c r="I62" s="1">
        <f t="shared" si="25"/>
        <v>1410.5488625700002</v>
      </c>
      <c r="L62" s="1">
        <f>SUM(L2:L54)</f>
        <v>0.30595462170163623</v>
      </c>
      <c r="M62" s="1">
        <f t="shared" ref="M62:BU62" si="26">SUM(M2:M54)</f>
        <v>17.169711841172585</v>
      </c>
      <c r="N62" s="1">
        <f t="shared" si="26"/>
        <v>14.906933773946879</v>
      </c>
      <c r="O62" s="1">
        <f t="shared" si="26"/>
        <v>14.88263271584797</v>
      </c>
      <c r="P62" s="1">
        <f t="shared" si="26"/>
        <v>6.600273928854139</v>
      </c>
      <c r="Q62" s="1">
        <f t="shared" si="26"/>
        <v>6.7154600984784132</v>
      </c>
      <c r="R62" s="1">
        <f t="shared" si="26"/>
        <v>258.97898660215873</v>
      </c>
      <c r="S62" s="1">
        <f t="shared" si="26"/>
        <v>53969.254908581184</v>
      </c>
      <c r="T62" s="1">
        <f t="shared" si="26"/>
        <v>177726.91026168034</v>
      </c>
      <c r="U62" s="1">
        <f t="shared" si="26"/>
        <v>408.52212333315532</v>
      </c>
      <c r="V62" s="1">
        <f t="shared" si="26"/>
        <v>5728.5956924162656</v>
      </c>
      <c r="W62" s="1">
        <f t="shared" si="26"/>
        <v>159.29853717522946</v>
      </c>
      <c r="X62" s="1">
        <f t="shared" si="26"/>
        <v>33.396158974805225</v>
      </c>
      <c r="Y62" s="1">
        <f t="shared" si="26"/>
        <v>0.17602205785203667</v>
      </c>
      <c r="Z62" s="1">
        <f t="shared" si="26"/>
        <v>9506.0384229333522</v>
      </c>
      <c r="AA62" s="1">
        <f t="shared" si="26"/>
        <v>9506.0384229333522</v>
      </c>
      <c r="AB62" s="1">
        <f t="shared" si="26"/>
        <v>1413.6008005376466</v>
      </c>
      <c r="AC62" s="1">
        <f t="shared" si="26"/>
        <v>0</v>
      </c>
      <c r="AD62" s="1">
        <f t="shared" si="26"/>
        <v>178.30264159746775</v>
      </c>
      <c r="AE62" s="1">
        <f t="shared" si="26"/>
        <v>0.20272283411800146</v>
      </c>
      <c r="AF62" s="1">
        <f t="shared" si="26"/>
        <v>197.60492155713121</v>
      </c>
      <c r="AG62" s="1">
        <f t="shared" si="26"/>
        <v>2.1926053465626039</v>
      </c>
      <c r="AH62" s="1">
        <f t="shared" si="26"/>
        <v>201.93788194380966</v>
      </c>
      <c r="AI62" s="1">
        <f t="shared" si="26"/>
        <v>1.423864633643716</v>
      </c>
      <c r="AJ62" s="1">
        <f t="shared" si="26"/>
        <v>18689.131819146489</v>
      </c>
      <c r="AK62" s="1">
        <f t="shared" si="26"/>
        <v>0</v>
      </c>
      <c r="AL62" s="1">
        <f t="shared" si="26"/>
        <v>24066.396488470029</v>
      </c>
      <c r="AM62" s="1">
        <f t="shared" si="26"/>
        <v>215937.01775429471</v>
      </c>
      <c r="AN62" s="1">
        <f t="shared" si="26"/>
        <v>23993.003826364249</v>
      </c>
      <c r="AO62" s="1">
        <f t="shared" si="26"/>
        <v>239930.02158065862</v>
      </c>
      <c r="AP62" s="1">
        <f t="shared" si="26"/>
        <v>1.7699962911126154E-3</v>
      </c>
      <c r="AQ62" s="1">
        <f t="shared" si="26"/>
        <v>613.83466486657596</v>
      </c>
      <c r="AR62" s="1">
        <f t="shared" si="26"/>
        <v>1203.5863190809769</v>
      </c>
      <c r="AS62" s="1">
        <f t="shared" si="26"/>
        <v>3014.6407579033526</v>
      </c>
      <c r="AT62" s="1">
        <f t="shared" si="26"/>
        <v>957.74413761229562</v>
      </c>
      <c r="AU62" s="1">
        <f t="shared" si="26"/>
        <v>783.48725168039505</v>
      </c>
      <c r="AV62" s="1">
        <f t="shared" si="26"/>
        <v>2433.7543610105035</v>
      </c>
      <c r="AW62" s="1">
        <f t="shared" si="26"/>
        <v>895.6552650761887</v>
      </c>
      <c r="AX62" s="1">
        <f t="shared" si="26"/>
        <v>4.1942430705975031</v>
      </c>
      <c r="AY62" s="1">
        <f t="shared" si="26"/>
        <v>220.26452203713944</v>
      </c>
      <c r="AZ62" s="1">
        <f t="shared" si="26"/>
        <v>51818.547831644915</v>
      </c>
      <c r="BA62" s="1">
        <f t="shared" si="26"/>
        <v>43449.097105949499</v>
      </c>
      <c r="BB62" s="1">
        <f t="shared" si="26"/>
        <v>8369.4507256954057</v>
      </c>
      <c r="BC62" s="1">
        <f t="shared" si="26"/>
        <v>7.8495348676399894</v>
      </c>
      <c r="BD62" s="1">
        <f t="shared" si="26"/>
        <v>5.0281199080154408</v>
      </c>
      <c r="BE62" s="1">
        <f t="shared" si="26"/>
        <v>10661.165631019066</v>
      </c>
      <c r="BF62" s="1">
        <f t="shared" si="26"/>
        <v>344.0174327501004</v>
      </c>
      <c r="BG62" s="1">
        <f t="shared" si="26"/>
        <v>4846.141947469262</v>
      </c>
      <c r="BH62" s="1">
        <f t="shared" si="26"/>
        <v>1215.2292294745835</v>
      </c>
      <c r="BI62" s="1">
        <f t="shared" si="26"/>
        <v>620.64194016677232</v>
      </c>
      <c r="BJ62" s="1">
        <f t="shared" si="26"/>
        <v>12110.911074337224</v>
      </c>
      <c r="BK62" s="1">
        <f t="shared" si="26"/>
        <v>1386.947429399564</v>
      </c>
      <c r="BL62" s="1">
        <f t="shared" si="26"/>
        <v>2166.5510652202638</v>
      </c>
      <c r="BM62" s="1">
        <f t="shared" si="26"/>
        <v>4896.6584897025323</v>
      </c>
      <c r="BN62" s="1">
        <f t="shared" si="26"/>
        <v>76.216541465920329</v>
      </c>
      <c r="BO62" s="1">
        <f t="shared" si="26"/>
        <v>230257.47160912876</v>
      </c>
      <c r="BP62" s="1">
        <f t="shared" si="26"/>
        <v>1600.8958142603487</v>
      </c>
      <c r="BQ62" s="1">
        <f t="shared" si="26"/>
        <v>4924.2049889348873</v>
      </c>
      <c r="BR62" s="1">
        <f t="shared" si="26"/>
        <v>17.702848969105396</v>
      </c>
      <c r="BS62" s="1">
        <f t="shared" si="26"/>
        <v>718.09727515651241</v>
      </c>
      <c r="BT62" s="1">
        <f t="shared" si="26"/>
        <v>7.4614144426991005E-2</v>
      </c>
      <c r="BU62" s="1">
        <f t="shared" si="26"/>
        <v>22.875176328128976</v>
      </c>
      <c r="BV62" s="1">
        <f>SUM(BV2:BV54)</f>
        <v>18313.408642022056</v>
      </c>
      <c r="BW62" s="1">
        <f>SUM(BW2:BW54)</f>
        <v>1575.0010742319298</v>
      </c>
    </row>
    <row r="63" spans="1:87" x14ac:dyDescent="0.25">
      <c r="A63" s="27" t="s">
        <v>238</v>
      </c>
      <c r="B63" s="25">
        <f>+B3+B5+B8+B9+B11+B12+B14+B15+B16+B17+B18+B19+B20+B21+B22+B23+B24+B25+B26+B28+B30+B31+B33+B34+B35+B36+B37+B39+B40+B41+B42+B43+B44+B46+B47+B49+B50+B10</f>
        <v>148936.19054316002</v>
      </c>
      <c r="C63" s="25">
        <f t="shared" ref="C63:I63" si="27">+C3+C5+C8+C9+C11+C12+C14+C15+C16+C17+C18+C19+C20+C21+C22+C23+C24+C25+C26+C28+C30+C31+C33+C34+C35+C36+C37+C39+C40+C41+C42+C43+C44+C46+C47+C49+C50+C10</f>
        <v>15788.441851539998</v>
      </c>
      <c r="D63" s="25">
        <f t="shared" si="27"/>
        <v>206819.10017709</v>
      </c>
      <c r="E63" s="25">
        <f t="shared" si="27"/>
        <v>42761.921811460008</v>
      </c>
      <c r="F63" s="25">
        <f t="shared" si="27"/>
        <v>37611.222542520001</v>
      </c>
      <c r="G63" s="25">
        <f t="shared" si="27"/>
        <v>214730.46902338997</v>
      </c>
      <c r="H63" s="25">
        <f t="shared" si="27"/>
        <v>14621.92022439</v>
      </c>
      <c r="I63" s="25">
        <f t="shared" si="27"/>
        <v>1270.08999214</v>
      </c>
      <c r="L63" s="88">
        <f t="shared" ref="L63:BT63" si="28">+L3+L5+L8+L9+L11+L12+L14+L15+L16+L17+L18+L19+L20+L21+L22+L23+L24+L25+L26+L28+L30+L31+L33+L34+L35+L36+L37+L39+L40+L41+L42+L43+L44+L46+L47+L49+L50+L10</f>
        <v>0.28649137519822182</v>
      </c>
      <c r="M63" s="88">
        <f t="shared" si="28"/>
        <v>12.853297603594813</v>
      </c>
      <c r="N63" s="88">
        <f t="shared" si="28"/>
        <v>9.8730467547761105</v>
      </c>
      <c r="O63" s="88">
        <f t="shared" si="28"/>
        <v>9.8502918218536788</v>
      </c>
      <c r="P63" s="88">
        <f t="shared" si="28"/>
        <v>4.4842967614943996</v>
      </c>
      <c r="Q63" s="88">
        <f t="shared" si="28"/>
        <v>5.175460123046415</v>
      </c>
      <c r="R63" s="88">
        <f t="shared" si="28"/>
        <v>223.31689994552676</v>
      </c>
      <c r="S63" s="88">
        <f t="shared" si="28"/>
        <v>38782.414499131803</v>
      </c>
      <c r="T63" s="88">
        <f t="shared" si="28"/>
        <v>149081.69077042022</v>
      </c>
      <c r="U63" s="88">
        <f t="shared" si="28"/>
        <v>288.12822046049439</v>
      </c>
      <c r="V63" s="88">
        <f t="shared" si="28"/>
        <v>3591.0924859574429</v>
      </c>
      <c r="W63" s="88">
        <f t="shared" si="28"/>
        <v>88.123944928610598</v>
      </c>
      <c r="X63" s="88">
        <f t="shared" si="28"/>
        <v>25.205150806732089</v>
      </c>
      <c r="Y63" s="88">
        <f t="shared" si="28"/>
        <v>0.16482461726935507</v>
      </c>
      <c r="Z63" s="88">
        <f t="shared" si="28"/>
        <v>7845.2590895048797</v>
      </c>
      <c r="AA63" s="88">
        <f t="shared" si="28"/>
        <v>7845.2590895048797</v>
      </c>
      <c r="AB63" s="88">
        <f t="shared" si="28"/>
        <v>1271.8292338258318</v>
      </c>
      <c r="AC63" s="88">
        <f t="shared" si="28"/>
        <v>0</v>
      </c>
      <c r="AD63" s="88">
        <f t="shared" si="28"/>
        <v>120.12059511467018</v>
      </c>
      <c r="AE63" s="88">
        <f t="shared" si="28"/>
        <v>0.19205805242738716</v>
      </c>
      <c r="AF63" s="88">
        <f t="shared" si="28"/>
        <v>153.08120968641833</v>
      </c>
      <c r="AG63" s="88">
        <f t="shared" si="28"/>
        <v>1.7727207151202871</v>
      </c>
      <c r="AH63" s="88">
        <f t="shared" si="28"/>
        <v>156.36311461942344</v>
      </c>
      <c r="AI63" s="88">
        <f t="shared" si="28"/>
        <v>1.152933497005926</v>
      </c>
      <c r="AJ63" s="88">
        <f t="shared" si="28"/>
        <v>15798.931759606641</v>
      </c>
      <c r="AK63" s="88">
        <f t="shared" si="28"/>
        <v>0</v>
      </c>
      <c r="AL63" s="88">
        <f t="shared" si="28"/>
        <v>18250.774276426524</v>
      </c>
      <c r="AM63" s="88">
        <f t="shared" si="28"/>
        <v>186069.09978081004</v>
      </c>
      <c r="AN63" s="88">
        <f t="shared" si="28"/>
        <v>20674.344501819818</v>
      </c>
      <c r="AO63" s="88">
        <f t="shared" si="28"/>
        <v>206743.44428262956</v>
      </c>
      <c r="AP63" s="88">
        <f t="shared" si="28"/>
        <v>1.1711902952573051E-3</v>
      </c>
      <c r="AQ63" s="88">
        <f t="shared" si="28"/>
        <v>404.96476281529579</v>
      </c>
      <c r="AR63" s="88">
        <f t="shared" si="28"/>
        <v>1068.4123845331296</v>
      </c>
      <c r="AS63" s="88">
        <f t="shared" si="28"/>
        <v>2404.4065624267155</v>
      </c>
      <c r="AT63" s="88">
        <f t="shared" si="28"/>
        <v>854.33015295952282</v>
      </c>
      <c r="AU63" s="88">
        <f t="shared" si="28"/>
        <v>667.41515778610244</v>
      </c>
      <c r="AV63" s="88">
        <f t="shared" si="28"/>
        <v>2085.7085392011709</v>
      </c>
      <c r="AW63" s="88">
        <f t="shared" si="28"/>
        <v>785.16471664765015</v>
      </c>
      <c r="AX63" s="88">
        <f t="shared" si="28"/>
        <v>4.1942430705975031</v>
      </c>
      <c r="AY63" s="88">
        <f t="shared" si="28"/>
        <v>188.32445280753365</v>
      </c>
      <c r="AZ63" s="88">
        <f t="shared" si="28"/>
        <v>44508.189951782908</v>
      </c>
      <c r="BA63" s="88">
        <f t="shared" si="28"/>
        <v>37660.936193624817</v>
      </c>
      <c r="BB63" s="88">
        <f t="shared" si="28"/>
        <v>6847.2537581580818</v>
      </c>
      <c r="BC63" s="88">
        <f t="shared" si="28"/>
        <v>7.7010540783081556</v>
      </c>
      <c r="BD63" s="88">
        <f t="shared" si="28"/>
        <v>4.5065102815732052</v>
      </c>
      <c r="BE63" s="88">
        <f t="shared" si="28"/>
        <v>9497.2345471331409</v>
      </c>
      <c r="BF63" s="88">
        <f t="shared" si="28"/>
        <v>265.82510249827743</v>
      </c>
      <c r="BG63" s="88">
        <f t="shared" si="28"/>
        <v>4143.1472455767152</v>
      </c>
      <c r="BH63" s="88">
        <f t="shared" si="28"/>
        <v>1038.0369387692924</v>
      </c>
      <c r="BI63" s="88">
        <f t="shared" si="28"/>
        <v>529.09436024314289</v>
      </c>
      <c r="BJ63" s="88">
        <f t="shared" si="28"/>
        <v>10352.704496764845</v>
      </c>
      <c r="BK63" s="88">
        <f t="shared" si="28"/>
        <v>933.03260039775694</v>
      </c>
      <c r="BL63" s="88">
        <f t="shared" si="28"/>
        <v>1911.0605151216193</v>
      </c>
      <c r="BM63" s="88">
        <f t="shared" si="28"/>
        <v>4189.5671198047612</v>
      </c>
      <c r="BN63" s="88">
        <f t="shared" si="28"/>
        <v>68.508656347416391</v>
      </c>
      <c r="BO63" s="88">
        <f t="shared" si="28"/>
        <v>214428.51713825724</v>
      </c>
      <c r="BP63" s="88">
        <f t="shared" si="28"/>
        <v>1379.7203035178941</v>
      </c>
      <c r="BQ63" s="88">
        <f t="shared" si="28"/>
        <v>4582.7224195359449</v>
      </c>
      <c r="BR63" s="88">
        <f t="shared" si="28"/>
        <v>14.33947772399509</v>
      </c>
      <c r="BS63" s="88">
        <f t="shared" si="28"/>
        <v>601.83759699885843</v>
      </c>
      <c r="BT63" s="88">
        <f t="shared" si="28"/>
        <v>7.4614144426991005E-2</v>
      </c>
      <c r="BU63" s="88">
        <f>+BU3+BU5+BU8+BU9+BU11+BU12+BU14+BU15+BU16+BU17+BU18+BU19+BU20+BU21+BU22+BU23+BU24+BU25+BU26+BU28+BU30+BU31+BU33+BU34+BU35+BU36+BU37+BU39+BU40+BU41+BU42+BU43+BU44+BU46+BU47+BU49+BU50+BU10</f>
        <v>17.635133249066769</v>
      </c>
      <c r="BV63" s="88">
        <f>+BV3+BV5+BV8+BV9+BV11+BV12+BV14+BV15+BV16+BV17+BV18+BV19+BV20+BV21+BV22+BV23+BV24+BV25+BV26+BV28+BV30+BV31+BV33+BV34+BV35+BV36+BV37+BV39+BV40+BV41+BV42+BV43+BV44+BV46+BV47+BV49+BV50+BV10</f>
        <v>14640.683399941687</v>
      </c>
      <c r="BW63" s="88">
        <f>+BW3+BW5+BW8+BW9+BW11+BW12+BW14+BW15+BW16+BW17+BW18+BW19+BW20+BW21+BW22+BW23+BW24+BW25+BW26+BW28+BW30+BW31+BW33+BW34+BW35+BW36+BW37+BW39+BW40+BW41+BW42+BW43+BW44+BW46+BW47+BW49+BW50+BW10</f>
        <v>1350.9142555067806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B0EF-A72A-48BA-BD4C-0C1F1C48BBAD}">
  <dimension ref="A1:CI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4" sqref="D34"/>
    </sheetView>
  </sheetViews>
  <sheetFormatPr defaultRowHeight="15" x14ac:dyDescent="0.25"/>
  <cols>
    <col min="1" max="1" width="19.140625" style="87" customWidth="1"/>
    <col min="2" max="2" width="9.7109375" style="87" bestFit="1" customWidth="1"/>
    <col min="3" max="3" width="9.28515625" style="87" bestFit="1" customWidth="1"/>
    <col min="4" max="4" width="9.7109375" style="87" bestFit="1" customWidth="1"/>
    <col min="5" max="6" width="9.28515625" style="87" bestFit="1" customWidth="1"/>
    <col min="7" max="7" width="9.7109375" style="87" bestFit="1" customWidth="1"/>
    <col min="8" max="8" width="9.28515625" style="87" bestFit="1" customWidth="1"/>
    <col min="9" max="9" width="7.7109375" style="87" bestFit="1" customWidth="1"/>
    <col min="10" max="10" width="9.140625" style="87"/>
    <col min="11" max="11" width="19" style="87" customWidth="1"/>
    <col min="12" max="12" width="6" style="87" bestFit="1" customWidth="1"/>
    <col min="13" max="13" width="5.42578125" style="87" bestFit="1" customWidth="1"/>
    <col min="14" max="14" width="5.5703125" style="88" bestFit="1" customWidth="1"/>
    <col min="15" max="15" width="14.5703125" style="88" bestFit="1" customWidth="1"/>
    <col min="16" max="16" width="5.5703125" style="88" bestFit="1" customWidth="1"/>
    <col min="17" max="17" width="5.42578125" style="88" bestFit="1" customWidth="1"/>
    <col min="18" max="18" width="5.7109375" style="88" bestFit="1" customWidth="1"/>
    <col min="19" max="19" width="6.7109375" style="88" bestFit="1" customWidth="1"/>
    <col min="20" max="20" width="7.7109375" style="88" bestFit="1" customWidth="1"/>
    <col min="21" max="22" width="5.7109375" style="88" bestFit="1" customWidth="1"/>
    <col min="23" max="23" width="5.5703125" style="88" bestFit="1" customWidth="1"/>
    <col min="24" max="24" width="5.85546875" style="88" bestFit="1" customWidth="1"/>
    <col min="25" max="25" width="5.7109375" style="88" bestFit="1" customWidth="1"/>
    <col min="26" max="26" width="6.42578125" style="88" bestFit="1" customWidth="1"/>
    <col min="27" max="27" width="15.42578125" style="88" bestFit="1" customWidth="1"/>
    <col min="28" max="28" width="6.7109375" style="88" bestFit="1" customWidth="1"/>
    <col min="29" max="29" width="6.5703125" style="88" bestFit="1" customWidth="1"/>
    <col min="30" max="30" width="5" style="88" bestFit="1" customWidth="1"/>
    <col min="31" max="31" width="5.140625" style="88" bestFit="1" customWidth="1"/>
    <col min="32" max="32" width="5.42578125" style="88" bestFit="1" customWidth="1"/>
    <col min="33" max="33" width="4.140625" style="88" bestFit="1" customWidth="1"/>
    <col min="34" max="34" width="6.5703125" style="88" bestFit="1" customWidth="1"/>
    <col min="35" max="35" width="6.140625" style="88" bestFit="1" customWidth="1"/>
    <col min="36" max="36" width="6.7109375" style="88" bestFit="1" customWidth="1"/>
    <col min="37" max="37" width="10" style="88" bestFit="1" customWidth="1"/>
    <col min="38" max="38" width="6.85546875" style="88" bestFit="1" customWidth="1"/>
    <col min="39" max="39" width="9.28515625" style="88" bestFit="1" customWidth="1"/>
    <col min="40" max="40" width="7.7109375" style="88" bestFit="1" customWidth="1"/>
    <col min="41" max="41" width="9.28515625" style="88" bestFit="1" customWidth="1"/>
    <col min="42" max="42" width="6" style="88" bestFit="1" customWidth="1"/>
    <col min="43" max="43" width="4.28515625" style="88" bestFit="1" customWidth="1"/>
    <col min="44" max="49" width="5.7109375" style="88" bestFit="1" customWidth="1"/>
    <col min="50" max="50" width="5.85546875" style="88" bestFit="1" customWidth="1"/>
    <col min="51" max="51" width="4.140625" style="88" bestFit="1" customWidth="1"/>
    <col min="52" max="53" width="7.7109375" style="88" bestFit="1" customWidth="1"/>
    <col min="54" max="54" width="6.7109375" style="88" bestFit="1" customWidth="1"/>
    <col min="55" max="55" width="5.140625" style="88" bestFit="1" customWidth="1"/>
    <col min="56" max="56" width="5.28515625" style="88" bestFit="1" customWidth="1"/>
    <col min="57" max="57" width="8.7109375" style="88" bestFit="1" customWidth="1"/>
    <col min="58" max="58" width="4.85546875" style="88" bestFit="1" customWidth="1"/>
    <col min="59" max="59" width="7.85546875" style="88" bestFit="1" customWidth="1"/>
    <col min="60" max="60" width="5.85546875" style="88" bestFit="1" customWidth="1"/>
    <col min="61" max="61" width="6" style="88" bestFit="1" customWidth="1"/>
    <col min="62" max="62" width="6.7109375" style="88" bestFit="1" customWidth="1"/>
    <col min="63" max="64" width="5.7109375" style="88" bestFit="1" customWidth="1"/>
    <col min="65" max="65" width="6.7109375" style="88" bestFit="1" customWidth="1"/>
    <col min="66" max="66" width="4.140625" style="88" bestFit="1" customWidth="1"/>
    <col min="67" max="67" width="9.28515625" style="88" bestFit="1" customWidth="1"/>
    <col min="68" max="68" width="8" style="88" bestFit="1" customWidth="1"/>
    <col min="69" max="69" width="6.7109375" style="88" bestFit="1" customWidth="1"/>
    <col min="70" max="70" width="5.28515625" style="88" bestFit="1" customWidth="1"/>
    <col min="71" max="71" width="5.7109375" style="88" bestFit="1" customWidth="1"/>
    <col min="72" max="72" width="4.85546875" style="88" bestFit="1" customWidth="1"/>
    <col min="73" max="73" width="5" style="88" bestFit="1" customWidth="1"/>
    <col min="74" max="74" width="9.140625" style="88" bestFit="1" customWidth="1"/>
    <col min="75" max="75" width="7.140625" style="88" bestFit="1" customWidth="1"/>
    <col min="76" max="76" width="7.7109375" style="88" customWidth="1"/>
    <col min="77" max="16384" width="9.140625" style="87"/>
  </cols>
  <sheetData>
    <row r="1" spans="1:87" x14ac:dyDescent="0.25">
      <c r="B1" s="87" t="s">
        <v>489</v>
      </c>
      <c r="K1" s="87" t="s">
        <v>490</v>
      </c>
      <c r="BY1" s="87" t="s">
        <v>332</v>
      </c>
    </row>
    <row r="2" spans="1:87" x14ac:dyDescent="0.25">
      <c r="A2" s="87" t="s">
        <v>227</v>
      </c>
      <c r="B2" s="87" t="s">
        <v>59</v>
      </c>
      <c r="C2" s="87" t="s">
        <v>57</v>
      </c>
      <c r="D2" s="87" t="s">
        <v>60</v>
      </c>
      <c r="E2" s="87" t="s">
        <v>54</v>
      </c>
      <c r="F2" s="87" t="s">
        <v>53</v>
      </c>
      <c r="G2" s="87" t="s">
        <v>61</v>
      </c>
      <c r="H2" s="87" t="s">
        <v>62</v>
      </c>
      <c r="I2" s="87" t="s">
        <v>67</v>
      </c>
      <c r="K2" s="87" t="s">
        <v>226</v>
      </c>
      <c r="L2" s="87" t="s">
        <v>458</v>
      </c>
      <c r="M2" s="87" t="s">
        <v>360</v>
      </c>
      <c r="N2" s="87" t="s">
        <v>131</v>
      </c>
      <c r="O2" s="87" t="s">
        <v>132</v>
      </c>
      <c r="P2" s="87" t="s">
        <v>133</v>
      </c>
      <c r="Q2" s="87" t="s">
        <v>335</v>
      </c>
      <c r="R2" s="87" t="s">
        <v>361</v>
      </c>
      <c r="S2" s="87" t="s">
        <v>134</v>
      </c>
      <c r="T2" s="87" t="s">
        <v>59</v>
      </c>
      <c r="U2" s="87" t="s">
        <v>136</v>
      </c>
      <c r="V2" s="87" t="s">
        <v>137</v>
      </c>
      <c r="W2" s="87" t="s">
        <v>362</v>
      </c>
      <c r="X2" s="87" t="s">
        <v>138</v>
      </c>
      <c r="Y2" s="87" t="s">
        <v>459</v>
      </c>
      <c r="Z2" s="87" t="s">
        <v>139</v>
      </c>
      <c r="AA2" s="87" t="s">
        <v>140</v>
      </c>
      <c r="AB2" s="87" t="s">
        <v>67</v>
      </c>
      <c r="AC2" s="87" t="s">
        <v>141</v>
      </c>
      <c r="AD2" s="87" t="s">
        <v>142</v>
      </c>
      <c r="AE2" s="87" t="s">
        <v>143</v>
      </c>
      <c r="AF2" s="87" t="s">
        <v>460</v>
      </c>
      <c r="AG2" s="87" t="s">
        <v>363</v>
      </c>
      <c r="AH2" s="87" t="s">
        <v>144</v>
      </c>
      <c r="AI2" s="87" t="s">
        <v>368</v>
      </c>
      <c r="AJ2" s="87" t="s">
        <v>57</v>
      </c>
      <c r="AK2" s="87" t="s">
        <v>128</v>
      </c>
      <c r="AL2" s="87" t="s">
        <v>461</v>
      </c>
      <c r="AM2" s="87" t="s">
        <v>145</v>
      </c>
      <c r="AN2" s="87" t="s">
        <v>146</v>
      </c>
      <c r="AO2" s="87" t="s">
        <v>60</v>
      </c>
      <c r="AP2" s="87" t="s">
        <v>147</v>
      </c>
      <c r="AQ2" s="87" t="s">
        <v>148</v>
      </c>
      <c r="AR2" s="87" t="s">
        <v>149</v>
      </c>
      <c r="AS2" s="87" t="s">
        <v>150</v>
      </c>
      <c r="AT2" s="87" t="s">
        <v>151</v>
      </c>
      <c r="AU2" s="87" t="s">
        <v>152</v>
      </c>
      <c r="AV2" s="87" t="s">
        <v>153</v>
      </c>
      <c r="AW2" s="87" t="s">
        <v>154</v>
      </c>
      <c r="AX2" s="87" t="s">
        <v>155</v>
      </c>
      <c r="AY2" s="87" t="s">
        <v>156</v>
      </c>
      <c r="AZ2" s="87" t="s">
        <v>54</v>
      </c>
      <c r="BA2" s="87" t="s">
        <v>53</v>
      </c>
      <c r="BB2" s="87" t="s">
        <v>157</v>
      </c>
      <c r="BC2" s="87" t="s">
        <v>158</v>
      </c>
      <c r="BD2" s="87" t="s">
        <v>159</v>
      </c>
      <c r="BE2" s="87" t="s">
        <v>160</v>
      </c>
      <c r="BF2" s="87" t="s">
        <v>161</v>
      </c>
      <c r="BG2" s="87" t="s">
        <v>162</v>
      </c>
      <c r="BH2" s="87" t="s">
        <v>163</v>
      </c>
      <c r="BI2" s="87" t="s">
        <v>164</v>
      </c>
      <c r="BJ2" s="87" t="s">
        <v>165</v>
      </c>
      <c r="BK2" s="87" t="s">
        <v>364</v>
      </c>
      <c r="BL2" s="87" t="s">
        <v>166</v>
      </c>
      <c r="BM2" s="87" t="s">
        <v>167</v>
      </c>
      <c r="BN2" s="87" t="s">
        <v>168</v>
      </c>
      <c r="BO2" s="87" t="s">
        <v>61</v>
      </c>
      <c r="BP2" s="87" t="s">
        <v>369</v>
      </c>
      <c r="BQ2" s="87" t="s">
        <v>169</v>
      </c>
      <c r="BR2" s="87" t="s">
        <v>170</v>
      </c>
      <c r="BS2" s="87" t="s">
        <v>171</v>
      </c>
      <c r="BT2" s="87" t="s">
        <v>172</v>
      </c>
      <c r="BU2" s="87" t="s">
        <v>173</v>
      </c>
      <c r="BV2" s="87" t="s">
        <v>174</v>
      </c>
      <c r="BW2" s="87" t="s">
        <v>370</v>
      </c>
      <c r="BY2" s="87" t="s">
        <v>59</v>
      </c>
      <c r="BZ2" s="87" t="s">
        <v>57</v>
      </c>
      <c r="CA2" s="87" t="s">
        <v>60</v>
      </c>
      <c r="CB2" s="87" t="s">
        <v>54</v>
      </c>
      <c r="CC2" s="87" t="s">
        <v>53</v>
      </c>
      <c r="CD2" s="87" t="s">
        <v>61</v>
      </c>
      <c r="CE2" s="87" t="s">
        <v>62</v>
      </c>
      <c r="CF2" s="87" t="s">
        <v>67</v>
      </c>
      <c r="CH2" s="87" t="s">
        <v>451</v>
      </c>
      <c r="CI2" s="87" t="s">
        <v>452</v>
      </c>
    </row>
    <row r="3" spans="1:87" x14ac:dyDescent="0.25">
      <c r="A3" s="87" t="s">
        <v>0</v>
      </c>
      <c r="B3" s="88">
        <v>1851.2786395000001</v>
      </c>
      <c r="C3" s="88">
        <v>217.26554314000001</v>
      </c>
      <c r="D3" s="88">
        <v>2381.7382360000001</v>
      </c>
      <c r="E3" s="88">
        <v>643.00799720999998</v>
      </c>
      <c r="F3" s="88">
        <v>584.74914961000002</v>
      </c>
      <c r="G3" s="88">
        <v>458.23145162999998</v>
      </c>
      <c r="H3" s="88">
        <v>257.07164067999997</v>
      </c>
      <c r="I3" s="88">
        <v>17.561483410000001</v>
      </c>
      <c r="J3" s="88"/>
      <c r="K3" s="88" t="s">
        <v>0</v>
      </c>
      <c r="L3" s="88">
        <v>0</v>
      </c>
      <c r="M3" s="88">
        <v>4.1367189249050598E-2</v>
      </c>
      <c r="N3" s="88">
        <v>3.0033265778143699E-2</v>
      </c>
      <c r="O3" s="88">
        <v>3.0033265778143699E-2</v>
      </c>
      <c r="P3" s="88">
        <v>1.275732120190478E-2</v>
      </c>
      <c r="Q3" s="88">
        <v>2.9462651412446132E-2</v>
      </c>
      <c r="R3" s="88">
        <v>2.4401238382002788</v>
      </c>
      <c r="S3" s="88">
        <v>445.69039656004497</v>
      </c>
      <c r="T3" s="88">
        <v>1896.379629403039</v>
      </c>
      <c r="U3" s="88">
        <v>1.1474020494131829</v>
      </c>
      <c r="V3" s="88">
        <v>12.0683384444713</v>
      </c>
      <c r="W3" s="88">
        <v>0.2320828459438809</v>
      </c>
      <c r="X3" s="88">
        <v>0.80260584485854403</v>
      </c>
      <c r="Y3" s="88">
        <v>0</v>
      </c>
      <c r="Z3" s="88">
        <v>160.95845860925741</v>
      </c>
      <c r="AA3" s="88">
        <v>160.95845860925741</v>
      </c>
      <c r="AB3" s="88">
        <v>17.69341408240215</v>
      </c>
      <c r="AC3" s="88">
        <v>0</v>
      </c>
      <c r="AD3" s="88">
        <v>1.475254494089165</v>
      </c>
      <c r="AE3" s="88">
        <v>0</v>
      </c>
      <c r="AF3" s="88">
        <v>0.84659239834344702</v>
      </c>
      <c r="AG3" s="88">
        <v>7.5900751776098504E-3</v>
      </c>
      <c r="AH3" s="88">
        <v>0.86690901910855911</v>
      </c>
      <c r="AI3" s="88">
        <v>5.1222000213297101E-3</v>
      </c>
      <c r="AJ3" s="88">
        <v>220.26607941279809</v>
      </c>
      <c r="AK3" s="88">
        <v>0</v>
      </c>
      <c r="AL3" s="88">
        <v>277.78928521856</v>
      </c>
      <c r="AM3" s="88">
        <v>2153.1112061892518</v>
      </c>
      <c r="AN3" s="88">
        <v>239.2347048306568</v>
      </c>
      <c r="AO3" s="88">
        <v>2392.3459110199092</v>
      </c>
      <c r="AP3" s="88">
        <v>0</v>
      </c>
      <c r="AQ3" s="88">
        <v>3.2110719057358601</v>
      </c>
      <c r="AR3" s="88">
        <v>5.98482114111233</v>
      </c>
      <c r="AS3" s="88">
        <v>35.770711617023998</v>
      </c>
      <c r="AT3" s="88">
        <v>7.0291727943032498</v>
      </c>
      <c r="AU3" s="88">
        <v>16.218183866576251</v>
      </c>
      <c r="AV3" s="88">
        <v>39.8544253425706</v>
      </c>
      <c r="AW3" s="88">
        <v>9.6967093178348307</v>
      </c>
      <c r="AX3" s="88">
        <v>0</v>
      </c>
      <c r="AY3" s="88">
        <v>3.2587559208981598</v>
      </c>
      <c r="AZ3" s="88">
        <v>688.13603135358198</v>
      </c>
      <c r="BA3" s="88">
        <v>603.91058178221601</v>
      </c>
      <c r="BB3" s="88">
        <v>84.225449571366298</v>
      </c>
      <c r="BC3" s="88">
        <v>1.4361987907648371E-2</v>
      </c>
      <c r="BD3" s="88">
        <v>7.3916541829946395E-3</v>
      </c>
      <c r="BE3" s="88">
        <v>33.004463701009001</v>
      </c>
      <c r="BF3" s="88">
        <v>2.6106861334788318</v>
      </c>
      <c r="BG3" s="88">
        <v>104.63552179985331</v>
      </c>
      <c r="BH3" s="88">
        <v>25.784698306629771</v>
      </c>
      <c r="BI3" s="88">
        <v>13.769127503651401</v>
      </c>
      <c r="BJ3" s="88">
        <v>261.50240077602678</v>
      </c>
      <c r="BK3" s="88">
        <v>5.1623357982470903</v>
      </c>
      <c r="BL3" s="88">
        <v>17.479075740449812</v>
      </c>
      <c r="BM3" s="88">
        <v>62.952471001394301</v>
      </c>
      <c r="BN3" s="88">
        <v>0.108314794336326</v>
      </c>
      <c r="BO3" s="88">
        <v>461.67322985984003</v>
      </c>
      <c r="BP3" s="88">
        <v>24.308349377824641</v>
      </c>
      <c r="BQ3" s="88">
        <v>11.30912340922743</v>
      </c>
      <c r="BR3" s="88">
        <v>6.45809844600604E-2</v>
      </c>
      <c r="BS3" s="88">
        <v>13.8682390094156</v>
      </c>
      <c r="BT3" s="88">
        <v>0</v>
      </c>
      <c r="BU3" s="88">
        <v>7.3051460727128301E-2</v>
      </c>
      <c r="BV3" s="88">
        <v>265.661584297579</v>
      </c>
      <c r="BW3" s="88">
        <v>38.9380152753739</v>
      </c>
      <c r="BX3" s="48"/>
      <c r="BY3" s="79">
        <f t="shared" ref="BY3:BY34" si="0">+IF(B3=0,"",(T3-B3)/B3)</f>
        <v>2.4362075454627374E-2</v>
      </c>
      <c r="BZ3" s="79">
        <f t="shared" ref="BZ3:BZ34" si="1">IF(C3=0,"",(AJ3-C3)/C3)</f>
        <v>1.3810456225286597E-2</v>
      </c>
      <c r="CA3" s="79">
        <f t="shared" ref="CA3:CA34" si="2">IF(D3=0,"",(AO3-D3)/D3)</f>
        <v>4.4537535063987766E-3</v>
      </c>
      <c r="CB3" s="79">
        <f t="shared" ref="CB3:CB34" si="3">IF(E3=0,"",(AZ3-E3)/E3)</f>
        <v>7.0182694988851962E-2</v>
      </c>
      <c r="CC3" s="79">
        <f t="shared" ref="CC3:CC34" si="4">IF(F3=0,"",(BA3-F3)/F3)</f>
        <v>3.2768636234863723E-2</v>
      </c>
      <c r="CD3" s="79">
        <f t="shared" ref="CD3:CD34" si="5">IF(G3=0,"",(BO3-G3)/G3)</f>
        <v>7.5110039208289119E-3</v>
      </c>
      <c r="CE3" s="79">
        <f t="shared" ref="CE3:CE34" si="6">IF(H3=0,"",(BV3-H3)/H3)</f>
        <v>3.3414590558713916E-2</v>
      </c>
      <c r="CF3" s="79">
        <f t="shared" ref="CF3:CF34" si="7">IF(I3=0,"",(AB3-I3)/I3)</f>
        <v>7.5125016105999174E-3</v>
      </c>
      <c r="CH3" s="88">
        <f t="shared" ref="CH3:CH34" si="8">AO3-D3</f>
        <v>10.607675019909038</v>
      </c>
      <c r="CI3" s="88">
        <f t="shared" ref="CI3:CI34" si="9">BO3-G3</f>
        <v>3.4417782298400539</v>
      </c>
    </row>
    <row r="4" spans="1:87" x14ac:dyDescent="0.25">
      <c r="A4" s="87" t="s">
        <v>2</v>
      </c>
      <c r="B4" s="88">
        <v>856.82219108000004</v>
      </c>
      <c r="C4" s="88">
        <v>188.28279492999999</v>
      </c>
      <c r="D4" s="88">
        <v>1508.4485772</v>
      </c>
      <c r="E4" s="88">
        <v>457.10259933999998</v>
      </c>
      <c r="F4" s="88">
        <v>334.14775404</v>
      </c>
      <c r="G4" s="88">
        <v>2422.1425041000002</v>
      </c>
      <c r="H4" s="88">
        <v>97.171219930000007</v>
      </c>
      <c r="I4" s="88">
        <v>12.42576128</v>
      </c>
      <c r="J4" s="88"/>
      <c r="K4" s="88" t="s">
        <v>2</v>
      </c>
      <c r="L4" s="88">
        <v>0</v>
      </c>
      <c r="M4" s="88">
        <v>0</v>
      </c>
      <c r="N4" s="88">
        <v>2.4183354326096571E-2</v>
      </c>
      <c r="O4" s="88">
        <v>2.4183354326096571E-2</v>
      </c>
      <c r="P4" s="88">
        <v>9.7468327849335994E-3</v>
      </c>
      <c r="Q4" s="88">
        <v>0</v>
      </c>
      <c r="R4" s="88">
        <v>8.8656722945595304E-2</v>
      </c>
      <c r="S4" s="88">
        <v>165.64738008889009</v>
      </c>
      <c r="T4" s="88">
        <v>855.0123914306339</v>
      </c>
      <c r="U4" s="88">
        <v>0.50784654961226106</v>
      </c>
      <c r="V4" s="88">
        <v>12.25158361424625</v>
      </c>
      <c r="W4" s="88">
        <v>0.25795057394467419</v>
      </c>
      <c r="X4" s="88">
        <v>0</v>
      </c>
      <c r="Y4" s="88">
        <v>0</v>
      </c>
      <c r="Z4" s="88">
        <v>45.149888195682195</v>
      </c>
      <c r="AA4" s="88">
        <v>45.149888195682195</v>
      </c>
      <c r="AB4" s="88">
        <v>12.423717318959191</v>
      </c>
      <c r="AC4" s="88">
        <v>0</v>
      </c>
      <c r="AD4" s="88">
        <v>0.9633689021864329</v>
      </c>
      <c r="AE4" s="88">
        <v>0</v>
      </c>
      <c r="AF4" s="88">
        <v>0</v>
      </c>
      <c r="AG4" s="88">
        <v>0</v>
      </c>
      <c r="AH4" s="88">
        <v>0</v>
      </c>
      <c r="AI4" s="88">
        <v>0</v>
      </c>
      <c r="AJ4" s="88">
        <v>188.76363861836251</v>
      </c>
      <c r="AK4" s="88">
        <v>0</v>
      </c>
      <c r="AL4" s="88">
        <v>109.4943364363387</v>
      </c>
      <c r="AM4" s="88">
        <v>1354.9283472279619</v>
      </c>
      <c r="AN4" s="88">
        <v>150.54759714501441</v>
      </c>
      <c r="AO4" s="88">
        <v>1505.4759443729758</v>
      </c>
      <c r="AP4" s="88">
        <v>0</v>
      </c>
      <c r="AQ4" s="88">
        <v>2.262970777184361</v>
      </c>
      <c r="AR4" s="88">
        <v>13.347959665338369</v>
      </c>
      <c r="AS4" s="88">
        <v>15.58416299541987</v>
      </c>
      <c r="AT4" s="88">
        <v>8.5044337538649692</v>
      </c>
      <c r="AU4" s="88">
        <v>3.75454149925317</v>
      </c>
      <c r="AV4" s="88">
        <v>17.595140991087781</v>
      </c>
      <c r="AW4" s="88">
        <v>8.0764850058146802</v>
      </c>
      <c r="AX4" s="88">
        <v>0</v>
      </c>
      <c r="AY4" s="88">
        <v>1.4411556374940049</v>
      </c>
      <c r="AZ4" s="88">
        <v>457.53906621141101</v>
      </c>
      <c r="BA4" s="88">
        <v>334.504867552924</v>
      </c>
      <c r="BB4" s="88">
        <v>123.0341986584875</v>
      </c>
      <c r="BC4" s="88">
        <v>0</v>
      </c>
      <c r="BD4" s="88">
        <v>5.8517347619283705E-2</v>
      </c>
      <c r="BE4" s="88">
        <v>124.31914276580839</v>
      </c>
      <c r="BF4" s="88">
        <v>0</v>
      </c>
      <c r="BG4" s="88">
        <v>26.149999614191103</v>
      </c>
      <c r="BH4" s="88">
        <v>6.5708112127074294</v>
      </c>
      <c r="BI4" s="88">
        <v>3.2557558932301549</v>
      </c>
      <c r="BJ4" s="88">
        <v>65.324825586842707</v>
      </c>
      <c r="BK4" s="88">
        <v>3.1684403966996699</v>
      </c>
      <c r="BL4" s="88">
        <v>21.799601966522758</v>
      </c>
      <c r="BM4" s="88">
        <v>33.415836494209998</v>
      </c>
      <c r="BN4" s="88">
        <v>0.89066011893935604</v>
      </c>
      <c r="BO4" s="88">
        <v>2420.4729381548341</v>
      </c>
      <c r="BP4" s="88">
        <v>9.2689650537945312</v>
      </c>
      <c r="BQ4" s="88">
        <v>59.301588540374794</v>
      </c>
      <c r="BR4" s="88">
        <v>0</v>
      </c>
      <c r="BS4" s="88">
        <v>7.1525278801737198</v>
      </c>
      <c r="BT4" s="88">
        <v>0</v>
      </c>
      <c r="BU4" s="88">
        <v>9.5849901288050307E-3</v>
      </c>
      <c r="BV4" s="88">
        <v>97.251532708322898</v>
      </c>
      <c r="BW4" s="88">
        <v>22.214040117424219</v>
      </c>
      <c r="BX4" s="48"/>
      <c r="BY4" s="79">
        <f t="shared" si="0"/>
        <v>-2.1122231289142268E-3</v>
      </c>
      <c r="BZ4" s="79">
        <f t="shared" si="1"/>
        <v>2.5538376384378648E-3</v>
      </c>
      <c r="CA4" s="79">
        <f t="shared" si="2"/>
        <v>-1.9706557266552867E-3</v>
      </c>
      <c r="CB4" s="79">
        <f t="shared" si="3"/>
        <v>9.5485536954117653E-4</v>
      </c>
      <c r="CC4" s="79">
        <f t="shared" si="4"/>
        <v>1.0687293528277098E-3</v>
      </c>
      <c r="CD4" s="79">
        <f t="shared" si="5"/>
        <v>-6.8929302976189044E-4</v>
      </c>
      <c r="CE4" s="79">
        <f t="shared" si="6"/>
        <v>8.2650787322364767E-4</v>
      </c>
      <c r="CF4" s="79">
        <f t="shared" si="7"/>
        <v>-1.6449382816473071E-4</v>
      </c>
      <c r="CH4" s="88">
        <f t="shared" si="8"/>
        <v>-2.9726328270241993</v>
      </c>
      <c r="CI4" s="88">
        <f t="shared" si="9"/>
        <v>-1.6695659451661413</v>
      </c>
    </row>
    <row r="5" spans="1:87" x14ac:dyDescent="0.25">
      <c r="A5" s="87" t="s">
        <v>3</v>
      </c>
      <c r="B5" s="88">
        <v>2137.2482721000001</v>
      </c>
      <c r="C5" s="88">
        <v>92.365848339999999</v>
      </c>
      <c r="D5" s="88">
        <v>2952.3353109999998</v>
      </c>
      <c r="E5" s="88">
        <v>402.44057359999999</v>
      </c>
      <c r="F5" s="88">
        <v>317.04403017999999</v>
      </c>
      <c r="G5" s="88">
        <v>8063.9457664000001</v>
      </c>
      <c r="H5" s="88">
        <v>118.59841052</v>
      </c>
      <c r="I5" s="88">
        <v>7.5422369600000003</v>
      </c>
      <c r="J5" s="88"/>
      <c r="K5" s="88" t="s">
        <v>3</v>
      </c>
      <c r="L5" s="88">
        <v>0</v>
      </c>
      <c r="M5" s="88">
        <v>0.1934894120838635</v>
      </c>
      <c r="N5" s="88">
        <v>7.3811414853353907E-2</v>
      </c>
      <c r="O5" s="88">
        <v>7.3811414853353907E-2</v>
      </c>
      <c r="P5" s="88">
        <v>3.2802473271713997E-2</v>
      </c>
      <c r="Q5" s="88">
        <v>0.13780900641214289</v>
      </c>
      <c r="R5" s="88">
        <v>0.30720658821036401</v>
      </c>
      <c r="S5" s="88">
        <v>181.582158323545</v>
      </c>
      <c r="T5" s="88">
        <v>2139.6794510138488</v>
      </c>
      <c r="U5" s="88">
        <v>0.73721846692901605</v>
      </c>
      <c r="V5" s="88">
        <v>17.546699506086</v>
      </c>
      <c r="W5" s="88">
        <v>0.37445415556804801</v>
      </c>
      <c r="X5" s="88">
        <v>0.50670382730027397</v>
      </c>
      <c r="Y5" s="88">
        <v>0</v>
      </c>
      <c r="Z5" s="88">
        <v>40.272085234270698</v>
      </c>
      <c r="AA5" s="88">
        <v>40.272085234270698</v>
      </c>
      <c r="AB5" s="88">
        <v>7.5414899863732199</v>
      </c>
      <c r="AC5" s="88">
        <v>0</v>
      </c>
      <c r="AD5" s="88">
        <v>1.2228566152273239</v>
      </c>
      <c r="AE5" s="88">
        <v>0</v>
      </c>
      <c r="AF5" s="88">
        <v>3.9597724008041602</v>
      </c>
      <c r="AG5" s="88">
        <v>3.5499552073722504E-2</v>
      </c>
      <c r="AH5" s="88">
        <v>4.0550176081923697</v>
      </c>
      <c r="AI5" s="88">
        <v>2.3960817193174371E-2</v>
      </c>
      <c r="AJ5" s="88">
        <v>92.735071467892396</v>
      </c>
      <c r="AK5" s="88">
        <v>0</v>
      </c>
      <c r="AL5" s="88">
        <v>136.82751560045631</v>
      </c>
      <c r="AM5" s="88">
        <v>2654.6766035262899</v>
      </c>
      <c r="AN5" s="88">
        <v>294.96420889190097</v>
      </c>
      <c r="AO5" s="88">
        <v>2949.6408124181798</v>
      </c>
      <c r="AP5" s="88">
        <v>0</v>
      </c>
      <c r="AQ5" s="88">
        <v>2.9785986936457203</v>
      </c>
      <c r="AR5" s="88">
        <v>12.271681125790209</v>
      </c>
      <c r="AS5" s="88">
        <v>21.25066683275179</v>
      </c>
      <c r="AT5" s="88">
        <v>7.8532625774235596</v>
      </c>
      <c r="AU5" s="88">
        <v>3.7428644830988</v>
      </c>
      <c r="AV5" s="88">
        <v>15.29405570892375</v>
      </c>
      <c r="AW5" s="88">
        <v>7.1804118058609792</v>
      </c>
      <c r="AX5" s="88">
        <v>0</v>
      </c>
      <c r="AY5" s="88">
        <v>1.9718002022740588</v>
      </c>
      <c r="AZ5" s="88">
        <v>408.798139327039</v>
      </c>
      <c r="BA5" s="88">
        <v>317.774455027805</v>
      </c>
      <c r="BB5" s="88">
        <v>91.023684299233196</v>
      </c>
      <c r="BC5" s="88">
        <v>5.1632321962995298E-3</v>
      </c>
      <c r="BD5" s="88">
        <v>5.5324240700628802E-2</v>
      </c>
      <c r="BE5" s="88">
        <v>115.7328736700893</v>
      </c>
      <c r="BF5" s="88">
        <v>7.4092717582411396</v>
      </c>
      <c r="BG5" s="88">
        <v>20.85286561715635</v>
      </c>
      <c r="BH5" s="88">
        <v>5.4034048314290803</v>
      </c>
      <c r="BI5" s="88">
        <v>2.5860684848184148</v>
      </c>
      <c r="BJ5" s="88">
        <v>52.090241039038304</v>
      </c>
      <c r="BK5" s="88">
        <v>4.5160089119498101</v>
      </c>
      <c r="BL5" s="88">
        <v>19.82043683471392</v>
      </c>
      <c r="BM5" s="88">
        <v>44.674620800498104</v>
      </c>
      <c r="BN5" s="88">
        <v>0.83010861555250504</v>
      </c>
      <c r="BO5" s="88">
        <v>8063.1390051643202</v>
      </c>
      <c r="BP5" s="88">
        <v>13.041906658439249</v>
      </c>
      <c r="BQ5" s="88">
        <v>197.5468961634059</v>
      </c>
      <c r="BR5" s="88">
        <v>0.302071482935453</v>
      </c>
      <c r="BS5" s="88">
        <v>11.397754605455759</v>
      </c>
      <c r="BT5" s="88">
        <v>0</v>
      </c>
      <c r="BU5" s="88">
        <v>0.17222901101539359</v>
      </c>
      <c r="BV5" s="88">
        <v>118.9559275561214</v>
      </c>
      <c r="BW5" s="88">
        <v>26.920298622628202</v>
      </c>
      <c r="BX5" s="48"/>
      <c r="BY5" s="79">
        <f t="shared" si="0"/>
        <v>1.1375276076185186E-3</v>
      </c>
      <c r="BZ5" s="79">
        <f t="shared" si="1"/>
        <v>3.9973987629419198E-3</v>
      </c>
      <c r="CA5" s="79">
        <f t="shared" si="2"/>
        <v>-9.126668545339806E-4</v>
      </c>
      <c r="CB5" s="79">
        <f t="shared" si="3"/>
        <v>1.5797526750764481E-2</v>
      </c>
      <c r="CC5" s="79">
        <f t="shared" si="4"/>
        <v>2.3038593326936848E-3</v>
      </c>
      <c r="CD5" s="79">
        <f t="shared" si="5"/>
        <v>-1.0004546893673842E-4</v>
      </c>
      <c r="CE5" s="79">
        <f t="shared" si="6"/>
        <v>3.0145179396068142E-3</v>
      </c>
      <c r="CF5" s="79">
        <f t="shared" si="7"/>
        <v>-9.9038737544576556E-5</v>
      </c>
      <c r="CH5" s="88">
        <f t="shared" si="8"/>
        <v>-2.6944985818199712</v>
      </c>
      <c r="CI5" s="88">
        <f t="shared" si="9"/>
        <v>-0.80676123567991453</v>
      </c>
    </row>
    <row r="6" spans="1:87" x14ac:dyDescent="0.25">
      <c r="A6" s="87" t="s">
        <v>4</v>
      </c>
      <c r="B6" s="88">
        <v>8227.4636921000001</v>
      </c>
      <c r="C6" s="88">
        <v>833.33124858999997</v>
      </c>
      <c r="D6" s="88">
        <v>3263.8203033</v>
      </c>
      <c r="E6" s="88">
        <v>1283.6673664</v>
      </c>
      <c r="F6" s="88">
        <v>1179.7632616999999</v>
      </c>
      <c r="G6" s="88">
        <v>83.811404940000003</v>
      </c>
      <c r="H6" s="88">
        <v>1032.6762831000001</v>
      </c>
      <c r="I6" s="88">
        <v>0.43144136</v>
      </c>
      <c r="J6" s="88"/>
      <c r="K6" s="88" t="s">
        <v>4</v>
      </c>
      <c r="L6" s="88">
        <v>0</v>
      </c>
      <c r="M6" s="88">
        <v>0.58943961186792004</v>
      </c>
      <c r="N6" s="88">
        <v>2.3492562071599852</v>
      </c>
      <c r="O6" s="88">
        <v>2.3492562071599852</v>
      </c>
      <c r="P6" s="88">
        <v>0.96727638037004493</v>
      </c>
      <c r="Q6" s="88">
        <v>0.41981717375593597</v>
      </c>
      <c r="R6" s="88">
        <v>12.83878975687761</v>
      </c>
      <c r="S6" s="88">
        <v>6267.0063405157507</v>
      </c>
      <c r="T6" s="88">
        <v>8279.930692257909</v>
      </c>
      <c r="U6" s="88">
        <v>59.279934160599801</v>
      </c>
      <c r="V6" s="88">
        <v>1024.795494398998</v>
      </c>
      <c r="W6" s="88">
        <v>27.69842459922517</v>
      </c>
      <c r="X6" s="88">
        <v>1.620647443683874</v>
      </c>
      <c r="Y6" s="88">
        <v>0</v>
      </c>
      <c r="Z6" s="88">
        <v>337.32436215280802</v>
      </c>
      <c r="AA6" s="88">
        <v>337.32436215280802</v>
      </c>
      <c r="AB6" s="88">
        <v>0.43462462542700697</v>
      </c>
      <c r="AC6" s="88">
        <v>0</v>
      </c>
      <c r="AD6" s="88">
        <v>25.81907406751095</v>
      </c>
      <c r="AE6" s="88">
        <v>0</v>
      </c>
      <c r="AF6" s="88">
        <v>12.21041841198638</v>
      </c>
      <c r="AG6" s="88">
        <v>0.10814916094423951</v>
      </c>
      <c r="AH6" s="88">
        <v>12.650028101730289</v>
      </c>
      <c r="AI6" s="88">
        <v>7.2992704932556704E-2</v>
      </c>
      <c r="AJ6" s="88">
        <v>838.36860621582002</v>
      </c>
      <c r="AK6" s="88">
        <v>0</v>
      </c>
      <c r="AL6" s="88">
        <v>2065.7077180729348</v>
      </c>
      <c r="AM6" s="88">
        <v>2957.2056753451589</v>
      </c>
      <c r="AN6" s="88">
        <v>328.57802769578302</v>
      </c>
      <c r="AO6" s="88">
        <v>3285.7837030409401</v>
      </c>
      <c r="AP6" s="88">
        <v>3.1115409162408902E-4</v>
      </c>
      <c r="AQ6" s="88">
        <v>95.468218587088003</v>
      </c>
      <c r="AR6" s="88">
        <v>9.2508764345750691</v>
      </c>
      <c r="AS6" s="88">
        <v>214.5495716706755</v>
      </c>
      <c r="AT6" s="88">
        <v>12.54018592911037</v>
      </c>
      <c r="AU6" s="88">
        <v>33.817678158258701</v>
      </c>
      <c r="AV6" s="88">
        <v>86.0860010207399</v>
      </c>
      <c r="AW6" s="88">
        <v>17.671704787116148</v>
      </c>
      <c r="AX6" s="88">
        <v>0</v>
      </c>
      <c r="AY6" s="88">
        <v>6.2485664815886404</v>
      </c>
      <c r="AZ6" s="88">
        <v>1440.9510312197831</v>
      </c>
      <c r="BA6" s="88">
        <v>1187.6046195198539</v>
      </c>
      <c r="BB6" s="88">
        <v>253.3464116999279</v>
      </c>
      <c r="BC6" s="88">
        <v>1.4667054018750311E-2</v>
      </c>
      <c r="BD6" s="88">
        <v>7.75790744996885E-3</v>
      </c>
      <c r="BE6" s="88">
        <v>40.515334503987496</v>
      </c>
      <c r="BF6" s="88">
        <v>21.09182262713772</v>
      </c>
      <c r="BG6" s="88">
        <v>200.92419077475859</v>
      </c>
      <c r="BH6" s="88">
        <v>50.6836031305631</v>
      </c>
      <c r="BI6" s="88">
        <v>26.83681086073949</v>
      </c>
      <c r="BJ6" s="88">
        <v>503.05736836587801</v>
      </c>
      <c r="BK6" s="88">
        <v>212.73360945183111</v>
      </c>
      <c r="BL6" s="88">
        <v>28.256963957847567</v>
      </c>
      <c r="BM6" s="88">
        <v>150.5539535464097</v>
      </c>
      <c r="BN6" s="88">
        <v>4.7133979673385201E-2</v>
      </c>
      <c r="BO6" s="88">
        <v>84.429633029646595</v>
      </c>
      <c r="BP6" s="88">
        <v>52.414897970523</v>
      </c>
      <c r="BQ6" s="88">
        <v>0.53998482338221998</v>
      </c>
      <c r="BR6" s="88">
        <v>0.92020434414854702</v>
      </c>
      <c r="BS6" s="88">
        <v>12.95279620720051</v>
      </c>
      <c r="BT6" s="88">
        <v>0</v>
      </c>
      <c r="BU6" s="88">
        <v>2.168804423102225</v>
      </c>
      <c r="BV6" s="88">
        <v>1040.263328141448</v>
      </c>
      <c r="BW6" s="88">
        <v>8.6090719170252399</v>
      </c>
      <c r="BX6" s="48"/>
      <c r="BY6" s="79">
        <f t="shared" si="0"/>
        <v>6.3770564199860996E-3</v>
      </c>
      <c r="BZ6" s="79">
        <f t="shared" si="1"/>
        <v>6.0448442733226204E-3</v>
      </c>
      <c r="CA6" s="79">
        <f t="shared" si="2"/>
        <v>6.7293532424972085E-3</v>
      </c>
      <c r="CB6" s="79">
        <f t="shared" si="3"/>
        <v>0.12252680790731606</v>
      </c>
      <c r="CC6" s="79">
        <f t="shared" si="4"/>
        <v>6.6465519603948952E-3</v>
      </c>
      <c r="CD6" s="79">
        <f t="shared" si="5"/>
        <v>7.3764195945549144E-3</v>
      </c>
      <c r="CE6" s="79">
        <f t="shared" si="6"/>
        <v>7.3469732631723838E-3</v>
      </c>
      <c r="CF6" s="79">
        <f t="shared" si="7"/>
        <v>7.3782110899311458E-3</v>
      </c>
      <c r="CH6" s="88">
        <f t="shared" si="8"/>
        <v>21.963399740940076</v>
      </c>
      <c r="CI6" s="88">
        <f t="shared" si="9"/>
        <v>0.61822808964659259</v>
      </c>
    </row>
    <row r="7" spans="1:87" x14ac:dyDescent="0.25">
      <c r="A7" s="87" t="s">
        <v>5</v>
      </c>
      <c r="B7" s="88">
        <v>1739.9500129999999</v>
      </c>
      <c r="C7" s="88">
        <v>148.94234875000001</v>
      </c>
      <c r="D7" s="88">
        <v>3268.1977216</v>
      </c>
      <c r="E7" s="88">
        <v>456.72717236</v>
      </c>
      <c r="F7" s="88">
        <v>418.30727180000002</v>
      </c>
      <c r="G7" s="88">
        <v>2188.5341517000002</v>
      </c>
      <c r="H7" s="88">
        <v>240.75998172999999</v>
      </c>
      <c r="I7" s="88">
        <v>24.947614690000002</v>
      </c>
      <c r="J7" s="88"/>
      <c r="K7" s="88" t="s">
        <v>5</v>
      </c>
      <c r="L7" s="88">
        <v>0</v>
      </c>
      <c r="M7" s="88">
        <v>5.9275433097879596E-2</v>
      </c>
      <c r="N7" s="88">
        <v>3.79854825731245E-2</v>
      </c>
      <c r="O7" s="88">
        <v>3.79854825731245E-2</v>
      </c>
      <c r="P7" s="88">
        <v>1.6245213694009431E-2</v>
      </c>
      <c r="Q7" s="88">
        <v>4.22179507672635E-2</v>
      </c>
      <c r="R7" s="88">
        <v>0.35692913566822604</v>
      </c>
      <c r="S7" s="88">
        <v>415.97398530405701</v>
      </c>
      <c r="T7" s="88">
        <v>1756.066648765132</v>
      </c>
      <c r="U7" s="88">
        <v>0.54868685154847097</v>
      </c>
      <c r="V7" s="88">
        <v>13.90299996852791</v>
      </c>
      <c r="W7" s="88">
        <v>0.27869332510788802</v>
      </c>
      <c r="X7" s="88">
        <v>0.15522552594079389</v>
      </c>
      <c r="Y7" s="88">
        <v>0</v>
      </c>
      <c r="Z7" s="88">
        <v>149.51796591183898</v>
      </c>
      <c r="AA7" s="88">
        <v>149.51796591183898</v>
      </c>
      <c r="AB7" s="88">
        <v>25.495689776585778</v>
      </c>
      <c r="AC7" s="88">
        <v>0</v>
      </c>
      <c r="AD7" s="88">
        <v>1.5317564041174501</v>
      </c>
      <c r="AE7" s="88">
        <v>0</v>
      </c>
      <c r="AF7" s="88">
        <v>1.2130897982878901</v>
      </c>
      <c r="AG7" s="88">
        <v>1.087571116144998E-2</v>
      </c>
      <c r="AH7" s="88">
        <v>1.242236500561626</v>
      </c>
      <c r="AI7" s="88">
        <v>7.3397219668645203E-3</v>
      </c>
      <c r="AJ7" s="88">
        <v>149.7319618544596</v>
      </c>
      <c r="AK7" s="88">
        <v>0</v>
      </c>
      <c r="AL7" s="88">
        <v>257.22595678230914</v>
      </c>
      <c r="AM7" s="88">
        <v>2948.1652125544297</v>
      </c>
      <c r="AN7" s="88">
        <v>327.57389340295401</v>
      </c>
      <c r="AO7" s="88">
        <v>3275.7391059573902</v>
      </c>
      <c r="AP7" s="88">
        <v>0</v>
      </c>
      <c r="AQ7" s="88">
        <v>3.3411234043684499</v>
      </c>
      <c r="AR7" s="88">
        <v>13.887289526553012</v>
      </c>
      <c r="AS7" s="88">
        <v>27.952488211908197</v>
      </c>
      <c r="AT7" s="88">
        <v>9.3610404034557302</v>
      </c>
      <c r="AU7" s="88">
        <v>6.2913389503463897</v>
      </c>
      <c r="AV7" s="88">
        <v>23.134559688178221</v>
      </c>
      <c r="AW7" s="88">
        <v>9.3111540156494996</v>
      </c>
      <c r="AX7" s="88">
        <v>0</v>
      </c>
      <c r="AY7" s="88">
        <v>1.9533961905046819</v>
      </c>
      <c r="AZ7" s="88">
        <v>498.39552405059203</v>
      </c>
      <c r="BA7" s="88">
        <v>421.62396984995996</v>
      </c>
      <c r="BB7" s="88">
        <v>76.771554200631599</v>
      </c>
      <c r="BC7" s="88">
        <v>1.58176094181451E-3</v>
      </c>
      <c r="BD7" s="88">
        <v>5.82558092009898E-2</v>
      </c>
      <c r="BE7" s="88">
        <v>125.83811865467339</v>
      </c>
      <c r="BF7" s="88">
        <v>2.2698293071424231</v>
      </c>
      <c r="BG7" s="88">
        <v>41.039000950842301</v>
      </c>
      <c r="BH7" s="88">
        <v>10.32169595946802</v>
      </c>
      <c r="BI7" s="88">
        <v>5.2499276272435997</v>
      </c>
      <c r="BJ7" s="88">
        <v>102.5359944391717</v>
      </c>
      <c r="BK7" s="88">
        <v>4.2337038137468195</v>
      </c>
      <c r="BL7" s="88">
        <v>23.66382810872198</v>
      </c>
      <c r="BM7" s="88">
        <v>45.823938220649502</v>
      </c>
      <c r="BN7" s="88">
        <v>0.88302023721732603</v>
      </c>
      <c r="BO7" s="88">
        <v>2230.0921864872053</v>
      </c>
      <c r="BP7" s="88">
        <v>17.675861044840047</v>
      </c>
      <c r="BQ7" s="88">
        <v>54.062147596906804</v>
      </c>
      <c r="BR7" s="88">
        <v>9.2538294360687001E-2</v>
      </c>
      <c r="BS7" s="88">
        <v>13.581651371828849</v>
      </c>
      <c r="BT7" s="88">
        <v>0</v>
      </c>
      <c r="BU7" s="88">
        <v>6.1736037837927096E-2</v>
      </c>
      <c r="BV7" s="88">
        <v>243.23265067605763</v>
      </c>
      <c r="BW7" s="88">
        <v>39.3071391565665</v>
      </c>
      <c r="BX7" s="48"/>
      <c r="BY7" s="79">
        <f t="shared" si="0"/>
        <v>9.2627004481260697E-3</v>
      </c>
      <c r="BZ7" s="79">
        <f t="shared" si="1"/>
        <v>5.3014680585234857E-3</v>
      </c>
      <c r="CA7" s="79">
        <f t="shared" si="2"/>
        <v>2.307505542748538E-3</v>
      </c>
      <c r="CB7" s="79">
        <f t="shared" si="3"/>
        <v>9.123247796990791E-2</v>
      </c>
      <c r="CC7" s="79">
        <f t="shared" si="4"/>
        <v>7.9288558281284428E-3</v>
      </c>
      <c r="CD7" s="79">
        <f t="shared" si="5"/>
        <v>1.8988981622664564E-2</v>
      </c>
      <c r="CE7" s="79">
        <f t="shared" si="6"/>
        <v>1.0270265549490737E-2</v>
      </c>
      <c r="CF7" s="79">
        <f t="shared" si="7"/>
        <v>2.1969037657354317E-2</v>
      </c>
      <c r="CH7" s="88">
        <f t="shared" si="8"/>
        <v>7.5413843573901431</v>
      </c>
      <c r="CI7" s="88">
        <f t="shared" si="9"/>
        <v>41.558034787205088</v>
      </c>
    </row>
    <row r="8" spans="1:87" x14ac:dyDescent="0.25">
      <c r="A8" s="87" t="s">
        <v>6</v>
      </c>
      <c r="B8" s="88">
        <v>249.65525994000001</v>
      </c>
      <c r="C8" s="88">
        <v>28.806101080000001</v>
      </c>
      <c r="D8" s="88">
        <v>875.09988352000005</v>
      </c>
      <c r="E8" s="88">
        <v>108.85224195000001</v>
      </c>
      <c r="F8" s="88">
        <v>107.49002967</v>
      </c>
      <c r="G8" s="88">
        <v>200.97133478000001</v>
      </c>
      <c r="H8" s="88">
        <v>34.609802889999997</v>
      </c>
      <c r="I8" s="88">
        <v>13.95753549</v>
      </c>
      <c r="J8" s="88"/>
      <c r="K8" s="88" t="s">
        <v>6</v>
      </c>
      <c r="L8" s="88">
        <v>0</v>
      </c>
      <c r="M8" s="88">
        <v>0</v>
      </c>
      <c r="N8" s="88">
        <v>7.22450791441657E-3</v>
      </c>
      <c r="O8" s="88">
        <v>7.22450791441657E-3</v>
      </c>
      <c r="P8" s="88">
        <v>2.9117899105474501E-3</v>
      </c>
      <c r="Q8" s="88">
        <v>0</v>
      </c>
      <c r="R8" s="88">
        <v>5.53876417333597</v>
      </c>
      <c r="S8" s="88">
        <v>117.2191100542292</v>
      </c>
      <c r="T8" s="88">
        <v>251.65133330908171</v>
      </c>
      <c r="U8" s="88">
        <v>5.9321772395244503</v>
      </c>
      <c r="V8" s="88">
        <v>5.1654134558147398</v>
      </c>
      <c r="W8" s="88">
        <v>7.7060157775756796E-2</v>
      </c>
      <c r="X8" s="88">
        <v>0</v>
      </c>
      <c r="Y8" s="88">
        <v>0</v>
      </c>
      <c r="Z8" s="88">
        <v>18.037701907625667</v>
      </c>
      <c r="AA8" s="88">
        <v>18.037701907625667</v>
      </c>
      <c r="AB8" s="88">
        <v>14.080240022928059</v>
      </c>
      <c r="AC8" s="88">
        <v>0</v>
      </c>
      <c r="AD8" s="88">
        <v>7.5170254994295499E-2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29.015574345916129</v>
      </c>
      <c r="AK8" s="88">
        <v>0</v>
      </c>
      <c r="AL8" s="88">
        <v>40.0436397427206</v>
      </c>
      <c r="AM8" s="88">
        <v>794.12029424428204</v>
      </c>
      <c r="AN8" s="88">
        <v>88.235471051880211</v>
      </c>
      <c r="AO8" s="88">
        <v>882.35576529616196</v>
      </c>
      <c r="AP8" s="88">
        <v>0</v>
      </c>
      <c r="AQ8" s="88">
        <v>0.50786419163125407</v>
      </c>
      <c r="AR8" s="88">
        <v>1.159995137375506</v>
      </c>
      <c r="AS8" s="88">
        <v>3.3592642563997299</v>
      </c>
      <c r="AT8" s="88">
        <v>1.443114025033482</v>
      </c>
      <c r="AU8" s="88">
        <v>5.7751708714319498</v>
      </c>
      <c r="AV8" s="88">
        <v>6.0967099577263602</v>
      </c>
      <c r="AW8" s="88">
        <v>1.924946310840669</v>
      </c>
      <c r="AX8" s="88">
        <v>0</v>
      </c>
      <c r="AY8" s="88">
        <v>0.84734852935178506</v>
      </c>
      <c r="AZ8" s="88">
        <v>111.25052192231999</v>
      </c>
      <c r="BA8" s="88">
        <v>108.30058657285988</v>
      </c>
      <c r="BB8" s="88">
        <v>2.949935349460139</v>
      </c>
      <c r="BC8" s="88">
        <v>0</v>
      </c>
      <c r="BD8" s="88">
        <v>1.4783714457359841E-2</v>
      </c>
      <c r="BE8" s="88">
        <v>12.28230299883705</v>
      </c>
      <c r="BF8" s="88">
        <v>0.1993366292432075</v>
      </c>
      <c r="BG8" s="88">
        <v>16.195816202869239</v>
      </c>
      <c r="BH8" s="88">
        <v>5.8485256866019499</v>
      </c>
      <c r="BI8" s="88">
        <v>2.399495057788652</v>
      </c>
      <c r="BJ8" s="88">
        <v>40.4794356498398</v>
      </c>
      <c r="BK8" s="88">
        <v>1.0970464665443089</v>
      </c>
      <c r="BL8" s="88">
        <v>3.78417892601838</v>
      </c>
      <c r="BM8" s="88">
        <v>9.7902912228486993</v>
      </c>
      <c r="BN8" s="88">
        <v>5.9135652595666693E-2</v>
      </c>
      <c r="BO8" s="88">
        <v>202.73938039098871</v>
      </c>
      <c r="BP8" s="88">
        <v>2.2694977899817061</v>
      </c>
      <c r="BQ8" s="88">
        <v>0</v>
      </c>
      <c r="BR8" s="88">
        <v>0</v>
      </c>
      <c r="BS8" s="88">
        <v>0.2114653658541526</v>
      </c>
      <c r="BT8" s="88">
        <v>0</v>
      </c>
      <c r="BU8" s="88">
        <v>8.3926757585277394E-3</v>
      </c>
      <c r="BV8" s="88">
        <v>34.879703390157403</v>
      </c>
      <c r="BW8" s="88">
        <v>2.4312889148299311E-2</v>
      </c>
      <c r="BX8" s="48"/>
      <c r="BY8" s="79">
        <f t="shared" si="0"/>
        <v>7.9953187029242583E-3</v>
      </c>
      <c r="BZ8" s="79">
        <f t="shared" si="1"/>
        <v>7.2718368006270753E-3</v>
      </c>
      <c r="CA8" s="79">
        <f t="shared" si="2"/>
        <v>8.2914898205401072E-3</v>
      </c>
      <c r="CB8" s="79">
        <f t="shared" si="3"/>
        <v>2.2032435247604773E-2</v>
      </c>
      <c r="CC8" s="79">
        <f t="shared" si="4"/>
        <v>7.5407635977805428E-3</v>
      </c>
      <c r="CD8" s="79">
        <f t="shared" si="5"/>
        <v>8.7975014592213251E-3</v>
      </c>
      <c r="CE8" s="79">
        <f t="shared" si="6"/>
        <v>7.7983830481562471E-3</v>
      </c>
      <c r="CF8" s="79">
        <f t="shared" si="7"/>
        <v>8.79127500811102E-3</v>
      </c>
      <c r="CH8" s="88">
        <f t="shared" si="8"/>
        <v>7.2558817761619139</v>
      </c>
      <c r="CI8" s="88">
        <f t="shared" si="9"/>
        <v>1.7680456109887075</v>
      </c>
    </row>
    <row r="9" spans="1:87" x14ac:dyDescent="0.25">
      <c r="A9" s="87" t="s">
        <v>7</v>
      </c>
      <c r="B9" s="88">
        <v>148.19189324000001</v>
      </c>
      <c r="C9" s="88">
        <v>5.8776900799999998</v>
      </c>
      <c r="D9" s="88">
        <v>57.093735479999999</v>
      </c>
      <c r="E9" s="88">
        <v>22.965750589999999</v>
      </c>
      <c r="F9" s="88">
        <v>22.874044099999999</v>
      </c>
      <c r="G9" s="88">
        <v>23.904072330000002</v>
      </c>
      <c r="H9" s="88">
        <v>14.94949669</v>
      </c>
      <c r="I9" s="88"/>
      <c r="J9" s="88"/>
      <c r="K9" s="88" t="s">
        <v>7</v>
      </c>
      <c r="L9" s="88">
        <v>0</v>
      </c>
      <c r="M9" s="88">
        <v>0</v>
      </c>
      <c r="N9" s="88">
        <v>3.7873445713255696E-2</v>
      </c>
      <c r="O9" s="88">
        <v>3.7873445713255696E-2</v>
      </c>
      <c r="P9" s="88">
        <v>1.5264371583524811E-2</v>
      </c>
      <c r="Q9" s="88">
        <v>0</v>
      </c>
      <c r="R9" s="88">
        <v>0.13884456508537929</v>
      </c>
      <c r="S9" s="88">
        <v>102.27480783632879</v>
      </c>
      <c r="T9" s="88">
        <v>149.33639202588211</v>
      </c>
      <c r="U9" s="88">
        <v>0.79534826211742904</v>
      </c>
      <c r="V9" s="88">
        <v>17.971065483886939</v>
      </c>
      <c r="W9" s="88">
        <v>0.40397414981398394</v>
      </c>
      <c r="X9" s="88">
        <v>0</v>
      </c>
      <c r="Y9" s="88">
        <v>0</v>
      </c>
      <c r="Z9" s="88">
        <v>3.4229968001080198</v>
      </c>
      <c r="AA9" s="88">
        <v>3.4229968001080198</v>
      </c>
      <c r="AB9" s="88">
        <v>0</v>
      </c>
      <c r="AC9" s="88">
        <v>0</v>
      </c>
      <c r="AD9" s="88">
        <v>0.39406366861224407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5.9081229032666798</v>
      </c>
      <c r="AK9" s="88">
        <v>0</v>
      </c>
      <c r="AL9" s="88">
        <v>33.025495902158696</v>
      </c>
      <c r="AM9" s="88">
        <v>51.705965376411598</v>
      </c>
      <c r="AN9" s="88">
        <v>5.7451141939075203</v>
      </c>
      <c r="AO9" s="88">
        <v>57.451079570319102</v>
      </c>
      <c r="AP9" s="88">
        <v>0</v>
      </c>
      <c r="AQ9" s="88">
        <v>1.681328231838048</v>
      </c>
      <c r="AR9" s="88">
        <v>0.18399901894321402</v>
      </c>
      <c r="AS9" s="88">
        <v>4.0138704389953501</v>
      </c>
      <c r="AT9" s="88">
        <v>0.24825011436476549</v>
      </c>
      <c r="AU9" s="88">
        <v>0.65050673236440104</v>
      </c>
      <c r="AV9" s="88">
        <v>1.5722504230118379</v>
      </c>
      <c r="AW9" s="88">
        <v>0.36777704657815002</v>
      </c>
      <c r="AX9" s="88">
        <v>0</v>
      </c>
      <c r="AY9" s="88">
        <v>8.6588686982258189E-2</v>
      </c>
      <c r="AZ9" s="88">
        <v>23.14301815836896</v>
      </c>
      <c r="BA9" s="88">
        <v>22.987761182118259</v>
      </c>
      <c r="BB9" s="88">
        <v>0.15525697625070919</v>
      </c>
      <c r="BC9" s="88">
        <v>0</v>
      </c>
      <c r="BD9" s="88">
        <v>0</v>
      </c>
      <c r="BE9" s="88">
        <v>0.68498639197076605</v>
      </c>
      <c r="BF9" s="88">
        <v>0</v>
      </c>
      <c r="BG9" s="88">
        <v>4.2225478816338402</v>
      </c>
      <c r="BH9" s="88">
        <v>1.05046497682391</v>
      </c>
      <c r="BI9" s="88">
        <v>0.56315957605119005</v>
      </c>
      <c r="BJ9" s="88">
        <v>10.552925037340771</v>
      </c>
      <c r="BK9" s="88">
        <v>3.9420288488896902</v>
      </c>
      <c r="BL9" s="88">
        <v>0.57465302005654695</v>
      </c>
      <c r="BM9" s="88">
        <v>2.2296522759966262</v>
      </c>
      <c r="BN9" s="88">
        <v>0</v>
      </c>
      <c r="BO9" s="88">
        <v>24.071785666650062</v>
      </c>
      <c r="BP9" s="88">
        <v>0.82996033073033504</v>
      </c>
      <c r="BQ9" s="88">
        <v>0</v>
      </c>
      <c r="BR9" s="88">
        <v>0</v>
      </c>
      <c r="BS9" s="88">
        <v>6.9908821982506197E-2</v>
      </c>
      <c r="BT9" s="88">
        <v>0</v>
      </c>
      <c r="BU9" s="88">
        <v>1.501088391011756E-2</v>
      </c>
      <c r="BV9" s="88">
        <v>15.060912933966051</v>
      </c>
      <c r="BW9" s="88">
        <v>0.1274555772086178</v>
      </c>
      <c r="BX9" s="48"/>
      <c r="BY9" s="79">
        <f t="shared" si="0"/>
        <v>7.7230863366361847E-3</v>
      </c>
      <c r="BZ9" s="79">
        <f t="shared" si="1"/>
        <v>5.1776842352123393E-3</v>
      </c>
      <c r="CA9" s="79">
        <f t="shared" si="2"/>
        <v>6.2589019148043094E-3</v>
      </c>
      <c r="CB9" s="79">
        <f t="shared" si="3"/>
        <v>7.7187796529563065E-3</v>
      </c>
      <c r="CC9" s="79">
        <f t="shared" si="4"/>
        <v>4.9714463092365921E-3</v>
      </c>
      <c r="CD9" s="79">
        <f t="shared" si="5"/>
        <v>7.016098944763351E-3</v>
      </c>
      <c r="CE9" s="79">
        <f t="shared" si="6"/>
        <v>7.4528424786755214E-3</v>
      </c>
      <c r="CF9" s="79" t="str">
        <f t="shared" si="7"/>
        <v/>
      </c>
      <c r="CH9" s="88">
        <f t="shared" si="8"/>
        <v>0.35734409031910275</v>
      </c>
      <c r="CI9" s="88">
        <f t="shared" si="9"/>
        <v>0.16771333665005983</v>
      </c>
    </row>
    <row r="10" spans="1:87" x14ac:dyDescent="0.25">
      <c r="A10" s="87" t="s">
        <v>8</v>
      </c>
      <c r="B10" s="88">
        <v>115.33505986</v>
      </c>
      <c r="C10" s="88">
        <v>1.9015813699999999</v>
      </c>
      <c r="D10" s="88">
        <v>8.7183070199999992</v>
      </c>
      <c r="E10" s="88">
        <v>14.761851569999999</v>
      </c>
      <c r="F10" s="88">
        <v>13.39662766</v>
      </c>
      <c r="G10" s="88"/>
      <c r="H10" s="88">
        <v>14.641265819999999</v>
      </c>
      <c r="I10" s="88"/>
      <c r="J10" s="88"/>
      <c r="K10" s="88" t="s">
        <v>8</v>
      </c>
      <c r="L10" s="88">
        <v>0</v>
      </c>
      <c r="M10" s="88">
        <v>3.78928206705356E-2</v>
      </c>
      <c r="N10" s="88">
        <v>7.5800714959572699E-3</v>
      </c>
      <c r="O10" s="88">
        <v>7.5800714959572699E-3</v>
      </c>
      <c r="P10" s="88">
        <v>3.6529572248218301E-3</v>
      </c>
      <c r="Q10" s="88">
        <v>2.6989269632324148E-2</v>
      </c>
      <c r="R10" s="88">
        <v>1.1551894720723981E-2</v>
      </c>
      <c r="S10" s="88">
        <v>28.221529330621632</v>
      </c>
      <c r="T10" s="88">
        <v>116.2569037186461</v>
      </c>
      <c r="U10" s="88">
        <v>0</v>
      </c>
      <c r="V10" s="88">
        <v>0</v>
      </c>
      <c r="W10" s="88">
        <v>0</v>
      </c>
      <c r="X10" s="88">
        <v>9.9232984513191805E-2</v>
      </c>
      <c r="Y10" s="88">
        <v>0</v>
      </c>
      <c r="Z10" s="88">
        <v>12.181612592139409</v>
      </c>
      <c r="AA10" s="88">
        <v>12.181612592139409</v>
      </c>
      <c r="AB10" s="88">
        <v>0</v>
      </c>
      <c r="AC10" s="88">
        <v>0</v>
      </c>
      <c r="AD10" s="88">
        <v>0</v>
      </c>
      <c r="AE10" s="88">
        <v>0</v>
      </c>
      <c r="AF10" s="88">
        <v>0.775501231456868</v>
      </c>
      <c r="AG10" s="88">
        <v>6.9526635757866297E-3</v>
      </c>
      <c r="AH10" s="88">
        <v>0.79412811422146401</v>
      </c>
      <c r="AI10" s="88">
        <v>4.6922594374906902E-3</v>
      </c>
      <c r="AJ10" s="88">
        <v>1.9173189481748401</v>
      </c>
      <c r="AK10" s="88">
        <v>0</v>
      </c>
      <c r="AL10" s="88">
        <v>14.820922083147231</v>
      </c>
      <c r="AM10" s="88">
        <v>7.9056459928239491</v>
      </c>
      <c r="AN10" s="88">
        <v>0.87840673291555604</v>
      </c>
      <c r="AO10" s="88">
        <v>8.7840527257395102</v>
      </c>
      <c r="AP10" s="88">
        <v>0</v>
      </c>
      <c r="AQ10" s="88">
        <v>2.4988094875907311E-3</v>
      </c>
      <c r="AR10" s="88">
        <v>6.8302011166410298E-2</v>
      </c>
      <c r="AS10" s="88">
        <v>0.2233109644670048</v>
      </c>
      <c r="AT10" s="88">
        <v>0.1200645733780871</v>
      </c>
      <c r="AU10" s="88">
        <v>0.39510243224920999</v>
      </c>
      <c r="AV10" s="88">
        <v>0.62542028362461799</v>
      </c>
      <c r="AW10" s="88">
        <v>0.12995578630599042</v>
      </c>
      <c r="AX10" s="88">
        <v>0</v>
      </c>
      <c r="AY10" s="88">
        <v>0.16958988519430981</v>
      </c>
      <c r="AZ10" s="88">
        <v>14.881829282119901</v>
      </c>
      <c r="BA10" s="88">
        <v>13.50459927941929</v>
      </c>
      <c r="BB10" s="88">
        <v>1.377230002700661</v>
      </c>
      <c r="BC10" s="88">
        <v>1.0112145813698399E-3</v>
      </c>
      <c r="BD10" s="88">
        <v>1.6852582439083429E-4</v>
      </c>
      <c r="BE10" s="88">
        <v>0.369856754686199</v>
      </c>
      <c r="BF10" s="88">
        <v>1.4510393139216351</v>
      </c>
      <c r="BG10" s="88">
        <v>1.5662510954215469</v>
      </c>
      <c r="BH10" s="88">
        <v>0.419983355103974</v>
      </c>
      <c r="BI10" s="88">
        <v>0.21294971808396268</v>
      </c>
      <c r="BJ10" s="88">
        <v>3.9147252214267096</v>
      </c>
      <c r="BK10" s="88">
        <v>0</v>
      </c>
      <c r="BL10" s="88">
        <v>0.21419592475625121</v>
      </c>
      <c r="BM10" s="88">
        <v>3.8457584726378697</v>
      </c>
      <c r="BN10" s="88">
        <v>2.2471105673043491E-4</v>
      </c>
      <c r="BO10" s="88">
        <v>0</v>
      </c>
      <c r="BP10" s="88">
        <v>0.2166385686773912</v>
      </c>
      <c r="BQ10" s="88">
        <v>0</v>
      </c>
      <c r="BR10" s="88">
        <v>5.9156883430171198E-2</v>
      </c>
      <c r="BS10" s="88">
        <v>0.53050671292845397</v>
      </c>
      <c r="BT10" s="88">
        <v>0</v>
      </c>
      <c r="BU10" s="88">
        <v>3.0676934373914798E-2</v>
      </c>
      <c r="BV10" s="88">
        <v>14.755006751654818</v>
      </c>
      <c r="BW10" s="88">
        <v>2.6337406786928821E-2</v>
      </c>
      <c r="BX10" s="48"/>
      <c r="BY10" s="79">
        <f t="shared" si="0"/>
        <v>7.9927461759250265E-3</v>
      </c>
      <c r="BZ10" s="79">
        <f t="shared" si="1"/>
        <v>8.2760477269716408E-3</v>
      </c>
      <c r="CA10" s="79">
        <f t="shared" si="2"/>
        <v>7.5411092530566787E-3</v>
      </c>
      <c r="CB10" s="79">
        <f t="shared" si="3"/>
        <v>8.1275517201194348E-3</v>
      </c>
      <c r="CC10" s="79">
        <f t="shared" si="4"/>
        <v>8.0596118784188198E-3</v>
      </c>
      <c r="CD10" s="79" t="str">
        <f t="shared" si="5"/>
        <v/>
      </c>
      <c r="CE10" s="79">
        <f t="shared" si="6"/>
        <v>7.7685176304530083E-3</v>
      </c>
      <c r="CF10" s="79" t="str">
        <f t="shared" si="7"/>
        <v/>
      </c>
      <c r="CH10" s="88">
        <f t="shared" si="8"/>
        <v>6.5745705739510996E-2</v>
      </c>
      <c r="CI10" s="88">
        <f t="shared" si="9"/>
        <v>0</v>
      </c>
    </row>
    <row r="11" spans="1:87" x14ac:dyDescent="0.25">
      <c r="A11" s="87" t="s">
        <v>9</v>
      </c>
      <c r="B11" s="88">
        <v>4757.1006324</v>
      </c>
      <c r="C11" s="88">
        <v>619.66732793999995</v>
      </c>
      <c r="D11" s="88">
        <v>4672.1776808000004</v>
      </c>
      <c r="E11" s="88">
        <v>1485.7231062000001</v>
      </c>
      <c r="F11" s="88">
        <v>1384.9312969</v>
      </c>
      <c r="G11" s="88">
        <v>1188.1562507000001</v>
      </c>
      <c r="H11" s="88">
        <v>513.47139637999999</v>
      </c>
      <c r="I11" s="88">
        <v>73.889902759999998</v>
      </c>
      <c r="J11" s="88"/>
      <c r="K11" s="88" t="s">
        <v>9</v>
      </c>
      <c r="L11" s="88">
        <v>0</v>
      </c>
      <c r="M11" s="88">
        <v>0.96760568554903204</v>
      </c>
      <c r="N11" s="88">
        <v>0.51540118240324106</v>
      </c>
      <c r="O11" s="88">
        <v>0.51540118240324106</v>
      </c>
      <c r="P11" s="88">
        <v>0.2229961471606666</v>
      </c>
      <c r="Q11" s="88">
        <v>0.68916177595705297</v>
      </c>
      <c r="R11" s="88">
        <v>12.250502500144059</v>
      </c>
      <c r="S11" s="88">
        <v>1641.4379168216219</v>
      </c>
      <c r="T11" s="88">
        <v>4782.4127355068604</v>
      </c>
      <c r="U11" s="88">
        <v>17.068405171473671</v>
      </c>
      <c r="V11" s="88">
        <v>153.52908664603819</v>
      </c>
      <c r="W11" s="88">
        <v>3.50424420340482</v>
      </c>
      <c r="X11" s="88">
        <v>2.6595050245615557</v>
      </c>
      <c r="Y11" s="88">
        <v>0</v>
      </c>
      <c r="Z11" s="88">
        <v>315.0853743926744</v>
      </c>
      <c r="AA11" s="88">
        <v>315.0853743926744</v>
      </c>
      <c r="AB11" s="88">
        <v>74.510858717611001</v>
      </c>
      <c r="AC11" s="88">
        <v>0</v>
      </c>
      <c r="AD11" s="88">
        <v>3.5221835855016499</v>
      </c>
      <c r="AE11" s="88">
        <v>0</v>
      </c>
      <c r="AF11" s="88">
        <v>19.80248993309181</v>
      </c>
      <c r="AG11" s="88">
        <v>0.1775327693689813</v>
      </c>
      <c r="AH11" s="88">
        <v>20.277828927596889</v>
      </c>
      <c r="AI11" s="88">
        <v>0.11982298973180761</v>
      </c>
      <c r="AJ11" s="88">
        <v>622.83125738509693</v>
      </c>
      <c r="AK11" s="88">
        <v>0</v>
      </c>
      <c r="AL11" s="88">
        <v>671.20824683631201</v>
      </c>
      <c r="AM11" s="88">
        <v>4229.7664880248103</v>
      </c>
      <c r="AN11" s="88">
        <v>469.97390906353098</v>
      </c>
      <c r="AO11" s="88">
        <v>4699.7403970883497</v>
      </c>
      <c r="AP11" s="88">
        <v>0</v>
      </c>
      <c r="AQ11" s="88">
        <v>13.69914511597964</v>
      </c>
      <c r="AR11" s="88">
        <v>13.671646069445579</v>
      </c>
      <c r="AS11" s="88">
        <v>49.676826292005401</v>
      </c>
      <c r="AT11" s="88">
        <v>16.183624688459261</v>
      </c>
      <c r="AU11" s="88">
        <v>41.768745678742405</v>
      </c>
      <c r="AV11" s="88">
        <v>84.583515360042199</v>
      </c>
      <c r="AW11" s="88">
        <v>21.086998556082769</v>
      </c>
      <c r="AX11" s="88">
        <v>0</v>
      </c>
      <c r="AY11" s="88">
        <v>9.0835450820394801</v>
      </c>
      <c r="AZ11" s="88">
        <v>1496.3406852138369</v>
      </c>
      <c r="BA11" s="88">
        <v>1391.4538419217849</v>
      </c>
      <c r="BB11" s="88">
        <v>104.88684329205171</v>
      </c>
      <c r="BC11" s="88">
        <v>2.7981130640387514E-2</v>
      </c>
      <c r="BD11" s="88">
        <v>4.2463461917910797E-2</v>
      </c>
      <c r="BE11" s="88">
        <v>87.424862144435707</v>
      </c>
      <c r="BF11" s="88">
        <v>37.677202063526096</v>
      </c>
      <c r="BG11" s="88">
        <v>216.19751275814698</v>
      </c>
      <c r="BH11" s="88">
        <v>57.085392248328503</v>
      </c>
      <c r="BI11" s="88">
        <v>29.177363800106868</v>
      </c>
      <c r="BJ11" s="88">
        <v>540.37476991352298</v>
      </c>
      <c r="BK11" s="88">
        <v>33.104581936697599</v>
      </c>
      <c r="BL11" s="88">
        <v>37.231703586809601</v>
      </c>
      <c r="BM11" s="88">
        <v>199.48348710218912</v>
      </c>
      <c r="BN11" s="88">
        <v>0.353028277347255</v>
      </c>
      <c r="BO11" s="88">
        <v>1191.683365946305</v>
      </c>
      <c r="BP11" s="88">
        <v>23.356960569740099</v>
      </c>
      <c r="BQ11" s="88">
        <v>13.22586071705329</v>
      </c>
      <c r="BR11" s="88">
        <v>1.5105799549139369</v>
      </c>
      <c r="BS11" s="88">
        <v>16.279535967164719</v>
      </c>
      <c r="BT11" s="88">
        <v>0</v>
      </c>
      <c r="BU11" s="88">
        <v>0.93671571472722692</v>
      </c>
      <c r="BV11" s="88">
        <v>516.052850672354</v>
      </c>
      <c r="BW11" s="88">
        <v>5.7247316661144998</v>
      </c>
      <c r="BX11" s="48"/>
      <c r="BY11" s="79">
        <f t="shared" si="0"/>
        <v>5.3209097437340088E-3</v>
      </c>
      <c r="BZ11" s="79">
        <f t="shared" si="1"/>
        <v>5.1058516440023348E-3</v>
      </c>
      <c r="CA11" s="79">
        <f t="shared" si="2"/>
        <v>5.8993296427095271E-3</v>
      </c>
      <c r="CB11" s="79">
        <f t="shared" si="3"/>
        <v>7.146404985915001E-3</v>
      </c>
      <c r="CC11" s="79">
        <f t="shared" si="4"/>
        <v>4.7096524111953121E-3</v>
      </c>
      <c r="CD11" s="79">
        <f t="shared" si="5"/>
        <v>2.9685617899387461E-3</v>
      </c>
      <c r="CE11" s="79">
        <f t="shared" si="6"/>
        <v>5.027454908984993E-3</v>
      </c>
      <c r="CF11" s="79">
        <f t="shared" si="7"/>
        <v>8.4037999025105559E-3</v>
      </c>
      <c r="CH11" s="88">
        <f t="shared" si="8"/>
        <v>27.562716288349293</v>
      </c>
      <c r="CI11" s="88">
        <f t="shared" si="9"/>
        <v>3.527115246304902</v>
      </c>
    </row>
    <row r="12" spans="1:87" x14ac:dyDescent="0.25">
      <c r="A12" s="87" t="s">
        <v>10</v>
      </c>
      <c r="B12" s="88">
        <v>2597.7540039</v>
      </c>
      <c r="C12" s="88">
        <v>357.05018706999999</v>
      </c>
      <c r="D12" s="88">
        <v>1829.5719985999999</v>
      </c>
      <c r="E12" s="88">
        <v>647.19370221999998</v>
      </c>
      <c r="F12" s="88">
        <v>580.15837956999997</v>
      </c>
      <c r="G12" s="88">
        <v>948.71478128000001</v>
      </c>
      <c r="H12" s="88">
        <v>263.51925374000001</v>
      </c>
      <c r="I12" s="88">
        <v>10.666887729999999</v>
      </c>
      <c r="J12" s="88"/>
      <c r="K12" s="88" t="s">
        <v>10</v>
      </c>
      <c r="L12" s="88">
        <v>0</v>
      </c>
      <c r="M12" s="88">
        <v>0.597969017680406</v>
      </c>
      <c r="N12" s="88">
        <v>0.30772850318199702</v>
      </c>
      <c r="O12" s="88">
        <v>0.30772850318199702</v>
      </c>
      <c r="P12" s="88">
        <v>0.13346274932207869</v>
      </c>
      <c r="Q12" s="88">
        <v>0.42588916736916799</v>
      </c>
      <c r="R12" s="88">
        <v>0.88208656273055408</v>
      </c>
      <c r="S12" s="88">
        <v>800.05444566411995</v>
      </c>
      <c r="T12" s="88">
        <v>2609.4075107222302</v>
      </c>
      <c r="U12" s="88">
        <v>3.9502946558851701</v>
      </c>
      <c r="V12" s="88">
        <v>88.776048303474099</v>
      </c>
      <c r="W12" s="88">
        <v>2.006461982657179</v>
      </c>
      <c r="X12" s="88">
        <v>1.5659143291369191</v>
      </c>
      <c r="Y12" s="88">
        <v>0</v>
      </c>
      <c r="Z12" s="88">
        <v>143.35619413468621</v>
      </c>
      <c r="AA12" s="88">
        <v>143.35619413468621</v>
      </c>
      <c r="AB12" s="88">
        <v>10.70857953383268</v>
      </c>
      <c r="AC12" s="88">
        <v>0</v>
      </c>
      <c r="AD12" s="88">
        <v>2.3795131595650103</v>
      </c>
      <c r="AE12" s="88">
        <v>0</v>
      </c>
      <c r="AF12" s="88">
        <v>12.237673228264381</v>
      </c>
      <c r="AG12" s="88">
        <v>0.10971308605852159</v>
      </c>
      <c r="AH12" s="88">
        <v>12.5314210776545</v>
      </c>
      <c r="AI12" s="88">
        <v>7.40506951654126E-2</v>
      </c>
      <c r="AJ12" s="88">
        <v>358.36311261851199</v>
      </c>
      <c r="AK12" s="88">
        <v>0</v>
      </c>
      <c r="AL12" s="88">
        <v>354.39884146492602</v>
      </c>
      <c r="AM12" s="88">
        <v>1648.59798887239</v>
      </c>
      <c r="AN12" s="88">
        <v>183.17751006409929</v>
      </c>
      <c r="AO12" s="88">
        <v>1831.7754989364889</v>
      </c>
      <c r="AP12" s="88">
        <v>0</v>
      </c>
      <c r="AQ12" s="88">
        <v>8.3468249257747793</v>
      </c>
      <c r="AR12" s="88">
        <v>7.6060944883476802</v>
      </c>
      <c r="AS12" s="88">
        <v>29.0819974389556</v>
      </c>
      <c r="AT12" s="88">
        <v>7.5613289411426496</v>
      </c>
      <c r="AU12" s="88">
        <v>14.823631999097159</v>
      </c>
      <c r="AV12" s="88">
        <v>35.030315043919202</v>
      </c>
      <c r="AW12" s="88">
        <v>9.2698702879247303</v>
      </c>
      <c r="AX12" s="88">
        <v>0</v>
      </c>
      <c r="AY12" s="88">
        <v>3.5067011285984497</v>
      </c>
      <c r="AZ12" s="88">
        <v>651.29098437472499</v>
      </c>
      <c r="BA12" s="88">
        <v>582.61848034594402</v>
      </c>
      <c r="BB12" s="88">
        <v>68.672504028781191</v>
      </c>
      <c r="BC12" s="88">
        <v>1.068935454179688E-2</v>
      </c>
      <c r="BD12" s="88">
        <v>2.0226167341832121E-2</v>
      </c>
      <c r="BE12" s="88">
        <v>53.060147581052298</v>
      </c>
      <c r="BF12" s="88">
        <v>15.339261462656381</v>
      </c>
      <c r="BG12" s="88">
        <v>86.228697306987996</v>
      </c>
      <c r="BH12" s="88">
        <v>21.792874886477392</v>
      </c>
      <c r="BI12" s="88">
        <v>11.470117735748481</v>
      </c>
      <c r="BJ12" s="88">
        <v>215.49624385068068</v>
      </c>
      <c r="BK12" s="88">
        <v>19.162497088554062</v>
      </c>
      <c r="BL12" s="88">
        <v>17.4954927546443</v>
      </c>
      <c r="BM12" s="88">
        <v>83.623677193254792</v>
      </c>
      <c r="BN12" s="88">
        <v>0.28311016352783513</v>
      </c>
      <c r="BO12" s="88">
        <v>952.43993001824197</v>
      </c>
      <c r="BP12" s="88">
        <v>12.77969421926155</v>
      </c>
      <c r="BQ12" s="88">
        <v>21.441762859835588</v>
      </c>
      <c r="BR12" s="88">
        <v>0.93352061189128888</v>
      </c>
      <c r="BS12" s="88">
        <v>12.94091008750603</v>
      </c>
      <c r="BT12" s="88">
        <v>0</v>
      </c>
      <c r="BU12" s="88">
        <v>0.55880395164529695</v>
      </c>
      <c r="BV12" s="88">
        <v>264.61762946847568</v>
      </c>
      <c r="BW12" s="88">
        <v>14.17933360258041</v>
      </c>
      <c r="BX12" s="48"/>
      <c r="BY12" s="79">
        <f t="shared" si="0"/>
        <v>4.485993209801537E-3</v>
      </c>
      <c r="BZ12" s="79">
        <f t="shared" si="1"/>
        <v>3.6771456676329881E-3</v>
      </c>
      <c r="CA12" s="79">
        <f t="shared" si="2"/>
        <v>1.2043802256348189E-3</v>
      </c>
      <c r="CB12" s="79">
        <f t="shared" si="3"/>
        <v>6.3308436727219919E-3</v>
      </c>
      <c r="CC12" s="79">
        <f t="shared" si="4"/>
        <v>4.2403951448006776E-3</v>
      </c>
      <c r="CD12" s="79">
        <f t="shared" si="5"/>
        <v>3.9265212387815948E-3</v>
      </c>
      <c r="CE12" s="79">
        <f t="shared" si="6"/>
        <v>4.1681042765830713E-3</v>
      </c>
      <c r="CF12" s="79">
        <f t="shared" si="7"/>
        <v>3.9085256063420256E-3</v>
      </c>
      <c r="CH12" s="88">
        <f t="shared" si="8"/>
        <v>2.2035003364890144</v>
      </c>
      <c r="CI12" s="88">
        <f t="shared" si="9"/>
        <v>3.7251487382419555</v>
      </c>
    </row>
    <row r="13" spans="1:87" x14ac:dyDescent="0.25">
      <c r="A13" s="87" t="s">
        <v>12</v>
      </c>
      <c r="B13" s="88">
        <v>373.83688338000002</v>
      </c>
      <c r="C13" s="88">
        <v>28.015028520000001</v>
      </c>
      <c r="D13" s="88">
        <v>89.847181550000002</v>
      </c>
      <c r="E13" s="88">
        <v>47.199391120000001</v>
      </c>
      <c r="F13" s="88">
        <v>42.912682119999999</v>
      </c>
      <c r="G13" s="88">
        <v>0.33636060000000001</v>
      </c>
      <c r="H13" s="88">
        <v>30.112287640000002</v>
      </c>
      <c r="I13" s="88"/>
      <c r="J13" s="88"/>
      <c r="K13" s="88" t="s">
        <v>12</v>
      </c>
      <c r="L13" s="88">
        <v>0</v>
      </c>
      <c r="M13" s="88">
        <v>0.14216385281348329</v>
      </c>
      <c r="N13" s="88">
        <v>5.6261820688966402E-2</v>
      </c>
      <c r="O13" s="88">
        <v>5.6261820688966402E-2</v>
      </c>
      <c r="P13" s="88">
        <v>2.4919058618694021E-2</v>
      </c>
      <c r="Q13" s="88">
        <v>0.1012522035494412</v>
      </c>
      <c r="R13" s="88">
        <v>0.1453412805054094</v>
      </c>
      <c r="S13" s="88">
        <v>98.292321978002207</v>
      </c>
      <c r="T13" s="88">
        <v>376.24614059976602</v>
      </c>
      <c r="U13" s="88">
        <v>0.58428719812496799</v>
      </c>
      <c r="V13" s="88">
        <v>12.98436851016054</v>
      </c>
      <c r="W13" s="88">
        <v>0.29677615987433598</v>
      </c>
      <c r="X13" s="88">
        <v>0.37228460644851902</v>
      </c>
      <c r="Y13" s="88">
        <v>0</v>
      </c>
      <c r="Z13" s="88">
        <v>12.718985165516841</v>
      </c>
      <c r="AA13" s="88">
        <v>12.718985165516841</v>
      </c>
      <c r="AB13" s="88">
        <v>0</v>
      </c>
      <c r="AC13" s="88">
        <v>0</v>
      </c>
      <c r="AD13" s="88">
        <v>0.28949773849655702</v>
      </c>
      <c r="AE13" s="88">
        <v>0</v>
      </c>
      <c r="AF13" s="88">
        <v>2.9094580654244604</v>
      </c>
      <c r="AG13" s="88">
        <v>2.6083735288832958E-2</v>
      </c>
      <c r="AH13" s="88">
        <v>2.9792914983095899</v>
      </c>
      <c r="AI13" s="88">
        <v>1.7605201545230501E-2</v>
      </c>
      <c r="AJ13" s="88">
        <v>28.112060358140823</v>
      </c>
      <c r="AK13" s="88">
        <v>0</v>
      </c>
      <c r="AL13" s="88">
        <v>43.483722261721603</v>
      </c>
      <c r="AM13" s="88">
        <v>81.3165810362825</v>
      </c>
      <c r="AN13" s="88">
        <v>9.0353219775459195</v>
      </c>
      <c r="AO13" s="88">
        <v>90.351903013828405</v>
      </c>
      <c r="AP13" s="88">
        <v>0</v>
      </c>
      <c r="AQ13" s="88">
        <v>1.1246041596377792</v>
      </c>
      <c r="AR13" s="88">
        <v>0.25764846652005902</v>
      </c>
      <c r="AS13" s="88">
        <v>3.4392076446039002</v>
      </c>
      <c r="AT13" s="88">
        <v>0.40882593318892901</v>
      </c>
      <c r="AU13" s="88">
        <v>1.247775419567122</v>
      </c>
      <c r="AV13" s="88">
        <v>2.2932160077602601</v>
      </c>
      <c r="AW13" s="88">
        <v>0.50058868345486196</v>
      </c>
      <c r="AX13" s="88">
        <v>0</v>
      </c>
      <c r="AY13" s="88">
        <v>0.42265804350821401</v>
      </c>
      <c r="AZ13" s="88">
        <v>47.405250324906</v>
      </c>
      <c r="BA13" s="88">
        <v>43.090715593842404</v>
      </c>
      <c r="BB13" s="88">
        <v>4.3145347310636701</v>
      </c>
      <c r="BC13" s="88">
        <v>2.2173763896007879E-3</v>
      </c>
      <c r="BD13" s="88">
        <v>3.6957279937388699E-4</v>
      </c>
      <c r="BE13" s="88">
        <v>1.212623535442054</v>
      </c>
      <c r="BF13" s="88">
        <v>3.18198526210199</v>
      </c>
      <c r="BG13" s="88">
        <v>5.9100863737826197</v>
      </c>
      <c r="BH13" s="88">
        <v>1.5368134206363542</v>
      </c>
      <c r="BI13" s="88">
        <v>0.79712645314902597</v>
      </c>
      <c r="BJ13" s="88">
        <v>14.771209731201381</v>
      </c>
      <c r="BK13" s="88">
        <v>2.6988896563148499</v>
      </c>
      <c r="BL13" s="88">
        <v>0.80659916036971402</v>
      </c>
      <c r="BM13" s="88">
        <v>9.7404794038702001</v>
      </c>
      <c r="BN13" s="88">
        <v>4.92750100585877E-4</v>
      </c>
      <c r="BO13" s="88">
        <v>0.33885265739623099</v>
      </c>
      <c r="BP13" s="88">
        <v>1.422475723735245</v>
      </c>
      <c r="BQ13" s="88">
        <v>0</v>
      </c>
      <c r="BR13" s="88">
        <v>0.2219364241392871</v>
      </c>
      <c r="BS13" s="88">
        <v>2.0417109152437432</v>
      </c>
      <c r="BT13" s="88">
        <v>0</v>
      </c>
      <c r="BU13" s="88">
        <v>0.12612216545247101</v>
      </c>
      <c r="BV13" s="88">
        <v>30.256809008085398</v>
      </c>
      <c r="BW13" s="88">
        <v>0.1924427970353339</v>
      </c>
      <c r="BY13" s="79">
        <f t="shared" si="0"/>
        <v>6.44467500901196E-3</v>
      </c>
      <c r="BZ13" s="79">
        <f t="shared" si="1"/>
        <v>3.4635637822588924E-3</v>
      </c>
      <c r="CA13" s="79">
        <f t="shared" si="2"/>
        <v>5.6175547760229459E-3</v>
      </c>
      <c r="CB13" s="79">
        <f t="shared" si="3"/>
        <v>4.3614800958474351E-3</v>
      </c>
      <c r="CC13" s="79">
        <f t="shared" si="4"/>
        <v>4.1487379731836842E-3</v>
      </c>
      <c r="CD13" s="79">
        <f t="shared" si="5"/>
        <v>7.4088861663077791E-3</v>
      </c>
      <c r="CE13" s="79">
        <f t="shared" si="6"/>
        <v>4.7994151030033155E-3</v>
      </c>
      <c r="CF13" s="79" t="str">
        <f t="shared" si="7"/>
        <v/>
      </c>
      <c r="CH13" s="88">
        <f t="shared" si="8"/>
        <v>0.50472146382840322</v>
      </c>
      <c r="CI13" s="88">
        <f t="shared" si="9"/>
        <v>2.4920573962309844E-3</v>
      </c>
    </row>
    <row r="14" spans="1:87" x14ac:dyDescent="0.25">
      <c r="A14" s="87" t="s">
        <v>13</v>
      </c>
      <c r="B14" s="88">
        <v>4547.4430087000001</v>
      </c>
      <c r="C14" s="88">
        <v>131.82936656999999</v>
      </c>
      <c r="D14" s="88">
        <v>4798.2433346999997</v>
      </c>
      <c r="E14" s="88">
        <v>931.84330972999999</v>
      </c>
      <c r="F14" s="88">
        <v>780.62211163999996</v>
      </c>
      <c r="G14" s="88">
        <v>9589.3494580000006</v>
      </c>
      <c r="H14" s="88">
        <v>367.91881962999997</v>
      </c>
      <c r="I14" s="88">
        <v>47.06601998</v>
      </c>
      <c r="J14" s="88"/>
      <c r="K14" s="88" t="s">
        <v>13</v>
      </c>
      <c r="L14" s="88">
        <v>0</v>
      </c>
      <c r="M14" s="88">
        <v>4.0611349500928604E-3</v>
      </c>
      <c r="N14" s="88">
        <v>0.298551455750656</v>
      </c>
      <c r="O14" s="88">
        <v>0.298551455750656</v>
      </c>
      <c r="P14" s="88">
        <v>0.1203919985201474</v>
      </c>
      <c r="Q14" s="88">
        <v>2.8932483350143593E-3</v>
      </c>
      <c r="R14" s="88">
        <v>1.092756231824225</v>
      </c>
      <c r="S14" s="88">
        <v>953.396250331386</v>
      </c>
      <c r="T14" s="88">
        <v>4568.5619999854398</v>
      </c>
      <c r="U14" s="88">
        <v>6.2524722205261209</v>
      </c>
      <c r="V14" s="88">
        <v>146.29980546285708</v>
      </c>
      <c r="W14" s="88">
        <v>3.1758093075050802</v>
      </c>
      <c r="X14" s="88">
        <v>1.0635359502593169E-2</v>
      </c>
      <c r="Y14" s="88">
        <v>0</v>
      </c>
      <c r="Z14" s="88">
        <v>91.1654106251504</v>
      </c>
      <c r="AA14" s="88">
        <v>91.1654106251504</v>
      </c>
      <c r="AB14" s="88">
        <v>47.213495974241098</v>
      </c>
      <c r="AC14" s="88">
        <v>0</v>
      </c>
      <c r="AD14" s="88">
        <v>5.9791295670500402</v>
      </c>
      <c r="AE14" s="88">
        <v>0</v>
      </c>
      <c r="AF14" s="88">
        <v>8.3115900135154103E-2</v>
      </c>
      <c r="AG14" s="88">
        <v>7.4525647800613892E-4</v>
      </c>
      <c r="AH14" s="88">
        <v>8.51138527973897E-2</v>
      </c>
      <c r="AI14" s="88">
        <v>5.0298710897997596E-4</v>
      </c>
      <c r="AJ14" s="88">
        <v>132.23214031151292</v>
      </c>
      <c r="AK14" s="88">
        <v>0</v>
      </c>
      <c r="AL14" s="88">
        <v>515.74186479637501</v>
      </c>
      <c r="AM14" s="88">
        <v>4322.1385105813997</v>
      </c>
      <c r="AN14" s="88">
        <v>480.23759518195197</v>
      </c>
      <c r="AO14" s="88">
        <v>4802.3761057633601</v>
      </c>
      <c r="AP14" s="88">
        <v>0</v>
      </c>
      <c r="AQ14" s="88">
        <v>19.06646514521622</v>
      </c>
      <c r="AR14" s="88">
        <v>35.893400388906301</v>
      </c>
      <c r="AS14" s="88">
        <v>87.283132375684005</v>
      </c>
      <c r="AT14" s="88">
        <v>22.045747831489692</v>
      </c>
      <c r="AU14" s="88">
        <v>6.3371925385230004</v>
      </c>
      <c r="AV14" s="88">
        <v>38.934296774086803</v>
      </c>
      <c r="AW14" s="88">
        <v>20.10038809561437</v>
      </c>
      <c r="AX14" s="88">
        <v>0</v>
      </c>
      <c r="AY14" s="88">
        <v>3.46935774410951</v>
      </c>
      <c r="AZ14" s="88">
        <v>936.43210896329299</v>
      </c>
      <c r="BA14" s="88">
        <v>784.16020073101402</v>
      </c>
      <c r="BB14" s="88">
        <v>152.27190823227889</v>
      </c>
      <c r="BC14" s="88">
        <v>1.083775635620076E-4</v>
      </c>
      <c r="BD14" s="88">
        <v>0.1624607551006684</v>
      </c>
      <c r="BE14" s="88">
        <v>340.80007274461002</v>
      </c>
      <c r="BF14" s="88">
        <v>0.1555239559736987</v>
      </c>
      <c r="BG14" s="88">
        <v>45.966235937542898</v>
      </c>
      <c r="BH14" s="88">
        <v>11.6198916485612</v>
      </c>
      <c r="BI14" s="88">
        <v>5.4872975859829998</v>
      </c>
      <c r="BJ14" s="88">
        <v>114.7980880016754</v>
      </c>
      <c r="BK14" s="88">
        <v>35.325380907608398</v>
      </c>
      <c r="BL14" s="88">
        <v>56.891772316197802</v>
      </c>
      <c r="BM14" s="88">
        <v>79.025890583397995</v>
      </c>
      <c r="BN14" s="88">
        <v>2.472475451677437</v>
      </c>
      <c r="BO14" s="88">
        <v>9611.1487032929308</v>
      </c>
      <c r="BP14" s="88">
        <v>41.924157211136603</v>
      </c>
      <c r="BQ14" s="88">
        <v>226.73050186632202</v>
      </c>
      <c r="BR14" s="88">
        <v>6.3398062739132505E-3</v>
      </c>
      <c r="BS14" s="88">
        <v>29.379740386534102</v>
      </c>
      <c r="BT14" s="88">
        <v>0</v>
      </c>
      <c r="BU14" s="88">
        <v>0.12129584553977399</v>
      </c>
      <c r="BV14" s="88">
        <v>369.504515589763</v>
      </c>
      <c r="BW14" s="88">
        <v>90.599293877898589</v>
      </c>
      <c r="BX14" s="48"/>
      <c r="BY14" s="79">
        <f t="shared" si="0"/>
        <v>4.644146445603751E-3</v>
      </c>
      <c r="BZ14" s="79">
        <f t="shared" si="1"/>
        <v>3.0552656968055925E-3</v>
      </c>
      <c r="CA14" s="79">
        <f t="shared" si="2"/>
        <v>8.6130918652520651E-4</v>
      </c>
      <c r="CB14" s="79">
        <f t="shared" si="3"/>
        <v>4.9244322359545609E-3</v>
      </c>
      <c r="CC14" s="79">
        <f t="shared" si="4"/>
        <v>4.5323967105939745E-3</v>
      </c>
      <c r="CD14" s="79">
        <f t="shared" si="5"/>
        <v>2.2732767627676757E-3</v>
      </c>
      <c r="CE14" s="54">
        <f t="shared" si="6"/>
        <v>4.3099071728858428E-3</v>
      </c>
      <c r="CF14" s="79">
        <f t="shared" si="7"/>
        <v>3.1333857059459473E-3</v>
      </c>
      <c r="CH14" s="88">
        <f t="shared" si="8"/>
        <v>4.1327710633604511</v>
      </c>
      <c r="CI14" s="88">
        <f t="shared" si="9"/>
        <v>21.799245292930209</v>
      </c>
    </row>
    <row r="15" spans="1:87" x14ac:dyDescent="0.25">
      <c r="A15" s="87" t="s">
        <v>14</v>
      </c>
      <c r="B15" s="88">
        <v>3042.9207050999999</v>
      </c>
      <c r="C15" s="88">
        <v>118.19713106</v>
      </c>
      <c r="D15" s="88">
        <v>11824.429354</v>
      </c>
      <c r="E15" s="88">
        <v>1882.2488807</v>
      </c>
      <c r="F15" s="88">
        <v>1620.8917928000001</v>
      </c>
      <c r="G15" s="88">
        <v>9225.1415782000004</v>
      </c>
      <c r="H15" s="88">
        <v>350.65426022999998</v>
      </c>
      <c r="I15" s="88">
        <v>68.223851319999994</v>
      </c>
      <c r="J15" s="88"/>
      <c r="K15" s="88" t="s">
        <v>14</v>
      </c>
      <c r="L15" s="88">
        <v>0</v>
      </c>
      <c r="M15" s="88">
        <v>0.1870496300288251</v>
      </c>
      <c r="N15" s="88">
        <v>0.25279430369482281</v>
      </c>
      <c r="O15" s="88">
        <v>0.25279430369482281</v>
      </c>
      <c r="P15" s="88">
        <v>0.1048378009639708</v>
      </c>
      <c r="Q15" s="88">
        <v>0.13322222071903739</v>
      </c>
      <c r="R15" s="88">
        <v>1.9206759696031952</v>
      </c>
      <c r="S15" s="88">
        <v>783.27440600246496</v>
      </c>
      <c r="T15" s="88">
        <v>3068.8705230179039</v>
      </c>
      <c r="U15" s="88">
        <v>4.6620759908100204</v>
      </c>
      <c r="V15" s="88">
        <v>107.95209887380531</v>
      </c>
      <c r="W15" s="88">
        <v>2.2973006905206752</v>
      </c>
      <c r="X15" s="88">
        <v>0.48983261167647102</v>
      </c>
      <c r="Y15" s="88">
        <v>0</v>
      </c>
      <c r="Z15" s="88">
        <v>102.45503715826861</v>
      </c>
      <c r="AA15" s="88">
        <v>102.45503715826861</v>
      </c>
      <c r="AB15" s="88">
        <v>68.817697697424407</v>
      </c>
      <c r="AC15" s="88">
        <v>0</v>
      </c>
      <c r="AD15" s="88">
        <v>4.7129232689043494</v>
      </c>
      <c r="AE15" s="88">
        <v>0</v>
      </c>
      <c r="AF15" s="88">
        <v>3.8280494563038099</v>
      </c>
      <c r="AG15" s="88">
        <v>3.4319510496756397E-2</v>
      </c>
      <c r="AH15" s="88">
        <v>3.9199775592850301</v>
      </c>
      <c r="AI15" s="88">
        <v>2.316274342821471E-2</v>
      </c>
      <c r="AJ15" s="88">
        <v>118.95833560916461</v>
      </c>
      <c r="AK15" s="88">
        <v>0</v>
      </c>
      <c r="AL15" s="88">
        <v>462.75476562222605</v>
      </c>
      <c r="AM15" s="88">
        <v>10659.14588272953</v>
      </c>
      <c r="AN15" s="88">
        <v>1184.349649632434</v>
      </c>
      <c r="AO15" s="88">
        <v>11843.49553236196</v>
      </c>
      <c r="AP15" s="88">
        <v>0</v>
      </c>
      <c r="AQ15" s="88">
        <v>15.36900522469225</v>
      </c>
      <c r="AR15" s="88">
        <v>77.59080595038489</v>
      </c>
      <c r="AS15" s="88">
        <v>80.126325271399907</v>
      </c>
      <c r="AT15" s="88">
        <v>47.196339793647297</v>
      </c>
      <c r="AU15" s="88">
        <v>11.756812682859611</v>
      </c>
      <c r="AV15" s="88">
        <v>78.316848153132895</v>
      </c>
      <c r="AW15" s="88">
        <v>42.260196874727797</v>
      </c>
      <c r="AX15" s="88">
        <v>0</v>
      </c>
      <c r="AY15" s="88">
        <v>7.8512753077927799</v>
      </c>
      <c r="AZ15" s="88">
        <v>1923.1929211394031</v>
      </c>
      <c r="BA15" s="88">
        <v>1635.246716054434</v>
      </c>
      <c r="BB15" s="88">
        <v>287.9462050849603</v>
      </c>
      <c r="BC15" s="88">
        <v>4.9914265557741699E-3</v>
      </c>
      <c r="BD15" s="88">
        <v>0.355859223256556</v>
      </c>
      <c r="BE15" s="88">
        <v>742.01130325082499</v>
      </c>
      <c r="BF15" s="88">
        <v>7.1660203354332292</v>
      </c>
      <c r="BG15" s="88">
        <v>81.815799938491011</v>
      </c>
      <c r="BH15" s="88">
        <v>20.929979119584182</v>
      </c>
      <c r="BI15" s="88">
        <v>9.5300454960123897</v>
      </c>
      <c r="BJ15" s="88">
        <v>204.29990079234028</v>
      </c>
      <c r="BK15" s="88">
        <v>28.35678557250916</v>
      </c>
      <c r="BL15" s="88">
        <v>121.7568219381933</v>
      </c>
      <c r="BM15" s="88">
        <v>177.00170055258781</v>
      </c>
      <c r="BN15" s="88">
        <v>5.4020152186158201</v>
      </c>
      <c r="BO15" s="88">
        <v>9292.3476105094196</v>
      </c>
      <c r="BP15" s="88">
        <v>41.206655734859801</v>
      </c>
      <c r="BQ15" s="88">
        <v>184.62643223972989</v>
      </c>
      <c r="BR15" s="88">
        <v>0.29201365237145599</v>
      </c>
      <c r="BS15" s="88">
        <v>28.178084133746669</v>
      </c>
      <c r="BT15" s="88">
        <v>0</v>
      </c>
      <c r="BU15" s="88">
        <v>0.25006527516526372</v>
      </c>
      <c r="BV15" s="88">
        <v>354.53084007231098</v>
      </c>
      <c r="BW15" s="88">
        <v>77.723439050961389</v>
      </c>
      <c r="BX15" s="48"/>
      <c r="BY15" s="79">
        <f t="shared" si="0"/>
        <v>8.5279310349466574E-3</v>
      </c>
      <c r="BZ15" s="54">
        <f t="shared" si="1"/>
        <v>6.4401271193138794E-3</v>
      </c>
      <c r="CA15" s="79">
        <f t="shared" si="2"/>
        <v>1.6124396189580235E-3</v>
      </c>
      <c r="CB15" s="79">
        <f t="shared" si="3"/>
        <v>2.1752724020309269E-2</v>
      </c>
      <c r="CC15" s="79">
        <f t="shared" si="4"/>
        <v>8.8561884995645764E-3</v>
      </c>
      <c r="CD15" s="79">
        <f t="shared" si="5"/>
        <v>7.2850949483782785E-3</v>
      </c>
      <c r="CE15" s="54">
        <f t="shared" si="6"/>
        <v>1.1055276612833077E-2</v>
      </c>
      <c r="CF15" s="79">
        <f t="shared" si="7"/>
        <v>8.7043807397945167E-3</v>
      </c>
      <c r="CH15" s="88">
        <f t="shared" si="8"/>
        <v>19.066178361959828</v>
      </c>
      <c r="CI15" s="88">
        <f t="shared" si="9"/>
        <v>67.206032309419243</v>
      </c>
    </row>
    <row r="16" spans="1:87" x14ac:dyDescent="0.25">
      <c r="A16" s="87" t="s">
        <v>15</v>
      </c>
      <c r="B16" s="88">
        <v>4723.3643664000001</v>
      </c>
      <c r="C16" s="88">
        <v>112.82329686</v>
      </c>
      <c r="D16" s="88">
        <v>5349.7960071999996</v>
      </c>
      <c r="E16" s="88">
        <v>415.7112103</v>
      </c>
      <c r="F16" s="88">
        <v>299.27536563000001</v>
      </c>
      <c r="G16" s="88">
        <v>2855.9365495000002</v>
      </c>
      <c r="H16" s="88">
        <v>145.87719369000001</v>
      </c>
      <c r="I16" s="88">
        <v>38.549067020000003</v>
      </c>
      <c r="J16" s="88"/>
      <c r="K16" s="88" t="s">
        <v>15</v>
      </c>
      <c r="L16" s="88">
        <v>0</v>
      </c>
      <c r="M16" s="88">
        <v>3.02464581700534E-3</v>
      </c>
      <c r="N16" s="88">
        <v>6.7830422848922697E-2</v>
      </c>
      <c r="O16" s="88">
        <v>6.7830422848922697E-2</v>
      </c>
      <c r="P16" s="88">
        <v>2.7386039398799512E-2</v>
      </c>
      <c r="Q16" s="88">
        <v>2.1546111745674771E-3</v>
      </c>
      <c r="R16" s="88">
        <v>0.24737232257691369</v>
      </c>
      <c r="S16" s="88">
        <v>202.16228301650668</v>
      </c>
      <c r="T16" s="88">
        <v>4753.0389761691204</v>
      </c>
      <c r="U16" s="88">
        <v>1.4117243925990839</v>
      </c>
      <c r="V16" s="88">
        <v>33.776621554412102</v>
      </c>
      <c r="W16" s="88">
        <v>0.71705683030473399</v>
      </c>
      <c r="X16" s="88">
        <v>7.9209860251657493E-3</v>
      </c>
      <c r="Y16" s="88">
        <v>0</v>
      </c>
      <c r="Z16" s="88">
        <v>14.812083908054859</v>
      </c>
      <c r="AA16" s="88">
        <v>14.812083908054859</v>
      </c>
      <c r="AB16" s="88">
        <v>38.797725266257601</v>
      </c>
      <c r="AC16" s="88">
        <v>0</v>
      </c>
      <c r="AD16" s="88">
        <v>2.4712437768062721</v>
      </c>
      <c r="AE16" s="88">
        <v>0</v>
      </c>
      <c r="AF16" s="88">
        <v>6.1901014829169203E-2</v>
      </c>
      <c r="AG16" s="88">
        <v>5.5497843108075998E-4</v>
      </c>
      <c r="AH16" s="88">
        <v>6.3388261737131704E-2</v>
      </c>
      <c r="AI16" s="88">
        <v>3.7451638100828295E-4</v>
      </c>
      <c r="AJ16" s="88">
        <v>113.434455403363</v>
      </c>
      <c r="AK16" s="88">
        <v>0</v>
      </c>
      <c r="AL16" s="88">
        <v>180.46507711216469</v>
      </c>
      <c r="AM16" s="88">
        <v>4818.1559644085801</v>
      </c>
      <c r="AN16" s="88">
        <v>535.35070449687601</v>
      </c>
      <c r="AO16" s="88">
        <v>5353.5066689054502</v>
      </c>
      <c r="AP16" s="88">
        <v>0</v>
      </c>
      <c r="AQ16" s="88">
        <v>5.9150653652474396</v>
      </c>
      <c r="AR16" s="88">
        <v>14.25489097780495</v>
      </c>
      <c r="AS16" s="88">
        <v>39.468802851145</v>
      </c>
      <c r="AT16" s="88">
        <v>8.6808201242304399</v>
      </c>
      <c r="AU16" s="88">
        <v>2.1771037688012891</v>
      </c>
      <c r="AV16" s="88">
        <v>14.69704426660493</v>
      </c>
      <c r="AW16" s="88">
        <v>7.83458962130105</v>
      </c>
      <c r="AX16" s="88">
        <v>0</v>
      </c>
      <c r="AY16" s="88">
        <v>1.34446721958586</v>
      </c>
      <c r="AZ16" s="88">
        <v>418.34061399449797</v>
      </c>
      <c r="BA16" s="88">
        <v>301.00954374510002</v>
      </c>
      <c r="BB16" s="88">
        <v>117.33107024939781</v>
      </c>
      <c r="BC16" s="88">
        <v>8.071793515104401E-5</v>
      </c>
      <c r="BD16" s="88">
        <v>6.499208838329551E-2</v>
      </c>
      <c r="BE16" s="88">
        <v>135.94485147682099</v>
      </c>
      <c r="BF16" s="88">
        <v>0.1158202351229352</v>
      </c>
      <c r="BG16" s="88">
        <v>16.027280457679488</v>
      </c>
      <c r="BH16" s="88">
        <v>4.0621668929711099</v>
      </c>
      <c r="BI16" s="88">
        <v>1.8804160427035179</v>
      </c>
      <c r="BJ16" s="88">
        <v>40.023142151821204</v>
      </c>
      <c r="BK16" s="88">
        <v>8.5687293877566191</v>
      </c>
      <c r="BL16" s="88">
        <v>22.436173148034747</v>
      </c>
      <c r="BM16" s="88">
        <v>30.476681621719798</v>
      </c>
      <c r="BN16" s="88">
        <v>0.98902293358025006</v>
      </c>
      <c r="BO16" s="88">
        <v>2874.2212307302198</v>
      </c>
      <c r="BP16" s="88">
        <v>23.244779725219459</v>
      </c>
      <c r="BQ16" s="88">
        <v>70.285747315707297</v>
      </c>
      <c r="BR16" s="88">
        <v>4.7221509467197898E-3</v>
      </c>
      <c r="BS16" s="88">
        <v>17.860306216692692</v>
      </c>
      <c r="BT16" s="88">
        <v>0</v>
      </c>
      <c r="BU16" s="88">
        <v>2.9093352482679878E-2</v>
      </c>
      <c r="BV16" s="88">
        <v>146.70622812326039</v>
      </c>
      <c r="BW16" s="88">
        <v>55.323782300772095</v>
      </c>
      <c r="BX16" s="48"/>
      <c r="BY16" s="79">
        <f t="shared" si="0"/>
        <v>6.282515484135158E-3</v>
      </c>
      <c r="BZ16" s="54">
        <f t="shared" si="1"/>
        <v>5.4169534162911183E-3</v>
      </c>
      <c r="CA16" s="79">
        <f t="shared" si="2"/>
        <v>6.9360807411283909E-4</v>
      </c>
      <c r="CB16" s="79">
        <f t="shared" si="3"/>
        <v>6.325072861519526E-3</v>
      </c>
      <c r="CC16" s="79">
        <f t="shared" si="4"/>
        <v>5.7945902478455449E-3</v>
      </c>
      <c r="CD16" s="79">
        <f t="shared" si="5"/>
        <v>6.4023415483165222E-3</v>
      </c>
      <c r="CE16" s="54">
        <f t="shared" si="6"/>
        <v>5.6830983122840677E-3</v>
      </c>
      <c r="CF16" s="79">
        <f t="shared" si="7"/>
        <v>6.4504348737827932E-3</v>
      </c>
      <c r="CH16" s="88">
        <f t="shared" si="8"/>
        <v>3.7106617054505477</v>
      </c>
      <c r="CI16" s="88">
        <f t="shared" si="9"/>
        <v>18.284681230219576</v>
      </c>
    </row>
    <row r="17" spans="1:87" x14ac:dyDescent="0.25">
      <c r="A17" s="87" t="s">
        <v>16</v>
      </c>
      <c r="B17" s="88">
        <v>1077.0795691999999</v>
      </c>
      <c r="C17" s="88">
        <v>20.393988579999998</v>
      </c>
      <c r="D17" s="88">
        <v>1138.8028928000001</v>
      </c>
      <c r="E17" s="88">
        <v>276.05213861999999</v>
      </c>
      <c r="F17" s="88">
        <v>207.52466959</v>
      </c>
      <c r="G17" s="88">
        <v>319.38768479999999</v>
      </c>
      <c r="H17" s="88">
        <v>78.892597199999997</v>
      </c>
      <c r="I17" s="88">
        <v>14.228891539999999</v>
      </c>
      <c r="J17" s="88"/>
      <c r="K17" s="88" t="s">
        <v>16</v>
      </c>
      <c r="L17" s="88">
        <v>0</v>
      </c>
      <c r="M17" s="88">
        <v>1.3908780443900631E-3</v>
      </c>
      <c r="N17" s="88">
        <v>3.6633848568263301E-2</v>
      </c>
      <c r="O17" s="88">
        <v>3.6633848568263301E-2</v>
      </c>
      <c r="P17" s="88">
        <v>1.478682393062054E-2</v>
      </c>
      <c r="Q17" s="88">
        <v>9.9065020016865209E-4</v>
      </c>
      <c r="R17" s="88">
        <v>0.13370439474587431</v>
      </c>
      <c r="S17" s="88">
        <v>97.264994938114896</v>
      </c>
      <c r="T17" s="88">
        <v>1079.4921366623121</v>
      </c>
      <c r="U17" s="88">
        <v>0.76346462842308793</v>
      </c>
      <c r="V17" s="88">
        <v>18.371133663954417</v>
      </c>
      <c r="W17" s="88">
        <v>0.38778436138163502</v>
      </c>
      <c r="X17" s="88">
        <v>3.6424141933122699E-3</v>
      </c>
      <c r="Y17" s="88">
        <v>0</v>
      </c>
      <c r="Z17" s="88">
        <v>2.839270789045313</v>
      </c>
      <c r="AA17" s="88">
        <v>2.839270789045313</v>
      </c>
      <c r="AB17" s="88">
        <v>14.24881716352893</v>
      </c>
      <c r="AC17" s="88">
        <v>0</v>
      </c>
      <c r="AD17" s="88">
        <v>1.4136020340327491</v>
      </c>
      <c r="AE17" s="88">
        <v>0</v>
      </c>
      <c r="AF17" s="88">
        <v>2.8465592920098939E-2</v>
      </c>
      <c r="AG17" s="88">
        <v>2.5520163450674281E-4</v>
      </c>
      <c r="AH17" s="88">
        <v>2.9149169186218828E-2</v>
      </c>
      <c r="AI17" s="88">
        <v>1.7224241212321541E-4</v>
      </c>
      <c r="AJ17" s="88">
        <v>20.482126898151911</v>
      </c>
      <c r="AK17" s="88">
        <v>0</v>
      </c>
      <c r="AL17" s="88">
        <v>97.416725581882304</v>
      </c>
      <c r="AM17" s="88">
        <v>1023.247008021737</v>
      </c>
      <c r="AN17" s="88">
        <v>113.69408716083261</v>
      </c>
      <c r="AO17" s="88">
        <v>1136.9410951825701</v>
      </c>
      <c r="AP17" s="88">
        <v>0</v>
      </c>
      <c r="AQ17" s="88">
        <v>3.3390833446766499</v>
      </c>
      <c r="AR17" s="88">
        <v>11.879486060682209</v>
      </c>
      <c r="AS17" s="88">
        <v>22.787527007420749</v>
      </c>
      <c r="AT17" s="88">
        <v>6.9282470464789299</v>
      </c>
      <c r="AU17" s="88">
        <v>0.41502378434387599</v>
      </c>
      <c r="AV17" s="88">
        <v>9.1493500841614299</v>
      </c>
      <c r="AW17" s="88">
        <v>5.93189428468283</v>
      </c>
      <c r="AX17" s="88">
        <v>0</v>
      </c>
      <c r="AY17" s="88">
        <v>0.96091101495284792</v>
      </c>
      <c r="AZ17" s="88">
        <v>277.91068094314778</v>
      </c>
      <c r="BA17" s="88">
        <v>207.89579109489242</v>
      </c>
      <c r="BB17" s="88">
        <v>70.014889848255791</v>
      </c>
      <c r="BC17" s="88">
        <v>3.7116464668176802E-5</v>
      </c>
      <c r="BD17" s="88">
        <v>5.6035964935487202E-2</v>
      </c>
      <c r="BE17" s="88">
        <v>115.68416269581169</v>
      </c>
      <c r="BF17" s="88">
        <v>5.3262333482145194E-2</v>
      </c>
      <c r="BG17" s="88">
        <v>4.3603785854042902</v>
      </c>
      <c r="BH17" s="88">
        <v>1.1484299223421899</v>
      </c>
      <c r="BI17" s="88">
        <v>0.35968794700088602</v>
      </c>
      <c r="BJ17" s="88">
        <v>10.869802943390811</v>
      </c>
      <c r="BK17" s="88">
        <v>4.7231602867154896</v>
      </c>
      <c r="BL17" s="88">
        <v>18.058840224099718</v>
      </c>
      <c r="BM17" s="88">
        <v>21.18743527615645</v>
      </c>
      <c r="BN17" s="88">
        <v>0.852805810501716</v>
      </c>
      <c r="BO17" s="88">
        <v>319.82857127487699</v>
      </c>
      <c r="BP17" s="88">
        <v>13.51668612707947</v>
      </c>
      <c r="BQ17" s="88">
        <v>7.8264113385913499</v>
      </c>
      <c r="BR17" s="88">
        <v>2.1714785201254402E-3</v>
      </c>
      <c r="BS17" s="88">
        <v>10.42592202090686</v>
      </c>
      <c r="BT17" s="88">
        <v>0</v>
      </c>
      <c r="BU17" s="88">
        <v>1.553548479968248E-2</v>
      </c>
      <c r="BV17" s="88">
        <v>79.05611831875521</v>
      </c>
      <c r="BW17" s="88">
        <v>32.318111480279498</v>
      </c>
      <c r="BX17" s="48"/>
      <c r="BY17" s="79">
        <f t="shared" si="0"/>
        <v>2.2399157233147469E-3</v>
      </c>
      <c r="BZ17" s="54">
        <f t="shared" si="1"/>
        <v>4.3217793226749297E-3</v>
      </c>
      <c r="CA17" s="79">
        <f t="shared" si="2"/>
        <v>-1.6348725747020304E-3</v>
      </c>
      <c r="CB17" s="79">
        <f t="shared" si="3"/>
        <v>6.7325771589336137E-3</v>
      </c>
      <c r="CC17" s="79">
        <f t="shared" si="4"/>
        <v>1.7883247597773688E-3</v>
      </c>
      <c r="CD17" s="79">
        <f t="shared" si="5"/>
        <v>1.3804116309402681E-3</v>
      </c>
      <c r="CE17" s="54">
        <f t="shared" si="6"/>
        <v>2.0727054826281347E-3</v>
      </c>
      <c r="CF17" s="79">
        <f t="shared" si="7"/>
        <v>1.4003637228462884E-3</v>
      </c>
      <c r="CH17" s="88">
        <f t="shared" si="8"/>
        <v>-1.8617976174300566</v>
      </c>
      <c r="CI17" s="88">
        <f t="shared" si="9"/>
        <v>0.44088647487700428</v>
      </c>
    </row>
    <row r="18" spans="1:87" x14ac:dyDescent="0.25">
      <c r="A18" s="87" t="s">
        <v>17</v>
      </c>
      <c r="B18" s="88">
        <v>1679.8412165</v>
      </c>
      <c r="C18" s="88">
        <v>147.73218435999999</v>
      </c>
      <c r="D18" s="88">
        <v>7618.5527026</v>
      </c>
      <c r="E18" s="88">
        <v>3519.5586213000001</v>
      </c>
      <c r="F18" s="88">
        <v>3244.2983694</v>
      </c>
      <c r="G18" s="88">
        <v>7872.1216549999999</v>
      </c>
      <c r="H18" s="88">
        <v>216.15699759</v>
      </c>
      <c r="I18" s="88">
        <v>55.42987437</v>
      </c>
      <c r="J18" s="88"/>
      <c r="K18" s="88" t="s">
        <v>17</v>
      </c>
      <c r="L18" s="88">
        <v>0</v>
      </c>
      <c r="M18" s="88">
        <v>0</v>
      </c>
      <c r="N18" s="88">
        <v>6.4467671123004611E-2</v>
      </c>
      <c r="O18" s="88">
        <v>6.4467671123004611E-2</v>
      </c>
      <c r="P18" s="88">
        <v>2.5983048916185698E-2</v>
      </c>
      <c r="Q18" s="88">
        <v>0</v>
      </c>
      <c r="R18" s="88">
        <v>0.38615374263027502</v>
      </c>
      <c r="S18" s="88">
        <v>284.008796310202</v>
      </c>
      <c r="T18" s="88">
        <v>1682.607246473422</v>
      </c>
      <c r="U18" s="88">
        <v>1.3538125578579661</v>
      </c>
      <c r="V18" s="88">
        <v>33.174402578318094</v>
      </c>
      <c r="W18" s="88">
        <v>0.687640841415466</v>
      </c>
      <c r="X18" s="88">
        <v>0</v>
      </c>
      <c r="Y18" s="88">
        <v>0</v>
      </c>
      <c r="Z18" s="88">
        <v>52.229862521293995</v>
      </c>
      <c r="AA18" s="88">
        <v>52.229862521293995</v>
      </c>
      <c r="AB18" s="88">
        <v>55.484767244385601</v>
      </c>
      <c r="AC18" s="88">
        <v>0</v>
      </c>
      <c r="AD18" s="88">
        <v>2.9471286705656397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148.12500860519071</v>
      </c>
      <c r="AK18" s="88">
        <v>0</v>
      </c>
      <c r="AL18" s="88">
        <v>249.71278029178089</v>
      </c>
      <c r="AM18" s="88">
        <v>6851.8989716655296</v>
      </c>
      <c r="AN18" s="88">
        <v>761.32213475672495</v>
      </c>
      <c r="AO18" s="88">
        <v>7613.2211064222502</v>
      </c>
      <c r="AP18" s="88">
        <v>0</v>
      </c>
      <c r="AQ18" s="88">
        <v>6.7214217106984702</v>
      </c>
      <c r="AR18" s="88">
        <v>186.94064382077471</v>
      </c>
      <c r="AS18" s="88">
        <v>49.609833322382798</v>
      </c>
      <c r="AT18" s="88">
        <v>108.850445233497</v>
      </c>
      <c r="AU18" s="88">
        <v>5.7143906699295002</v>
      </c>
      <c r="AV18" s="88">
        <v>142.33749978008879</v>
      </c>
      <c r="AW18" s="88">
        <v>93.038840623720489</v>
      </c>
      <c r="AX18" s="88">
        <v>0</v>
      </c>
      <c r="AY18" s="88">
        <v>14.96078423610399</v>
      </c>
      <c r="AZ18" s="88">
        <v>3604.3421570123501</v>
      </c>
      <c r="BA18" s="88">
        <v>3246.3256092133997</v>
      </c>
      <c r="BB18" s="88">
        <v>358.01654779896</v>
      </c>
      <c r="BC18" s="88">
        <v>0</v>
      </c>
      <c r="BD18" s="88">
        <v>0.88268825487634706</v>
      </c>
      <c r="BE18" s="88">
        <v>1821.6388920255508</v>
      </c>
      <c r="BF18" s="88">
        <v>0</v>
      </c>
      <c r="BG18" s="88">
        <v>63.922597587702498</v>
      </c>
      <c r="BH18" s="88">
        <v>16.88795967779448</v>
      </c>
      <c r="BI18" s="88">
        <v>5.0279119015415699</v>
      </c>
      <c r="BJ18" s="88">
        <v>159.31954460732911</v>
      </c>
      <c r="BK18" s="88">
        <v>9.0342419040667501</v>
      </c>
      <c r="BL18" s="88">
        <v>283.8478269150163</v>
      </c>
      <c r="BM18" s="88">
        <v>329.52066546040697</v>
      </c>
      <c r="BN18" s="88">
        <v>13.434918419065561</v>
      </c>
      <c r="BO18" s="88">
        <v>7876.69646636573</v>
      </c>
      <c r="BP18" s="88">
        <v>30.160572888597599</v>
      </c>
      <c r="BQ18" s="88">
        <v>185.5458830317952</v>
      </c>
      <c r="BR18" s="88">
        <v>0</v>
      </c>
      <c r="BS18" s="88">
        <v>22.926772668034083</v>
      </c>
      <c r="BT18" s="88">
        <v>0</v>
      </c>
      <c r="BU18" s="88">
        <v>2.7642029549893199E-2</v>
      </c>
      <c r="BV18" s="88">
        <v>216.5642869117095</v>
      </c>
      <c r="BW18" s="88">
        <v>71.0028232227871</v>
      </c>
      <c r="BX18" s="48"/>
      <c r="BY18" s="79">
        <f t="shared" si="0"/>
        <v>1.6466020396768044E-3</v>
      </c>
      <c r="BZ18" s="54">
        <f t="shared" si="1"/>
        <v>2.6590295600955388E-3</v>
      </c>
      <c r="CA18" s="79">
        <f t="shared" si="2"/>
        <v>-6.9981745692069446E-4</v>
      </c>
      <c r="CB18" s="79">
        <f t="shared" si="3"/>
        <v>2.4089252328189353E-2</v>
      </c>
      <c r="CC18" s="79">
        <f t="shared" si="4"/>
        <v>6.2486232231922969E-4</v>
      </c>
      <c r="CD18" s="79">
        <f t="shared" si="5"/>
        <v>5.8114083676849082E-4</v>
      </c>
      <c r="CE18" s="54">
        <f t="shared" si="6"/>
        <v>1.8842291771744191E-3</v>
      </c>
      <c r="CF18" s="79">
        <f t="shared" si="7"/>
        <v>9.9031208368226676E-4</v>
      </c>
      <c r="CH18" s="88">
        <f t="shared" si="8"/>
        <v>-5.331596177749816</v>
      </c>
      <c r="CI18" s="88">
        <f t="shared" si="9"/>
        <v>4.5748113657300564</v>
      </c>
    </row>
    <row r="19" spans="1:87" x14ac:dyDescent="0.25">
      <c r="A19" s="87" t="s">
        <v>18</v>
      </c>
      <c r="B19" s="88">
        <v>2552.6876443000001</v>
      </c>
      <c r="C19" s="88">
        <v>481.63540116000001</v>
      </c>
      <c r="D19" s="88">
        <v>2394.2638745999998</v>
      </c>
      <c r="E19" s="88">
        <v>751.05016228</v>
      </c>
      <c r="F19" s="88">
        <v>693.44980042999998</v>
      </c>
      <c r="G19" s="88">
        <v>3584.1241325999999</v>
      </c>
      <c r="H19" s="88">
        <v>266.57230141999997</v>
      </c>
      <c r="I19" s="88">
        <v>4.0228854600000004</v>
      </c>
      <c r="J19" s="88"/>
      <c r="K19" s="88" t="s">
        <v>18</v>
      </c>
      <c r="L19" s="88">
        <v>0</v>
      </c>
      <c r="M19" s="88">
        <v>0.54981814412451602</v>
      </c>
      <c r="N19" s="88">
        <v>0.10998625804097281</v>
      </c>
      <c r="O19" s="88">
        <v>0.10998625804097281</v>
      </c>
      <c r="P19" s="88">
        <v>5.3005145505051303E-2</v>
      </c>
      <c r="Q19" s="88">
        <v>0.39159676660284198</v>
      </c>
      <c r="R19" s="88">
        <v>2.5026927177161942</v>
      </c>
      <c r="S19" s="88">
        <v>512.93769565327295</v>
      </c>
      <c r="T19" s="88">
        <v>2564.5495298863989</v>
      </c>
      <c r="U19" s="88">
        <v>2.93549437237222</v>
      </c>
      <c r="V19" s="88">
        <v>1.434912759476842</v>
      </c>
      <c r="W19" s="88">
        <v>0.20034936874518361</v>
      </c>
      <c r="X19" s="88">
        <v>1.4398233788096571</v>
      </c>
      <c r="Y19" s="88">
        <v>0</v>
      </c>
      <c r="Z19" s="88">
        <v>206.32654319657388</v>
      </c>
      <c r="AA19" s="88">
        <v>206.32654319657388</v>
      </c>
      <c r="AB19" s="88">
        <v>4.0511879012990697</v>
      </c>
      <c r="AC19" s="88">
        <v>0</v>
      </c>
      <c r="AD19" s="88">
        <v>9.2980112105028098E-4</v>
      </c>
      <c r="AE19" s="88">
        <v>0</v>
      </c>
      <c r="AF19" s="88">
        <v>11.252177771968251</v>
      </c>
      <c r="AG19" s="88">
        <v>0.10087923513285599</v>
      </c>
      <c r="AH19" s="88">
        <v>11.522456949043459</v>
      </c>
      <c r="AI19" s="88">
        <v>6.808565562249691E-2</v>
      </c>
      <c r="AJ19" s="88">
        <v>483.56424254865203</v>
      </c>
      <c r="AK19" s="88">
        <v>0</v>
      </c>
      <c r="AL19" s="88">
        <v>270.20570298549899</v>
      </c>
      <c r="AM19" s="88">
        <v>2156.5930355007981</v>
      </c>
      <c r="AN19" s="88">
        <v>239.6213838446393</v>
      </c>
      <c r="AO19" s="88">
        <v>2396.2144193454383</v>
      </c>
      <c r="AP19" s="88">
        <v>0</v>
      </c>
      <c r="AQ19" s="88">
        <v>0.67668340266869398</v>
      </c>
      <c r="AR19" s="88">
        <v>6.09626467830706</v>
      </c>
      <c r="AS19" s="88">
        <v>16.706988464257002</v>
      </c>
      <c r="AT19" s="88">
        <v>11.62995719141078</v>
      </c>
      <c r="AU19" s="88">
        <v>18.828369439044941</v>
      </c>
      <c r="AV19" s="88">
        <v>42.868649402271799</v>
      </c>
      <c r="AW19" s="88">
        <v>10.258034913694551</v>
      </c>
      <c r="AX19" s="88">
        <v>1.8375579402216711</v>
      </c>
      <c r="AY19" s="88">
        <v>3.8434487806334898</v>
      </c>
      <c r="AZ19" s="88">
        <v>759.26820452052095</v>
      </c>
      <c r="BA19" s="88">
        <v>696.36365646692605</v>
      </c>
      <c r="BB19" s="88">
        <v>62.904548053594304</v>
      </c>
      <c r="BC19" s="88">
        <v>1.06974848570027E-2</v>
      </c>
      <c r="BD19" s="88">
        <v>7.6020948318148897E-3</v>
      </c>
      <c r="BE19" s="88">
        <v>33.4934576559466</v>
      </c>
      <c r="BF19" s="88">
        <v>15.350985851838288</v>
      </c>
      <c r="BG19" s="88">
        <v>111.83242150476471</v>
      </c>
      <c r="BH19" s="88">
        <v>28.148592083268497</v>
      </c>
      <c r="BI19" s="88">
        <v>14.93493303373619</v>
      </c>
      <c r="BJ19" s="88">
        <v>279.49082302848842</v>
      </c>
      <c r="BK19" s="88">
        <v>2.7114512167103264</v>
      </c>
      <c r="BL19" s="88">
        <v>17.044408539702481</v>
      </c>
      <c r="BM19" s="88">
        <v>100.59508535679041</v>
      </c>
      <c r="BN19" s="88">
        <v>9.2367487116740199E-2</v>
      </c>
      <c r="BO19" s="88">
        <v>3609.9138958426201</v>
      </c>
      <c r="BP19" s="88">
        <v>12.203642293915902</v>
      </c>
      <c r="BQ19" s="88">
        <v>0</v>
      </c>
      <c r="BR19" s="88">
        <v>0.85834197273014801</v>
      </c>
      <c r="BS19" s="88">
        <v>8.9881018088451796</v>
      </c>
      <c r="BT19" s="88">
        <v>0</v>
      </c>
      <c r="BU19" s="88">
        <v>0.92039446898288602</v>
      </c>
      <c r="BV19" s="88">
        <v>267.81509977887538</v>
      </c>
      <c r="BW19" s="88">
        <v>0.50632267949481002</v>
      </c>
      <c r="BX19" s="48"/>
      <c r="BY19" s="79">
        <f t="shared" si="0"/>
        <v>4.6468221887177108E-3</v>
      </c>
      <c r="BZ19" s="54">
        <f t="shared" si="1"/>
        <v>4.0047749480342986E-3</v>
      </c>
      <c r="CA19" s="79">
        <f t="shared" si="2"/>
        <v>8.1467409091003464E-4</v>
      </c>
      <c r="CB19" s="79">
        <f t="shared" si="3"/>
        <v>1.094206839070914E-2</v>
      </c>
      <c r="CC19" s="79">
        <f t="shared" si="4"/>
        <v>4.201971123388046E-3</v>
      </c>
      <c r="CD19" s="79">
        <f t="shared" si="5"/>
        <v>7.1955552565953589E-3</v>
      </c>
      <c r="CE19" s="54">
        <f t="shared" si="6"/>
        <v>4.6621436370364094E-3</v>
      </c>
      <c r="CF19" s="79">
        <f t="shared" si="7"/>
        <v>7.0353584710486222E-3</v>
      </c>
      <c r="CH19" s="88">
        <f t="shared" si="8"/>
        <v>1.9505447454384921</v>
      </c>
      <c r="CI19" s="88">
        <f t="shared" si="9"/>
        <v>25.789763242620211</v>
      </c>
    </row>
    <row r="20" spans="1:87" x14ac:dyDescent="0.25">
      <c r="A20" s="87" t="s">
        <v>19</v>
      </c>
      <c r="B20" s="88">
        <v>1894.6602476</v>
      </c>
      <c r="C20" s="88">
        <v>12.041099409999999</v>
      </c>
      <c r="D20" s="88">
        <v>996.66913977000002</v>
      </c>
      <c r="E20" s="88">
        <v>142.22846967000001</v>
      </c>
      <c r="F20" s="88">
        <v>121.83126718</v>
      </c>
      <c r="G20" s="88">
        <v>346.34483673</v>
      </c>
      <c r="H20" s="88">
        <v>100.39198641</v>
      </c>
      <c r="I20" s="88">
        <v>27.19846922</v>
      </c>
      <c r="J20" s="88"/>
      <c r="K20" s="88" t="s">
        <v>19</v>
      </c>
      <c r="L20" s="88">
        <v>2.2531655236803891E-3</v>
      </c>
      <c r="M20" s="88">
        <v>2.4169163185863951</v>
      </c>
      <c r="N20" s="88">
        <v>2.1696006868301369E-2</v>
      </c>
      <c r="O20" s="88">
        <v>2.151703536573019E-2</v>
      </c>
      <c r="P20" s="88">
        <v>1.33842293358025E-2</v>
      </c>
      <c r="Q20" s="88">
        <v>2.9508083019031201E-2</v>
      </c>
      <c r="R20" s="88">
        <v>29.5839749878511</v>
      </c>
      <c r="S20" s="88">
        <v>103.9284276329964</v>
      </c>
      <c r="T20" s="88">
        <v>1910.3980925169558</v>
      </c>
      <c r="U20" s="88">
        <v>26.103987423697458</v>
      </c>
      <c r="V20" s="88">
        <v>13.32697251221084</v>
      </c>
      <c r="W20" s="88">
        <v>0.1193424422129995</v>
      </c>
      <c r="X20" s="88">
        <v>24.855740473463651</v>
      </c>
      <c r="Y20" s="88">
        <v>1.2966459377084039E-3</v>
      </c>
      <c r="Z20" s="88">
        <v>6.4101423556672499</v>
      </c>
      <c r="AA20" s="88">
        <v>6.4101423556672499</v>
      </c>
      <c r="AB20" s="88">
        <v>27.437841507520492</v>
      </c>
      <c r="AC20" s="88">
        <v>0</v>
      </c>
      <c r="AD20" s="88">
        <v>0.11834257765300339</v>
      </c>
      <c r="AE20" s="88">
        <v>1.234595987367515E-3</v>
      </c>
      <c r="AF20" s="88">
        <v>0.85104603615776298</v>
      </c>
      <c r="AG20" s="88">
        <v>1.028376678406278E-2</v>
      </c>
      <c r="AH20" s="88">
        <v>0.84108794275941501</v>
      </c>
      <c r="AI20" s="88">
        <v>5.4978141770862599E-3</v>
      </c>
      <c r="AJ20" s="88">
        <v>12.137628606072619</v>
      </c>
      <c r="AK20" s="88">
        <v>0</v>
      </c>
      <c r="AL20" s="88">
        <v>117.05660587421519</v>
      </c>
      <c r="AM20" s="88">
        <v>904.263193549275</v>
      </c>
      <c r="AN20" s="88">
        <v>100.4740027822329</v>
      </c>
      <c r="AO20" s="88">
        <v>1004.737196331508</v>
      </c>
      <c r="AP20" s="88">
        <v>9.2123388790599293E-6</v>
      </c>
      <c r="AQ20" s="88">
        <v>2.8666629254176312</v>
      </c>
      <c r="AR20" s="88">
        <v>8.61600126765764E-2</v>
      </c>
      <c r="AS20" s="88">
        <v>5.0916770039583898</v>
      </c>
      <c r="AT20" s="88">
        <v>0.55529157062781997</v>
      </c>
      <c r="AU20" s="88">
        <v>1.425485032270154</v>
      </c>
      <c r="AV20" s="88">
        <v>3.0920720043871879</v>
      </c>
      <c r="AW20" s="88">
        <v>0.1393682310664299</v>
      </c>
      <c r="AX20" s="88">
        <v>0</v>
      </c>
      <c r="AY20" s="88">
        <v>4.9950363153050299</v>
      </c>
      <c r="AZ20" s="88">
        <v>143.44867921934321</v>
      </c>
      <c r="BA20" s="88">
        <v>122.8731942190401</v>
      </c>
      <c r="BB20" s="88">
        <v>20.575485000303079</v>
      </c>
      <c r="BC20" s="88">
        <v>7.4212812160694794E-2</v>
      </c>
      <c r="BD20" s="88">
        <v>2.9967955819375199E-3</v>
      </c>
      <c r="BE20" s="88">
        <v>32.523905796502305</v>
      </c>
      <c r="BF20" s="88">
        <v>6.1574577554743399</v>
      </c>
      <c r="BG20" s="88">
        <v>8.6620237955874497</v>
      </c>
      <c r="BH20" s="88">
        <v>0.58048374366860001</v>
      </c>
      <c r="BI20" s="88">
        <v>0.22478301404895359</v>
      </c>
      <c r="BJ20" s="88">
        <v>21.660491298908081</v>
      </c>
      <c r="BK20" s="88">
        <v>3.1270534388112599</v>
      </c>
      <c r="BL20" s="88">
        <v>6.9563365620022299</v>
      </c>
      <c r="BM20" s="88">
        <v>35.7058360698203</v>
      </c>
      <c r="BN20" s="88">
        <v>3.1253408951867498E-2</v>
      </c>
      <c r="BO20" s="88">
        <v>349.39138685053103</v>
      </c>
      <c r="BP20" s="88">
        <v>0.998224990361679</v>
      </c>
      <c r="BQ20" s="88">
        <v>3.0615373490522799</v>
      </c>
      <c r="BR20" s="88">
        <v>6.3270228623158301E-2</v>
      </c>
      <c r="BS20" s="88">
        <v>0.66230055021434397</v>
      </c>
      <c r="BT20" s="88">
        <v>0</v>
      </c>
      <c r="BU20" s="88">
        <v>0.39849889654259996</v>
      </c>
      <c r="BV20" s="88">
        <v>101.26711640955261</v>
      </c>
      <c r="BW20" s="88">
        <v>0.1338586309143118</v>
      </c>
      <c r="BX20" s="48"/>
      <c r="BY20" s="79">
        <f t="shared" si="0"/>
        <v>8.3064206033198543E-3</v>
      </c>
      <c r="BZ20" s="54">
        <f t="shared" si="1"/>
        <v>8.0166430643744506E-3</v>
      </c>
      <c r="CA20" s="79">
        <f t="shared" si="2"/>
        <v>8.0950199414921743E-3</v>
      </c>
      <c r="CB20" s="79">
        <f t="shared" si="3"/>
        <v>8.5792215312049582E-3</v>
      </c>
      <c r="CC20" s="79">
        <f t="shared" si="4"/>
        <v>8.5522137556092673E-3</v>
      </c>
      <c r="CD20" s="79">
        <f t="shared" si="5"/>
        <v>8.7962914339792409E-3</v>
      </c>
      <c r="CE20" s="79">
        <f t="shared" si="6"/>
        <v>8.7171300304646742E-3</v>
      </c>
      <c r="CF20" s="79">
        <f t="shared" si="7"/>
        <v>8.8009470527287345E-3</v>
      </c>
      <c r="CH20" s="88">
        <f t="shared" si="8"/>
        <v>8.0680565615080013</v>
      </c>
      <c r="CI20" s="88">
        <f t="shared" si="9"/>
        <v>3.0465501205310375</v>
      </c>
    </row>
    <row r="21" spans="1:87" x14ac:dyDescent="0.25">
      <c r="A21" s="87" t="s">
        <v>20</v>
      </c>
      <c r="B21" s="88">
        <v>844.84044085000005</v>
      </c>
      <c r="C21" s="88">
        <v>99.201913270000006</v>
      </c>
      <c r="D21" s="88">
        <v>617.47402842999998</v>
      </c>
      <c r="E21" s="88">
        <v>180.52082282000001</v>
      </c>
      <c r="F21" s="88">
        <v>162.32458567</v>
      </c>
      <c r="G21" s="88">
        <v>61.999943969999997</v>
      </c>
      <c r="H21" s="88">
        <v>296.80086417000001</v>
      </c>
      <c r="I21" s="88">
        <v>33.185506050000001</v>
      </c>
      <c r="J21" s="88"/>
      <c r="K21" s="88" t="s">
        <v>20</v>
      </c>
      <c r="L21" s="88">
        <v>0</v>
      </c>
      <c r="M21" s="88">
        <v>3.28936034513357E-3</v>
      </c>
      <c r="N21" s="88">
        <v>3.0419770170207701E-2</v>
      </c>
      <c r="O21" s="88">
        <v>3.0419770170207701E-2</v>
      </c>
      <c r="P21" s="88">
        <v>1.2312304836389478E-2</v>
      </c>
      <c r="Q21" s="88">
        <v>2.3427619691683559E-3</v>
      </c>
      <c r="R21" s="88">
        <v>0.80703064726876206</v>
      </c>
      <c r="S21" s="88">
        <v>749.61265532531797</v>
      </c>
      <c r="T21" s="88">
        <v>851.08349315850501</v>
      </c>
      <c r="U21" s="88">
        <v>1.8827249692707151</v>
      </c>
      <c r="V21" s="88">
        <v>14.130258252243191</v>
      </c>
      <c r="W21" s="88">
        <v>0.593216275309147</v>
      </c>
      <c r="X21" s="88">
        <v>8.6139023740912698E-3</v>
      </c>
      <c r="Y21" s="88">
        <v>0</v>
      </c>
      <c r="Z21" s="88">
        <v>287.09508815899449</v>
      </c>
      <c r="AA21" s="88">
        <v>287.09508815899449</v>
      </c>
      <c r="AB21" s="88">
        <v>33.476659487406302</v>
      </c>
      <c r="AC21" s="88">
        <v>0</v>
      </c>
      <c r="AD21" s="88">
        <v>0.48687177740598497</v>
      </c>
      <c r="AE21" s="88">
        <v>0</v>
      </c>
      <c r="AF21" s="88">
        <v>6.7317773582157903E-2</v>
      </c>
      <c r="AG21" s="88">
        <v>6.0352720999575502E-4</v>
      </c>
      <c r="AH21" s="88">
        <v>6.8934211899446998E-2</v>
      </c>
      <c r="AI21" s="88">
        <v>4.0733518361745305E-4</v>
      </c>
      <c r="AJ21" s="88">
        <v>99.93605037766271</v>
      </c>
      <c r="AK21" s="88">
        <v>0</v>
      </c>
      <c r="AL21" s="88">
        <v>313.15109392097469</v>
      </c>
      <c r="AM21" s="88">
        <v>560.38527164029301</v>
      </c>
      <c r="AN21" s="88">
        <v>62.264924254810097</v>
      </c>
      <c r="AO21" s="88">
        <v>622.65019589510302</v>
      </c>
      <c r="AP21" s="88">
        <v>0</v>
      </c>
      <c r="AQ21" s="88">
        <v>1.6526767354486589</v>
      </c>
      <c r="AR21" s="88">
        <v>1.412264525736205</v>
      </c>
      <c r="AS21" s="88">
        <v>3.1964113676714154</v>
      </c>
      <c r="AT21" s="88">
        <v>1.86187012281927</v>
      </c>
      <c r="AU21" s="88">
        <v>5.6420863831821499</v>
      </c>
      <c r="AV21" s="88">
        <v>11.07247544966021</v>
      </c>
      <c r="AW21" s="88">
        <v>2.6729344318916191</v>
      </c>
      <c r="AX21" s="88">
        <v>0</v>
      </c>
      <c r="AY21" s="88">
        <v>0.79103532161782797</v>
      </c>
      <c r="AZ21" s="88">
        <v>184.155121658121</v>
      </c>
      <c r="BA21" s="88">
        <v>163.548153566607</v>
      </c>
      <c r="BB21" s="88">
        <v>20.606968091513849</v>
      </c>
      <c r="BC21" s="88">
        <v>8.7775922220936097E-5</v>
      </c>
      <c r="BD21" s="88">
        <v>5.62856087788047E-3</v>
      </c>
      <c r="BE21" s="88">
        <v>8.2941591575918796</v>
      </c>
      <c r="BF21" s="88">
        <v>0.20165360979293018</v>
      </c>
      <c r="BG21" s="88">
        <v>28.47657970703878</v>
      </c>
      <c r="BH21" s="88">
        <v>7.7714294583794796</v>
      </c>
      <c r="BI21" s="88">
        <v>3.8864467410528096</v>
      </c>
      <c r="BJ21" s="88">
        <v>71.207880227627101</v>
      </c>
      <c r="BK21" s="88">
        <v>2.897763960312393</v>
      </c>
      <c r="BL21" s="88">
        <v>4.4720380329149902</v>
      </c>
      <c r="BM21" s="88">
        <v>15.75710641312072</v>
      </c>
      <c r="BN21" s="88">
        <v>2.247764738104242E-2</v>
      </c>
      <c r="BO21" s="88">
        <v>62.544790067045597</v>
      </c>
      <c r="BP21" s="88">
        <v>0.72877391519456303</v>
      </c>
      <c r="BQ21" s="88">
        <v>0</v>
      </c>
      <c r="BR21" s="88">
        <v>5.1351696476462805E-3</v>
      </c>
      <c r="BS21" s="88">
        <v>0.1064085454259053</v>
      </c>
      <c r="BT21" s="88">
        <v>0</v>
      </c>
      <c r="BU21" s="88">
        <v>1.4610288906893289E-2</v>
      </c>
      <c r="BV21" s="88">
        <v>299.02021524044142</v>
      </c>
      <c r="BW21" s="88">
        <v>0.1024440143796469</v>
      </c>
      <c r="BX21" s="48"/>
      <c r="BY21" s="79">
        <f t="shared" si="0"/>
        <v>7.3896229472914165E-3</v>
      </c>
      <c r="BZ21" s="54">
        <f t="shared" si="1"/>
        <v>7.4004329499632454E-3</v>
      </c>
      <c r="CA21" s="79">
        <f t="shared" si="2"/>
        <v>8.3828100078379986E-3</v>
      </c>
      <c r="CB21" s="79">
        <f t="shared" si="3"/>
        <v>2.0132297102062352E-2</v>
      </c>
      <c r="CC21" s="79">
        <f t="shared" si="4"/>
        <v>7.5377854288472554E-3</v>
      </c>
      <c r="CD21" s="79">
        <f t="shared" si="5"/>
        <v>8.7878482165925052E-3</v>
      </c>
      <c r="CE21" s="79">
        <f t="shared" si="6"/>
        <v>7.4775761743409788E-3</v>
      </c>
      <c r="CF21" s="79">
        <f t="shared" si="7"/>
        <v>8.7735120557639028E-3</v>
      </c>
      <c r="CH21" s="88">
        <f t="shared" si="8"/>
        <v>5.1761674651030489</v>
      </c>
      <c r="CI21" s="88">
        <f t="shared" si="9"/>
        <v>0.54484609704559972</v>
      </c>
    </row>
    <row r="22" spans="1:87" x14ac:dyDescent="0.25">
      <c r="A22" s="87" t="s">
        <v>129</v>
      </c>
      <c r="B22" s="88">
        <v>522.97025899000005</v>
      </c>
      <c r="C22" s="88">
        <v>17.825165479999999</v>
      </c>
      <c r="D22" s="88">
        <v>1018.9658851</v>
      </c>
      <c r="E22" s="88">
        <v>69.143604940000003</v>
      </c>
      <c r="F22" s="88">
        <v>66.414715490000006</v>
      </c>
      <c r="G22" s="88">
        <v>198.33857963</v>
      </c>
      <c r="H22" s="88">
        <v>76.774652790000005</v>
      </c>
      <c r="I22" s="88"/>
      <c r="J22" s="88"/>
      <c r="K22" s="88" t="s">
        <v>129</v>
      </c>
      <c r="L22" s="88">
        <v>1.4535286781858149E-2</v>
      </c>
      <c r="M22" s="88">
        <v>3.3864118819976002E-2</v>
      </c>
      <c r="N22" s="88">
        <v>6.8529881124423195E-2</v>
      </c>
      <c r="O22" s="88">
        <v>6.7375515904032707E-2</v>
      </c>
      <c r="P22" s="88">
        <v>5.3560006226954698E-2</v>
      </c>
      <c r="Q22" s="88">
        <v>1.0241192365989291E-2</v>
      </c>
      <c r="R22" s="88">
        <v>2.780463830469615</v>
      </c>
      <c r="S22" s="88">
        <v>265.78245698785798</v>
      </c>
      <c r="T22" s="88">
        <v>527.02748524854201</v>
      </c>
      <c r="U22" s="88">
        <v>3.4941569175383105</v>
      </c>
      <c r="V22" s="88">
        <v>26.312614740020802</v>
      </c>
      <c r="W22" s="88">
        <v>0.54757615280279004</v>
      </c>
      <c r="X22" s="88">
        <v>3.9110422971984596E-2</v>
      </c>
      <c r="Y22" s="88">
        <v>8.3625794159956392E-3</v>
      </c>
      <c r="Z22" s="88">
        <v>50.4646671176775</v>
      </c>
      <c r="AA22" s="88">
        <v>50.4646671176775</v>
      </c>
      <c r="AB22" s="88">
        <v>0</v>
      </c>
      <c r="AC22" s="88">
        <v>0</v>
      </c>
      <c r="AD22" s="88">
        <v>0.54222744323373795</v>
      </c>
      <c r="AE22" s="88">
        <v>7.9638439211406602E-3</v>
      </c>
      <c r="AF22" s="88">
        <v>0.31463973390822098</v>
      </c>
      <c r="AG22" s="88">
        <v>1.9938470755138119E-2</v>
      </c>
      <c r="AH22" s="88">
        <v>0.12614176562112461</v>
      </c>
      <c r="AI22" s="88">
        <v>4.1517078046925298E-3</v>
      </c>
      <c r="AJ22" s="88">
        <v>17.957941255311752</v>
      </c>
      <c r="AK22" s="88">
        <v>0</v>
      </c>
      <c r="AL22" s="88">
        <v>103.7529413162695</v>
      </c>
      <c r="AM22" s="88">
        <v>924.78422231165496</v>
      </c>
      <c r="AN22" s="88">
        <v>102.7535152796837</v>
      </c>
      <c r="AO22" s="88">
        <v>1027.537737591339</v>
      </c>
      <c r="AP22" s="88">
        <v>5.9421860064926097E-5</v>
      </c>
      <c r="AQ22" s="88">
        <v>2.1660808159587059</v>
      </c>
      <c r="AR22" s="88">
        <v>0.59622941230289195</v>
      </c>
      <c r="AS22" s="88">
        <v>8.0150135857008102</v>
      </c>
      <c r="AT22" s="88">
        <v>0.78035355566945996</v>
      </c>
      <c r="AU22" s="88">
        <v>2.5034994374906989</v>
      </c>
      <c r="AV22" s="88">
        <v>4.2406598635338906</v>
      </c>
      <c r="AW22" s="88">
        <v>1.1023073972783939</v>
      </c>
      <c r="AX22" s="88">
        <v>0</v>
      </c>
      <c r="AY22" s="88">
        <v>0.36512852869039897</v>
      </c>
      <c r="AZ22" s="88">
        <v>69.765391162662397</v>
      </c>
      <c r="BA22" s="88">
        <v>66.845663091651502</v>
      </c>
      <c r="BB22" s="88">
        <v>2.91972807101086</v>
      </c>
      <c r="BC22" s="88">
        <v>1.2258877737175979E-4</v>
      </c>
      <c r="BD22" s="88">
        <v>3.3493688718398001E-3</v>
      </c>
      <c r="BE22" s="88">
        <v>4.0269357282141902</v>
      </c>
      <c r="BF22" s="88">
        <v>0.22080796596063651</v>
      </c>
      <c r="BG22" s="88">
        <v>11.33519914504758</v>
      </c>
      <c r="BH22" s="88">
        <v>3.2332861128656196</v>
      </c>
      <c r="BI22" s="88">
        <v>1.566186903443062</v>
      </c>
      <c r="BJ22" s="88">
        <v>28.329497103677848</v>
      </c>
      <c r="BK22" s="88">
        <v>7.6288372135535703</v>
      </c>
      <c r="BL22" s="88">
        <v>1.8985499621356121</v>
      </c>
      <c r="BM22" s="88">
        <v>6.6302069544800597</v>
      </c>
      <c r="BN22" s="88">
        <v>1.334306321202401E-2</v>
      </c>
      <c r="BO22" s="88">
        <v>200.07848292024153</v>
      </c>
      <c r="BP22" s="88">
        <v>3.8685859536191898</v>
      </c>
      <c r="BQ22" s="88">
        <v>0</v>
      </c>
      <c r="BR22" s="88">
        <v>1.335337680400359E-2</v>
      </c>
      <c r="BS22" s="88">
        <v>0.46462604362673399</v>
      </c>
      <c r="BT22" s="88">
        <v>0</v>
      </c>
      <c r="BU22" s="88">
        <v>0.2248538705505706</v>
      </c>
      <c r="BV22" s="88">
        <v>77.318899207989503</v>
      </c>
      <c r="BW22" s="88">
        <v>0.2347995875819148</v>
      </c>
      <c r="BX22" s="48"/>
      <c r="BY22" s="79">
        <f t="shared" si="0"/>
        <v>7.7580439590916386E-3</v>
      </c>
      <c r="BZ22" s="54">
        <f t="shared" si="1"/>
        <v>7.448782198444596E-3</v>
      </c>
      <c r="CA22" s="79">
        <f t="shared" si="2"/>
        <v>8.4123056686021842E-3</v>
      </c>
      <c r="CB22" s="79">
        <f t="shared" si="3"/>
        <v>8.9926786895469842E-3</v>
      </c>
      <c r="CC22" s="79">
        <f t="shared" si="4"/>
        <v>6.4887366974625332E-3</v>
      </c>
      <c r="CD22" s="79">
        <f t="shared" si="5"/>
        <v>8.7723895849577665E-3</v>
      </c>
      <c r="CE22" s="79">
        <f t="shared" si="6"/>
        <v>7.0888815281022945E-3</v>
      </c>
      <c r="CF22" s="79" t="str">
        <f t="shared" si="7"/>
        <v/>
      </c>
      <c r="CH22" s="88">
        <f t="shared" si="8"/>
        <v>8.5718524913389729</v>
      </c>
      <c r="CI22" s="88">
        <f t="shared" si="9"/>
        <v>1.7399032902415286</v>
      </c>
    </row>
    <row r="23" spans="1:87" x14ac:dyDescent="0.25">
      <c r="A23" s="87" t="s">
        <v>22</v>
      </c>
      <c r="B23" s="88">
        <v>3335.3070483000001</v>
      </c>
      <c r="C23" s="88">
        <v>360.70767185</v>
      </c>
      <c r="D23" s="88">
        <v>5964.1021177000002</v>
      </c>
      <c r="E23" s="88">
        <v>1177.6066928</v>
      </c>
      <c r="F23" s="88">
        <v>825.40597634999995</v>
      </c>
      <c r="G23" s="88">
        <v>9939.6118726999994</v>
      </c>
      <c r="H23" s="88">
        <v>439.07453040000001</v>
      </c>
      <c r="I23" s="88">
        <v>36.116898499999998</v>
      </c>
      <c r="J23" s="88"/>
      <c r="K23" s="88" t="s">
        <v>22</v>
      </c>
      <c r="L23" s="88">
        <v>0</v>
      </c>
      <c r="M23" s="88">
        <v>9.7514921732612392E-3</v>
      </c>
      <c r="N23" s="88">
        <v>0.50376371768474892</v>
      </c>
      <c r="O23" s="88">
        <v>0.50376371768474892</v>
      </c>
      <c r="P23" s="88">
        <v>0.20319045288447179</v>
      </c>
      <c r="Q23" s="88">
        <v>6.9452706953928899E-3</v>
      </c>
      <c r="R23" s="88">
        <v>9.9048515042662792</v>
      </c>
      <c r="S23" s="88">
        <v>1803.3155814978659</v>
      </c>
      <c r="T23" s="88">
        <v>3352.6641828517804</v>
      </c>
      <c r="U23" s="88">
        <v>39.093698193875497</v>
      </c>
      <c r="V23" s="88">
        <v>250.29636390790901</v>
      </c>
      <c r="W23" s="88">
        <v>14.6978597938391</v>
      </c>
      <c r="X23" s="88">
        <v>2.5536524316693877E-2</v>
      </c>
      <c r="Y23" s="88">
        <v>0</v>
      </c>
      <c r="Z23" s="88">
        <v>143.5990611135087</v>
      </c>
      <c r="AA23" s="88">
        <v>143.5990611135087</v>
      </c>
      <c r="AB23" s="88">
        <v>36.160350633376801</v>
      </c>
      <c r="AC23" s="88">
        <v>0</v>
      </c>
      <c r="AD23" s="88">
        <v>6.2451843535210498</v>
      </c>
      <c r="AE23" s="88">
        <v>0</v>
      </c>
      <c r="AF23" s="88">
        <v>0.19956777950862262</v>
      </c>
      <c r="AG23" s="88">
        <v>1.7891664147886019E-3</v>
      </c>
      <c r="AH23" s="88">
        <v>0.20436048772852239</v>
      </c>
      <c r="AI23" s="88">
        <v>1.207563525785809E-3</v>
      </c>
      <c r="AJ23" s="88">
        <v>363.61659611386995</v>
      </c>
      <c r="AK23" s="88">
        <v>0</v>
      </c>
      <c r="AL23" s="88">
        <v>691.81565407893504</v>
      </c>
      <c r="AM23" s="88">
        <v>5373.1270767558899</v>
      </c>
      <c r="AN23" s="88">
        <v>597.013964688172</v>
      </c>
      <c r="AO23" s="88">
        <v>5970.1410414440597</v>
      </c>
      <c r="AP23" s="88">
        <v>0</v>
      </c>
      <c r="AQ23" s="88">
        <v>24.187655527742358</v>
      </c>
      <c r="AR23" s="88">
        <v>32.093257827272232</v>
      </c>
      <c r="AS23" s="88">
        <v>89.807437578399089</v>
      </c>
      <c r="AT23" s="88">
        <v>20.61926197629699</v>
      </c>
      <c r="AU23" s="88">
        <v>9.8180331566879797</v>
      </c>
      <c r="AV23" s="88">
        <v>43.984072837249201</v>
      </c>
      <c r="AW23" s="88">
        <v>19.738809413793142</v>
      </c>
      <c r="AX23" s="88">
        <v>0</v>
      </c>
      <c r="AY23" s="88">
        <v>3.5841350107276799</v>
      </c>
      <c r="AZ23" s="88">
        <v>1248.7337725410021</v>
      </c>
      <c r="BA23" s="88">
        <v>828.60504930365801</v>
      </c>
      <c r="BB23" s="88">
        <v>420.12872323734405</v>
      </c>
      <c r="BC23" s="88">
        <v>2.6021913942580538E-4</v>
      </c>
      <c r="BD23" s="88">
        <v>0.13972781097571052</v>
      </c>
      <c r="BE23" s="88">
        <v>297.64664416785951</v>
      </c>
      <c r="BF23" s="88">
        <v>0.373414595699884</v>
      </c>
      <c r="BG23" s="88">
        <v>67.719172216670188</v>
      </c>
      <c r="BH23" s="88">
        <v>17.010629241885582</v>
      </c>
      <c r="BI23" s="88">
        <v>8.4792688732176895</v>
      </c>
      <c r="BJ23" s="88">
        <v>169.17423037461961</v>
      </c>
      <c r="BK23" s="88">
        <v>54.047008551945595</v>
      </c>
      <c r="BL23" s="88">
        <v>52.758210835772104</v>
      </c>
      <c r="BM23" s="88">
        <v>83.339801617167296</v>
      </c>
      <c r="BN23" s="88">
        <v>2.12611912862315</v>
      </c>
      <c r="BO23" s="88">
        <v>9969.3219110986101</v>
      </c>
      <c r="BP23" s="88">
        <v>39.217545720735302</v>
      </c>
      <c r="BQ23" s="88">
        <v>171.02667010587629</v>
      </c>
      <c r="BR23" s="88">
        <v>1.522348517557057E-2</v>
      </c>
      <c r="BS23" s="88">
        <v>18.471766672285518</v>
      </c>
      <c r="BT23" s="88">
        <v>0</v>
      </c>
      <c r="BU23" s="88">
        <v>0.22930676995982019</v>
      </c>
      <c r="BV23" s="88">
        <v>441.59585745531501</v>
      </c>
      <c r="BW23" s="88">
        <v>40.414859444185502</v>
      </c>
      <c r="BX23" s="48"/>
      <c r="BY23" s="79">
        <f t="shared" si="0"/>
        <v>5.204058966813023E-3</v>
      </c>
      <c r="BZ23" s="54">
        <f t="shared" si="1"/>
        <v>8.0644923601170936E-3</v>
      </c>
      <c r="CA23" s="79">
        <f t="shared" si="2"/>
        <v>1.0125453295203397E-3</v>
      </c>
      <c r="CB23" s="79">
        <f t="shared" si="3"/>
        <v>6.0399690470409016E-2</v>
      </c>
      <c r="CC23" s="79">
        <f t="shared" si="4"/>
        <v>3.8757569551465731E-3</v>
      </c>
      <c r="CD23" s="79">
        <f t="shared" si="5"/>
        <v>2.9890541782835564E-3</v>
      </c>
      <c r="CE23" s="79">
        <f t="shared" si="6"/>
        <v>5.7423669121004382E-3</v>
      </c>
      <c r="CF23" s="79">
        <f t="shared" si="7"/>
        <v>1.2030970316236653E-3</v>
      </c>
      <c r="CH23" s="88">
        <f t="shared" si="8"/>
        <v>6.0389237440595025</v>
      </c>
      <c r="CI23" s="88">
        <f t="shared" si="9"/>
        <v>29.710038398610777</v>
      </c>
    </row>
    <row r="24" spans="1:87" x14ac:dyDescent="0.25">
      <c r="A24" s="87" t="s">
        <v>23</v>
      </c>
      <c r="B24" s="88">
        <v>1086.8962315000001</v>
      </c>
      <c r="C24" s="88">
        <v>63.270121549999999</v>
      </c>
      <c r="D24" s="88">
        <v>2632.0104569</v>
      </c>
      <c r="E24" s="88">
        <v>164.80005432999999</v>
      </c>
      <c r="F24" s="88">
        <v>128.15627524000001</v>
      </c>
      <c r="G24" s="88">
        <v>2234.3564606</v>
      </c>
      <c r="H24" s="88">
        <v>73.318204170000001</v>
      </c>
      <c r="I24" s="88">
        <v>12.82092345</v>
      </c>
      <c r="J24" s="88"/>
      <c r="K24" s="88" t="s">
        <v>23</v>
      </c>
      <c r="L24" s="88">
        <v>0</v>
      </c>
      <c r="M24" s="88">
        <v>0.1220676231580107</v>
      </c>
      <c r="N24" s="88">
        <v>5.4319992511582496E-2</v>
      </c>
      <c r="O24" s="88">
        <v>5.4319992511582496E-2</v>
      </c>
      <c r="P24" s="88">
        <v>2.2498029461465868E-2</v>
      </c>
      <c r="Q24" s="88">
        <v>2.7311329009849117E-2</v>
      </c>
      <c r="R24" s="88">
        <v>0.999099935215639</v>
      </c>
      <c r="S24" s="88">
        <v>170.00456769452521</v>
      </c>
      <c r="T24" s="88">
        <v>1089.6913151421149</v>
      </c>
      <c r="U24" s="88">
        <v>1.7493241738024741</v>
      </c>
      <c r="V24" s="88">
        <v>22.764173307225427</v>
      </c>
      <c r="W24" s="88">
        <v>0.49757813849104604</v>
      </c>
      <c r="X24" s="88">
        <v>0.10041934667835109</v>
      </c>
      <c r="Y24" s="88">
        <v>0</v>
      </c>
      <c r="Z24" s="88">
        <v>19.62104508923581</v>
      </c>
      <c r="AA24" s="88">
        <v>19.62104508923581</v>
      </c>
      <c r="AB24" s="88">
        <v>12.824724750100579</v>
      </c>
      <c r="AC24" s="88">
        <v>0</v>
      </c>
      <c r="AD24" s="88">
        <v>1.0421557582070899</v>
      </c>
      <c r="AE24" s="88">
        <v>0</v>
      </c>
      <c r="AF24" s="88">
        <v>0.78478446785148404</v>
      </c>
      <c r="AG24" s="88">
        <v>7.0357352954468905E-3</v>
      </c>
      <c r="AH24" s="88">
        <v>0.803632899161692</v>
      </c>
      <c r="AI24" s="88">
        <v>4.7483504996279598E-3</v>
      </c>
      <c r="AJ24" s="88">
        <v>63.516680139905198</v>
      </c>
      <c r="AK24" s="88">
        <v>0</v>
      </c>
      <c r="AL24" s="88">
        <v>96.511446932323508</v>
      </c>
      <c r="AM24" s="88">
        <v>2374.4130543777201</v>
      </c>
      <c r="AN24" s="88">
        <v>263.82353038884202</v>
      </c>
      <c r="AO24" s="88">
        <v>2638.2365847665601</v>
      </c>
      <c r="AP24" s="88">
        <v>0</v>
      </c>
      <c r="AQ24" s="88">
        <v>2.9133770652843598</v>
      </c>
      <c r="AR24" s="88">
        <v>6.0528008728076301</v>
      </c>
      <c r="AS24" s="88">
        <v>15.958125030473362</v>
      </c>
      <c r="AT24" s="88">
        <v>3.7047301858496198</v>
      </c>
      <c r="AU24" s="88">
        <v>1.4264568422207149</v>
      </c>
      <c r="AV24" s="88">
        <v>5.7465389576216399</v>
      </c>
      <c r="AW24" s="88">
        <v>3.2762436826997701</v>
      </c>
      <c r="AX24" s="88">
        <v>0</v>
      </c>
      <c r="AY24" s="88">
        <v>0.764460292634908</v>
      </c>
      <c r="AZ24" s="88">
        <v>165.3575711292533</v>
      </c>
      <c r="BA24" s="88">
        <v>128.45757030557371</v>
      </c>
      <c r="BB24" s="88">
        <v>36.900000823679832</v>
      </c>
      <c r="BC24" s="88">
        <v>1.023279595672327E-3</v>
      </c>
      <c r="BD24" s="88">
        <v>3.0284235045773402E-2</v>
      </c>
      <c r="BE24" s="88">
        <v>59.351584523289006</v>
      </c>
      <c r="BF24" s="88">
        <v>1.503273866962086</v>
      </c>
      <c r="BG24" s="88">
        <v>5.3550978453126801</v>
      </c>
      <c r="BH24" s="88">
        <v>1.7113944050331429</v>
      </c>
      <c r="BI24" s="88">
        <v>0.65095646257378503</v>
      </c>
      <c r="BJ24" s="88">
        <v>13.370749957285449</v>
      </c>
      <c r="BK24" s="88">
        <v>5.3036634843230406</v>
      </c>
      <c r="BL24" s="88">
        <v>9.5821746821651494</v>
      </c>
      <c r="BM24" s="88">
        <v>15.50020368366981</v>
      </c>
      <c r="BN24" s="88">
        <v>0.42959653080683502</v>
      </c>
      <c r="BO24" s="88">
        <v>2237.6946050562929</v>
      </c>
      <c r="BP24" s="88">
        <v>8.8138427792032203</v>
      </c>
      <c r="BQ24" s="88">
        <v>52.6727811577571</v>
      </c>
      <c r="BR24" s="88">
        <v>5.9865155764480198E-2</v>
      </c>
      <c r="BS24" s="88">
        <v>6.2508578161475299</v>
      </c>
      <c r="BT24" s="88">
        <v>0</v>
      </c>
      <c r="BU24" s="88">
        <v>5.1420191436366294E-2</v>
      </c>
      <c r="BV24" s="88">
        <v>73.608533744825991</v>
      </c>
      <c r="BW24" s="88">
        <v>17.49739900207619</v>
      </c>
      <c r="BX24" s="48"/>
      <c r="BY24" s="79">
        <f t="shared" si="0"/>
        <v>2.5716195908209219E-3</v>
      </c>
      <c r="BZ24" s="54">
        <f t="shared" si="1"/>
        <v>3.8969198077223981E-3</v>
      </c>
      <c r="CA24" s="79">
        <f t="shared" si="2"/>
        <v>2.3655407030157729E-3</v>
      </c>
      <c r="CB24" s="79">
        <f t="shared" si="3"/>
        <v>3.3829891714533076E-3</v>
      </c>
      <c r="CC24" s="79">
        <f t="shared" si="4"/>
        <v>2.3509973663752154E-3</v>
      </c>
      <c r="CD24" s="79">
        <f t="shared" si="5"/>
        <v>1.4940071180032134E-3</v>
      </c>
      <c r="CE24" s="79">
        <f t="shared" si="6"/>
        <v>3.9598566019540477E-3</v>
      </c>
      <c r="CF24" s="79">
        <f t="shared" si="7"/>
        <v>2.9649191147602792E-4</v>
      </c>
      <c r="CH24" s="88">
        <f t="shared" si="8"/>
        <v>6.2261278665600912</v>
      </c>
      <c r="CI24" s="88">
        <f t="shared" si="9"/>
        <v>3.3381444562928664</v>
      </c>
    </row>
    <row r="25" spans="1:87" x14ac:dyDescent="0.25">
      <c r="A25" s="87" t="s">
        <v>24</v>
      </c>
      <c r="B25" s="88">
        <v>3831.4577795</v>
      </c>
      <c r="C25" s="88">
        <v>549.92063207000001</v>
      </c>
      <c r="D25" s="88">
        <v>690.10854404999998</v>
      </c>
      <c r="E25" s="88">
        <v>302.87094146999999</v>
      </c>
      <c r="F25" s="88">
        <v>283.47861426999998</v>
      </c>
      <c r="G25" s="88">
        <v>7.5765361799999997</v>
      </c>
      <c r="H25" s="88">
        <v>136.25323835</v>
      </c>
      <c r="I25" s="88">
        <v>7.3043369399999998</v>
      </c>
      <c r="J25" s="88"/>
      <c r="K25" s="88" t="s">
        <v>24</v>
      </c>
      <c r="L25" s="88">
        <v>0</v>
      </c>
      <c r="M25" s="88">
        <v>0.34769441481836599</v>
      </c>
      <c r="N25" s="88">
        <v>0.34133606154464902</v>
      </c>
      <c r="O25" s="88">
        <v>0.34133606154464902</v>
      </c>
      <c r="P25" s="88">
        <v>2.0541832856032581E-2</v>
      </c>
      <c r="Q25" s="88">
        <v>2.6966390591810909E-2</v>
      </c>
      <c r="R25" s="88">
        <v>1.5890660103606891</v>
      </c>
      <c r="S25" s="88">
        <v>296.26101902258745</v>
      </c>
      <c r="T25" s="88">
        <v>3846.2199946727505</v>
      </c>
      <c r="U25" s="88">
        <v>1.3290447613393079</v>
      </c>
      <c r="V25" s="88">
        <v>3.4407677731830799</v>
      </c>
      <c r="W25" s="88">
        <v>6.9983096337637801E-2</v>
      </c>
      <c r="X25" s="88">
        <v>1.2992485724759542</v>
      </c>
      <c r="Y25" s="88">
        <v>0</v>
      </c>
      <c r="Z25" s="88">
        <v>118.3779574429027</v>
      </c>
      <c r="AA25" s="88">
        <v>118.3779574429027</v>
      </c>
      <c r="AB25" s="88">
        <v>7.3651438597419299</v>
      </c>
      <c r="AC25" s="88">
        <v>0</v>
      </c>
      <c r="AD25" s="88">
        <v>6.8299590148558298E-2</v>
      </c>
      <c r="AE25" s="88">
        <v>0</v>
      </c>
      <c r="AF25" s="88">
        <v>2.1700187196481351</v>
      </c>
      <c r="AG25" s="88">
        <v>6.4162611998655097E-2</v>
      </c>
      <c r="AH25" s="88">
        <v>4.0587267994510405</v>
      </c>
      <c r="AI25" s="88">
        <v>7.3519769194596393E-2</v>
      </c>
      <c r="AJ25" s="88">
        <v>551.83296833799</v>
      </c>
      <c r="AK25" s="88">
        <v>0</v>
      </c>
      <c r="AL25" s="88">
        <v>140.98413445493469</v>
      </c>
      <c r="AM25" s="88">
        <v>624.46012580587103</v>
      </c>
      <c r="AN25" s="88">
        <v>69.384469763058092</v>
      </c>
      <c r="AO25" s="88">
        <v>693.84459556893</v>
      </c>
      <c r="AP25" s="88">
        <v>0</v>
      </c>
      <c r="AQ25" s="88">
        <v>0.38129174898725005</v>
      </c>
      <c r="AR25" s="88">
        <v>1.7379033794319758</v>
      </c>
      <c r="AS25" s="88">
        <v>1.9831095864845589</v>
      </c>
      <c r="AT25" s="88">
        <v>2.7344961632963449</v>
      </c>
      <c r="AU25" s="88">
        <v>7.8991216569938807</v>
      </c>
      <c r="AV25" s="88">
        <v>15.796570656260769</v>
      </c>
      <c r="AW25" s="88">
        <v>3.4017197992691601</v>
      </c>
      <c r="AX25" s="88">
        <v>0</v>
      </c>
      <c r="AY25" s="88">
        <v>3.4921949469292297</v>
      </c>
      <c r="AZ25" s="88">
        <v>315.69052734910599</v>
      </c>
      <c r="BA25" s="88">
        <v>284.79206675330789</v>
      </c>
      <c r="BB25" s="88">
        <v>30.898460595799001</v>
      </c>
      <c r="BC25" s="88">
        <v>2.9804050992906603E-2</v>
      </c>
      <c r="BD25" s="88">
        <v>1.847891995568699E-3</v>
      </c>
      <c r="BE25" s="88">
        <v>9.9374383912873299</v>
      </c>
      <c r="BF25" s="88">
        <v>15.93030958404294</v>
      </c>
      <c r="BG25" s="88">
        <v>41.717126153099898</v>
      </c>
      <c r="BH25" s="88">
        <v>10.25120667757953</v>
      </c>
      <c r="BI25" s="88">
        <v>5.3618918501738895</v>
      </c>
      <c r="BJ25" s="88">
        <v>104.26571040449289</v>
      </c>
      <c r="BK25" s="88">
        <v>0.85754573713454196</v>
      </c>
      <c r="BL25" s="88">
        <v>7.2204594002325697</v>
      </c>
      <c r="BM25" s="88">
        <v>55.011801892006503</v>
      </c>
      <c r="BN25" s="88">
        <v>2.4638552224739091E-3</v>
      </c>
      <c r="BO25" s="88">
        <v>7.6399617365807302</v>
      </c>
      <c r="BP25" s="88">
        <v>1.024380379028091</v>
      </c>
      <c r="BQ25" s="88">
        <v>0</v>
      </c>
      <c r="BR25" s="88">
        <v>1.0623126915766889</v>
      </c>
      <c r="BS25" s="88">
        <v>0.62628279945708198</v>
      </c>
      <c r="BT25" s="88">
        <v>4.3305332323616302E-2</v>
      </c>
      <c r="BU25" s="88">
        <v>0.89485716372843305</v>
      </c>
      <c r="BV25" s="88">
        <v>136.77240864707852</v>
      </c>
      <c r="BW25" s="88">
        <v>5.1790025077134094E-2</v>
      </c>
      <c r="BX25" s="48"/>
      <c r="BY25" s="79">
        <f t="shared" si="0"/>
        <v>3.8528977799872762E-3</v>
      </c>
      <c r="BZ25" s="54">
        <f t="shared" si="1"/>
        <v>3.4774768511441523E-3</v>
      </c>
      <c r="CA25" s="79">
        <f t="shared" si="2"/>
        <v>5.4137157859319883E-3</v>
      </c>
      <c r="CB25" s="79">
        <f t="shared" si="3"/>
        <v>4.2326892824004404E-2</v>
      </c>
      <c r="CC25" s="79">
        <f t="shared" si="4"/>
        <v>4.6333388735169678E-3</v>
      </c>
      <c r="CD25" s="79">
        <f t="shared" si="5"/>
        <v>8.3713131005903104E-3</v>
      </c>
      <c r="CE25" s="79">
        <f t="shared" si="6"/>
        <v>3.8103336358501841E-3</v>
      </c>
      <c r="CF25" s="79">
        <f t="shared" si="7"/>
        <v>8.3247692763102586E-3</v>
      </c>
      <c r="CH25" s="88">
        <f t="shared" si="8"/>
        <v>3.7360515189300258</v>
      </c>
      <c r="CI25" s="88">
        <f t="shared" si="9"/>
        <v>6.3425556580730458E-2</v>
      </c>
    </row>
    <row r="26" spans="1:87" x14ac:dyDescent="0.25">
      <c r="A26" s="87" t="s">
        <v>25</v>
      </c>
      <c r="B26" s="88">
        <v>3505.3924194000001</v>
      </c>
      <c r="C26" s="88">
        <v>58.433341339999998</v>
      </c>
      <c r="D26" s="88">
        <v>12992.864276</v>
      </c>
      <c r="E26" s="88">
        <v>1220.6713889</v>
      </c>
      <c r="F26" s="88">
        <v>1050.9223128000001</v>
      </c>
      <c r="G26" s="88">
        <v>29428.059179</v>
      </c>
      <c r="H26" s="88">
        <v>297.26717574000003</v>
      </c>
      <c r="I26" s="88">
        <v>42.703675920000002</v>
      </c>
      <c r="J26" s="88"/>
      <c r="K26" s="88" t="s">
        <v>25</v>
      </c>
      <c r="L26" s="88">
        <v>0</v>
      </c>
      <c r="M26" s="88">
        <v>0</v>
      </c>
      <c r="N26" s="88">
        <v>4.1684019771689299E-2</v>
      </c>
      <c r="O26" s="88">
        <v>4.1684019771689299E-2</v>
      </c>
      <c r="P26" s="88">
        <v>1.6800292861985072E-2</v>
      </c>
      <c r="Q26" s="88">
        <v>0</v>
      </c>
      <c r="R26" s="88">
        <v>0.18745363935393539</v>
      </c>
      <c r="S26" s="88">
        <v>152.0229104420188</v>
      </c>
      <c r="T26" s="88">
        <v>3512.7078393663801</v>
      </c>
      <c r="U26" s="88">
        <v>0.87535917156698906</v>
      </c>
      <c r="V26" s="88">
        <v>25.120800025625709</v>
      </c>
      <c r="W26" s="88">
        <v>0.44462018035351003</v>
      </c>
      <c r="X26" s="88">
        <v>0</v>
      </c>
      <c r="Y26" s="88">
        <v>0</v>
      </c>
      <c r="Z26" s="88">
        <v>20.471377351422209</v>
      </c>
      <c r="AA26" s="88">
        <v>20.471377351422209</v>
      </c>
      <c r="AB26" s="88">
        <v>42.747345764840802</v>
      </c>
      <c r="AC26" s="88">
        <v>0</v>
      </c>
      <c r="AD26" s="88">
        <v>4.6103683639831399</v>
      </c>
      <c r="AE26" s="88">
        <v>0</v>
      </c>
      <c r="AF26" s="88">
        <v>0</v>
      </c>
      <c r="AG26" s="88">
        <v>0</v>
      </c>
      <c r="AH26" s="88">
        <v>0</v>
      </c>
      <c r="AI26" s="88">
        <v>0</v>
      </c>
      <c r="AJ26" s="88">
        <v>58.563173342096597</v>
      </c>
      <c r="AK26" s="88">
        <v>0</v>
      </c>
      <c r="AL26" s="88">
        <v>323.21277664092702</v>
      </c>
      <c r="AM26" s="88">
        <v>11703.669947485228</v>
      </c>
      <c r="AN26" s="88">
        <v>1300.4078183120309</v>
      </c>
      <c r="AO26" s="88">
        <v>13004.077765797259</v>
      </c>
      <c r="AP26" s="88">
        <v>0</v>
      </c>
      <c r="AQ26" s="88">
        <v>9.2621127138355295</v>
      </c>
      <c r="AR26" s="88">
        <v>61.675779300528504</v>
      </c>
      <c r="AS26" s="88">
        <v>82.304036805403399</v>
      </c>
      <c r="AT26" s="88">
        <v>35.779941655472598</v>
      </c>
      <c r="AU26" s="88">
        <v>1.2812096944945071</v>
      </c>
      <c r="AV26" s="88">
        <v>45.6186697945842</v>
      </c>
      <c r="AW26" s="88">
        <v>30.436803447036599</v>
      </c>
      <c r="AX26" s="88">
        <v>0</v>
      </c>
      <c r="AY26" s="88">
        <v>4.8685714808004903</v>
      </c>
      <c r="AZ26" s="88">
        <v>1489.039339668916</v>
      </c>
      <c r="BA26" s="88">
        <v>1052.492823714507</v>
      </c>
      <c r="BB26" s="88">
        <v>436.54651595440703</v>
      </c>
      <c r="BC26" s="88">
        <v>0</v>
      </c>
      <c r="BD26" s="88">
        <v>0.29203233553905739</v>
      </c>
      <c r="BE26" s="88">
        <v>602.03617613904498</v>
      </c>
      <c r="BF26" s="88">
        <v>0</v>
      </c>
      <c r="BG26" s="88">
        <v>17.1929409001471</v>
      </c>
      <c r="BH26" s="88">
        <v>4.6032572885354002</v>
      </c>
      <c r="BI26" s="88">
        <v>1.135916540066249</v>
      </c>
      <c r="BJ26" s="88">
        <v>42.8244704618131</v>
      </c>
      <c r="BK26" s="88">
        <v>8.9054041766140202</v>
      </c>
      <c r="BL26" s="88">
        <v>93.37096244668939</v>
      </c>
      <c r="BM26" s="88">
        <v>106.93123387423719</v>
      </c>
      <c r="BN26" s="88">
        <v>4.4448583555173302</v>
      </c>
      <c r="BO26" s="88">
        <v>29525.494668480613</v>
      </c>
      <c r="BP26" s="88">
        <v>52.380074931481502</v>
      </c>
      <c r="BQ26" s="88">
        <v>723.357370968743</v>
      </c>
      <c r="BR26" s="88">
        <v>0</v>
      </c>
      <c r="BS26" s="88">
        <v>41.804541901597503</v>
      </c>
      <c r="BT26" s="88">
        <v>0</v>
      </c>
      <c r="BU26" s="88">
        <v>1.700467841862455E-2</v>
      </c>
      <c r="BV26" s="88">
        <v>298.1262472450486</v>
      </c>
      <c r="BW26" s="88">
        <v>130.01830600370351</v>
      </c>
      <c r="BX26" s="48"/>
      <c r="BY26" s="79">
        <f t="shared" si="0"/>
        <v>2.0869047145460878E-3</v>
      </c>
      <c r="BZ26" s="54">
        <f t="shared" si="1"/>
        <v>2.2218822185977503E-3</v>
      </c>
      <c r="CA26" s="79">
        <f t="shared" si="2"/>
        <v>8.6304986791652767E-4</v>
      </c>
      <c r="CB26" s="79">
        <f t="shared" si="3"/>
        <v>0.21985274104831276</v>
      </c>
      <c r="CC26" s="79">
        <f t="shared" si="4"/>
        <v>1.4944119992300728E-3</v>
      </c>
      <c r="CD26" s="79">
        <f t="shared" si="5"/>
        <v>3.3109723236571208E-3</v>
      </c>
      <c r="CE26" s="79">
        <f t="shared" si="6"/>
        <v>2.8898969518247404E-3</v>
      </c>
      <c r="CF26" s="79">
        <f t="shared" si="7"/>
        <v>1.0226249590927371E-3</v>
      </c>
      <c r="CH26" s="88">
        <f t="shared" si="8"/>
        <v>11.213489797259172</v>
      </c>
      <c r="CI26" s="88">
        <f t="shared" si="9"/>
        <v>97.435489480612887</v>
      </c>
    </row>
    <row r="27" spans="1:87" x14ac:dyDescent="0.25">
      <c r="A27" s="87" t="s">
        <v>26</v>
      </c>
      <c r="B27" s="88">
        <v>655.49004077999996</v>
      </c>
      <c r="C27" s="88">
        <v>7.5328244700000004</v>
      </c>
      <c r="D27" s="88">
        <v>2105.2167834000002</v>
      </c>
      <c r="E27" s="88">
        <v>411.41099838000002</v>
      </c>
      <c r="F27" s="88">
        <v>362.95267043000001</v>
      </c>
      <c r="G27" s="88">
        <v>895.22949314000005</v>
      </c>
      <c r="H27" s="88">
        <v>70.94821116</v>
      </c>
      <c r="I27" s="88">
        <v>14.540948480000001</v>
      </c>
      <c r="J27" s="88"/>
      <c r="K27" s="88" t="s">
        <v>26</v>
      </c>
      <c r="L27" s="88">
        <v>0</v>
      </c>
      <c r="M27" s="88">
        <v>0.2037271766762011</v>
      </c>
      <c r="N27" s="88">
        <v>4.0753888517931804E-2</v>
      </c>
      <c r="O27" s="88">
        <v>4.0753888517931804E-2</v>
      </c>
      <c r="P27" s="88">
        <v>1.964033237983422E-2</v>
      </c>
      <c r="Q27" s="88">
        <v>0.1451003039739413</v>
      </c>
      <c r="R27" s="88">
        <v>6.2108802275324101E-2</v>
      </c>
      <c r="S27" s="88">
        <v>5.7858754971257101E-2</v>
      </c>
      <c r="T27" s="88">
        <v>659.77091436741102</v>
      </c>
      <c r="U27" s="88">
        <v>0</v>
      </c>
      <c r="V27" s="88">
        <v>1.21928058678781</v>
      </c>
      <c r="W27" s="88">
        <v>0</v>
      </c>
      <c r="X27" s="88">
        <v>0.53350303360483098</v>
      </c>
      <c r="Y27" s="88">
        <v>0</v>
      </c>
      <c r="Z27" s="88">
        <v>0.49087721548305902</v>
      </c>
      <c r="AA27" s="88">
        <v>0.49087721548305902</v>
      </c>
      <c r="AB27" s="88">
        <v>14.64046731372321</v>
      </c>
      <c r="AC27" s="88">
        <v>0</v>
      </c>
      <c r="AD27" s="88">
        <v>0.89845469435451397</v>
      </c>
      <c r="AE27" s="88">
        <v>0</v>
      </c>
      <c r="AF27" s="88">
        <v>4.1693522788681401</v>
      </c>
      <c r="AG27" s="88">
        <v>3.7379395611699902E-2</v>
      </c>
      <c r="AH27" s="88">
        <v>4.2694685965486503</v>
      </c>
      <c r="AI27" s="88">
        <v>2.522843196464886E-2</v>
      </c>
      <c r="AJ27" s="88">
        <v>7.5688581624475599</v>
      </c>
      <c r="AK27" s="88">
        <v>0</v>
      </c>
      <c r="AL27" s="88">
        <v>73.013696706845792</v>
      </c>
      <c r="AM27" s="88">
        <v>1891.359376271208</v>
      </c>
      <c r="AN27" s="88">
        <v>210.15107054210449</v>
      </c>
      <c r="AO27" s="88">
        <v>2101.5104468133131</v>
      </c>
      <c r="AP27" s="88">
        <v>0</v>
      </c>
      <c r="AQ27" s="88">
        <v>1.6464274114871729</v>
      </c>
      <c r="AR27" s="88">
        <v>20.031466181208859</v>
      </c>
      <c r="AS27" s="88">
        <v>18.018587034507767</v>
      </c>
      <c r="AT27" s="88">
        <v>11.747677855784641</v>
      </c>
      <c r="AU27" s="88">
        <v>1.1358937227798069</v>
      </c>
      <c r="AV27" s="88">
        <v>14.805174308988782</v>
      </c>
      <c r="AW27" s="88">
        <v>9.8046810140158698</v>
      </c>
      <c r="AX27" s="88">
        <v>0</v>
      </c>
      <c r="AY27" s="88">
        <v>2.3083819924271198</v>
      </c>
      <c r="AZ27" s="88">
        <v>440.03969291114799</v>
      </c>
      <c r="BA27" s="88">
        <v>365.30419882780097</v>
      </c>
      <c r="BB27" s="88">
        <v>74.7354940833456</v>
      </c>
      <c r="BC27" s="88">
        <v>5.4364633454036301E-3</v>
      </c>
      <c r="BD27" s="88">
        <v>9.5897179406625899E-2</v>
      </c>
      <c r="BE27" s="88">
        <v>196.33712533309028</v>
      </c>
      <c r="BF27" s="88">
        <v>7.8013319223752493</v>
      </c>
      <c r="BG27" s="88">
        <v>4.8926582733400394</v>
      </c>
      <c r="BH27" s="88">
        <v>1.486350893698638</v>
      </c>
      <c r="BI27" s="88">
        <v>0.29797776109613783</v>
      </c>
      <c r="BJ27" s="88">
        <v>12.182890236280361</v>
      </c>
      <c r="BK27" s="88">
        <v>1.0384289304889291</v>
      </c>
      <c r="BL27" s="88">
        <v>30.281749256325796</v>
      </c>
      <c r="BM27" s="88">
        <v>50.642490579870596</v>
      </c>
      <c r="BN27" s="88">
        <v>1.4470158537674229</v>
      </c>
      <c r="BO27" s="88">
        <v>901.19987013894502</v>
      </c>
      <c r="BP27" s="88">
        <v>12.1961571182493</v>
      </c>
      <c r="BQ27" s="88">
        <v>22.07831752068201</v>
      </c>
      <c r="BR27" s="88">
        <v>0.31804932830458998</v>
      </c>
      <c r="BS27" s="88">
        <v>11.824638906800699</v>
      </c>
      <c r="BT27" s="88">
        <v>0</v>
      </c>
      <c r="BU27" s="88">
        <v>0.16493495487689919</v>
      </c>
      <c r="BV27" s="88">
        <v>71.445841748926497</v>
      </c>
      <c r="BW27" s="88">
        <v>28.079991432840551</v>
      </c>
      <c r="BX27" s="48"/>
      <c r="BY27" s="79">
        <f t="shared" si="0"/>
        <v>6.5307988239104936E-3</v>
      </c>
      <c r="BZ27" s="54">
        <f t="shared" si="1"/>
        <v>4.7835566315219732E-3</v>
      </c>
      <c r="CA27" s="79">
        <f t="shared" si="2"/>
        <v>-1.7605486598397549E-3</v>
      </c>
      <c r="CB27" s="79">
        <f t="shared" si="3"/>
        <v>6.9586604742892799E-2</v>
      </c>
      <c r="CC27" s="79">
        <f t="shared" si="4"/>
        <v>6.4788844094053411E-3</v>
      </c>
      <c r="CD27" s="79">
        <f t="shared" si="5"/>
        <v>6.6691022186992407E-3</v>
      </c>
      <c r="CE27" s="79">
        <f t="shared" si="6"/>
        <v>7.0139976863441726E-3</v>
      </c>
      <c r="CF27" s="79">
        <f t="shared" si="7"/>
        <v>6.8440400473249834E-3</v>
      </c>
      <c r="CH27" s="88">
        <f t="shared" si="8"/>
        <v>-3.7063365866870299</v>
      </c>
      <c r="CI27" s="88">
        <f t="shared" si="9"/>
        <v>5.9703769989449711</v>
      </c>
    </row>
    <row r="28" spans="1:87" x14ac:dyDescent="0.25">
      <c r="A28" s="87" t="s">
        <v>27</v>
      </c>
      <c r="B28" s="88">
        <v>3411.3320835</v>
      </c>
      <c r="C28" s="88">
        <v>13.075757449999999</v>
      </c>
      <c r="D28" s="88">
        <v>5131.0431114000003</v>
      </c>
      <c r="E28" s="88">
        <v>277.59547422000003</v>
      </c>
      <c r="F28" s="88">
        <v>369.14618127</v>
      </c>
      <c r="G28" s="88">
        <v>11318.902749999999</v>
      </c>
      <c r="H28" s="88">
        <v>125.89094455</v>
      </c>
      <c r="I28" s="88">
        <v>21.683996990000001</v>
      </c>
      <c r="J28" s="88"/>
      <c r="K28" s="88" t="s">
        <v>27</v>
      </c>
      <c r="L28" s="88">
        <v>0</v>
      </c>
      <c r="M28" s="88">
        <v>0</v>
      </c>
      <c r="N28" s="88">
        <v>4.5597006164321399E-2</v>
      </c>
      <c r="O28" s="88">
        <v>4.5597006164321399E-2</v>
      </c>
      <c r="P28" s="88">
        <v>1.837737245986203E-2</v>
      </c>
      <c r="Q28" s="88">
        <v>0</v>
      </c>
      <c r="R28" s="88">
        <v>0.1671595791932842</v>
      </c>
      <c r="S28" s="88">
        <v>116.5622009896548</v>
      </c>
      <c r="T28" s="88">
        <v>3425.1816271212501</v>
      </c>
      <c r="U28" s="88">
        <v>0.95752999982473197</v>
      </c>
      <c r="V28" s="88">
        <v>23.675562303133908</v>
      </c>
      <c r="W28" s="88">
        <v>0.486357446723656</v>
      </c>
      <c r="X28" s="88">
        <v>0</v>
      </c>
      <c r="Y28" s="88">
        <v>0</v>
      </c>
      <c r="Z28" s="88">
        <v>1.2311449387059961</v>
      </c>
      <c r="AA28" s="88">
        <v>1.2311449387059961</v>
      </c>
      <c r="AB28" s="88">
        <v>21.772370100718149</v>
      </c>
      <c r="AC28" s="88">
        <v>0</v>
      </c>
      <c r="AD28" s="88">
        <v>2.2405507173718648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13.139065580890328</v>
      </c>
      <c r="AK28" s="88">
        <v>0</v>
      </c>
      <c r="AL28" s="88">
        <v>150.08852692670172</v>
      </c>
      <c r="AM28" s="88">
        <v>4694.06132288342</v>
      </c>
      <c r="AN28" s="88">
        <v>521.56239247782901</v>
      </c>
      <c r="AO28" s="88">
        <v>5215.6237153612401</v>
      </c>
      <c r="AP28" s="88">
        <v>0</v>
      </c>
      <c r="AQ28" s="88">
        <v>5.0376635120620303</v>
      </c>
      <c r="AR28" s="88">
        <v>21.77567869839109</v>
      </c>
      <c r="AS28" s="88">
        <v>37.322910236611001</v>
      </c>
      <c r="AT28" s="88">
        <v>12.62119573185182</v>
      </c>
      <c r="AU28" s="88">
        <v>0.39972749769892402</v>
      </c>
      <c r="AV28" s="88">
        <v>15.989572799373828</v>
      </c>
      <c r="AW28" s="88">
        <v>10.72369133087517</v>
      </c>
      <c r="AX28" s="88">
        <v>0</v>
      </c>
      <c r="AY28" s="88">
        <v>1.7130669675975649</v>
      </c>
      <c r="AZ28" s="88">
        <v>528.54172867452507</v>
      </c>
      <c r="BA28" s="88">
        <v>369.98521341027401</v>
      </c>
      <c r="BB28" s="88">
        <v>158.5565152642514</v>
      </c>
      <c r="BC28" s="88">
        <v>0</v>
      </c>
      <c r="BD28" s="88">
        <v>0.10317780232256921</v>
      </c>
      <c r="BE28" s="88">
        <v>212.64945966919618</v>
      </c>
      <c r="BF28" s="88">
        <v>0</v>
      </c>
      <c r="BG28" s="88">
        <v>5.7308089529698902</v>
      </c>
      <c r="BH28" s="88">
        <v>1.540891956987815</v>
      </c>
      <c r="BI28" s="88">
        <v>0.35550127151573202</v>
      </c>
      <c r="BJ28" s="88">
        <v>14.271530459608559</v>
      </c>
      <c r="BK28" s="88">
        <v>6.4642315005966697</v>
      </c>
      <c r="BL28" s="88">
        <v>32.942097653731004</v>
      </c>
      <c r="BM28" s="88">
        <v>37.598400105821703</v>
      </c>
      <c r="BN28" s="88">
        <v>1.570412512332098</v>
      </c>
      <c r="BO28" s="88">
        <v>11368.80428666698</v>
      </c>
      <c r="BP28" s="88">
        <v>22.684073361773109</v>
      </c>
      <c r="BQ28" s="88">
        <v>278.53559870368201</v>
      </c>
      <c r="BR28" s="88">
        <v>0</v>
      </c>
      <c r="BS28" s="88">
        <v>17.721577245073462</v>
      </c>
      <c r="BT28" s="88">
        <v>0</v>
      </c>
      <c r="BU28" s="88">
        <v>1.8072232305428322E-2</v>
      </c>
      <c r="BV28" s="88">
        <v>126.4322248493967</v>
      </c>
      <c r="BW28" s="88">
        <v>55.073030093246601</v>
      </c>
      <c r="BX28" s="48"/>
      <c r="BY28" s="79">
        <f t="shared" si="0"/>
        <v>4.0598637957992801E-3</v>
      </c>
      <c r="BZ28" s="54">
        <f t="shared" si="1"/>
        <v>4.8416415746782562E-3</v>
      </c>
      <c r="CA28" s="79">
        <f t="shared" si="2"/>
        <v>1.6484095363245174E-2</v>
      </c>
      <c r="CB28" s="79">
        <f t="shared" si="3"/>
        <v>0.90399980460648677</v>
      </c>
      <c r="CC28" s="79">
        <f t="shared" si="4"/>
        <v>2.2728994172103636E-3</v>
      </c>
      <c r="CD28" s="79">
        <f t="shared" si="5"/>
        <v>4.4086902917317653E-3</v>
      </c>
      <c r="CE28" s="79">
        <f t="shared" si="6"/>
        <v>4.2995967766507907E-3</v>
      </c>
      <c r="CF28" s="79">
        <f t="shared" si="7"/>
        <v>4.0754991231046209E-3</v>
      </c>
      <c r="CH28" s="88">
        <f t="shared" si="8"/>
        <v>84.580603961239831</v>
      </c>
      <c r="CI28" s="88">
        <f t="shared" si="9"/>
        <v>49.901536666980974</v>
      </c>
    </row>
    <row r="29" spans="1:87" x14ac:dyDescent="0.25">
      <c r="A29" s="87" t="s">
        <v>28</v>
      </c>
      <c r="B29" s="88">
        <v>136.24129434</v>
      </c>
      <c r="C29" s="88">
        <v>135.93902693999999</v>
      </c>
      <c r="D29" s="88">
        <v>261.42164874999997</v>
      </c>
      <c r="E29" s="88">
        <v>172.29839195</v>
      </c>
      <c r="F29" s="88">
        <v>172.36697136000001</v>
      </c>
      <c r="G29" s="88">
        <v>0.38965100000000003</v>
      </c>
      <c r="H29" s="88">
        <v>80.209644130000001</v>
      </c>
      <c r="I29" s="88">
        <v>9.3244299999999999E-3</v>
      </c>
      <c r="J29" s="88"/>
      <c r="K29" s="88" t="s">
        <v>28</v>
      </c>
      <c r="L29" s="88">
        <v>0</v>
      </c>
      <c r="M29" s="88">
        <v>1.460499732270704E-2</v>
      </c>
      <c r="N29" s="88">
        <v>3.6848729943352102E-2</v>
      </c>
      <c r="O29" s="88">
        <v>3.6848729943352102E-2</v>
      </c>
      <c r="P29" s="88">
        <v>1.508196430165842E-2</v>
      </c>
      <c r="Q29" s="88">
        <v>1.040213044968776E-2</v>
      </c>
      <c r="R29" s="88">
        <v>0.12883015160956141</v>
      </c>
      <c r="S29" s="88">
        <v>247.4552798923915</v>
      </c>
      <c r="T29" s="88">
        <v>136.91493569404241</v>
      </c>
      <c r="U29" s="88">
        <v>0.71246400631954798</v>
      </c>
      <c r="V29" s="88">
        <v>15.832862885950741</v>
      </c>
      <c r="W29" s="88">
        <v>0.36188090653615201</v>
      </c>
      <c r="X29" s="88">
        <v>3.8246590642437801E-2</v>
      </c>
      <c r="Y29" s="88">
        <v>0</v>
      </c>
      <c r="Z29" s="88">
        <v>69.831834081729696</v>
      </c>
      <c r="AA29" s="88">
        <v>69.831834081729696</v>
      </c>
      <c r="AB29" s="88">
        <v>9.3463170444837498E-3</v>
      </c>
      <c r="AC29" s="88">
        <v>0</v>
      </c>
      <c r="AD29" s="88">
        <v>0.35307823549974199</v>
      </c>
      <c r="AE29" s="88">
        <v>0</v>
      </c>
      <c r="AF29" s="88">
        <v>0.29889768008273898</v>
      </c>
      <c r="AG29" s="88">
        <v>2.6796880063052163E-3</v>
      </c>
      <c r="AH29" s="88">
        <v>0.30607584647673702</v>
      </c>
      <c r="AI29" s="88">
        <v>1.808587429851677E-3</v>
      </c>
      <c r="AJ29" s="88">
        <v>136.27932337141809</v>
      </c>
      <c r="AK29" s="88">
        <v>0</v>
      </c>
      <c r="AL29" s="88">
        <v>96.293460184306397</v>
      </c>
      <c r="AM29" s="88">
        <v>235.7690918317648</v>
      </c>
      <c r="AN29" s="88">
        <v>26.196564037324222</v>
      </c>
      <c r="AO29" s="88">
        <v>261.96565586908946</v>
      </c>
      <c r="AP29" s="88">
        <v>0</v>
      </c>
      <c r="AQ29" s="88">
        <v>1.3609706475055789</v>
      </c>
      <c r="AR29" s="88">
        <v>1.3688227051814119</v>
      </c>
      <c r="AS29" s="88">
        <v>3.2595199351401298</v>
      </c>
      <c r="AT29" s="88">
        <v>1.856846068773182</v>
      </c>
      <c r="AU29" s="88">
        <v>4.8952551454047297</v>
      </c>
      <c r="AV29" s="88">
        <v>11.705269647866739</v>
      </c>
      <c r="AW29" s="88">
        <v>2.7320757608426023</v>
      </c>
      <c r="AX29" s="88">
        <v>0</v>
      </c>
      <c r="AY29" s="88">
        <v>0.69677093543213298</v>
      </c>
      <c r="AZ29" s="88">
        <v>176.32631535485842</v>
      </c>
      <c r="BA29" s="88">
        <v>172.82831818669561</v>
      </c>
      <c r="BB29" s="88">
        <v>3.4979971681630402</v>
      </c>
      <c r="BC29" s="88">
        <v>3.89736161863345E-4</v>
      </c>
      <c r="BD29" s="88">
        <v>6.9361459900681708E-5</v>
      </c>
      <c r="BE29" s="88">
        <v>5.1459778532493301</v>
      </c>
      <c r="BF29" s="88">
        <v>0.55927027012130903</v>
      </c>
      <c r="BG29" s="88">
        <v>31.391187142975198</v>
      </c>
      <c r="BH29" s="88">
        <v>7.8210543505128403</v>
      </c>
      <c r="BI29" s="88">
        <v>4.1881818635647594</v>
      </c>
      <c r="BJ29" s="88">
        <v>78.452509198123693</v>
      </c>
      <c r="BK29" s="88">
        <v>3.2910409767251401</v>
      </c>
      <c r="BL29" s="88">
        <v>4.2738532923273498</v>
      </c>
      <c r="BM29" s="88">
        <v>17.740631180960801</v>
      </c>
      <c r="BN29" s="88">
        <v>1.5367373799169909E-4</v>
      </c>
      <c r="BO29" s="88">
        <v>0.39056594983382581</v>
      </c>
      <c r="BP29" s="88">
        <v>0.82786741486228999</v>
      </c>
      <c r="BQ29" s="88">
        <v>9.5688492644829797E-3</v>
      </c>
      <c r="BR29" s="88">
        <v>2.280066562321905E-2</v>
      </c>
      <c r="BS29" s="88">
        <v>0.26781933199516028</v>
      </c>
      <c r="BT29" s="88">
        <v>0</v>
      </c>
      <c r="BU29" s="88">
        <v>2.5270948977330877E-2</v>
      </c>
      <c r="BV29" s="88">
        <v>80.440994544001398</v>
      </c>
      <c r="BW29" s="88">
        <v>0.12657065764182601</v>
      </c>
      <c r="BX29" s="48"/>
      <c r="BY29" s="79">
        <f t="shared" si="0"/>
        <v>4.9444726527721906E-3</v>
      </c>
      <c r="BZ29" s="79">
        <f t="shared" si="1"/>
        <v>2.5033019514572106E-3</v>
      </c>
      <c r="CA29" s="79">
        <f t="shared" si="2"/>
        <v>2.080956652559883E-3</v>
      </c>
      <c r="CB29" s="79">
        <f t="shared" si="3"/>
        <v>2.3377603001816218E-2</v>
      </c>
      <c r="CC29" s="79">
        <f t="shared" si="4"/>
        <v>2.6765384519755208E-3</v>
      </c>
      <c r="CD29" s="79">
        <f t="shared" si="5"/>
        <v>2.3481264871020075E-3</v>
      </c>
      <c r="CE29" s="79">
        <f t="shared" si="6"/>
        <v>2.8843216612011858E-3</v>
      </c>
      <c r="CF29" s="79">
        <f t="shared" si="7"/>
        <v>2.3472796174940414E-3</v>
      </c>
      <c r="CH29" s="88">
        <f t="shared" si="8"/>
        <v>0.54400711908948551</v>
      </c>
      <c r="CI29" s="88">
        <f t="shared" si="9"/>
        <v>9.1494983382578443E-4</v>
      </c>
    </row>
    <row r="30" spans="1:87" x14ac:dyDescent="0.25">
      <c r="A30" s="87" t="s">
        <v>29</v>
      </c>
      <c r="B30" s="88">
        <v>86.820433469999998</v>
      </c>
      <c r="C30" s="88">
        <v>1.0075902800000001</v>
      </c>
      <c r="D30" s="88">
        <v>110.28863182000001</v>
      </c>
      <c r="E30" s="88">
        <v>12.939591910000001</v>
      </c>
      <c r="F30" s="88">
        <v>12.700462269999999</v>
      </c>
      <c r="G30" s="88">
        <v>39.449909759999997</v>
      </c>
      <c r="H30" s="88">
        <v>15.17090263</v>
      </c>
      <c r="I30" s="88">
        <v>0.92299617</v>
      </c>
      <c r="J30" s="88"/>
      <c r="K30" s="88" t="s">
        <v>29</v>
      </c>
      <c r="L30" s="88">
        <v>1.330625250197036E-3</v>
      </c>
      <c r="M30" s="88">
        <v>2.6790213970689447E-3</v>
      </c>
      <c r="N30" s="88">
        <v>3.0054353832569901E-2</v>
      </c>
      <c r="O30" s="88">
        <v>2.9948979358785599E-2</v>
      </c>
      <c r="P30" s="88">
        <v>1.448086229931049E-2</v>
      </c>
      <c r="Q30" s="88">
        <v>6.3795268303598498E-4</v>
      </c>
      <c r="R30" s="88">
        <v>0.18000584193801639</v>
      </c>
      <c r="S30" s="88">
        <v>87.781704844801595</v>
      </c>
      <c r="T30" s="88">
        <v>87.524972909825294</v>
      </c>
      <c r="U30" s="88">
        <v>0.68185137512855598</v>
      </c>
      <c r="V30" s="88">
        <v>13.289085144635319</v>
      </c>
      <c r="W30" s="88">
        <v>0.304684297520461</v>
      </c>
      <c r="X30" s="88">
        <v>2.4786346518515978E-3</v>
      </c>
      <c r="Y30" s="88">
        <v>7.6555370734745294E-4</v>
      </c>
      <c r="Z30" s="88">
        <v>6.9347842075603001</v>
      </c>
      <c r="AA30" s="88">
        <v>6.9347842075603001</v>
      </c>
      <c r="AB30" s="88">
        <v>0.93080350190975292</v>
      </c>
      <c r="AC30" s="88">
        <v>0</v>
      </c>
      <c r="AD30" s="88">
        <v>0.29795092522142497</v>
      </c>
      <c r="AE30" s="88">
        <v>7.28760332479041E-4</v>
      </c>
      <c r="AF30" s="88">
        <v>2.0194844787512961E-2</v>
      </c>
      <c r="AG30" s="88">
        <v>1.7479021765130572E-3</v>
      </c>
      <c r="AH30" s="88">
        <v>2.7341016152162998E-3</v>
      </c>
      <c r="AI30" s="88">
        <v>3.2799588018981701E-4</v>
      </c>
      <c r="AJ30" s="88">
        <v>1.0135902062975011</v>
      </c>
      <c r="AK30" s="88">
        <v>0</v>
      </c>
      <c r="AL30" s="88">
        <v>28.589408993755299</v>
      </c>
      <c r="AM30" s="88">
        <v>100.1111074975887</v>
      </c>
      <c r="AN30" s="88">
        <v>11.12360769009628</v>
      </c>
      <c r="AO30" s="88">
        <v>111.234715187685</v>
      </c>
      <c r="AP30" s="88">
        <v>5.4389274095140401E-6</v>
      </c>
      <c r="AQ30" s="88">
        <v>1.1495806560734572</v>
      </c>
      <c r="AR30" s="88">
        <v>0.12801364198041182</v>
      </c>
      <c r="AS30" s="88">
        <v>2.7088307255410879</v>
      </c>
      <c r="AT30" s="88">
        <v>0.16209665272243209</v>
      </c>
      <c r="AU30" s="88">
        <v>0.598348326526562</v>
      </c>
      <c r="AV30" s="88">
        <v>0.76164809217524398</v>
      </c>
      <c r="AW30" s="88">
        <v>0.22159696258205258</v>
      </c>
      <c r="AX30" s="88">
        <v>0</v>
      </c>
      <c r="AY30" s="88">
        <v>8.6491542959815204E-2</v>
      </c>
      <c r="AZ30" s="88">
        <v>13.253477896349679</v>
      </c>
      <c r="BA30" s="88">
        <v>12.804468014131611</v>
      </c>
      <c r="BB30" s="88">
        <v>0.44900988221806898</v>
      </c>
      <c r="BC30" s="88">
        <v>0</v>
      </c>
      <c r="BD30" s="88">
        <v>1.2872379944553749E-3</v>
      </c>
      <c r="BE30" s="88">
        <v>1.170007412600516</v>
      </c>
      <c r="BF30" s="88">
        <v>1.735698892728604E-2</v>
      </c>
      <c r="BG30" s="88">
        <v>2.0300563562007738</v>
      </c>
      <c r="BH30" s="88">
        <v>0.663448367532531</v>
      </c>
      <c r="BI30" s="88">
        <v>0.2915979849755006</v>
      </c>
      <c r="BJ30" s="88">
        <v>5.0737482156340699</v>
      </c>
      <c r="BK30" s="88">
        <v>2.76092049890948</v>
      </c>
      <c r="BL30" s="88">
        <v>0.41385839007478997</v>
      </c>
      <c r="BM30" s="88">
        <v>1.1797627922639808</v>
      </c>
      <c r="BN30" s="88">
        <v>5.1490489811890604E-3</v>
      </c>
      <c r="BO30" s="88">
        <v>39.774929259191801</v>
      </c>
      <c r="BP30" s="88">
        <v>0.66851884245288296</v>
      </c>
      <c r="BQ30" s="88">
        <v>0</v>
      </c>
      <c r="BR30" s="88">
        <v>5.6582796148525391E-4</v>
      </c>
      <c r="BS30" s="88">
        <v>6.1344467494943003E-2</v>
      </c>
      <c r="BT30" s="88">
        <v>0</v>
      </c>
      <c r="BU30" s="88">
        <v>2.9160814484366429E-2</v>
      </c>
      <c r="BV30" s="88">
        <v>15.294028338211051</v>
      </c>
      <c r="BW30" s="88">
        <v>0.10151566380947649</v>
      </c>
      <c r="BX30" s="48"/>
      <c r="BY30" s="79">
        <f t="shared" si="0"/>
        <v>8.1149035044698753E-3</v>
      </c>
      <c r="BZ30" s="79">
        <f t="shared" si="1"/>
        <v>5.9547282428141449E-3</v>
      </c>
      <c r="CA30" s="79">
        <f t="shared" si="2"/>
        <v>8.5782492000542401E-3</v>
      </c>
      <c r="CB30" s="79">
        <f t="shared" si="3"/>
        <v>2.4257796423015503E-2</v>
      </c>
      <c r="CC30" s="79">
        <f t="shared" si="4"/>
        <v>8.1891305938750093E-3</v>
      </c>
      <c r="CD30" s="79">
        <f t="shared" si="5"/>
        <v>8.2387894210433719E-3</v>
      </c>
      <c r="CE30" s="79">
        <f t="shared" si="6"/>
        <v>8.1159118355669402E-3</v>
      </c>
      <c r="CF30" s="79">
        <f t="shared" si="7"/>
        <v>8.4586828889581557E-3</v>
      </c>
      <c r="CH30" s="88">
        <f t="shared" si="8"/>
        <v>0.94608336768499157</v>
      </c>
      <c r="CI30" s="88">
        <f t="shared" si="9"/>
        <v>0.32501949919180362</v>
      </c>
    </row>
    <row r="31" spans="1:87" x14ac:dyDescent="0.25">
      <c r="A31" s="87" t="s">
        <v>30</v>
      </c>
      <c r="B31" s="88">
        <v>518.82664634000002</v>
      </c>
      <c r="C31" s="88">
        <v>83.257489489999998</v>
      </c>
      <c r="D31" s="88">
        <v>843.04923057999997</v>
      </c>
      <c r="E31" s="88">
        <v>148.26068484999999</v>
      </c>
      <c r="F31" s="88">
        <v>137.52980711999999</v>
      </c>
      <c r="G31" s="88">
        <v>226.78263096000001</v>
      </c>
      <c r="H31" s="88">
        <v>66.255965360000005</v>
      </c>
      <c r="I31" s="88">
        <v>5.9917903199999998</v>
      </c>
      <c r="J31" s="88"/>
      <c r="K31" s="88" t="s">
        <v>30</v>
      </c>
      <c r="L31" s="88">
        <v>0</v>
      </c>
      <c r="M31" s="88">
        <v>0</v>
      </c>
      <c r="N31" s="88">
        <v>0.1054232568240876</v>
      </c>
      <c r="O31" s="88">
        <v>0.1054232568240876</v>
      </c>
      <c r="P31" s="88">
        <v>4.24897145455446E-2</v>
      </c>
      <c r="Q31" s="88">
        <v>0</v>
      </c>
      <c r="R31" s="88">
        <v>2.0072901523054458</v>
      </c>
      <c r="S31" s="88">
        <v>355.071001637856</v>
      </c>
      <c r="T31" s="88">
        <v>522.31740434552898</v>
      </c>
      <c r="U31" s="88">
        <v>4.04518764959737</v>
      </c>
      <c r="V31" s="88">
        <v>50.041857207632297</v>
      </c>
      <c r="W31" s="88">
        <v>1.124492707018965</v>
      </c>
      <c r="X31" s="88">
        <v>0</v>
      </c>
      <c r="Y31" s="88">
        <v>0</v>
      </c>
      <c r="Z31" s="88">
        <v>32.324200939168001</v>
      </c>
      <c r="AA31" s="88">
        <v>32.324200939168001</v>
      </c>
      <c r="AB31" s="88">
        <v>6.0443562023820903</v>
      </c>
      <c r="AC31" s="88">
        <v>0</v>
      </c>
      <c r="AD31" s="88">
        <v>1.0969115804659459</v>
      </c>
      <c r="AE31" s="88">
        <v>0</v>
      </c>
      <c r="AF31" s="88">
        <v>0</v>
      </c>
      <c r="AG31" s="88">
        <v>0</v>
      </c>
      <c r="AH31" s="88">
        <v>0</v>
      </c>
      <c r="AI31" s="88">
        <v>0</v>
      </c>
      <c r="AJ31" s="88">
        <v>83.2412503566526</v>
      </c>
      <c r="AK31" s="88">
        <v>0</v>
      </c>
      <c r="AL31" s="88">
        <v>116.6180388168895</v>
      </c>
      <c r="AM31" s="88">
        <v>764.23495223047098</v>
      </c>
      <c r="AN31" s="88">
        <v>84.915039541438603</v>
      </c>
      <c r="AO31" s="88">
        <v>849.14999177190907</v>
      </c>
      <c r="AP31" s="88">
        <v>0</v>
      </c>
      <c r="AQ31" s="88">
        <v>4.4464259167093694</v>
      </c>
      <c r="AR31" s="88">
        <v>1.4569942910211249</v>
      </c>
      <c r="AS31" s="88">
        <v>10.33208774803485</v>
      </c>
      <c r="AT31" s="88">
        <v>1.8198975900174701</v>
      </c>
      <c r="AU31" s="88">
        <v>7.1536559377635101</v>
      </c>
      <c r="AV31" s="88">
        <v>7.8859905937598098</v>
      </c>
      <c r="AW31" s="88">
        <v>2.4413594557890601</v>
      </c>
      <c r="AX31" s="88">
        <v>0</v>
      </c>
      <c r="AY31" s="88">
        <v>1.0462706238529069</v>
      </c>
      <c r="AZ31" s="88">
        <v>150.8386444027397</v>
      </c>
      <c r="BA31" s="88">
        <v>138.22102159107561</v>
      </c>
      <c r="BB31" s="88">
        <v>12.617622811664649</v>
      </c>
      <c r="BC31" s="88">
        <v>0</v>
      </c>
      <c r="BD31" s="88">
        <v>1.7684450249949E-2</v>
      </c>
      <c r="BE31" s="88">
        <v>14.950517781599119</v>
      </c>
      <c r="BF31" s="88">
        <v>0.23844415416921499</v>
      </c>
      <c r="BG31" s="88">
        <v>20.966317942315989</v>
      </c>
      <c r="BH31" s="88">
        <v>7.3922916456951899</v>
      </c>
      <c r="BI31" s="88">
        <v>3.0827220494165921</v>
      </c>
      <c r="BJ31" s="88">
        <v>52.402458702469602</v>
      </c>
      <c r="BK31" s="88">
        <v>10.47532396903387</v>
      </c>
      <c r="BL31" s="88">
        <v>4.7434232178662405</v>
      </c>
      <c r="BM31" s="88">
        <v>12.55225663607753</v>
      </c>
      <c r="BN31" s="88">
        <v>7.0736519012108798E-2</v>
      </c>
      <c r="BO31" s="88">
        <v>228.77719263876719</v>
      </c>
      <c r="BP31" s="88">
        <v>2.310261852498217</v>
      </c>
      <c r="BQ31" s="88">
        <v>0</v>
      </c>
      <c r="BR31" s="88">
        <v>0</v>
      </c>
      <c r="BS31" s="88">
        <v>0.19459652039837461</v>
      </c>
      <c r="BT31" s="88">
        <v>0</v>
      </c>
      <c r="BU31" s="88">
        <v>4.1784177879925201E-2</v>
      </c>
      <c r="BV31" s="88">
        <v>66.5942339700281</v>
      </c>
      <c r="BW31" s="88">
        <v>0.35478249740791501</v>
      </c>
      <c r="BX31" s="48"/>
      <c r="BY31" s="79">
        <f t="shared" si="0"/>
        <v>6.7281779572311694E-3</v>
      </c>
      <c r="BZ31" s="79">
        <f t="shared" si="1"/>
        <v>-1.9504711764517179E-4</v>
      </c>
      <c r="CA31" s="79">
        <f t="shared" si="2"/>
        <v>7.236542031729163E-3</v>
      </c>
      <c r="CB31" s="79">
        <f t="shared" si="3"/>
        <v>1.7388018646668984E-2</v>
      </c>
      <c r="CC31" s="79">
        <f t="shared" si="4"/>
        <v>5.0259248198647891E-3</v>
      </c>
      <c r="CD31" s="79">
        <f t="shared" si="5"/>
        <v>8.7950372139345423E-3</v>
      </c>
      <c r="CE31" s="79">
        <f t="shared" si="6"/>
        <v>5.1054815696989931E-3</v>
      </c>
      <c r="CF31" s="79">
        <f t="shared" si="7"/>
        <v>8.7729842959675657E-3</v>
      </c>
      <c r="CH31" s="88">
        <f t="shared" si="8"/>
        <v>6.1007611919091005</v>
      </c>
      <c r="CI31" s="88">
        <f t="shared" si="9"/>
        <v>1.9945616787671838</v>
      </c>
    </row>
    <row r="32" spans="1:87" x14ac:dyDescent="0.25">
      <c r="A32" s="87" t="s">
        <v>31</v>
      </c>
      <c r="B32" s="88">
        <v>128.14214966</v>
      </c>
      <c r="C32" s="88">
        <v>90.794675339999998</v>
      </c>
      <c r="D32" s="88">
        <v>281.73448911999998</v>
      </c>
      <c r="E32" s="88">
        <v>50.441342319999997</v>
      </c>
      <c r="F32" s="88">
        <v>50.076290630000003</v>
      </c>
      <c r="G32" s="88"/>
      <c r="H32" s="88">
        <v>17.384948219999998</v>
      </c>
      <c r="I32" s="88"/>
      <c r="J32" s="88"/>
      <c r="K32" s="88" t="s">
        <v>31</v>
      </c>
      <c r="L32" s="88">
        <v>0</v>
      </c>
      <c r="M32" s="88">
        <v>1.1226570795041791E-2</v>
      </c>
      <c r="N32" s="88">
        <v>3.9922454783974503E-3</v>
      </c>
      <c r="O32" s="88">
        <v>3.9922454783974503E-3</v>
      </c>
      <c r="P32" s="88">
        <v>1.7864125233552079E-3</v>
      </c>
      <c r="Q32" s="88">
        <v>7.9960408485589898E-3</v>
      </c>
      <c r="R32" s="88">
        <v>0.42937115822358118</v>
      </c>
      <c r="S32" s="88">
        <v>37.349525469628404</v>
      </c>
      <c r="T32" s="88">
        <v>129.7466496324916</v>
      </c>
      <c r="U32" s="88">
        <v>3.6680986289455798E-2</v>
      </c>
      <c r="V32" s="88">
        <v>0.81514522217629204</v>
      </c>
      <c r="W32" s="88">
        <v>1.8631322768894901E-2</v>
      </c>
      <c r="X32" s="88">
        <v>2.9398940085561272E-2</v>
      </c>
      <c r="Y32" s="88">
        <v>0</v>
      </c>
      <c r="Z32" s="88">
        <v>12.48791967274849</v>
      </c>
      <c r="AA32" s="88">
        <v>12.48791967274849</v>
      </c>
      <c r="AB32" s="88">
        <v>0</v>
      </c>
      <c r="AC32" s="88">
        <v>0</v>
      </c>
      <c r="AD32" s="88">
        <v>1.8174398774230091E-2</v>
      </c>
      <c r="AE32" s="88">
        <v>0</v>
      </c>
      <c r="AF32" s="88">
        <v>0.2297569944848073</v>
      </c>
      <c r="AG32" s="88">
        <v>2.059822203850363E-3</v>
      </c>
      <c r="AH32" s="88">
        <v>0.23526764813130663</v>
      </c>
      <c r="AI32" s="88">
        <v>1.390492075728765E-3</v>
      </c>
      <c r="AJ32" s="88">
        <v>91.355217792504604</v>
      </c>
      <c r="AK32" s="88">
        <v>0</v>
      </c>
      <c r="AL32" s="88">
        <v>18.35528845566559</v>
      </c>
      <c r="AM32" s="88">
        <v>253.61706610830328</v>
      </c>
      <c r="AN32" s="88">
        <v>28.179693423422318</v>
      </c>
      <c r="AO32" s="88">
        <v>281.79675953172591</v>
      </c>
      <c r="AP32" s="88">
        <v>0</v>
      </c>
      <c r="AQ32" s="88">
        <v>7.0753341275483994E-2</v>
      </c>
      <c r="AR32" s="88">
        <v>0.39268644399749697</v>
      </c>
      <c r="AS32" s="88">
        <v>2.9503711915540909</v>
      </c>
      <c r="AT32" s="88">
        <v>0.53807988321696099</v>
      </c>
      <c r="AU32" s="88">
        <v>1.4338123376552678</v>
      </c>
      <c r="AV32" s="88">
        <v>3.367840975452407</v>
      </c>
      <c r="AW32" s="88">
        <v>0.78295821764877005</v>
      </c>
      <c r="AX32" s="88">
        <v>0</v>
      </c>
      <c r="AY32" s="88">
        <v>0.22551639858139119</v>
      </c>
      <c r="AZ32" s="88">
        <v>50.970306928653798</v>
      </c>
      <c r="BA32" s="88">
        <v>50.5328089982427</v>
      </c>
      <c r="BB32" s="88">
        <v>0.43749793041110502</v>
      </c>
      <c r="BC32" s="88">
        <v>2.9957638188461998E-4</v>
      </c>
      <c r="BD32" s="88">
        <v>4.9924436581292594E-5</v>
      </c>
      <c r="BE32" s="88">
        <v>1.496125430499617</v>
      </c>
      <c r="BF32" s="88">
        <v>0.429891808175839</v>
      </c>
      <c r="BG32" s="88">
        <v>9.0113157720486896</v>
      </c>
      <c r="BH32" s="88">
        <v>2.2507805065060569</v>
      </c>
      <c r="BI32" s="88">
        <v>1.2030396416888489</v>
      </c>
      <c r="BJ32" s="88">
        <v>22.521042846677268</v>
      </c>
      <c r="BK32" s="88">
        <v>0.58898054345078399</v>
      </c>
      <c r="BL32" s="88">
        <v>1.2266731102911741</v>
      </c>
      <c r="BM32" s="88">
        <v>5.6526295524551102</v>
      </c>
      <c r="BN32" s="88">
        <v>6.6572529307693499E-5</v>
      </c>
      <c r="BO32" s="88">
        <v>0</v>
      </c>
      <c r="BP32" s="88">
        <v>2.3377067419510191</v>
      </c>
      <c r="BQ32" s="88">
        <v>0</v>
      </c>
      <c r="BR32" s="88">
        <v>1.7525895864900731E-2</v>
      </c>
      <c r="BS32" s="88">
        <v>0.3701666456153917</v>
      </c>
      <c r="BT32" s="88">
        <v>0</v>
      </c>
      <c r="BU32" s="88">
        <v>1.56352271433059E-2</v>
      </c>
      <c r="BV32" s="88">
        <v>17.52114756929727</v>
      </c>
      <c r="BW32" s="88">
        <v>1.368052030787544E-2</v>
      </c>
      <c r="BX32" s="48"/>
      <c r="BY32" s="79">
        <f t="shared" si="0"/>
        <v>1.2521250632589047E-2</v>
      </c>
      <c r="BZ32" s="79">
        <f t="shared" si="1"/>
        <v>6.1737370655882131E-3</v>
      </c>
      <c r="CA32" s="79">
        <f t="shared" si="2"/>
        <v>2.2102516422620221E-4</v>
      </c>
      <c r="CB32" s="79">
        <f t="shared" si="3"/>
        <v>1.0486727440718144E-2</v>
      </c>
      <c r="CC32" s="79">
        <f t="shared" si="4"/>
        <v>9.1164573593476971E-3</v>
      </c>
      <c r="CD32" s="79" t="str">
        <f t="shared" si="5"/>
        <v/>
      </c>
      <c r="CE32" s="79">
        <f t="shared" si="6"/>
        <v>7.8343258532449934E-3</v>
      </c>
      <c r="CF32" s="79" t="str">
        <f t="shared" si="7"/>
        <v/>
      </c>
      <c r="CH32" s="88">
        <f t="shared" si="8"/>
        <v>6.2270411725933172E-2</v>
      </c>
      <c r="CI32" s="88">
        <f t="shared" si="9"/>
        <v>0</v>
      </c>
    </row>
    <row r="33" spans="1:87" x14ac:dyDescent="0.25">
      <c r="A33" s="87" t="s">
        <v>32</v>
      </c>
      <c r="B33" s="88">
        <v>2873.2319391000001</v>
      </c>
      <c r="C33" s="88">
        <v>229.48520707</v>
      </c>
      <c r="D33" s="88">
        <v>2547.9899924000001</v>
      </c>
      <c r="E33" s="88">
        <v>379.97743892</v>
      </c>
      <c r="F33" s="88">
        <v>353.52048004</v>
      </c>
      <c r="G33" s="88">
        <v>340.17437244000001</v>
      </c>
      <c r="H33" s="88">
        <v>343.47380258999999</v>
      </c>
      <c r="I33" s="88">
        <v>11.76140217</v>
      </c>
      <c r="J33" s="88"/>
      <c r="K33" s="88" t="s">
        <v>32</v>
      </c>
      <c r="L33" s="88">
        <v>3.2063545358443904E-3</v>
      </c>
      <c r="M33" s="88">
        <v>0.14033763755331041</v>
      </c>
      <c r="N33" s="88">
        <v>0.73669957149046694</v>
      </c>
      <c r="O33" s="88">
        <v>0.73644474493467005</v>
      </c>
      <c r="P33" s="88">
        <v>0.30448850413531903</v>
      </c>
      <c r="Q33" s="88">
        <v>8.5667217760258305E-2</v>
      </c>
      <c r="R33" s="88">
        <v>11.647510096854539</v>
      </c>
      <c r="S33" s="88">
        <v>2088.1432900806503</v>
      </c>
      <c r="T33" s="88">
        <v>2892.702913341815</v>
      </c>
      <c r="U33" s="88">
        <v>22.199031729642961</v>
      </c>
      <c r="V33" s="88">
        <v>333.19829928493499</v>
      </c>
      <c r="W33" s="88">
        <v>7.5676078172013295</v>
      </c>
      <c r="X33" s="88">
        <v>0.31530467064957901</v>
      </c>
      <c r="Y33" s="88">
        <v>1.844784746220446E-3</v>
      </c>
      <c r="Z33" s="88">
        <v>98.9123911576403</v>
      </c>
      <c r="AA33" s="88">
        <v>98.9123911576403</v>
      </c>
      <c r="AB33" s="88">
        <v>11.864822455816611</v>
      </c>
      <c r="AC33" s="88">
        <v>0</v>
      </c>
      <c r="AD33" s="88">
        <v>7.3837986306706904</v>
      </c>
      <c r="AE33" s="88">
        <v>1.756789903933593E-3</v>
      </c>
      <c r="AF33" s="88">
        <v>2.4660847478156418</v>
      </c>
      <c r="AG33" s="88">
        <v>2.5884873365410569E-2</v>
      </c>
      <c r="AH33" s="88">
        <v>2.4820663676637018</v>
      </c>
      <c r="AI33" s="88">
        <v>1.5417962358967498E-2</v>
      </c>
      <c r="AJ33" s="88">
        <v>230.7956817076996</v>
      </c>
      <c r="AK33" s="88">
        <v>0</v>
      </c>
      <c r="AL33" s="88">
        <v>679.17456533121594</v>
      </c>
      <c r="AM33" s="88">
        <v>2309.9155415268042</v>
      </c>
      <c r="AN33" s="88">
        <v>256.65752975412886</v>
      </c>
      <c r="AO33" s="88">
        <v>2566.5730712809373</v>
      </c>
      <c r="AP33" s="88">
        <v>1.3111867336871761E-5</v>
      </c>
      <c r="AQ33" s="88">
        <v>28.724811172452071</v>
      </c>
      <c r="AR33" s="88">
        <v>2.8801666731702937</v>
      </c>
      <c r="AS33" s="88">
        <v>84.3092538142282</v>
      </c>
      <c r="AT33" s="88">
        <v>3.8750164486846597</v>
      </c>
      <c r="AU33" s="88">
        <v>10.756247471022991</v>
      </c>
      <c r="AV33" s="88">
        <v>23.665276419914292</v>
      </c>
      <c r="AW33" s="88">
        <v>5.6457639522258303</v>
      </c>
      <c r="AX33" s="88">
        <v>0</v>
      </c>
      <c r="AY33" s="88">
        <v>1.545283910778942</v>
      </c>
      <c r="AZ33" s="88">
        <v>390.04731542210203</v>
      </c>
      <c r="BA33" s="88">
        <v>354.42624610162102</v>
      </c>
      <c r="BB33" s="88">
        <v>35.621069320480302</v>
      </c>
      <c r="BC33" s="88">
        <v>7.9581849347156201E-4</v>
      </c>
      <c r="BD33" s="88">
        <v>4.1321298301889801E-3</v>
      </c>
      <c r="BE33" s="88">
        <v>13.181956293369041</v>
      </c>
      <c r="BF33" s="88">
        <v>1.1958963662318041</v>
      </c>
      <c r="BG33" s="88">
        <v>63.329535386938602</v>
      </c>
      <c r="BH33" s="88">
        <v>16.2574620898714</v>
      </c>
      <c r="BI33" s="88">
        <v>8.5071128226326387</v>
      </c>
      <c r="BJ33" s="88">
        <v>158.27335748496679</v>
      </c>
      <c r="BK33" s="88">
        <v>71.352434815464306</v>
      </c>
      <c r="BL33" s="88">
        <v>9.0436789827874087</v>
      </c>
      <c r="BM33" s="88">
        <v>36.248360499787701</v>
      </c>
      <c r="BN33" s="88">
        <v>1.6203350915193669E-2</v>
      </c>
      <c r="BO33" s="88">
        <v>343.16650422693897</v>
      </c>
      <c r="BP33" s="88">
        <v>30.276680357175898</v>
      </c>
      <c r="BQ33" s="88">
        <v>0.30865022431941203</v>
      </c>
      <c r="BR33" s="88">
        <v>0.18577111729263529</v>
      </c>
      <c r="BS33" s="88">
        <v>4.2556116964747295</v>
      </c>
      <c r="BT33" s="88">
        <v>0</v>
      </c>
      <c r="BU33" s="88">
        <v>0.46327676563731601</v>
      </c>
      <c r="BV33" s="88">
        <v>345.85080556887397</v>
      </c>
      <c r="BW33" s="88">
        <v>2.4827026822109031</v>
      </c>
      <c r="BX33" s="48"/>
      <c r="BY33" s="79">
        <f t="shared" si="0"/>
        <v>6.7766802870477417E-3</v>
      </c>
      <c r="BZ33" s="79">
        <f t="shared" si="1"/>
        <v>5.710497223029562E-3</v>
      </c>
      <c r="CA33" s="79">
        <f t="shared" si="2"/>
        <v>7.293230717689508E-3</v>
      </c>
      <c r="CB33" s="79">
        <f t="shared" si="3"/>
        <v>2.6501248418125511E-2</v>
      </c>
      <c r="CC33" s="79">
        <f t="shared" si="4"/>
        <v>2.5621317936616785E-3</v>
      </c>
      <c r="CD33" s="79">
        <f t="shared" si="5"/>
        <v>8.795876554359509E-3</v>
      </c>
      <c r="CE33" s="79">
        <f t="shared" si="6"/>
        <v>6.9204782459388057E-3</v>
      </c>
      <c r="CF33" s="79">
        <f t="shared" si="7"/>
        <v>8.7931935598977232E-3</v>
      </c>
      <c r="CH33" s="88">
        <f t="shared" si="8"/>
        <v>18.583078880937137</v>
      </c>
      <c r="CI33" s="88">
        <f t="shared" si="9"/>
        <v>2.9921317869389554</v>
      </c>
    </row>
    <row r="34" spans="1:87" x14ac:dyDescent="0.25">
      <c r="A34" s="87" t="s">
        <v>33</v>
      </c>
      <c r="B34" s="88">
        <v>3520.4746917000002</v>
      </c>
      <c r="C34" s="88">
        <v>258.77362388</v>
      </c>
      <c r="D34" s="88">
        <v>6842.1215890000003</v>
      </c>
      <c r="E34" s="88">
        <v>877.90364500999999</v>
      </c>
      <c r="F34" s="88">
        <v>780.5335321</v>
      </c>
      <c r="G34" s="88">
        <v>2797.2781331000001</v>
      </c>
      <c r="H34" s="88">
        <v>320.64332744000001</v>
      </c>
      <c r="I34" s="88">
        <v>44.997943169999999</v>
      </c>
      <c r="J34" s="88"/>
      <c r="K34" s="88" t="s">
        <v>33</v>
      </c>
      <c r="L34" s="88">
        <v>0</v>
      </c>
      <c r="M34" s="88">
        <v>0.17028995601280039</v>
      </c>
      <c r="N34" s="88">
        <v>0.34554469840948898</v>
      </c>
      <c r="O34" s="88">
        <v>0.34554469840948898</v>
      </c>
      <c r="P34" s="88">
        <v>0.14195535829775618</v>
      </c>
      <c r="Q34" s="88">
        <v>0.1212842403517172</v>
      </c>
      <c r="R34" s="88">
        <v>1.1991834988365189</v>
      </c>
      <c r="S34" s="88">
        <v>1085.0154797393541</v>
      </c>
      <c r="T34" s="88">
        <v>3541.35378627821</v>
      </c>
      <c r="U34" s="88">
        <v>6.5410438479841799</v>
      </c>
      <c r="V34" s="88">
        <v>147.27293396376518</v>
      </c>
      <c r="W34" s="88">
        <v>3.3223791111832099</v>
      </c>
      <c r="X34" s="88">
        <v>0.44594014166989004</v>
      </c>
      <c r="Y34" s="88">
        <v>0</v>
      </c>
      <c r="Z34" s="88">
        <v>132.53302234074209</v>
      </c>
      <c r="AA34" s="88">
        <v>132.53302234074209</v>
      </c>
      <c r="AB34" s="88">
        <v>45.2536890484079</v>
      </c>
      <c r="AC34" s="88">
        <v>0</v>
      </c>
      <c r="AD34" s="88">
        <v>4.6513850939181003</v>
      </c>
      <c r="AE34" s="88">
        <v>0</v>
      </c>
      <c r="AF34" s="88">
        <v>3.4850687907131399</v>
      </c>
      <c r="AG34" s="88">
        <v>3.1243784514408797E-2</v>
      </c>
      <c r="AH34" s="88">
        <v>3.5687509577500895</v>
      </c>
      <c r="AI34" s="88">
        <v>2.108740337769786E-2</v>
      </c>
      <c r="AJ34" s="88">
        <v>260.5488999907729</v>
      </c>
      <c r="AK34" s="88">
        <v>0</v>
      </c>
      <c r="AL34" s="88">
        <v>469.57819775260702</v>
      </c>
      <c r="AM34" s="88">
        <v>5888.9860021265704</v>
      </c>
      <c r="AN34" s="88">
        <v>654.33194853486202</v>
      </c>
      <c r="AO34" s="88">
        <v>6543.3179506614297</v>
      </c>
      <c r="AP34" s="88">
        <v>0</v>
      </c>
      <c r="AQ34" s="88">
        <v>15.059729976851459</v>
      </c>
      <c r="AR34" s="88">
        <v>26.130840084547167</v>
      </c>
      <c r="AS34" s="88">
        <v>56.563774490514</v>
      </c>
      <c r="AT34" s="88">
        <v>17.550269945600881</v>
      </c>
      <c r="AU34" s="88">
        <v>11.579908708808009</v>
      </c>
      <c r="AV34" s="88">
        <v>42.572653450068003</v>
      </c>
      <c r="AW34" s="88">
        <v>17.316612696087319</v>
      </c>
      <c r="AX34" s="88">
        <v>0</v>
      </c>
      <c r="AY34" s="88">
        <v>3.8015629803953903</v>
      </c>
      <c r="AZ34" s="88">
        <v>886.88075160058588</v>
      </c>
      <c r="BA34" s="88">
        <v>785.75124867835893</v>
      </c>
      <c r="BB34" s="88">
        <v>101.12950292222629</v>
      </c>
      <c r="BC34" s="88">
        <v>4.2765940644962103E-3</v>
      </c>
      <c r="BD34" s="88">
        <v>0.11044681291324251</v>
      </c>
      <c r="BE34" s="88">
        <v>237.71322402519849</v>
      </c>
      <c r="BF34" s="88">
        <v>6.1369587933001508</v>
      </c>
      <c r="BG34" s="88">
        <v>74.279840546635896</v>
      </c>
      <c r="BH34" s="88">
        <v>18.729822228762501</v>
      </c>
      <c r="BI34" s="88">
        <v>9.4890500786498801</v>
      </c>
      <c r="BJ34" s="88">
        <v>185.5865182810561</v>
      </c>
      <c r="BK34" s="88">
        <v>31.849490182790799</v>
      </c>
      <c r="BL34" s="88">
        <v>44.319237780606898</v>
      </c>
      <c r="BM34" s="88">
        <v>88.758870478127406</v>
      </c>
      <c r="BN34" s="88">
        <v>1.671155193536817</v>
      </c>
      <c r="BO34" s="88">
        <v>2813.4970048226</v>
      </c>
      <c r="BP34" s="88">
        <v>25.146315453095131</v>
      </c>
      <c r="BQ34" s="88">
        <v>63.561756107739797</v>
      </c>
      <c r="BR34" s="88">
        <v>0.26585259582132481</v>
      </c>
      <c r="BS34" s="88">
        <v>17.047575332276761</v>
      </c>
      <c r="BT34" s="88">
        <v>0</v>
      </c>
      <c r="BU34" s="88">
        <v>0.2613923937055832</v>
      </c>
      <c r="BV34" s="88">
        <v>322.07157970116299</v>
      </c>
      <c r="BW34" s="88">
        <v>45.0273695543573</v>
      </c>
      <c r="BX34" s="48"/>
      <c r="BY34" s="79">
        <f t="shared" si="0"/>
        <v>5.9307611633837628E-3</v>
      </c>
      <c r="BZ34" s="79">
        <f t="shared" si="1"/>
        <v>6.8603441268656274E-3</v>
      </c>
      <c r="CA34" s="79">
        <f t="shared" si="2"/>
        <v>-4.3671196784774151E-2</v>
      </c>
      <c r="CB34" s="79">
        <f t="shared" si="3"/>
        <v>1.0225617175201082E-2</v>
      </c>
      <c r="CC34" s="79">
        <f t="shared" si="4"/>
        <v>6.6848077164869974E-3</v>
      </c>
      <c r="CD34" s="79">
        <f t="shared" si="5"/>
        <v>5.7980904832748478E-3</v>
      </c>
      <c r="CE34" s="79">
        <f t="shared" si="6"/>
        <v>4.4543333321983491E-3</v>
      </c>
      <c r="CF34" s="79">
        <f t="shared" si="7"/>
        <v>5.6835015200962643E-3</v>
      </c>
      <c r="CH34" s="88">
        <f t="shared" si="8"/>
        <v>-298.80363833857064</v>
      </c>
      <c r="CI34" s="88">
        <f t="shared" si="9"/>
        <v>16.218871722599943</v>
      </c>
    </row>
    <row r="35" spans="1:87" x14ac:dyDescent="0.25">
      <c r="A35" s="87" t="s">
        <v>34</v>
      </c>
      <c r="B35" s="88">
        <v>862.63104366000005</v>
      </c>
      <c r="C35" s="88">
        <v>40.094596699999997</v>
      </c>
      <c r="D35" s="88">
        <v>5851.4821035000004</v>
      </c>
      <c r="E35" s="88">
        <v>549.41273866999995</v>
      </c>
      <c r="F35" s="88">
        <v>371.57254845</v>
      </c>
      <c r="G35" s="88">
        <v>7776.0078635</v>
      </c>
      <c r="H35" s="88">
        <v>115.20374167999999</v>
      </c>
      <c r="I35" s="88">
        <v>23.976052379999999</v>
      </c>
      <c r="J35" s="88"/>
      <c r="K35" s="88" t="s">
        <v>34</v>
      </c>
      <c r="L35" s="88">
        <v>0.12150510410996651</v>
      </c>
      <c r="M35" s="88">
        <v>0.2707761246215481</v>
      </c>
      <c r="N35" s="88">
        <v>0.1546861438120333</v>
      </c>
      <c r="O35" s="88">
        <v>0.1450356387210105</v>
      </c>
      <c r="P35" s="88">
        <v>0.27898549008746731</v>
      </c>
      <c r="Q35" s="88">
        <v>7.6842547537051401E-2</v>
      </c>
      <c r="R35" s="88">
        <v>0.47733769376374102</v>
      </c>
      <c r="S35" s="88">
        <v>1.5693616357170721</v>
      </c>
      <c r="T35" s="88">
        <v>864.15289194596403</v>
      </c>
      <c r="U35" s="88">
        <v>0.47604078036012398</v>
      </c>
      <c r="V35" s="88">
        <v>2.3586537453330898</v>
      </c>
      <c r="W35" s="88">
        <v>0.14314522288066922</v>
      </c>
      <c r="X35" s="88">
        <v>0.29471359873410502</v>
      </c>
      <c r="Y35" s="88">
        <v>6.9904739590050405E-2</v>
      </c>
      <c r="Z35" s="88">
        <v>0.46525904029277299</v>
      </c>
      <c r="AA35" s="88">
        <v>0.46525904029277299</v>
      </c>
      <c r="AB35" s="88">
        <v>24.094939278735861</v>
      </c>
      <c r="AC35" s="88">
        <v>0</v>
      </c>
      <c r="AD35" s="88">
        <v>1.774718568241314</v>
      </c>
      <c r="AE35" s="88">
        <v>6.65758349012604E-2</v>
      </c>
      <c r="AF35" s="88">
        <v>2.378341743976033</v>
      </c>
      <c r="AG35" s="88">
        <v>0.16441396928741089</v>
      </c>
      <c r="AH35" s="88">
        <v>0.79659901287389001</v>
      </c>
      <c r="AI35" s="88">
        <v>3.3183992849749398E-2</v>
      </c>
      <c r="AJ35" s="88">
        <v>40.1792220101742</v>
      </c>
      <c r="AK35" s="88">
        <v>0</v>
      </c>
      <c r="AL35" s="88">
        <v>119.2199676471722</v>
      </c>
      <c r="AM35" s="88">
        <v>5258.9422310637701</v>
      </c>
      <c r="AN35" s="88">
        <v>584.32694118288896</v>
      </c>
      <c r="AO35" s="88">
        <v>5843.2691722466698</v>
      </c>
      <c r="AP35" s="88">
        <v>4.9672465661358895E-4</v>
      </c>
      <c r="AQ35" s="88">
        <v>3.5369355549584602</v>
      </c>
      <c r="AR35" s="88">
        <v>14.160288368855301</v>
      </c>
      <c r="AS35" s="88">
        <v>34.0862845632698</v>
      </c>
      <c r="AT35" s="88">
        <v>41.142612305979398</v>
      </c>
      <c r="AU35" s="88">
        <v>0.40498915248819001</v>
      </c>
      <c r="AV35" s="88">
        <v>8.3006332346764893</v>
      </c>
      <c r="AW35" s="88">
        <v>9.37561270016589</v>
      </c>
      <c r="AX35" s="88">
        <v>0.456345618589372</v>
      </c>
      <c r="AY35" s="88">
        <v>1.55001415521641</v>
      </c>
      <c r="AZ35" s="88">
        <v>552.35921663331999</v>
      </c>
      <c r="BA35" s="88">
        <v>373.202205770045</v>
      </c>
      <c r="BB35" s="88">
        <v>179.15701086327391</v>
      </c>
      <c r="BC35" s="88">
        <v>2.6453142182685982</v>
      </c>
      <c r="BD35" s="88">
        <v>9.0358633354828299E-2</v>
      </c>
      <c r="BE35" s="88">
        <v>120.77474652446841</v>
      </c>
      <c r="BF35" s="88">
        <v>1.5200538037996609</v>
      </c>
      <c r="BG35" s="88">
        <v>32.542418468118363</v>
      </c>
      <c r="BH35" s="88">
        <v>1.368193932880283</v>
      </c>
      <c r="BI35" s="88">
        <v>1.1493377833628191</v>
      </c>
      <c r="BJ35" s="88">
        <v>81.331013652121598</v>
      </c>
      <c r="BK35" s="88">
        <v>2.2112326200807892</v>
      </c>
      <c r="BL35" s="88">
        <v>23.168478798480979</v>
      </c>
      <c r="BM35" s="88">
        <v>31.099044158578298</v>
      </c>
      <c r="BN35" s="88">
        <v>2.122750260641427</v>
      </c>
      <c r="BO35" s="88">
        <v>7790.9073364308197</v>
      </c>
      <c r="BP35" s="88">
        <v>23.575346274672469</v>
      </c>
      <c r="BQ35" s="88">
        <v>221.9814590166277</v>
      </c>
      <c r="BR35" s="88">
        <v>9.242055932759019E-2</v>
      </c>
      <c r="BS35" s="88">
        <v>16.831468213063388</v>
      </c>
      <c r="BT35" s="88">
        <v>0</v>
      </c>
      <c r="BU35" s="88">
        <v>1.6555771256535301</v>
      </c>
      <c r="BV35" s="88">
        <v>115.804533970469</v>
      </c>
      <c r="BW35" s="88">
        <v>49.299664181475002</v>
      </c>
      <c r="BX35" s="48"/>
      <c r="BY35" s="79">
        <f t="shared" ref="BY35:BY61" si="10">+IF(B35=0,"",(T35-B35)/B35)</f>
        <v>1.7641937386197399E-3</v>
      </c>
      <c r="BZ35" s="79">
        <f t="shared" ref="BZ35:BZ61" si="11">IF(C35=0,"",(AJ35-C35)/C35)</f>
        <v>2.1106412618986043E-3</v>
      </c>
      <c r="CA35" s="79">
        <f t="shared" ref="CA35:CA61" si="12">IF(D35=0,"",(AO35-D35)/D35)</f>
        <v>-1.403564277914856E-3</v>
      </c>
      <c r="CB35" s="79">
        <f t="shared" ref="CB35:CB61" si="13">IF(E35=0,"",(AZ35-E35)/E35)</f>
        <v>5.3629589485907642E-3</v>
      </c>
      <c r="CC35" s="79">
        <f t="shared" ref="CC35:CC61" si="14">IF(F35=0,"",(BA35-F35)/F35)</f>
        <v>4.3858388539278498E-3</v>
      </c>
      <c r="CD35" s="79">
        <f t="shared" ref="CD35:CD61" si="15">IF(G35=0,"",(BO35-G35)/G35)</f>
        <v>1.9160825442006942E-3</v>
      </c>
      <c r="CE35" s="79">
        <f t="shared" ref="CE35:CE61" si="16">IF(H35=0,"",(BV35-H35)/H35)</f>
        <v>5.2150414709429774E-3</v>
      </c>
      <c r="CF35" s="79">
        <f t="shared" ref="CF35:CF54" si="17">IF(I35=0,"",(AB35-I35)/I35)</f>
        <v>4.9585685271122375E-3</v>
      </c>
      <c r="CH35" s="88">
        <f t="shared" ref="CH35:CH51" si="18">AO35-D35</f>
        <v>-8.2129312533306802</v>
      </c>
      <c r="CI35" s="88">
        <f t="shared" ref="CI35:CI51" si="19">BO35-G35</f>
        <v>14.899472930819684</v>
      </c>
    </row>
    <row r="36" spans="1:87" x14ac:dyDescent="0.25">
      <c r="A36" s="87" t="s">
        <v>35</v>
      </c>
      <c r="B36" s="88">
        <v>3558.9269026000002</v>
      </c>
      <c r="C36" s="88">
        <v>304.39337981</v>
      </c>
      <c r="D36" s="88">
        <v>13810.860412</v>
      </c>
      <c r="E36" s="88">
        <v>1977.3248924</v>
      </c>
      <c r="F36" s="88">
        <v>1594.0239094000001</v>
      </c>
      <c r="G36" s="88">
        <v>19145.724818999999</v>
      </c>
      <c r="H36" s="88">
        <v>343.06978745999999</v>
      </c>
      <c r="I36" s="88">
        <v>83.670862729999996</v>
      </c>
      <c r="J36" s="88"/>
      <c r="K36" s="88" t="s">
        <v>35</v>
      </c>
      <c r="L36" s="88">
        <v>0</v>
      </c>
      <c r="M36" s="88">
        <v>8.4447250766932803E-3</v>
      </c>
      <c r="N36" s="88">
        <v>0.17557099934739639</v>
      </c>
      <c r="O36" s="88">
        <v>0.17557099934739639</v>
      </c>
      <c r="P36" s="88">
        <v>7.0895350986292599E-2</v>
      </c>
      <c r="Q36" s="88">
        <v>6.0143409900736793E-3</v>
      </c>
      <c r="R36" s="88">
        <v>1.090421052490133</v>
      </c>
      <c r="S36" s="88">
        <v>667.73757186117996</v>
      </c>
      <c r="T36" s="88">
        <v>3572.4643066593799</v>
      </c>
      <c r="U36" s="88">
        <v>3.7565324888688503</v>
      </c>
      <c r="V36" s="88">
        <v>89.893316583129902</v>
      </c>
      <c r="W36" s="88">
        <v>3.6291493481411301</v>
      </c>
      <c r="X36" s="88">
        <v>2.211389333761021E-2</v>
      </c>
      <c r="Y36" s="88">
        <v>0</v>
      </c>
      <c r="Z36" s="88">
        <v>100.6746202707446</v>
      </c>
      <c r="AA36" s="88">
        <v>100.6746202707446</v>
      </c>
      <c r="AB36" s="88">
        <v>83.955522073107289</v>
      </c>
      <c r="AC36" s="88">
        <v>0</v>
      </c>
      <c r="AD36" s="88">
        <v>4.57551539381934</v>
      </c>
      <c r="AE36" s="88">
        <v>0</v>
      </c>
      <c r="AF36" s="88">
        <v>0.17282068588242722</v>
      </c>
      <c r="AG36" s="88">
        <v>1.549530124946947E-3</v>
      </c>
      <c r="AH36" s="88">
        <v>0.1769726616504893</v>
      </c>
      <c r="AI36" s="88">
        <v>1.045708718915656E-3</v>
      </c>
      <c r="AJ36" s="88">
        <v>306.25030735911616</v>
      </c>
      <c r="AK36" s="88">
        <v>0</v>
      </c>
      <c r="AL36" s="88">
        <v>434.75573090527098</v>
      </c>
      <c r="AM36" s="88">
        <v>12426.328014165339</v>
      </c>
      <c r="AN36" s="88">
        <v>1380.703444523949</v>
      </c>
      <c r="AO36" s="88">
        <v>13807.031458689311</v>
      </c>
      <c r="AP36" s="88">
        <v>0</v>
      </c>
      <c r="AQ36" s="88">
        <v>14.01494617162815</v>
      </c>
      <c r="AR36" s="88">
        <v>76.592365623185898</v>
      </c>
      <c r="AS36" s="88">
        <v>75.824871619115001</v>
      </c>
      <c r="AT36" s="88">
        <v>46.528130050320399</v>
      </c>
      <c r="AU36" s="88">
        <v>11.169352399455439</v>
      </c>
      <c r="AV36" s="88">
        <v>77.856455010058397</v>
      </c>
      <c r="AW36" s="88">
        <v>41.8843353319334</v>
      </c>
      <c r="AX36" s="88">
        <v>0</v>
      </c>
      <c r="AY36" s="88">
        <v>7.1402401542573894</v>
      </c>
      <c r="AZ36" s="88">
        <v>2010.4124952718421</v>
      </c>
      <c r="BA36" s="88">
        <v>1601.073765717455</v>
      </c>
      <c r="BB36" s="88">
        <v>409.33872955438898</v>
      </c>
      <c r="BC36" s="88">
        <v>2.2534742086784918E-4</v>
      </c>
      <c r="BD36" s="88">
        <v>0.34984053864426601</v>
      </c>
      <c r="BE36" s="88">
        <v>731.26940223173801</v>
      </c>
      <c r="BF36" s="88">
        <v>0.32336797896790598</v>
      </c>
      <c r="BG36" s="88">
        <v>82.912016781692799</v>
      </c>
      <c r="BH36" s="88">
        <v>21.02379517286985</v>
      </c>
      <c r="BI36" s="88">
        <v>9.6728494780777794</v>
      </c>
      <c r="BJ36" s="88">
        <v>207.04015089480032</v>
      </c>
      <c r="BK36" s="88">
        <v>23.310764200773111</v>
      </c>
      <c r="BL36" s="88">
        <v>120.32330267497801</v>
      </c>
      <c r="BM36" s="88">
        <v>161.66372000826721</v>
      </c>
      <c r="BN36" s="88">
        <v>5.3242160407854993</v>
      </c>
      <c r="BO36" s="88">
        <v>19233.724984429849</v>
      </c>
      <c r="BP36" s="88">
        <v>39.4983592151018</v>
      </c>
      <c r="BQ36" s="88">
        <v>393.20485127950599</v>
      </c>
      <c r="BR36" s="88">
        <v>1.318348545158925E-2</v>
      </c>
      <c r="BS36" s="88">
        <v>29.589637288255702</v>
      </c>
      <c r="BT36" s="88">
        <v>0</v>
      </c>
      <c r="BU36" s="88">
        <v>7.5759784972291105E-2</v>
      </c>
      <c r="BV36" s="88">
        <v>344.89544557207</v>
      </c>
      <c r="BW36" s="88">
        <v>88.257279424439901</v>
      </c>
      <c r="BX36" s="48"/>
      <c r="BY36" s="79">
        <f t="shared" si="10"/>
        <v>3.8037881726342418E-3</v>
      </c>
      <c r="BZ36" s="79">
        <f t="shared" si="11"/>
        <v>6.1004202859971683E-3</v>
      </c>
      <c r="CA36" s="79">
        <f t="shared" si="12"/>
        <v>-2.7724219899884906E-4</v>
      </c>
      <c r="CB36" s="79">
        <f t="shared" si="13"/>
        <v>1.6733518603349849E-2</v>
      </c>
      <c r="CC36" s="79">
        <f t="shared" si="14"/>
        <v>4.4226791554892696E-3</v>
      </c>
      <c r="CD36" s="79">
        <f t="shared" si="15"/>
        <v>4.5963350179628586E-3</v>
      </c>
      <c r="CE36" s="79">
        <f t="shared" si="16"/>
        <v>5.3215356723386132E-3</v>
      </c>
      <c r="CF36" s="79">
        <f t="shared" si="17"/>
        <v>3.4021322814116184E-3</v>
      </c>
      <c r="CH36" s="88">
        <f t="shared" si="18"/>
        <v>-3.8289533106890303</v>
      </c>
      <c r="CI36" s="88">
        <f t="shared" si="19"/>
        <v>88.000165429850313</v>
      </c>
    </row>
    <row r="37" spans="1:87" x14ac:dyDescent="0.25">
      <c r="A37" s="87" t="s">
        <v>36</v>
      </c>
      <c r="B37" s="88">
        <v>1453.6842810999999</v>
      </c>
      <c r="C37" s="88">
        <v>221.60685111999999</v>
      </c>
      <c r="D37" s="88">
        <v>475.29188549999998</v>
      </c>
      <c r="E37" s="88">
        <v>152.91938592</v>
      </c>
      <c r="F37" s="88">
        <v>163.54585587</v>
      </c>
      <c r="G37" s="88">
        <v>0.12992678999999999</v>
      </c>
      <c r="H37" s="88">
        <v>67.134484630000003</v>
      </c>
      <c r="I37" s="88"/>
      <c r="J37" s="88"/>
      <c r="K37" s="88" t="s">
        <v>36</v>
      </c>
      <c r="L37" s="88">
        <v>0</v>
      </c>
      <c r="M37" s="88">
        <v>0</v>
      </c>
      <c r="N37" s="88">
        <v>1.080374858314455E-2</v>
      </c>
      <c r="O37" s="88">
        <v>1.080374858314455E-2</v>
      </c>
      <c r="P37" s="88">
        <v>4.3543278989401201E-3</v>
      </c>
      <c r="Q37" s="88">
        <v>0</v>
      </c>
      <c r="R37" s="88">
        <v>6.4104715753523112E-2</v>
      </c>
      <c r="S37" s="88">
        <v>177.0039425420153</v>
      </c>
      <c r="T37" s="88">
        <v>1458.4111332246371</v>
      </c>
      <c r="U37" s="88">
        <v>0.2342375852914228</v>
      </c>
      <c r="V37" s="88">
        <v>5.0440857492974303</v>
      </c>
      <c r="W37" s="88">
        <v>0.1152371556738702</v>
      </c>
      <c r="X37" s="88">
        <v>0</v>
      </c>
      <c r="Y37" s="88">
        <v>0</v>
      </c>
      <c r="Z37" s="88">
        <v>64.213102754596605</v>
      </c>
      <c r="AA37" s="88">
        <v>64.213102754596605</v>
      </c>
      <c r="AB37" s="88">
        <v>0</v>
      </c>
      <c r="AC37" s="88">
        <v>0</v>
      </c>
      <c r="AD37" s="88">
        <v>0.1124111185700821</v>
      </c>
      <c r="AE37" s="88">
        <v>0</v>
      </c>
      <c r="AF37" s="88">
        <v>0</v>
      </c>
      <c r="AG37" s="88">
        <v>0</v>
      </c>
      <c r="AH37" s="88">
        <v>0</v>
      </c>
      <c r="AI37" s="88">
        <v>0</v>
      </c>
      <c r="AJ37" s="88">
        <v>222.46589074819298</v>
      </c>
      <c r="AK37" s="88">
        <v>0</v>
      </c>
      <c r="AL37" s="88">
        <v>72.492539168196004</v>
      </c>
      <c r="AM37" s="88">
        <v>427.92297815550199</v>
      </c>
      <c r="AN37" s="88">
        <v>47.546983496199701</v>
      </c>
      <c r="AO37" s="88">
        <v>475.469961651701</v>
      </c>
      <c r="AP37" s="88">
        <v>0</v>
      </c>
      <c r="AQ37" s="88">
        <v>0.43331665931480201</v>
      </c>
      <c r="AR37" s="88">
        <v>1.3166706652997999</v>
      </c>
      <c r="AS37" s="88">
        <v>1.1268982250523312</v>
      </c>
      <c r="AT37" s="88">
        <v>1.7762990338244049</v>
      </c>
      <c r="AU37" s="88">
        <v>4.6568588672652105</v>
      </c>
      <c r="AV37" s="88">
        <v>11.24637752542205</v>
      </c>
      <c r="AW37" s="88">
        <v>2.6313084851491051</v>
      </c>
      <c r="AX37" s="88">
        <v>0</v>
      </c>
      <c r="AY37" s="88">
        <v>0.61996249405578696</v>
      </c>
      <c r="AZ37" s="88">
        <v>168.84864971309031</v>
      </c>
      <c r="BA37" s="88">
        <v>164.45465743808558</v>
      </c>
      <c r="BB37" s="88">
        <v>4.3939922750045399</v>
      </c>
      <c r="BC37" s="88">
        <v>0</v>
      </c>
      <c r="BD37" s="88">
        <v>1.7055947794551242E-5</v>
      </c>
      <c r="BE37" s="88">
        <v>4.9108453611997396</v>
      </c>
      <c r="BF37" s="88">
        <v>2.300197864823595E-4</v>
      </c>
      <c r="BG37" s="88">
        <v>30.203883272099901</v>
      </c>
      <c r="BH37" s="88">
        <v>7.5160755219717998</v>
      </c>
      <c r="BI37" s="88">
        <v>4.02855683835159</v>
      </c>
      <c r="BJ37" s="88">
        <v>75.485054308768198</v>
      </c>
      <c r="BK37" s="88">
        <v>1.0659545394635039</v>
      </c>
      <c r="BL37" s="88">
        <v>4.1123139385020604</v>
      </c>
      <c r="BM37" s="88">
        <v>15.950135816729759</v>
      </c>
      <c r="BN37" s="88">
        <v>6.8233711977159895E-5</v>
      </c>
      <c r="BO37" s="88">
        <v>0.13100865644824361</v>
      </c>
      <c r="BP37" s="88">
        <v>0.33256655233003102</v>
      </c>
      <c r="BQ37" s="88">
        <v>0</v>
      </c>
      <c r="BR37" s="88">
        <v>0</v>
      </c>
      <c r="BS37" s="88">
        <v>2.893368220786275E-2</v>
      </c>
      <c r="BT37" s="88">
        <v>0</v>
      </c>
      <c r="BU37" s="88">
        <v>4.5329816662312405E-3</v>
      </c>
      <c r="BV37" s="88">
        <v>67.450329244090099</v>
      </c>
      <c r="BW37" s="88">
        <v>3.63579709750491E-2</v>
      </c>
      <c r="BX37" s="48"/>
      <c r="BY37" s="79">
        <f t="shared" si="10"/>
        <v>3.251635988703381E-3</v>
      </c>
      <c r="BZ37" s="79">
        <f t="shared" si="11"/>
        <v>3.8764127726710891E-3</v>
      </c>
      <c r="CA37" s="79">
        <f t="shared" si="12"/>
        <v>3.746669302247546E-4</v>
      </c>
      <c r="CB37" s="79">
        <f t="shared" si="13"/>
        <v>0.10416772011773401</v>
      </c>
      <c r="CC37" s="79">
        <f t="shared" si="14"/>
        <v>5.5568608770372695E-3</v>
      </c>
      <c r="CD37" s="79">
        <f t="shared" si="15"/>
        <v>8.3267388368759333E-3</v>
      </c>
      <c r="CE37" s="79">
        <f t="shared" si="16"/>
        <v>4.70465537690233E-3</v>
      </c>
      <c r="CF37" s="79" t="str">
        <f t="shared" si="17"/>
        <v/>
      </c>
      <c r="CH37" s="88">
        <f t="shared" si="18"/>
        <v>0.17807615170102054</v>
      </c>
      <c r="CI37" s="88">
        <f t="shared" si="19"/>
        <v>1.0818664482436235E-3</v>
      </c>
    </row>
    <row r="38" spans="1:87" x14ac:dyDescent="0.25">
      <c r="A38" s="87" t="s">
        <v>37</v>
      </c>
      <c r="B38" s="88">
        <v>1138.1428244000001</v>
      </c>
      <c r="C38" s="88">
        <v>137.98989047000001</v>
      </c>
      <c r="D38" s="88">
        <v>493.80074467999998</v>
      </c>
      <c r="E38" s="88">
        <v>177.93765518000001</v>
      </c>
      <c r="F38" s="88">
        <v>181.26048342999999</v>
      </c>
      <c r="G38" s="88">
        <v>7.2522232200000003</v>
      </c>
      <c r="H38" s="88">
        <v>117.75336803</v>
      </c>
      <c r="I38" s="88"/>
      <c r="J38" s="88"/>
      <c r="K38" s="88" t="s">
        <v>37</v>
      </c>
      <c r="L38" s="88">
        <v>0</v>
      </c>
      <c r="M38" s="88">
        <v>3.0095022612146298E-2</v>
      </c>
      <c r="N38" s="88">
        <v>0.12626170485847971</v>
      </c>
      <c r="O38" s="88">
        <v>0.12626170485847971</v>
      </c>
      <c r="P38" s="88">
        <v>5.1363552142065796E-2</v>
      </c>
      <c r="Q38" s="88">
        <v>2.1435074394307599E-2</v>
      </c>
      <c r="R38" s="88">
        <v>0.738643429574938</v>
      </c>
      <c r="S38" s="88">
        <v>492.62236424303705</v>
      </c>
      <c r="T38" s="88">
        <v>1141.478215005759</v>
      </c>
      <c r="U38" s="88">
        <v>2.8512056343788599</v>
      </c>
      <c r="V38" s="88">
        <v>56.214383516499801</v>
      </c>
      <c r="W38" s="88">
        <v>1.2825467037295581</v>
      </c>
      <c r="X38" s="88">
        <v>7.8811604739275704E-2</v>
      </c>
      <c r="Y38" s="88">
        <v>0</v>
      </c>
      <c r="Z38" s="88">
        <v>81.413410659156298</v>
      </c>
      <c r="AA38" s="88">
        <v>81.413410659156298</v>
      </c>
      <c r="AB38" s="88">
        <v>0</v>
      </c>
      <c r="AC38" s="88">
        <v>0</v>
      </c>
      <c r="AD38" s="88">
        <v>1.251090728582372</v>
      </c>
      <c r="AE38" s="88">
        <v>0</v>
      </c>
      <c r="AF38" s="88">
        <v>0.61591172402391903</v>
      </c>
      <c r="AG38" s="88">
        <v>5.5219232460854105E-3</v>
      </c>
      <c r="AH38" s="88">
        <v>0.63070344176766502</v>
      </c>
      <c r="AI38" s="88">
        <v>3.72711622368094E-3</v>
      </c>
      <c r="AJ38" s="88">
        <v>138.31612288673199</v>
      </c>
      <c r="AK38" s="88">
        <v>0</v>
      </c>
      <c r="AL38" s="88">
        <v>174.40558507911828</v>
      </c>
      <c r="AM38" s="88">
        <v>446.19105084409398</v>
      </c>
      <c r="AN38" s="88">
        <v>49.5768846200057</v>
      </c>
      <c r="AO38" s="88">
        <v>495.76793546409999</v>
      </c>
      <c r="AP38" s="88">
        <v>0</v>
      </c>
      <c r="AQ38" s="88">
        <v>4.8338619831456597</v>
      </c>
      <c r="AR38" s="88">
        <v>1.452606649139921</v>
      </c>
      <c r="AS38" s="88">
        <v>11.42608076030357</v>
      </c>
      <c r="AT38" s="88">
        <v>1.9699769010730979</v>
      </c>
      <c r="AU38" s="88">
        <v>5.4227748287284196</v>
      </c>
      <c r="AV38" s="88">
        <v>12.068948637819169</v>
      </c>
      <c r="AW38" s="88">
        <v>2.8594025938479901</v>
      </c>
      <c r="AX38" s="88">
        <v>0</v>
      </c>
      <c r="AY38" s="88">
        <v>0.82250590541069302</v>
      </c>
      <c r="AZ38" s="88">
        <v>187.40695306028991</v>
      </c>
      <c r="BA38" s="88">
        <v>181.81366172500589</v>
      </c>
      <c r="BB38" s="88">
        <v>5.5932913352844196</v>
      </c>
      <c r="BC38" s="88">
        <v>8.0310091106003596E-4</v>
      </c>
      <c r="BD38" s="88">
        <v>1.5930098050562951E-3</v>
      </c>
      <c r="BE38" s="88">
        <v>6.2855890794049696</v>
      </c>
      <c r="BF38" s="88">
        <v>1.172125905961847</v>
      </c>
      <c r="BG38" s="88">
        <v>32.305599188699006</v>
      </c>
      <c r="BH38" s="88">
        <v>8.2405102619642001</v>
      </c>
      <c r="BI38" s="88">
        <v>4.3354438697729698</v>
      </c>
      <c r="BJ38" s="88">
        <v>80.738231816002099</v>
      </c>
      <c r="BK38" s="88">
        <v>11.663516459518171</v>
      </c>
      <c r="BL38" s="88">
        <v>4.5533077123188601</v>
      </c>
      <c r="BM38" s="88">
        <v>19.578226932764458</v>
      </c>
      <c r="BN38" s="88">
        <v>6.0153313822428698E-3</v>
      </c>
      <c r="BO38" s="88">
        <v>7.3059035147185902</v>
      </c>
      <c r="BP38" s="88">
        <v>2.8070414035468101</v>
      </c>
      <c r="BQ38" s="88">
        <v>0</v>
      </c>
      <c r="BR38" s="88">
        <v>4.6984762936997299E-2</v>
      </c>
      <c r="BS38" s="88">
        <v>0.64329257887509095</v>
      </c>
      <c r="BT38" s="88">
        <v>0</v>
      </c>
      <c r="BU38" s="88">
        <v>7.2022179771490794E-2</v>
      </c>
      <c r="BV38" s="88">
        <v>118.1594579936837</v>
      </c>
      <c r="BW38" s="88">
        <v>0.42556762511560398</v>
      </c>
      <c r="BX38" s="48"/>
      <c r="BY38" s="79">
        <f t="shared" si="10"/>
        <v>2.9305554050452639E-3</v>
      </c>
      <c r="BZ38" s="79">
        <f t="shared" si="11"/>
        <v>2.3641762133502706E-3</v>
      </c>
      <c r="CA38" s="79">
        <f t="shared" si="12"/>
        <v>3.9837744379563863E-3</v>
      </c>
      <c r="CB38" s="79">
        <f t="shared" si="13"/>
        <v>5.321694202787404E-2</v>
      </c>
      <c r="CC38" s="79">
        <f t="shared" si="14"/>
        <v>3.051841661999768E-3</v>
      </c>
      <c r="CD38" s="79">
        <f t="shared" si="15"/>
        <v>7.4019087788902782E-3</v>
      </c>
      <c r="CE38" s="79">
        <f t="shared" si="16"/>
        <v>3.4486483951799867E-3</v>
      </c>
      <c r="CF38" s="79" t="str">
        <f t="shared" si="17"/>
        <v/>
      </c>
      <c r="CH38" s="88">
        <f t="shared" si="18"/>
        <v>1.967190784100012</v>
      </c>
      <c r="CI38" s="88">
        <f t="shared" si="19"/>
        <v>5.3680294718589927E-2</v>
      </c>
    </row>
    <row r="39" spans="1:87" x14ac:dyDescent="0.25">
      <c r="A39" s="87" t="s">
        <v>130</v>
      </c>
      <c r="B39" s="88">
        <v>3825.0041566999998</v>
      </c>
      <c r="C39" s="88">
        <v>468.00720710000002</v>
      </c>
      <c r="D39" s="88">
        <v>6052.4960160000001</v>
      </c>
      <c r="E39" s="88">
        <v>1394.0753878999999</v>
      </c>
      <c r="F39" s="88">
        <v>979.79330441000002</v>
      </c>
      <c r="G39" s="88">
        <v>3533.3977101999999</v>
      </c>
      <c r="H39" s="88">
        <v>481.13423917</v>
      </c>
      <c r="I39" s="88">
        <v>44.247645069999997</v>
      </c>
      <c r="J39" s="88"/>
      <c r="K39" s="88" t="s">
        <v>130</v>
      </c>
      <c r="L39" s="88">
        <v>1.4368810512078549E-2</v>
      </c>
      <c r="M39" s="88">
        <v>0.14768553359105369</v>
      </c>
      <c r="N39" s="88">
        <v>0.31985018142892502</v>
      </c>
      <c r="O39" s="88">
        <v>0.31870911184490403</v>
      </c>
      <c r="P39" s="88">
        <v>0.15477083686899512</v>
      </c>
      <c r="Q39" s="88">
        <v>1.9918469964781062E-2</v>
      </c>
      <c r="R39" s="88">
        <v>12.8038644620047</v>
      </c>
      <c r="S39" s="88">
        <v>1491.1163324019021</v>
      </c>
      <c r="T39" s="88">
        <v>3850.2038607781101</v>
      </c>
      <c r="U39" s="88">
        <v>9.5295136343821802</v>
      </c>
      <c r="V39" s="88">
        <v>151.53816369385459</v>
      </c>
      <c r="W39" s="88">
        <v>3.9207267624762201</v>
      </c>
      <c r="X39" s="88">
        <v>7.4673007595892599E-2</v>
      </c>
      <c r="Y39" s="88">
        <v>8.2667685146910405E-3</v>
      </c>
      <c r="Z39" s="88">
        <v>275.10739503730741</v>
      </c>
      <c r="AA39" s="88">
        <v>275.10739503730741</v>
      </c>
      <c r="AB39" s="88">
        <v>44.511173694119606</v>
      </c>
      <c r="AC39" s="88">
        <v>0</v>
      </c>
      <c r="AD39" s="88">
        <v>3.1956958660380099</v>
      </c>
      <c r="AE39" s="88">
        <v>7.8725016585371108E-3</v>
      </c>
      <c r="AF39" s="88">
        <v>0.59245311053072802</v>
      </c>
      <c r="AG39" s="88">
        <v>2.2232376732419491E-2</v>
      </c>
      <c r="AH39" s="88">
        <v>0.412863966480706</v>
      </c>
      <c r="AI39" s="88">
        <v>5.8069599791663101E-3</v>
      </c>
      <c r="AJ39" s="88">
        <v>472.36067777465303</v>
      </c>
      <c r="AK39" s="88">
        <v>0</v>
      </c>
      <c r="AL39" s="88">
        <v>637.76012128727803</v>
      </c>
      <c r="AM39" s="88">
        <v>5482.3533841939498</v>
      </c>
      <c r="AN39" s="88">
        <v>609.15025822516805</v>
      </c>
      <c r="AO39" s="88">
        <v>6091.5036424191203</v>
      </c>
      <c r="AP39" s="88">
        <v>5.8743176485501801E-5</v>
      </c>
      <c r="AQ39" s="88">
        <v>18.112830846249622</v>
      </c>
      <c r="AR39" s="88">
        <v>16.597866190468221</v>
      </c>
      <c r="AS39" s="88">
        <v>103.56247790692962</v>
      </c>
      <c r="AT39" s="88">
        <v>18.952366432425549</v>
      </c>
      <c r="AU39" s="88">
        <v>25.526678525328272</v>
      </c>
      <c r="AV39" s="88">
        <v>60.185465621675803</v>
      </c>
      <c r="AW39" s="88">
        <v>18.156476606204858</v>
      </c>
      <c r="AX39" s="88">
        <v>0</v>
      </c>
      <c r="AY39" s="88">
        <v>4.3293343858198599</v>
      </c>
      <c r="AZ39" s="88">
        <v>1427.579257357319</v>
      </c>
      <c r="BA39" s="88">
        <v>987.2093009956061</v>
      </c>
      <c r="BB39" s="88">
        <v>440.36995636171099</v>
      </c>
      <c r="BC39" s="88">
        <v>0.34585852643066101</v>
      </c>
      <c r="BD39" s="88">
        <v>6.48513792666323E-2</v>
      </c>
      <c r="BE39" s="88">
        <v>126.9497460672299</v>
      </c>
      <c r="BF39" s="88">
        <v>0.96428110914532206</v>
      </c>
      <c r="BG39" s="88">
        <v>149.20697765064392</v>
      </c>
      <c r="BH39" s="88">
        <v>38.115937955323204</v>
      </c>
      <c r="BI39" s="88">
        <v>19.57889913633926</v>
      </c>
      <c r="BJ39" s="88">
        <v>372.88038914885004</v>
      </c>
      <c r="BK39" s="88">
        <v>47.2612747842876</v>
      </c>
      <c r="BL39" s="88">
        <v>36.2469231843559</v>
      </c>
      <c r="BM39" s="88">
        <v>98.185973577605296</v>
      </c>
      <c r="BN39" s="88">
        <v>0.92127549849258905</v>
      </c>
      <c r="BO39" s="88">
        <v>3534.6471769264099</v>
      </c>
      <c r="BP39" s="88">
        <v>54.652116768493599</v>
      </c>
      <c r="BQ39" s="88">
        <v>16.196219063145872</v>
      </c>
      <c r="BR39" s="88">
        <v>3.4668146718254703E-2</v>
      </c>
      <c r="BS39" s="88">
        <v>6.4928879947963303</v>
      </c>
      <c r="BT39" s="88">
        <v>0</v>
      </c>
      <c r="BU39" s="88">
        <v>0.44690899260351402</v>
      </c>
      <c r="BV39" s="88">
        <v>486.02535461895701</v>
      </c>
      <c r="BW39" s="88">
        <v>3.77755631616979</v>
      </c>
      <c r="BX39" s="48"/>
      <c r="BY39" s="79">
        <f t="shared" si="10"/>
        <v>6.5881507694493966E-3</v>
      </c>
      <c r="BZ39" s="79">
        <f t="shared" si="11"/>
        <v>9.3021445153146885E-3</v>
      </c>
      <c r="CA39" s="79">
        <f t="shared" si="12"/>
        <v>6.444882626275527E-3</v>
      </c>
      <c r="CB39" s="79">
        <f t="shared" si="13"/>
        <v>2.4033039926046221E-2</v>
      </c>
      <c r="CC39" s="79">
        <f t="shared" si="14"/>
        <v>7.5689398490753675E-3</v>
      </c>
      <c r="CD39" s="79">
        <f t="shared" si="15"/>
        <v>3.5361621557717841E-4</v>
      </c>
      <c r="CE39" s="79">
        <f t="shared" si="16"/>
        <v>1.0165802079258848E-2</v>
      </c>
      <c r="CF39" s="79">
        <f t="shared" si="17"/>
        <v>5.9557660911152407E-3</v>
      </c>
      <c r="CH39" s="88">
        <f t="shared" si="18"/>
        <v>39.007626419120243</v>
      </c>
      <c r="CI39" s="88">
        <f t="shared" si="19"/>
        <v>1.2494667264099917</v>
      </c>
    </row>
    <row r="40" spans="1:87" x14ac:dyDescent="0.25">
      <c r="A40" s="87" t="s">
        <v>39</v>
      </c>
      <c r="B40" s="88">
        <v>111.83683360000001</v>
      </c>
      <c r="C40" s="88">
        <v>2.0148632700000002</v>
      </c>
      <c r="D40" s="88">
        <v>105.33510440000001</v>
      </c>
      <c r="E40" s="88">
        <v>28.631407599999999</v>
      </c>
      <c r="F40" s="88">
        <v>8.4320765099999999</v>
      </c>
      <c r="G40" s="88"/>
      <c r="H40" s="88">
        <v>12.640495420000001</v>
      </c>
      <c r="I40" s="88"/>
      <c r="J40" s="88"/>
      <c r="K40" s="88" t="s">
        <v>39</v>
      </c>
      <c r="L40" s="88">
        <v>0</v>
      </c>
      <c r="M40" s="88">
        <v>0</v>
      </c>
      <c r="N40" s="88">
        <v>2.3428120418988299E-2</v>
      </c>
      <c r="O40" s="88">
        <v>2.3428120418988299E-2</v>
      </c>
      <c r="P40" s="88">
        <v>9.4424613832900604E-3</v>
      </c>
      <c r="Q40" s="88">
        <v>0</v>
      </c>
      <c r="R40" s="88">
        <v>8.59172368968181E-2</v>
      </c>
      <c r="S40" s="88">
        <v>72.636588395751602</v>
      </c>
      <c r="T40" s="88">
        <v>112.60105314792449</v>
      </c>
      <c r="U40" s="88">
        <v>0.49198793144727798</v>
      </c>
      <c r="V40" s="88">
        <v>10.933235366656181</v>
      </c>
      <c r="W40" s="88">
        <v>0.24989530128143631</v>
      </c>
      <c r="X40" s="88">
        <v>0</v>
      </c>
      <c r="Y40" s="88">
        <v>0</v>
      </c>
      <c r="Z40" s="88">
        <v>6.0950289376257194</v>
      </c>
      <c r="AA40" s="88">
        <v>6.0950289376257194</v>
      </c>
      <c r="AB40" s="88">
        <v>0</v>
      </c>
      <c r="AC40" s="88">
        <v>0</v>
      </c>
      <c r="AD40" s="88">
        <v>0.2437657984755037</v>
      </c>
      <c r="AE40" s="88">
        <v>0</v>
      </c>
      <c r="AF40" s="88">
        <v>0</v>
      </c>
      <c r="AG40" s="88">
        <v>0</v>
      </c>
      <c r="AH40" s="88">
        <v>0</v>
      </c>
      <c r="AI40" s="88">
        <v>0</v>
      </c>
      <c r="AJ40" s="88">
        <v>2.029279610002364</v>
      </c>
      <c r="AK40" s="88">
        <v>0</v>
      </c>
      <c r="AL40" s="88">
        <v>23.662496293479201</v>
      </c>
      <c r="AM40" s="88">
        <v>95.515336849705307</v>
      </c>
      <c r="AN40" s="88">
        <v>10.61284161224005</v>
      </c>
      <c r="AO40" s="88">
        <v>106.1281784619454</v>
      </c>
      <c r="AP40" s="88">
        <v>0</v>
      </c>
      <c r="AQ40" s="88">
        <v>0.93905487855288494</v>
      </c>
      <c r="AR40" s="88">
        <v>6.79364385434061E-2</v>
      </c>
      <c r="AS40" s="88">
        <v>2.1906683278493331</v>
      </c>
      <c r="AT40" s="88">
        <v>9.16591852819435E-2</v>
      </c>
      <c r="AU40" s="88">
        <v>0.2401806908183004</v>
      </c>
      <c r="AV40" s="88">
        <v>0.58050764728252702</v>
      </c>
      <c r="AW40" s="88">
        <v>0.13579104041623249</v>
      </c>
      <c r="AX40" s="88">
        <v>0</v>
      </c>
      <c r="AY40" s="88">
        <v>3.1970326890325501E-2</v>
      </c>
      <c r="AZ40" s="88">
        <v>28.840876460699803</v>
      </c>
      <c r="BA40" s="88">
        <v>8.4875678191327992</v>
      </c>
      <c r="BB40" s="88">
        <v>20.353308641567001</v>
      </c>
      <c r="BC40" s="88">
        <v>0</v>
      </c>
      <c r="BD40" s="88">
        <v>0</v>
      </c>
      <c r="BE40" s="88">
        <v>0.2529119859786037</v>
      </c>
      <c r="BF40" s="88">
        <v>0</v>
      </c>
      <c r="BG40" s="88">
        <v>1.5590538864729879</v>
      </c>
      <c r="BH40" s="88">
        <v>0.38785397686249101</v>
      </c>
      <c r="BI40" s="88">
        <v>0.20793023473712557</v>
      </c>
      <c r="BJ40" s="88">
        <v>3.8963632555652898</v>
      </c>
      <c r="BK40" s="88">
        <v>2.2725773337081172</v>
      </c>
      <c r="BL40" s="88">
        <v>0.21217418718342979</v>
      </c>
      <c r="BM40" s="88">
        <v>0.82323496310013811</v>
      </c>
      <c r="BN40" s="88">
        <v>0</v>
      </c>
      <c r="BO40" s="88">
        <v>0</v>
      </c>
      <c r="BP40" s="88">
        <v>0.51356161976818293</v>
      </c>
      <c r="BQ40" s="88">
        <v>0</v>
      </c>
      <c r="BR40" s="88">
        <v>0</v>
      </c>
      <c r="BS40" s="88">
        <v>4.3259496113141102E-2</v>
      </c>
      <c r="BT40" s="88">
        <v>0</v>
      </c>
      <c r="BU40" s="88">
        <v>9.2860748623489094E-3</v>
      </c>
      <c r="BV40" s="88">
        <v>12.733289130662431</v>
      </c>
      <c r="BW40" s="88">
        <v>7.8842987837651604E-2</v>
      </c>
      <c r="BX40" s="48"/>
      <c r="BY40" s="79">
        <f t="shared" si="10"/>
        <v>6.8333439290477489E-3</v>
      </c>
      <c r="BZ40" s="79">
        <f t="shared" si="11"/>
        <v>7.1549966774488881E-3</v>
      </c>
      <c r="CA40" s="79">
        <f t="shared" si="12"/>
        <v>7.529057539391302E-3</v>
      </c>
      <c r="CB40" s="79">
        <f t="shared" si="13"/>
        <v>7.3160517857251313E-3</v>
      </c>
      <c r="CC40" s="79">
        <f t="shared" si="14"/>
        <v>6.5809778963686512E-3</v>
      </c>
      <c r="CD40" s="79" t="str">
        <f t="shared" si="15"/>
        <v/>
      </c>
      <c r="CE40" s="79">
        <f t="shared" si="16"/>
        <v>7.3409868505320483E-3</v>
      </c>
      <c r="CF40" s="79" t="str">
        <f t="shared" si="17"/>
        <v/>
      </c>
      <c r="CH40" s="88">
        <f t="shared" si="18"/>
        <v>0.79307406194538999</v>
      </c>
      <c r="CI40" s="88">
        <f t="shared" si="19"/>
        <v>0</v>
      </c>
    </row>
    <row r="41" spans="1:87" x14ac:dyDescent="0.25">
      <c r="A41" s="87" t="s">
        <v>40</v>
      </c>
      <c r="B41" s="88">
        <v>1800.4495320000001</v>
      </c>
      <c r="C41" s="88">
        <v>228.64782951000001</v>
      </c>
      <c r="D41" s="88">
        <v>3056.0293753999999</v>
      </c>
      <c r="E41" s="88">
        <v>897.81671904999996</v>
      </c>
      <c r="F41" s="88">
        <v>693.19183845999999</v>
      </c>
      <c r="G41" s="88">
        <v>3528.2022608000002</v>
      </c>
      <c r="H41" s="88">
        <v>232.39821215000001</v>
      </c>
      <c r="I41" s="88">
        <v>27.052891150000001</v>
      </c>
      <c r="J41" s="88"/>
      <c r="K41" s="88" t="s">
        <v>40</v>
      </c>
      <c r="L41" s="88">
        <v>0</v>
      </c>
      <c r="M41" s="88">
        <v>0.65860062937548502</v>
      </c>
      <c r="N41" s="88">
        <v>0.31633149573118702</v>
      </c>
      <c r="O41" s="88">
        <v>0.31633149573118702</v>
      </c>
      <c r="P41" s="88">
        <v>0.18590039798632579</v>
      </c>
      <c r="Q41" s="88">
        <v>0.36757646515041498</v>
      </c>
      <c r="R41" s="88">
        <v>1.296673741136998</v>
      </c>
      <c r="S41" s="88">
        <v>476.77828159421802</v>
      </c>
      <c r="T41" s="88">
        <v>1807.958507212963</v>
      </c>
      <c r="U41" s="88">
        <v>2.5462343224149802</v>
      </c>
      <c r="V41" s="88">
        <v>58.303465187452105</v>
      </c>
      <c r="W41" s="88">
        <v>1.2933060525242799</v>
      </c>
      <c r="X41" s="88">
        <v>1.3681838213709441</v>
      </c>
      <c r="Y41" s="88">
        <v>0</v>
      </c>
      <c r="Z41" s="88">
        <v>73.525183492489504</v>
      </c>
      <c r="AA41" s="88">
        <v>73.525183492489504</v>
      </c>
      <c r="AB41" s="88">
        <v>27.068523974933399</v>
      </c>
      <c r="AC41" s="88">
        <v>0</v>
      </c>
      <c r="AD41" s="88">
        <v>2.528690442767231</v>
      </c>
      <c r="AE41" s="88">
        <v>0</v>
      </c>
      <c r="AF41" s="88">
        <v>11.472908751027839</v>
      </c>
      <c r="AG41" s="88">
        <v>9.463718786818559E-2</v>
      </c>
      <c r="AH41" s="88">
        <v>11.926125751417839</v>
      </c>
      <c r="AI41" s="88">
        <v>0.11501677082045</v>
      </c>
      <c r="AJ41" s="88">
        <v>230.24987647760861</v>
      </c>
      <c r="AK41" s="88">
        <v>0</v>
      </c>
      <c r="AL41" s="88">
        <v>292.66962644157377</v>
      </c>
      <c r="AM41" s="88">
        <v>2745.091208725667</v>
      </c>
      <c r="AN41" s="88">
        <v>305.01025170299198</v>
      </c>
      <c r="AO41" s="88">
        <v>3050.1014604286602</v>
      </c>
      <c r="AP41" s="88">
        <v>0</v>
      </c>
      <c r="AQ41" s="88">
        <v>7.2066683251596899</v>
      </c>
      <c r="AR41" s="88">
        <v>25.698100614108462</v>
      </c>
      <c r="AS41" s="88">
        <v>42.829020157042798</v>
      </c>
      <c r="AT41" s="88">
        <v>16.67384333208879</v>
      </c>
      <c r="AU41" s="88">
        <v>8.8339759146590708</v>
      </c>
      <c r="AV41" s="88">
        <v>34.784582101412497</v>
      </c>
      <c r="AW41" s="88">
        <v>15.59489450844093</v>
      </c>
      <c r="AX41" s="88">
        <v>0</v>
      </c>
      <c r="AY41" s="88">
        <v>4.0209745161361701</v>
      </c>
      <c r="AZ41" s="88">
        <v>901.38896375581703</v>
      </c>
      <c r="BA41" s="88">
        <v>695.554619089624</v>
      </c>
      <c r="BB41" s="88">
        <v>205.83434466619201</v>
      </c>
      <c r="BC41" s="88">
        <v>8.9706492060604992E-3</v>
      </c>
      <c r="BD41" s="88">
        <v>0.1138280518306629</v>
      </c>
      <c r="BE41" s="88">
        <v>239.95336026729871</v>
      </c>
      <c r="BF41" s="88">
        <v>12.87280389336243</v>
      </c>
      <c r="BG41" s="88">
        <v>51.899767590292896</v>
      </c>
      <c r="BH41" s="88">
        <v>13.30595335432133</v>
      </c>
      <c r="BI41" s="88">
        <v>6.5127725491603004</v>
      </c>
      <c r="BJ41" s="88">
        <v>129.65506687588521</v>
      </c>
      <c r="BK41" s="88">
        <v>13.92085852400116</v>
      </c>
      <c r="BL41" s="88">
        <v>42.088509839382098</v>
      </c>
      <c r="BM41" s="88">
        <v>91.825457891323097</v>
      </c>
      <c r="BN41" s="88">
        <v>1.711757140715505</v>
      </c>
      <c r="BO41" s="88">
        <v>3530.1071499162772</v>
      </c>
      <c r="BP41" s="88">
        <v>25.077661338834879</v>
      </c>
      <c r="BQ41" s="88">
        <v>79.780396574017303</v>
      </c>
      <c r="BR41" s="88">
        <v>1.628682174145295</v>
      </c>
      <c r="BS41" s="88">
        <v>20.460471293117273</v>
      </c>
      <c r="BT41" s="88">
        <v>0</v>
      </c>
      <c r="BU41" s="88">
        <v>0.50247196343325695</v>
      </c>
      <c r="BV41" s="88">
        <v>233.35145946240232</v>
      </c>
      <c r="BW41" s="88">
        <v>40.169582307844998</v>
      </c>
      <c r="BX41" s="48"/>
      <c r="BY41" s="79">
        <f t="shared" si="10"/>
        <v>4.1706113276175532E-3</v>
      </c>
      <c r="BZ41" s="79">
        <f t="shared" si="11"/>
        <v>7.0066134939563672E-3</v>
      </c>
      <c r="CA41" s="79">
        <f t="shared" si="12"/>
        <v>-1.9397441068654199E-3</v>
      </c>
      <c r="CB41" s="79">
        <f t="shared" si="13"/>
        <v>3.978812857925995E-3</v>
      </c>
      <c r="CC41" s="79">
        <f t="shared" si="14"/>
        <v>3.4085522917770973E-3</v>
      </c>
      <c r="CD41" s="79">
        <f t="shared" si="15"/>
        <v>5.3990360400853763E-4</v>
      </c>
      <c r="CE41" s="79">
        <f t="shared" si="16"/>
        <v>4.1017841900911171E-3</v>
      </c>
      <c r="CF41" s="79">
        <f t="shared" si="17"/>
        <v>5.7786152491868235E-4</v>
      </c>
      <c r="CH41" s="88">
        <f t="shared" si="18"/>
        <v>-5.9279149713397601</v>
      </c>
      <c r="CI41" s="88">
        <f t="shared" si="19"/>
        <v>1.9048891162769905</v>
      </c>
    </row>
    <row r="42" spans="1:87" x14ac:dyDescent="0.25">
      <c r="A42" s="87" t="s">
        <v>41</v>
      </c>
      <c r="B42" s="88">
        <v>125.63893468000001</v>
      </c>
      <c r="C42" s="88">
        <v>7.8837172200000003</v>
      </c>
      <c r="D42" s="88">
        <v>300.99835844</v>
      </c>
      <c r="E42" s="88">
        <v>21.68140833</v>
      </c>
      <c r="F42" s="88">
        <v>10.19685833</v>
      </c>
      <c r="G42" s="88">
        <v>279.23772391</v>
      </c>
      <c r="H42" s="88">
        <v>27.616313989999998</v>
      </c>
      <c r="I42" s="88">
        <v>3.9719409099999998</v>
      </c>
      <c r="J42" s="88"/>
      <c r="K42" s="88" t="s">
        <v>41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0.39799578222545501</v>
      </c>
      <c r="T42" s="88">
        <v>125.62828616875269</v>
      </c>
      <c r="U42" s="88">
        <v>0</v>
      </c>
      <c r="V42" s="88">
        <v>0.58580929046445807</v>
      </c>
      <c r="W42" s="88">
        <v>0</v>
      </c>
      <c r="X42" s="88">
        <v>0</v>
      </c>
      <c r="Y42" s="88">
        <v>0</v>
      </c>
      <c r="Z42" s="88">
        <v>0.17056934594421108</v>
      </c>
      <c r="AA42" s="88">
        <v>0.17056934594421108</v>
      </c>
      <c r="AB42" s="88">
        <v>3.9715169827543297</v>
      </c>
      <c r="AC42" s="88">
        <v>0</v>
      </c>
      <c r="AD42" s="88">
        <v>0.431666773006607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7.8834605426676898</v>
      </c>
      <c r="AK42" s="88">
        <v>0</v>
      </c>
      <c r="AL42" s="88">
        <v>28.19690596030577</v>
      </c>
      <c r="AM42" s="88">
        <v>271.0021044291957</v>
      </c>
      <c r="AN42" s="88">
        <v>30.111350545258098</v>
      </c>
      <c r="AO42" s="88">
        <v>301.11345497445302</v>
      </c>
      <c r="AP42" s="88">
        <v>0</v>
      </c>
      <c r="AQ42" s="88">
        <v>0.78457806511350903</v>
      </c>
      <c r="AR42" s="88">
        <v>0.60221220622034</v>
      </c>
      <c r="AS42" s="88">
        <v>8.0802750905272696</v>
      </c>
      <c r="AT42" s="88">
        <v>0.34878811333961601</v>
      </c>
      <c r="AU42" s="88">
        <v>9.8918591026086102E-3</v>
      </c>
      <c r="AV42" s="88">
        <v>0.43961322839332601</v>
      </c>
      <c r="AW42" s="88">
        <v>0.29606845505602397</v>
      </c>
      <c r="AX42" s="88">
        <v>0</v>
      </c>
      <c r="AY42" s="88">
        <v>4.7245792401770299E-2</v>
      </c>
      <c r="AZ42" s="88">
        <v>21.707240247997859</v>
      </c>
      <c r="BA42" s="88">
        <v>10.19635264723291</v>
      </c>
      <c r="BB42" s="88">
        <v>11.510887600764999</v>
      </c>
      <c r="BC42" s="88">
        <v>0</v>
      </c>
      <c r="BD42" s="88">
        <v>2.8549733516316901E-3</v>
      </c>
      <c r="BE42" s="88">
        <v>5.8828737662108503</v>
      </c>
      <c r="BF42" s="88">
        <v>0</v>
      </c>
      <c r="BG42" s="88">
        <v>0.1509873981602429</v>
      </c>
      <c r="BH42" s="88">
        <v>4.0749750932830599E-2</v>
      </c>
      <c r="BI42" s="88">
        <v>8.8250698589593009E-3</v>
      </c>
      <c r="BJ42" s="88">
        <v>0.37593923499616799</v>
      </c>
      <c r="BK42" s="88">
        <v>0.498917839849643</v>
      </c>
      <c r="BL42" s="88">
        <v>0.91049018832983197</v>
      </c>
      <c r="BM42" s="88">
        <v>1.03635864063008</v>
      </c>
      <c r="BN42" s="88">
        <v>4.34539702486261E-2</v>
      </c>
      <c r="BO42" s="88">
        <v>279.20807332572718</v>
      </c>
      <c r="BP42" s="88">
        <v>5.3001005179649106</v>
      </c>
      <c r="BQ42" s="88">
        <v>6.8405952038448596</v>
      </c>
      <c r="BR42" s="88">
        <v>0</v>
      </c>
      <c r="BS42" s="88">
        <v>4.3108418576585699</v>
      </c>
      <c r="BT42" s="88">
        <v>0</v>
      </c>
      <c r="BU42" s="88">
        <v>0</v>
      </c>
      <c r="BV42" s="88">
        <v>27.61389973776016</v>
      </c>
      <c r="BW42" s="88">
        <v>13.423182952870679</v>
      </c>
      <c r="BX42" s="48"/>
      <c r="BY42" s="79">
        <f t="shared" si="10"/>
        <v>-8.4754867385914079E-5</v>
      </c>
      <c r="BZ42" s="79">
        <f t="shared" si="11"/>
        <v>-3.2557907031385811E-5</v>
      </c>
      <c r="CA42" s="79">
        <f t="shared" si="12"/>
        <v>3.8238259852822195E-4</v>
      </c>
      <c r="CB42" s="79">
        <f t="shared" si="13"/>
        <v>1.1914317374907915E-3</v>
      </c>
      <c r="CC42" s="79">
        <f t="shared" si="14"/>
        <v>-4.9592016552956301E-5</v>
      </c>
      <c r="CD42" s="79">
        <f t="shared" si="15"/>
        <v>-1.0618402076064678E-4</v>
      </c>
      <c r="CE42" s="79">
        <f t="shared" si="16"/>
        <v>-8.7421233721199514E-5</v>
      </c>
      <c r="CF42" s="79">
        <f t="shared" si="17"/>
        <v>-1.0673050160509211E-4</v>
      </c>
      <c r="CH42" s="88">
        <f t="shared" si="18"/>
        <v>0.11509653445301637</v>
      </c>
      <c r="CI42" s="88">
        <f t="shared" si="19"/>
        <v>-2.9650584272815195E-2</v>
      </c>
    </row>
    <row r="43" spans="1:87" x14ac:dyDescent="0.25">
      <c r="A43" s="87" t="s">
        <v>42</v>
      </c>
      <c r="B43" s="88">
        <v>672.65750141000001</v>
      </c>
      <c r="C43" s="88">
        <v>77.971591649999993</v>
      </c>
      <c r="D43" s="88">
        <v>1127.4342368</v>
      </c>
      <c r="E43" s="88">
        <v>426.29101535000001</v>
      </c>
      <c r="F43" s="88">
        <v>417.85157028999998</v>
      </c>
      <c r="G43" s="88">
        <v>1230.3607039999999</v>
      </c>
      <c r="H43" s="88">
        <v>117.32027522</v>
      </c>
      <c r="I43" s="88">
        <v>8.1439399800000007</v>
      </c>
      <c r="J43" s="88"/>
      <c r="K43" s="88" t="s">
        <v>42</v>
      </c>
      <c r="L43" s="88">
        <v>0</v>
      </c>
      <c r="M43" s="88">
        <v>0</v>
      </c>
      <c r="N43" s="88">
        <v>4.6827542609917998E-2</v>
      </c>
      <c r="O43" s="88">
        <v>4.6827542609917998E-2</v>
      </c>
      <c r="P43" s="88">
        <v>1.887332270275624E-2</v>
      </c>
      <c r="Q43" s="88">
        <v>0</v>
      </c>
      <c r="R43" s="88">
        <v>0.1716706730859896</v>
      </c>
      <c r="S43" s="88">
        <v>293.53295775412602</v>
      </c>
      <c r="T43" s="88">
        <v>675.29901476324994</v>
      </c>
      <c r="U43" s="88">
        <v>0.98337174243555503</v>
      </c>
      <c r="V43" s="88">
        <v>22.466961094490539</v>
      </c>
      <c r="W43" s="88">
        <v>0.49948312725772498</v>
      </c>
      <c r="X43" s="88">
        <v>0</v>
      </c>
      <c r="Y43" s="88">
        <v>0</v>
      </c>
      <c r="Z43" s="88">
        <v>75.760811039328402</v>
      </c>
      <c r="AA43" s="88">
        <v>75.760811039328402</v>
      </c>
      <c r="AB43" s="88">
        <v>8.1468628824330107</v>
      </c>
      <c r="AC43" s="88">
        <v>0</v>
      </c>
      <c r="AD43" s="88">
        <v>0.93958311498999503</v>
      </c>
      <c r="AE43" s="88">
        <v>0</v>
      </c>
      <c r="AF43" s="88">
        <v>0</v>
      </c>
      <c r="AG43" s="88">
        <v>0</v>
      </c>
      <c r="AH43" s="88">
        <v>0</v>
      </c>
      <c r="AI43" s="88">
        <v>0</v>
      </c>
      <c r="AJ43" s="88">
        <v>78.433030457293597</v>
      </c>
      <c r="AK43" s="88">
        <v>0</v>
      </c>
      <c r="AL43" s="88">
        <v>140.2431217998533</v>
      </c>
      <c r="AM43" s="88">
        <v>1014.6079446481141</v>
      </c>
      <c r="AN43" s="88">
        <v>112.73419658107221</v>
      </c>
      <c r="AO43" s="88">
        <v>1127.3421412291859</v>
      </c>
      <c r="AP43" s="88">
        <v>0</v>
      </c>
      <c r="AQ43" s="88">
        <v>2.6991348919790292</v>
      </c>
      <c r="AR43" s="88">
        <v>18.582932203133812</v>
      </c>
      <c r="AS43" s="88">
        <v>12.84574940750011</v>
      </c>
      <c r="AT43" s="88">
        <v>11.50464043034221</v>
      </c>
      <c r="AU43" s="88">
        <v>3.6953180311623202</v>
      </c>
      <c r="AV43" s="88">
        <v>21.094173404652839</v>
      </c>
      <c r="AW43" s="88">
        <v>10.587986588623039</v>
      </c>
      <c r="AX43" s="88">
        <v>0</v>
      </c>
      <c r="AY43" s="88">
        <v>1.8356769517793992</v>
      </c>
      <c r="AZ43" s="88">
        <v>432.20550261699498</v>
      </c>
      <c r="BA43" s="88">
        <v>418.683993811184</v>
      </c>
      <c r="BB43" s="88">
        <v>13.52150880581136</v>
      </c>
      <c r="BC43" s="88">
        <v>0</v>
      </c>
      <c r="BD43" s="88">
        <v>8.3530889509857292E-2</v>
      </c>
      <c r="BE43" s="88">
        <v>175.70790888341381</v>
      </c>
      <c r="BF43" s="88">
        <v>0</v>
      </c>
      <c r="BG43" s="88">
        <v>26.525866587520667</v>
      </c>
      <c r="BH43" s="88">
        <v>6.6922479860226902</v>
      </c>
      <c r="BI43" s="88">
        <v>3.2067751070619499</v>
      </c>
      <c r="BJ43" s="88">
        <v>66.251869187651806</v>
      </c>
      <c r="BK43" s="88">
        <v>5.0651413868368493</v>
      </c>
      <c r="BL43" s="88">
        <v>29.64791874898718</v>
      </c>
      <c r="BM43" s="88">
        <v>41.995769544690397</v>
      </c>
      <c r="BN43" s="88">
        <v>1.2713792666324939</v>
      </c>
      <c r="BO43" s="88">
        <v>1230.8002164938789</v>
      </c>
      <c r="BP43" s="88">
        <v>6.5802700435640009</v>
      </c>
      <c r="BQ43" s="88">
        <v>27.816050970860402</v>
      </c>
      <c r="BR43" s="88">
        <v>0</v>
      </c>
      <c r="BS43" s="88">
        <v>4.60386064730762</v>
      </c>
      <c r="BT43" s="88">
        <v>0</v>
      </c>
      <c r="BU43" s="88">
        <v>1.8559958145471889E-2</v>
      </c>
      <c r="BV43" s="88">
        <v>117.7871418949828</v>
      </c>
      <c r="BW43" s="88">
        <v>14.223970749240749</v>
      </c>
      <c r="BX43" s="48"/>
      <c r="BY43" s="79">
        <f t="shared" si="10"/>
        <v>3.9269811868787464E-3</v>
      </c>
      <c r="BZ43" s="79">
        <f t="shared" si="11"/>
        <v>5.9180375509700631E-3</v>
      </c>
      <c r="CA43" s="79">
        <f t="shared" si="12"/>
        <v>-8.1685980262118048E-5</v>
      </c>
      <c r="CB43" s="79">
        <f t="shared" si="13"/>
        <v>1.3874294915971815E-2</v>
      </c>
      <c r="CC43" s="79">
        <f t="shared" si="14"/>
        <v>1.9921512335260294E-3</v>
      </c>
      <c r="CD43" s="79">
        <f t="shared" si="15"/>
        <v>3.5722247341781567E-4</v>
      </c>
      <c r="CE43" s="79">
        <f t="shared" si="16"/>
        <v>3.9794202162185856E-3</v>
      </c>
      <c r="CF43" s="79">
        <f t="shared" si="17"/>
        <v>3.5890520315572929E-4</v>
      </c>
      <c r="CH43" s="88">
        <f t="shared" si="18"/>
        <v>-9.2095570814080929E-2</v>
      </c>
      <c r="CI43" s="88">
        <f t="shared" si="19"/>
        <v>0.43951249387896496</v>
      </c>
    </row>
    <row r="44" spans="1:87" x14ac:dyDescent="0.25">
      <c r="A44" s="87" t="s">
        <v>43</v>
      </c>
      <c r="B44" s="88">
        <v>8480.8600571999996</v>
      </c>
      <c r="C44" s="88">
        <v>756.32659864000004</v>
      </c>
      <c r="D44" s="88">
        <v>6324.9491768999997</v>
      </c>
      <c r="E44" s="88">
        <v>1122.7350277</v>
      </c>
      <c r="F44" s="88">
        <v>1061.3213168</v>
      </c>
      <c r="G44" s="88">
        <v>7737.6060418999996</v>
      </c>
      <c r="H44" s="88">
        <v>350.50434052999998</v>
      </c>
      <c r="I44" s="88">
        <v>24.072280899999999</v>
      </c>
      <c r="J44" s="88"/>
      <c r="K44" s="88" t="s">
        <v>43</v>
      </c>
      <c r="L44" s="88">
        <v>0</v>
      </c>
      <c r="M44" s="88">
        <v>6.0899335215859995E-2</v>
      </c>
      <c r="N44" s="88">
        <v>0.2310922812551785</v>
      </c>
      <c r="O44" s="88">
        <v>0.2310922812551785</v>
      </c>
      <c r="P44" s="88">
        <v>9.4100230557714187E-2</v>
      </c>
      <c r="Q44" s="88">
        <v>4.3374382105744597E-2</v>
      </c>
      <c r="R44" s="88">
        <v>3.6869545995223101</v>
      </c>
      <c r="S44" s="88">
        <v>1072.002626657523</v>
      </c>
      <c r="T44" s="88">
        <v>8498.637123775181</v>
      </c>
      <c r="U44" s="88">
        <v>4.7082953681770405</v>
      </c>
      <c r="V44" s="88">
        <v>105.9893636052345</v>
      </c>
      <c r="W44" s="88">
        <v>2.3425913945554573</v>
      </c>
      <c r="X44" s="88">
        <v>0.15947872215523751</v>
      </c>
      <c r="Y44" s="88">
        <v>0</v>
      </c>
      <c r="Z44" s="88">
        <v>214.54709420916228</v>
      </c>
      <c r="AA44" s="88">
        <v>214.54709420916228</v>
      </c>
      <c r="AB44" s="88">
        <v>24.078805759380899</v>
      </c>
      <c r="AC44" s="88">
        <v>0</v>
      </c>
      <c r="AD44" s="88">
        <v>2.85077532126523</v>
      </c>
      <c r="AE44" s="88">
        <v>0</v>
      </c>
      <c r="AF44" s="88">
        <v>1.246328750466883</v>
      </c>
      <c r="AG44" s="88">
        <v>1.1173697479565901E-2</v>
      </c>
      <c r="AH44" s="88">
        <v>1.276259754603525</v>
      </c>
      <c r="AI44" s="88">
        <v>7.5414582097918202E-3</v>
      </c>
      <c r="AJ44" s="88">
        <v>759.36854260387793</v>
      </c>
      <c r="AK44" s="88">
        <v>0</v>
      </c>
      <c r="AL44" s="88">
        <v>458.22367702177496</v>
      </c>
      <c r="AM44" s="88">
        <v>5697.9705773446294</v>
      </c>
      <c r="AN44" s="88">
        <v>633.10788735439701</v>
      </c>
      <c r="AO44" s="88">
        <v>6331.0784646990296</v>
      </c>
      <c r="AP44" s="88">
        <v>0</v>
      </c>
      <c r="AQ44" s="88">
        <v>11.488917274988001</v>
      </c>
      <c r="AR44" s="88">
        <v>16.23882460303015</v>
      </c>
      <c r="AS44" s="88">
        <v>54.850647233518998</v>
      </c>
      <c r="AT44" s="88">
        <v>41.281084503601704</v>
      </c>
      <c r="AU44" s="88">
        <v>23.528148317597779</v>
      </c>
      <c r="AV44" s="88">
        <v>59.988619580460302</v>
      </c>
      <c r="AW44" s="88">
        <v>19.77612238969996</v>
      </c>
      <c r="AX44" s="88">
        <v>0</v>
      </c>
      <c r="AY44" s="88">
        <v>4.3339504778297595</v>
      </c>
      <c r="AZ44" s="88">
        <v>1133.457458441585</v>
      </c>
      <c r="BA44" s="88">
        <v>1065.347650439579</v>
      </c>
      <c r="BB44" s="88">
        <v>68.109808002006105</v>
      </c>
      <c r="BC44" s="88">
        <v>2.1550153699631229</v>
      </c>
      <c r="BD44" s="88">
        <v>6.51420044423133E-2</v>
      </c>
      <c r="BE44" s="88">
        <v>83.5281608551728</v>
      </c>
      <c r="BF44" s="88">
        <v>2.7559983895236271</v>
      </c>
      <c r="BG44" s="88">
        <v>174.7878956241552</v>
      </c>
      <c r="BH44" s="88">
        <v>38.272899837629502</v>
      </c>
      <c r="BI44" s="88">
        <v>20.837218340360561</v>
      </c>
      <c r="BJ44" s="88">
        <v>436.833555660201</v>
      </c>
      <c r="BK44" s="88">
        <v>27.483843305888833</v>
      </c>
      <c r="BL44" s="88">
        <v>36.497945147351302</v>
      </c>
      <c r="BM44" s="88">
        <v>102.8694149550532</v>
      </c>
      <c r="BN44" s="88">
        <v>1.597654383505013</v>
      </c>
      <c r="BO44" s="88">
        <v>7742.5863244211305</v>
      </c>
      <c r="BP44" s="88">
        <v>27.354007378506399</v>
      </c>
      <c r="BQ44" s="88">
        <v>195.88072904644548</v>
      </c>
      <c r="BR44" s="88">
        <v>9.5073201705936417E-2</v>
      </c>
      <c r="BS44" s="88">
        <v>8.4033961551099097</v>
      </c>
      <c r="BT44" s="88">
        <v>0</v>
      </c>
      <c r="BU44" s="88">
        <v>0.17580472361117011</v>
      </c>
      <c r="BV44" s="88">
        <v>352.17116790841897</v>
      </c>
      <c r="BW44" s="88">
        <v>18.59880473052074</v>
      </c>
      <c r="BX44" s="48"/>
      <c r="BY44" s="79">
        <f t="shared" si="10"/>
        <v>2.0961395961355566E-3</v>
      </c>
      <c r="BZ44" s="79">
        <f t="shared" si="11"/>
        <v>4.0219978635523341E-3</v>
      </c>
      <c r="CA44" s="79">
        <f t="shared" si="12"/>
        <v>9.690651462331679E-4</v>
      </c>
      <c r="CB44" s="79">
        <f t="shared" si="13"/>
        <v>9.5502772043645906E-3</v>
      </c>
      <c r="CC44" s="79">
        <f t="shared" si="14"/>
        <v>3.7936990201222153E-3</v>
      </c>
      <c r="CD44" s="79">
        <f t="shared" si="15"/>
        <v>6.4364643200521166E-4</v>
      </c>
      <c r="CE44" s="79">
        <f t="shared" si="16"/>
        <v>4.7555113751189659E-3</v>
      </c>
      <c r="CF44" s="79">
        <f t="shared" si="17"/>
        <v>2.7105280999356932E-4</v>
      </c>
      <c r="CH44" s="88">
        <f t="shared" si="18"/>
        <v>6.129287799029953</v>
      </c>
      <c r="CI44" s="88">
        <f t="shared" si="19"/>
        <v>4.9802825211309028</v>
      </c>
    </row>
    <row r="45" spans="1:87" x14ac:dyDescent="0.25">
      <c r="A45" s="87" t="s">
        <v>44</v>
      </c>
      <c r="B45" s="88">
        <v>3377.7315490000001</v>
      </c>
      <c r="C45" s="88">
        <v>127.49963608</v>
      </c>
      <c r="D45" s="88">
        <v>4674.4297981999998</v>
      </c>
      <c r="E45" s="88">
        <v>235.74725893999999</v>
      </c>
      <c r="F45" s="88">
        <v>217.36849487999999</v>
      </c>
      <c r="G45" s="88">
        <v>3846.4259225999999</v>
      </c>
      <c r="H45" s="88">
        <v>114.12652238</v>
      </c>
      <c r="I45" s="88">
        <v>33.82184994</v>
      </c>
      <c r="J45" s="88"/>
      <c r="K45" s="88" t="s">
        <v>44</v>
      </c>
      <c r="L45" s="88">
        <v>0</v>
      </c>
      <c r="M45" s="88">
        <v>0.13014414996775731</v>
      </c>
      <c r="N45" s="88">
        <v>6.9777587733527199E-2</v>
      </c>
      <c r="O45" s="88">
        <v>6.9777587733527199E-2</v>
      </c>
      <c r="P45" s="88">
        <v>3.0176833280973502E-2</v>
      </c>
      <c r="Q45" s="88">
        <v>9.2692521247154602E-2</v>
      </c>
      <c r="R45" s="88">
        <v>0.29925026354719197</v>
      </c>
      <c r="S45" s="88">
        <v>190.63988275159511</v>
      </c>
      <c r="T45" s="88">
        <v>3389.2363687605002</v>
      </c>
      <c r="U45" s="88">
        <v>0.91860315934787096</v>
      </c>
      <c r="V45" s="88">
        <v>22.075507467395191</v>
      </c>
      <c r="W45" s="88">
        <v>0.87156561789050691</v>
      </c>
      <c r="X45" s="88">
        <v>0.34081178220340902</v>
      </c>
      <c r="Y45" s="88">
        <v>0</v>
      </c>
      <c r="Z45" s="88">
        <v>35.257331760059799</v>
      </c>
      <c r="AA45" s="88">
        <v>35.257331760059799</v>
      </c>
      <c r="AB45" s="88">
        <v>33.914856083180297</v>
      </c>
      <c r="AC45" s="88">
        <v>0</v>
      </c>
      <c r="AD45" s="88">
        <v>1.335233870555619</v>
      </c>
      <c r="AE45" s="88">
        <v>0</v>
      </c>
      <c r="AF45" s="88">
        <v>2.6634495591093228</v>
      </c>
      <c r="AG45" s="88">
        <v>2.3878524073920972E-2</v>
      </c>
      <c r="AH45" s="88">
        <v>2.7274084633696529</v>
      </c>
      <c r="AI45" s="88">
        <v>1.611625164883675E-2</v>
      </c>
      <c r="AJ45" s="88">
        <v>128.0846654425502</v>
      </c>
      <c r="AK45" s="88">
        <v>0</v>
      </c>
      <c r="AL45" s="88">
        <v>136.88794764584941</v>
      </c>
      <c r="AM45" s="88">
        <v>4209.5680001212504</v>
      </c>
      <c r="AN45" s="88">
        <v>467.72983172980003</v>
      </c>
      <c r="AO45" s="88">
        <v>4677.2978318510495</v>
      </c>
      <c r="AP45" s="88">
        <v>0</v>
      </c>
      <c r="AQ45" s="88">
        <v>3.4536384947832999</v>
      </c>
      <c r="AR45" s="88">
        <v>8.0185104269801499</v>
      </c>
      <c r="AS45" s="88">
        <v>22.032572826336349</v>
      </c>
      <c r="AT45" s="88">
        <v>5.6108188745404703</v>
      </c>
      <c r="AU45" s="88">
        <v>2.747158388752009</v>
      </c>
      <c r="AV45" s="88">
        <v>10.58660022266681</v>
      </c>
      <c r="AW45" s="88">
        <v>4.8438995172980102</v>
      </c>
      <c r="AX45" s="88">
        <v>0</v>
      </c>
      <c r="AY45" s="88">
        <v>1.3380436321147271</v>
      </c>
      <c r="AZ45" s="88">
        <v>246.60697672856139</v>
      </c>
      <c r="BA45" s="88">
        <v>218.0928746512563</v>
      </c>
      <c r="BB45" s="88">
        <v>28.514102077304898</v>
      </c>
      <c r="BC45" s="88">
        <v>3.67405239284158E-2</v>
      </c>
      <c r="BD45" s="88">
        <v>3.6072093564157102E-2</v>
      </c>
      <c r="BE45" s="88">
        <v>74.588589031123604</v>
      </c>
      <c r="BF45" s="88">
        <v>4.99016209593412</v>
      </c>
      <c r="BG45" s="88">
        <v>15.81716969603764</v>
      </c>
      <c r="BH45" s="88">
        <v>3.9963909713013201</v>
      </c>
      <c r="BI45" s="88">
        <v>1.9484853047614221</v>
      </c>
      <c r="BJ45" s="88">
        <v>39.514418571735604</v>
      </c>
      <c r="BK45" s="88">
        <v>5.3968284039969703</v>
      </c>
      <c r="BL45" s="88">
        <v>13.103966941803481</v>
      </c>
      <c r="BM45" s="88">
        <v>30.365428868091904</v>
      </c>
      <c r="BN45" s="88">
        <v>0.55041949062208806</v>
      </c>
      <c r="BO45" s="88">
        <v>3854.0142846277104</v>
      </c>
      <c r="BP45" s="88">
        <v>12.891829995468299</v>
      </c>
      <c r="BQ45" s="88">
        <v>67.949424582637405</v>
      </c>
      <c r="BR45" s="88">
        <v>0.2031740701512921</v>
      </c>
      <c r="BS45" s="88">
        <v>11.04122264911479</v>
      </c>
      <c r="BT45" s="88">
        <v>0</v>
      </c>
      <c r="BU45" s="88">
        <v>0.12270056373286579</v>
      </c>
      <c r="BV45" s="88">
        <v>114.59923057050099</v>
      </c>
      <c r="BW45" s="88">
        <v>27.982151371640199</v>
      </c>
      <c r="BX45" s="48"/>
      <c r="BY45" s="79">
        <f t="shared" si="10"/>
        <v>3.4060787820471461E-3</v>
      </c>
      <c r="BZ45" s="79">
        <f t="shared" si="11"/>
        <v>4.5884786854067851E-3</v>
      </c>
      <c r="CA45" s="79">
        <f t="shared" si="12"/>
        <v>6.1355796853642005E-4</v>
      </c>
      <c r="CB45" s="79">
        <f t="shared" si="13"/>
        <v>4.6065086132455531E-2</v>
      </c>
      <c r="CC45" s="79">
        <f t="shared" si="14"/>
        <v>3.3324966051598648E-3</v>
      </c>
      <c r="CD45" s="79">
        <f t="shared" si="15"/>
        <v>1.972834569131927E-3</v>
      </c>
      <c r="CE45" s="79">
        <f t="shared" si="16"/>
        <v>4.141966132351323E-3</v>
      </c>
      <c r="CF45" s="79">
        <f t="shared" si="17"/>
        <v>2.7498833844183533E-3</v>
      </c>
      <c r="CH45" s="88">
        <f t="shared" si="18"/>
        <v>2.8680336510497</v>
      </c>
      <c r="CI45" s="88">
        <f t="shared" si="19"/>
        <v>7.5883620277104455</v>
      </c>
    </row>
    <row r="46" spans="1:87" x14ac:dyDescent="0.25">
      <c r="A46" s="87" t="s">
        <v>45</v>
      </c>
      <c r="B46" s="88">
        <v>6.9221768099999998</v>
      </c>
      <c r="C46" s="88">
        <v>6.8210759999999995E-2</v>
      </c>
      <c r="D46" s="88">
        <v>0.80902401999999995</v>
      </c>
      <c r="E46" s="88">
        <v>0.72718755000000002</v>
      </c>
      <c r="F46" s="88">
        <v>0.72710684000000003</v>
      </c>
      <c r="G46" s="88"/>
      <c r="H46" s="88">
        <v>1.12704669</v>
      </c>
      <c r="I46" s="88"/>
      <c r="J46" s="88"/>
      <c r="K46" s="88" t="s">
        <v>45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88">
        <v>2.64961408211445</v>
      </c>
      <c r="T46" s="88">
        <v>6.9743945426787102</v>
      </c>
      <c r="U46" s="88">
        <v>0</v>
      </c>
      <c r="V46" s="88">
        <v>0</v>
      </c>
      <c r="W46" s="88">
        <v>0</v>
      </c>
      <c r="X46" s="88">
        <v>0</v>
      </c>
      <c r="Y46" s="88">
        <v>0</v>
      </c>
      <c r="Z46" s="88">
        <v>1.1355470810108179</v>
      </c>
      <c r="AA46" s="88">
        <v>1.1355470810108179</v>
      </c>
      <c r="AB46" s="88">
        <v>0</v>
      </c>
      <c r="AC46" s="88">
        <v>0</v>
      </c>
      <c r="AD46" s="88">
        <v>0</v>
      </c>
      <c r="AE46" s="88">
        <v>0</v>
      </c>
      <c r="AF46" s="88">
        <v>0</v>
      </c>
      <c r="AG46" s="88">
        <v>0</v>
      </c>
      <c r="AH46" s="88">
        <v>0</v>
      </c>
      <c r="AI46" s="88">
        <v>0</v>
      </c>
      <c r="AJ46" s="88">
        <v>6.8725163555393792E-2</v>
      </c>
      <c r="AK46" s="88">
        <v>0</v>
      </c>
      <c r="AL46" s="88">
        <v>1.135547082789067</v>
      </c>
      <c r="AM46" s="88">
        <v>0.733614511703786</v>
      </c>
      <c r="AN46" s="88">
        <v>8.1512512133688195E-2</v>
      </c>
      <c r="AO46" s="88">
        <v>0.81512702383747393</v>
      </c>
      <c r="AP46" s="88">
        <v>0</v>
      </c>
      <c r="AQ46" s="88">
        <v>0</v>
      </c>
      <c r="AR46" s="88">
        <v>5.8642427950197501E-3</v>
      </c>
      <c r="AS46" s="88">
        <v>0</v>
      </c>
      <c r="AT46" s="88">
        <v>7.9119911594658105E-3</v>
      </c>
      <c r="AU46" s="88">
        <v>2.0732319427680081E-2</v>
      </c>
      <c r="AV46" s="88">
        <v>5.0109214878993696E-2</v>
      </c>
      <c r="AW46" s="88">
        <v>1.172146629408554E-2</v>
      </c>
      <c r="AX46" s="88">
        <v>0</v>
      </c>
      <c r="AY46" s="88">
        <v>2.7596687996384391E-3</v>
      </c>
      <c r="AZ46" s="88">
        <v>0.73272478892397808</v>
      </c>
      <c r="BA46" s="88">
        <v>0.73264347044979694</v>
      </c>
      <c r="BB46" s="88">
        <v>8.1318474181120594E-5</v>
      </c>
      <c r="BC46" s="88">
        <v>0</v>
      </c>
      <c r="BD46" s="88">
        <v>0</v>
      </c>
      <c r="BE46" s="88">
        <v>2.183121843945823E-2</v>
      </c>
      <c r="BF46" s="88">
        <v>0</v>
      </c>
      <c r="BG46" s="88">
        <v>0.1345767304353577</v>
      </c>
      <c r="BH46" s="88">
        <v>3.3479404531600414E-2</v>
      </c>
      <c r="BI46" s="88">
        <v>1.7948512155734481E-2</v>
      </c>
      <c r="BJ46" s="88">
        <v>0.33633266423055852</v>
      </c>
      <c r="BK46" s="88">
        <v>0</v>
      </c>
      <c r="BL46" s="88">
        <v>1.831473877985193E-2</v>
      </c>
      <c r="BM46" s="88">
        <v>7.1061298522352004E-2</v>
      </c>
      <c r="BN46" s="88">
        <v>0</v>
      </c>
      <c r="BO46" s="88">
        <v>0</v>
      </c>
      <c r="BP46" s="88">
        <v>0</v>
      </c>
      <c r="BQ46" s="88">
        <v>0</v>
      </c>
      <c r="BR46" s="88">
        <v>0</v>
      </c>
      <c r="BS46" s="88">
        <v>0</v>
      </c>
      <c r="BT46" s="88">
        <v>0</v>
      </c>
      <c r="BU46" s="88">
        <v>0</v>
      </c>
      <c r="BV46" s="88">
        <v>1.135547082789067</v>
      </c>
      <c r="BW46" s="88">
        <v>0</v>
      </c>
      <c r="BX46" s="48"/>
      <c r="BY46" s="79">
        <f t="shared" si="10"/>
        <v>7.5435421706181944E-3</v>
      </c>
      <c r="BZ46" s="79">
        <f t="shared" si="11"/>
        <v>7.5413843122961394E-3</v>
      </c>
      <c r="CA46" s="79">
        <f t="shared" si="12"/>
        <v>7.5436620997655609E-3</v>
      </c>
      <c r="CB46" s="79">
        <f t="shared" si="13"/>
        <v>7.6145953323569146E-3</v>
      </c>
      <c r="CC46" s="79">
        <f t="shared" si="14"/>
        <v>7.6146037215066064E-3</v>
      </c>
      <c r="CD46" s="79" t="str">
        <f t="shared" si="15"/>
        <v/>
      </c>
      <c r="CE46" s="79">
        <f t="shared" si="16"/>
        <v>7.5421833580532512E-3</v>
      </c>
      <c r="CF46" s="79" t="str">
        <f t="shared" si="17"/>
        <v/>
      </c>
      <c r="CH46" s="88">
        <f t="shared" si="18"/>
        <v>6.1030038374739748E-3</v>
      </c>
      <c r="CI46" s="88">
        <f t="shared" si="19"/>
        <v>0</v>
      </c>
    </row>
    <row r="47" spans="1:87" x14ac:dyDescent="0.25">
      <c r="A47" s="87" t="s">
        <v>46</v>
      </c>
      <c r="B47" s="88">
        <v>1545.7556443999999</v>
      </c>
      <c r="C47" s="88">
        <v>239.85109876999999</v>
      </c>
      <c r="D47" s="88">
        <v>1654.0342601</v>
      </c>
      <c r="E47" s="88">
        <v>379.86556101999997</v>
      </c>
      <c r="F47" s="88">
        <v>354.40931472</v>
      </c>
      <c r="G47" s="88">
        <v>257.55802095000001</v>
      </c>
      <c r="H47" s="88">
        <v>143.24046139999999</v>
      </c>
      <c r="I47" s="88">
        <v>30.279794509999999</v>
      </c>
      <c r="J47" s="88"/>
      <c r="K47" s="88" t="s">
        <v>46</v>
      </c>
      <c r="L47" s="88">
        <v>0</v>
      </c>
      <c r="M47" s="88">
        <v>0.18935990897942478</v>
      </c>
      <c r="N47" s="88">
        <v>4.8167817974900301E-2</v>
      </c>
      <c r="O47" s="88">
        <v>4.8167817974900301E-2</v>
      </c>
      <c r="P47" s="88">
        <v>2.239254647232921E-2</v>
      </c>
      <c r="Q47" s="88">
        <v>0.1348697002523189</v>
      </c>
      <c r="R47" s="88">
        <v>1.8946788013346001</v>
      </c>
      <c r="S47" s="88">
        <v>293.59225435370701</v>
      </c>
      <c r="T47" s="88">
        <v>1554.180564386754</v>
      </c>
      <c r="U47" s="88">
        <v>1.3537821771193299</v>
      </c>
      <c r="V47" s="88">
        <v>7.1782943175799803</v>
      </c>
      <c r="W47" s="88">
        <v>2.043473300978512</v>
      </c>
      <c r="X47" s="88">
        <v>0.495886872424741</v>
      </c>
      <c r="Y47" s="88">
        <v>0</v>
      </c>
      <c r="Z47" s="88">
        <v>109.6065417744469</v>
      </c>
      <c r="AA47" s="88">
        <v>109.6065417744469</v>
      </c>
      <c r="AB47" s="88">
        <v>30.504704732075503</v>
      </c>
      <c r="AC47" s="88">
        <v>0</v>
      </c>
      <c r="AD47" s="88">
        <v>0.18272734535844321</v>
      </c>
      <c r="AE47" s="88">
        <v>2.0499981914603959E-2</v>
      </c>
      <c r="AF47" s="88">
        <v>3.8754037701317499</v>
      </c>
      <c r="AG47" s="88">
        <v>3.4743681705495397E-2</v>
      </c>
      <c r="AH47" s="88">
        <v>3.9684303005715398</v>
      </c>
      <c r="AI47" s="88">
        <v>2.3449286655748219E-2</v>
      </c>
      <c r="AJ47" s="88">
        <v>241.19570175862651</v>
      </c>
      <c r="AK47" s="88">
        <v>0</v>
      </c>
      <c r="AL47" s="88">
        <v>151.57761570903389</v>
      </c>
      <c r="AM47" s="88">
        <v>1496.517536442952</v>
      </c>
      <c r="AN47" s="88">
        <v>166.27975644394368</v>
      </c>
      <c r="AO47" s="88">
        <v>1662.797292886891</v>
      </c>
      <c r="AP47" s="88">
        <v>0</v>
      </c>
      <c r="AQ47" s="88">
        <v>0.96505300451947407</v>
      </c>
      <c r="AR47" s="88">
        <v>4.2474246720349198</v>
      </c>
      <c r="AS47" s="88">
        <v>9.7681499485275793</v>
      </c>
      <c r="AT47" s="88">
        <v>10.41496841305797</v>
      </c>
      <c r="AU47" s="88">
        <v>9.5439731891510498</v>
      </c>
      <c r="AV47" s="88">
        <v>20.06667434977426</v>
      </c>
      <c r="AW47" s="88">
        <v>5.9864043011072603</v>
      </c>
      <c r="AX47" s="88">
        <v>0</v>
      </c>
      <c r="AY47" s="88">
        <v>1.9711038244679879</v>
      </c>
      <c r="AZ47" s="88">
        <v>381.67037925913598</v>
      </c>
      <c r="BA47" s="88">
        <v>356.07117715372203</v>
      </c>
      <c r="BB47" s="88">
        <v>25.599202105413941</v>
      </c>
      <c r="BC47" s="88">
        <v>0.50173896944945007</v>
      </c>
      <c r="BD47" s="88">
        <v>1.804021605295492E-2</v>
      </c>
      <c r="BE47" s="88">
        <v>22.302843696048679</v>
      </c>
      <c r="BF47" s="88">
        <v>6.0323697410120198</v>
      </c>
      <c r="BG47" s="88">
        <v>57.164124059590897</v>
      </c>
      <c r="BH47" s="88">
        <v>13.668981649718631</v>
      </c>
      <c r="BI47" s="88">
        <v>7.1533280183203996</v>
      </c>
      <c r="BJ47" s="88">
        <v>142.8679117059915</v>
      </c>
      <c r="BK47" s="88">
        <v>2.044135234715732</v>
      </c>
      <c r="BL47" s="88">
        <v>10.63552797522004</v>
      </c>
      <c r="BM47" s="88">
        <v>43.140100854842103</v>
      </c>
      <c r="BN47" s="88">
        <v>0.35566151788223899</v>
      </c>
      <c r="BO47" s="88">
        <v>259.12834611683337</v>
      </c>
      <c r="BP47" s="88">
        <v>5.8468184247995403</v>
      </c>
      <c r="BQ47" s="88">
        <v>0</v>
      </c>
      <c r="BR47" s="88">
        <v>0.31492199148795302</v>
      </c>
      <c r="BS47" s="88">
        <v>4.6365005836505198</v>
      </c>
      <c r="BT47" s="88">
        <v>0</v>
      </c>
      <c r="BU47" s="88">
        <v>0.76291952708675592</v>
      </c>
      <c r="BV47" s="88">
        <v>144.072386885806</v>
      </c>
      <c r="BW47" s="88">
        <v>2.0985055453771793</v>
      </c>
      <c r="BX47" s="48"/>
      <c r="BY47" s="79">
        <f t="shared" si="10"/>
        <v>5.450356928843215E-3</v>
      </c>
      <c r="BZ47" s="79">
        <f t="shared" si="11"/>
        <v>5.6059905312999935E-3</v>
      </c>
      <c r="CA47" s="79">
        <f t="shared" si="12"/>
        <v>5.2979753795191764E-3</v>
      </c>
      <c r="CB47" s="79">
        <f t="shared" si="13"/>
        <v>4.7512025946489728E-3</v>
      </c>
      <c r="CC47" s="79">
        <f t="shared" si="14"/>
        <v>4.6891048420524299E-3</v>
      </c>
      <c r="CD47" s="79">
        <f t="shared" si="15"/>
        <v>6.0969763668831936E-3</v>
      </c>
      <c r="CE47" s="79">
        <f t="shared" si="16"/>
        <v>5.8078944850844406E-3</v>
      </c>
      <c r="CF47" s="79">
        <f t="shared" si="17"/>
        <v>7.4277327741186236E-3</v>
      </c>
      <c r="CH47" s="88">
        <f t="shared" si="18"/>
        <v>8.7630327868910172</v>
      </c>
      <c r="CI47" s="88">
        <f t="shared" si="19"/>
        <v>1.5703251668333564</v>
      </c>
    </row>
    <row r="48" spans="1:87" x14ac:dyDescent="0.25">
      <c r="A48" s="87" t="s">
        <v>47</v>
      </c>
      <c r="B48" s="88">
        <v>712.52342437000004</v>
      </c>
      <c r="C48" s="88">
        <v>45.187232350000002</v>
      </c>
      <c r="D48" s="88">
        <v>512.53137618999995</v>
      </c>
      <c r="E48" s="88">
        <v>154.43270576</v>
      </c>
      <c r="F48" s="88">
        <v>145.03137767000001</v>
      </c>
      <c r="G48" s="88">
        <v>37.572264259999997</v>
      </c>
      <c r="H48" s="88">
        <v>89.68833309</v>
      </c>
      <c r="I48" s="88">
        <v>0.58755104999999996</v>
      </c>
      <c r="J48" s="88"/>
      <c r="K48" s="88" t="s">
        <v>47</v>
      </c>
      <c r="L48" s="88">
        <v>1.078217993066463E-2</v>
      </c>
      <c r="M48" s="88">
        <v>1.2941419203793041</v>
      </c>
      <c r="N48" s="88">
        <v>0.15921472108216073</v>
      </c>
      <c r="O48" s="88">
        <v>0.15835838595181781</v>
      </c>
      <c r="P48" s="88">
        <v>8.4832569817622605E-2</v>
      </c>
      <c r="Q48" s="88">
        <v>7.1720247650038094E-2</v>
      </c>
      <c r="R48" s="88">
        <v>2.138250676612524</v>
      </c>
      <c r="S48" s="88">
        <v>412.46784020703501</v>
      </c>
      <c r="T48" s="88">
        <v>716.10649223697396</v>
      </c>
      <c r="U48" s="88">
        <v>4.1220572328510601</v>
      </c>
      <c r="V48" s="88">
        <v>59.855823503037996</v>
      </c>
      <c r="W48" s="88">
        <v>1.3701085160822761</v>
      </c>
      <c r="X48" s="88">
        <v>1.593365917834396</v>
      </c>
      <c r="Y48" s="88">
        <v>6.2033867706145903E-3</v>
      </c>
      <c r="Z48" s="88">
        <v>40.8767470505353</v>
      </c>
      <c r="AA48" s="88">
        <v>40.8767470505353</v>
      </c>
      <c r="AB48" s="88">
        <v>0.59191771182283504</v>
      </c>
      <c r="AC48" s="88">
        <v>0</v>
      </c>
      <c r="AD48" s="88">
        <v>1.342536981183551</v>
      </c>
      <c r="AE48" s="88">
        <v>5.9078133109564095E-3</v>
      </c>
      <c r="AF48" s="88">
        <v>2.0758890057672819</v>
      </c>
      <c r="AG48" s="88">
        <v>3.1309435374262E-2</v>
      </c>
      <c r="AH48" s="88">
        <v>1.980357967184196</v>
      </c>
      <c r="AI48" s="88">
        <v>1.4227780973114629E-2</v>
      </c>
      <c r="AJ48" s="88">
        <v>45.352090834835103</v>
      </c>
      <c r="AK48" s="88">
        <v>0</v>
      </c>
      <c r="AL48" s="88">
        <v>151.29710459277868</v>
      </c>
      <c r="AM48" s="88">
        <v>463.55850348275101</v>
      </c>
      <c r="AN48" s="88">
        <v>51.506411470648203</v>
      </c>
      <c r="AO48" s="88">
        <v>515.06491495339901</v>
      </c>
      <c r="AP48" s="88">
        <v>4.4079210304403099E-5</v>
      </c>
      <c r="AQ48" s="88">
        <v>5.2981661894927594</v>
      </c>
      <c r="AR48" s="88">
        <v>0.90006883050314901</v>
      </c>
      <c r="AS48" s="88">
        <v>13.768887050715112</v>
      </c>
      <c r="AT48" s="88">
        <v>1.3793609605538011</v>
      </c>
      <c r="AU48" s="88">
        <v>3.9505191410792602</v>
      </c>
      <c r="AV48" s="88">
        <v>7.9985748992763304</v>
      </c>
      <c r="AW48" s="88">
        <v>1.739335017664529</v>
      </c>
      <c r="AX48" s="88">
        <v>0</v>
      </c>
      <c r="AY48" s="88">
        <v>2.0703586280637269</v>
      </c>
      <c r="AZ48" s="88">
        <v>155.52399801308431</v>
      </c>
      <c r="BA48" s="88">
        <v>145.6101767969046</v>
      </c>
      <c r="BB48" s="88">
        <v>9.9138212161797092</v>
      </c>
      <c r="BC48" s="88">
        <v>2.2009077641274841E-2</v>
      </c>
      <c r="BD48" s="88">
        <v>2.3485672712842392E-3</v>
      </c>
      <c r="BE48" s="88">
        <v>10.741648551287771</v>
      </c>
      <c r="BF48" s="88">
        <v>4.78573018733774</v>
      </c>
      <c r="BG48" s="88">
        <v>21.456450536549859</v>
      </c>
      <c r="BH48" s="88">
        <v>5.1572665443101293</v>
      </c>
      <c r="BI48" s="88">
        <v>2.6492966208656297</v>
      </c>
      <c r="BJ48" s="88">
        <v>53.628003439210204</v>
      </c>
      <c r="BK48" s="88">
        <v>12.49025316039395</v>
      </c>
      <c r="BL48" s="88">
        <v>4.6121700601310502</v>
      </c>
      <c r="BM48" s="88">
        <v>24.505391921162641</v>
      </c>
      <c r="BN48" s="88">
        <v>1.1643813996042699E-2</v>
      </c>
      <c r="BO48" s="88">
        <v>37.8510011519149</v>
      </c>
      <c r="BP48" s="88">
        <v>3.9188708091244804</v>
      </c>
      <c r="BQ48" s="88">
        <v>0</v>
      </c>
      <c r="BR48" s="88">
        <v>0.15046071695850338</v>
      </c>
      <c r="BS48" s="88">
        <v>1.6187901165660779</v>
      </c>
      <c r="BT48" s="88">
        <v>0</v>
      </c>
      <c r="BU48" s="88">
        <v>0.28892469945600802</v>
      </c>
      <c r="BV48" s="88">
        <v>90.030695756653799</v>
      </c>
      <c r="BW48" s="88">
        <v>0.54405609040548397</v>
      </c>
      <c r="BX48" s="48"/>
      <c r="BY48" s="79">
        <f t="shared" si="10"/>
        <v>5.0287018565628241E-3</v>
      </c>
      <c r="BZ48" s="79">
        <f t="shared" si="11"/>
        <v>3.6483421590900039E-3</v>
      </c>
      <c r="CA48" s="79">
        <f t="shared" si="12"/>
        <v>4.9431876390331657E-3</v>
      </c>
      <c r="CB48" s="79">
        <f t="shared" si="13"/>
        <v>7.0664581554392676E-3</v>
      </c>
      <c r="CC48" s="79">
        <f t="shared" si="14"/>
        <v>3.9908545047511483E-3</v>
      </c>
      <c r="CD48" s="79">
        <f t="shared" si="15"/>
        <v>7.4186876251599951E-3</v>
      </c>
      <c r="CE48" s="79">
        <f t="shared" si="16"/>
        <v>3.817248630434976E-3</v>
      </c>
      <c r="CF48" s="79">
        <f t="shared" si="17"/>
        <v>7.4319700778937795E-3</v>
      </c>
      <c r="CH48" s="88">
        <f t="shared" si="18"/>
        <v>2.5335387633990649</v>
      </c>
      <c r="CI48" s="88">
        <f t="shared" si="19"/>
        <v>0.27873689191490314</v>
      </c>
    </row>
    <row r="49" spans="1:87" x14ac:dyDescent="0.25">
      <c r="A49" s="87" t="s">
        <v>48</v>
      </c>
      <c r="B49" s="88">
        <v>2504.3036133999999</v>
      </c>
      <c r="C49" s="88">
        <v>29.532072629999998</v>
      </c>
      <c r="D49" s="88">
        <v>9422.3966641000006</v>
      </c>
      <c r="E49" s="88">
        <v>1330.3002286000001</v>
      </c>
      <c r="F49" s="88">
        <v>1089.9935042</v>
      </c>
      <c r="G49" s="88">
        <v>11763.446968</v>
      </c>
      <c r="H49" s="88">
        <v>230.32047759</v>
      </c>
      <c r="I49" s="88">
        <v>93.271996569999999</v>
      </c>
      <c r="J49" s="88"/>
      <c r="K49" s="88" t="s">
        <v>48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0.2338555624376063</v>
      </c>
      <c r="S49" s="88">
        <v>23.100714096472679</v>
      </c>
      <c r="T49" s="88">
        <v>2508.1833256123059</v>
      </c>
      <c r="U49" s="88">
        <v>0</v>
      </c>
      <c r="V49" s="88">
        <v>5.70387131271813</v>
      </c>
      <c r="W49" s="88">
        <v>0.95460030977694688</v>
      </c>
      <c r="X49" s="88">
        <v>0</v>
      </c>
      <c r="Y49" s="88">
        <v>0</v>
      </c>
      <c r="Z49" s="88">
        <v>9.9003107319984203</v>
      </c>
      <c r="AA49" s="88">
        <v>9.9003107319984203</v>
      </c>
      <c r="AB49" s="88">
        <v>93.358477079153502</v>
      </c>
      <c r="AC49" s="88">
        <v>0</v>
      </c>
      <c r="AD49" s="88">
        <v>3.3910991691123602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29.656790578878599</v>
      </c>
      <c r="AK49" s="88">
        <v>0</v>
      </c>
      <c r="AL49" s="88">
        <v>236.25752901888791</v>
      </c>
      <c r="AM49" s="88">
        <v>8471.6946233348208</v>
      </c>
      <c r="AN49" s="88">
        <v>941.29944335499295</v>
      </c>
      <c r="AO49" s="88">
        <v>9412.994066689811</v>
      </c>
      <c r="AP49" s="88">
        <v>0</v>
      </c>
      <c r="AQ49" s="88">
        <v>6.3806038335069299</v>
      </c>
      <c r="AR49" s="88">
        <v>64.559260100420403</v>
      </c>
      <c r="AS49" s="88">
        <v>65.130577168875007</v>
      </c>
      <c r="AT49" s="88">
        <v>37.971430024857</v>
      </c>
      <c r="AU49" s="88">
        <v>0.95706122127239701</v>
      </c>
      <c r="AV49" s="88">
        <v>46.830091568753701</v>
      </c>
      <c r="AW49" s="88">
        <v>31.739075813092001</v>
      </c>
      <c r="AX49" s="88">
        <v>0</v>
      </c>
      <c r="AY49" s="88">
        <v>5.05956300401792</v>
      </c>
      <c r="AZ49" s="88">
        <v>1332.6713820336531</v>
      </c>
      <c r="BA49" s="88">
        <v>1091.6229483933262</v>
      </c>
      <c r="BB49" s="88">
        <v>241.04843364032672</v>
      </c>
      <c r="BC49" s="88">
        <v>4.84388311094208E-2</v>
      </c>
      <c r="BD49" s="88">
        <v>0.30662737934379303</v>
      </c>
      <c r="BE49" s="88">
        <v>630.038388312086</v>
      </c>
      <c r="BF49" s="88">
        <v>9.5370781042455402E-3</v>
      </c>
      <c r="BG49" s="88">
        <v>16.02049334435636</v>
      </c>
      <c r="BH49" s="88">
        <v>4.2079590849716304</v>
      </c>
      <c r="BI49" s="88">
        <v>0.87169764904622493</v>
      </c>
      <c r="BJ49" s="88">
        <v>39.887983370866905</v>
      </c>
      <c r="BK49" s="88">
        <v>4.2411356364475896</v>
      </c>
      <c r="BL49" s="88">
        <v>97.592075194254704</v>
      </c>
      <c r="BM49" s="88">
        <v>110.8425376405032</v>
      </c>
      <c r="BN49" s="88">
        <v>4.6807287762694401</v>
      </c>
      <c r="BO49" s="88">
        <v>11770.63973288799</v>
      </c>
      <c r="BP49" s="88">
        <v>42.540031416213601</v>
      </c>
      <c r="BQ49" s="88">
        <v>257.2391225979265</v>
      </c>
      <c r="BR49" s="88">
        <v>0</v>
      </c>
      <c r="BS49" s="88">
        <v>34.688750512566799</v>
      </c>
      <c r="BT49" s="88">
        <v>0</v>
      </c>
      <c r="BU49" s="88">
        <v>0</v>
      </c>
      <c r="BV49" s="88">
        <v>230.57569335141099</v>
      </c>
      <c r="BW49" s="88">
        <v>106.3386218607796</v>
      </c>
      <c r="BX49" s="48"/>
      <c r="BY49" s="79">
        <f t="shared" si="10"/>
        <v>1.5492179908005094E-3</v>
      </c>
      <c r="BZ49" s="79">
        <f t="shared" si="11"/>
        <v>4.2231356546206964E-3</v>
      </c>
      <c r="CA49" s="79">
        <f t="shared" si="12"/>
        <v>-9.9789870299285869E-4</v>
      </c>
      <c r="CB49" s="79">
        <f t="shared" si="13"/>
        <v>1.7824197746311916E-3</v>
      </c>
      <c r="CC49" s="79">
        <f t="shared" si="14"/>
        <v>1.4949118385087416E-3</v>
      </c>
      <c r="CD49" s="79">
        <f t="shared" si="15"/>
        <v>6.1145044539720928E-4</v>
      </c>
      <c r="CE49" s="79">
        <f t="shared" si="16"/>
        <v>1.1080897542480406E-3</v>
      </c>
      <c r="CF49" s="79">
        <f t="shared" si="17"/>
        <v>9.2718621165786038E-4</v>
      </c>
      <c r="CH49" s="88">
        <f t="shared" si="18"/>
        <v>-9.4025974101896281</v>
      </c>
      <c r="CI49" s="88">
        <f t="shared" si="19"/>
        <v>7.1927648879900516</v>
      </c>
    </row>
    <row r="50" spans="1:87" x14ac:dyDescent="0.25">
      <c r="A50" s="87" t="s">
        <v>49</v>
      </c>
      <c r="B50" s="88">
        <v>1547.7398504</v>
      </c>
      <c r="C50" s="88">
        <v>72.253040519999999</v>
      </c>
      <c r="D50" s="88">
        <v>1650.4509601</v>
      </c>
      <c r="E50" s="88">
        <v>458.63510414000001</v>
      </c>
      <c r="F50" s="88">
        <v>359.14760751</v>
      </c>
      <c r="G50" s="88">
        <v>638.90390333000005</v>
      </c>
      <c r="H50" s="88">
        <v>208.92758552999999</v>
      </c>
      <c r="I50" s="88">
        <v>19.418427130000001</v>
      </c>
      <c r="J50" s="88"/>
      <c r="K50" s="88" t="s">
        <v>49</v>
      </c>
      <c r="L50" s="88">
        <v>0</v>
      </c>
      <c r="M50" s="88">
        <v>0.16208054163924601</v>
      </c>
      <c r="N50" s="88">
        <v>0.27893369087160819</v>
      </c>
      <c r="O50" s="88">
        <v>0.27893369087160819</v>
      </c>
      <c r="P50" s="88">
        <v>0.1149791815175515</v>
      </c>
      <c r="Q50" s="88">
        <v>0.11543876895718061</v>
      </c>
      <c r="R50" s="88">
        <v>0.97511449333228495</v>
      </c>
      <c r="S50" s="88">
        <v>747.16413515600402</v>
      </c>
      <c r="T50" s="88">
        <v>1553.2905856684051</v>
      </c>
      <c r="U50" s="88">
        <v>5.1766813471750401</v>
      </c>
      <c r="V50" s="88">
        <v>116.5698641379453</v>
      </c>
      <c r="W50" s="88">
        <v>2.6293859309413099</v>
      </c>
      <c r="X50" s="88">
        <v>0.42444722731954199</v>
      </c>
      <c r="Y50" s="88">
        <v>0</v>
      </c>
      <c r="Z50" s="88">
        <v>57.079535216085205</v>
      </c>
      <c r="AA50" s="88">
        <v>57.079535216085205</v>
      </c>
      <c r="AB50" s="88">
        <v>19.40126953730492</v>
      </c>
      <c r="AC50" s="88">
        <v>0</v>
      </c>
      <c r="AD50" s="88">
        <v>3.69273579307306</v>
      </c>
      <c r="AE50" s="88">
        <v>0</v>
      </c>
      <c r="AF50" s="88">
        <v>3.3170484449422402</v>
      </c>
      <c r="AG50" s="88">
        <v>2.9738579939262502E-2</v>
      </c>
      <c r="AH50" s="88">
        <v>3.3967193778161997</v>
      </c>
      <c r="AI50" s="88">
        <v>2.007164709381765E-2</v>
      </c>
      <c r="AJ50" s="88">
        <v>72.648641838103501</v>
      </c>
      <c r="AK50" s="88">
        <v>0</v>
      </c>
      <c r="AL50" s="88">
        <v>326.634501694802</v>
      </c>
      <c r="AM50" s="88">
        <v>1485.4384334538111</v>
      </c>
      <c r="AN50" s="88">
        <v>165.04868331817642</v>
      </c>
      <c r="AO50" s="88">
        <v>1650.4871167719912</v>
      </c>
      <c r="AP50" s="88">
        <v>0</v>
      </c>
      <c r="AQ50" s="88">
        <v>11.941326314698211</v>
      </c>
      <c r="AR50" s="88">
        <v>14.670222704189321</v>
      </c>
      <c r="AS50" s="88">
        <v>45.257660449293098</v>
      </c>
      <c r="AT50" s="88">
        <v>9.2596971873432601</v>
      </c>
      <c r="AU50" s="88">
        <v>3.83947233497025</v>
      </c>
      <c r="AV50" s="88">
        <v>17.42017295810658</v>
      </c>
      <c r="AW50" s="88">
        <v>8.4440957004359607</v>
      </c>
      <c r="AX50" s="88">
        <v>0</v>
      </c>
      <c r="AY50" s="88">
        <v>2.0666160657418211</v>
      </c>
      <c r="AZ50" s="88">
        <v>459.92788644478202</v>
      </c>
      <c r="BA50" s="88">
        <v>359.92875681267799</v>
      </c>
      <c r="BB50" s="88">
        <v>99.999129632103603</v>
      </c>
      <c r="BC50" s="88">
        <v>4.3251174787942801E-3</v>
      </c>
      <c r="BD50" s="88">
        <v>6.63068686210639E-2</v>
      </c>
      <c r="BE50" s="88">
        <v>138.75085149864691</v>
      </c>
      <c r="BF50" s="88">
        <v>6.2066059183077202</v>
      </c>
      <c r="BG50" s="88">
        <v>22.645534008609047</v>
      </c>
      <c r="BH50" s="88">
        <v>5.8366510149528397</v>
      </c>
      <c r="BI50" s="88">
        <v>2.777722627468481</v>
      </c>
      <c r="BJ50" s="88">
        <v>56.564653251541699</v>
      </c>
      <c r="BK50" s="88">
        <v>25.237263457907012</v>
      </c>
      <c r="BL50" s="88">
        <v>23.530568398727841</v>
      </c>
      <c r="BM50" s="88">
        <v>46.846049684794103</v>
      </c>
      <c r="BN50" s="88">
        <v>0.99921147274260402</v>
      </c>
      <c r="BO50" s="88">
        <v>638.05409128237307</v>
      </c>
      <c r="BP50" s="88">
        <v>20.293622946268069</v>
      </c>
      <c r="BQ50" s="88">
        <v>15.632311063344229</v>
      </c>
      <c r="BR50" s="88">
        <v>0.25303392559995957</v>
      </c>
      <c r="BS50" s="88">
        <v>13.9983748519388</v>
      </c>
      <c r="BT50" s="88">
        <v>0</v>
      </c>
      <c r="BU50" s="88">
        <v>0.22922910625663678</v>
      </c>
      <c r="BV50" s="88">
        <v>209.8322630014822</v>
      </c>
      <c r="BW50" s="88">
        <v>36.013509192286001</v>
      </c>
      <c r="BX50" s="48"/>
      <c r="BY50" s="79">
        <f t="shared" si="10"/>
        <v>3.5863490023666225E-3</v>
      </c>
      <c r="BZ50" s="79">
        <f t="shared" si="11"/>
        <v>5.4752203541385564E-3</v>
      </c>
      <c r="CA50" s="79">
        <f t="shared" si="12"/>
        <v>2.1907147116326752E-5</v>
      </c>
      <c r="CB50" s="79">
        <f t="shared" si="13"/>
        <v>2.8187600406343557E-3</v>
      </c>
      <c r="CC50" s="79">
        <f t="shared" si="14"/>
        <v>2.1750090668674117E-3</v>
      </c>
      <c r="CD50" s="79">
        <f t="shared" si="15"/>
        <v>-1.3301093375666028E-3</v>
      </c>
      <c r="CE50" s="79">
        <f t="shared" si="16"/>
        <v>4.3301006383970938E-3</v>
      </c>
      <c r="CF50" s="79">
        <f t="shared" si="17"/>
        <v>-8.8357273121129182E-4</v>
      </c>
      <c r="CH50" s="88">
        <f t="shared" si="18"/>
        <v>3.6156671991193434E-2</v>
      </c>
      <c r="CI50" s="88">
        <f t="shared" si="19"/>
        <v>-0.84981204762698326</v>
      </c>
    </row>
    <row r="51" spans="1:87" x14ac:dyDescent="0.25">
      <c r="A51" s="87" t="s">
        <v>50</v>
      </c>
      <c r="B51" s="88">
        <v>962.05109303999996</v>
      </c>
      <c r="C51" s="88">
        <v>29.780627939999999</v>
      </c>
      <c r="D51" s="88">
        <v>2757.8656632000002</v>
      </c>
      <c r="E51" s="88">
        <v>231.50683709</v>
      </c>
      <c r="F51" s="88">
        <v>163.73830899999999</v>
      </c>
      <c r="G51" s="88">
        <v>2377.8192763000002</v>
      </c>
      <c r="H51" s="88">
        <v>84.870572480000007</v>
      </c>
      <c r="I51" s="88">
        <v>23.952366609999999</v>
      </c>
      <c r="J51" s="88"/>
      <c r="K51" s="88" t="s">
        <v>50</v>
      </c>
      <c r="L51" s="88">
        <v>0</v>
      </c>
      <c r="M51" s="88">
        <v>2.8196501898730621E-3</v>
      </c>
      <c r="N51" s="88">
        <v>5.6407247174721799E-4</v>
      </c>
      <c r="O51" s="88">
        <v>5.6407247174721799E-4</v>
      </c>
      <c r="P51" s="88">
        <v>2.7182822963342588E-4</v>
      </c>
      <c r="Q51" s="88">
        <v>2.0082833477184838E-3</v>
      </c>
      <c r="R51" s="88">
        <v>8.5951867722901005E-4</v>
      </c>
      <c r="S51" s="88">
        <v>0.10496231873741291</v>
      </c>
      <c r="T51" s="88">
        <v>962.59449712726598</v>
      </c>
      <c r="U51" s="88">
        <v>0</v>
      </c>
      <c r="V51" s="88">
        <v>1.807685330276616</v>
      </c>
      <c r="W51" s="88">
        <v>0</v>
      </c>
      <c r="X51" s="88">
        <v>7.3838984126501205E-3</v>
      </c>
      <c r="Y51" s="88">
        <v>0</v>
      </c>
      <c r="Z51" s="88">
        <v>5.1434203544811603E-2</v>
      </c>
      <c r="AA51" s="88">
        <v>5.1434203544811603E-2</v>
      </c>
      <c r="AB51" s="88">
        <v>23.973281235029212</v>
      </c>
      <c r="AC51" s="88">
        <v>0</v>
      </c>
      <c r="AD51" s="88">
        <v>1.332028583287862</v>
      </c>
      <c r="AE51" s="88">
        <v>0</v>
      </c>
      <c r="AF51" s="88">
        <v>5.7705167180045897E-2</v>
      </c>
      <c r="AG51" s="88">
        <v>5.1733899039335901E-4</v>
      </c>
      <c r="AH51" s="88">
        <v>5.9090953013993697E-2</v>
      </c>
      <c r="AI51" s="88">
        <v>3.49167250334826E-4</v>
      </c>
      <c r="AJ51" s="88">
        <v>29.807413170521979</v>
      </c>
      <c r="AK51" s="88">
        <v>0</v>
      </c>
      <c r="AL51" s="88">
        <v>86.731253352954397</v>
      </c>
      <c r="AM51" s="88">
        <v>2480.716893634476</v>
      </c>
      <c r="AN51" s="88">
        <v>275.63525616120091</v>
      </c>
      <c r="AO51" s="88">
        <v>2756.3521497956808</v>
      </c>
      <c r="AP51" s="88">
        <v>0</v>
      </c>
      <c r="AQ51" s="88">
        <v>2.4212306486372581</v>
      </c>
      <c r="AR51" s="88">
        <v>9.7535255926850599</v>
      </c>
      <c r="AS51" s="88">
        <v>24.950654803392879</v>
      </c>
      <c r="AT51" s="88">
        <v>5.63942613755738</v>
      </c>
      <c r="AU51" s="88">
        <v>0.11826028748270741</v>
      </c>
      <c r="AV51" s="88">
        <v>7.0046150422460691</v>
      </c>
      <c r="AW51" s="88">
        <v>4.7718207485793798</v>
      </c>
      <c r="AX51" s="88">
        <v>0</v>
      </c>
      <c r="AY51" s="88">
        <v>0.76947862255218002</v>
      </c>
      <c r="AZ51" s="88">
        <v>270.9000557250173</v>
      </c>
      <c r="BA51" s="88">
        <v>163.8733605746344</v>
      </c>
      <c r="BB51" s="88">
        <v>107.02669515038269</v>
      </c>
      <c r="BC51" s="88">
        <v>7.5242315514476005E-5</v>
      </c>
      <c r="BD51" s="88">
        <v>4.6324044599502803E-2</v>
      </c>
      <c r="BE51" s="88">
        <v>95.380318430970505</v>
      </c>
      <c r="BF51" s="88">
        <v>0.10797311463483179</v>
      </c>
      <c r="BG51" s="88">
        <v>2.1010048799307679</v>
      </c>
      <c r="BH51" s="88">
        <v>0.57664600803584598</v>
      </c>
      <c r="BI51" s="88">
        <v>9.70149424869238E-2</v>
      </c>
      <c r="BJ51" s="88">
        <v>5.2280144931849604</v>
      </c>
      <c r="BK51" s="88">
        <v>1.5395575806566379</v>
      </c>
      <c r="BL51" s="88">
        <v>14.72207211902753</v>
      </c>
      <c r="BM51" s="88">
        <v>16.851890844204771</v>
      </c>
      <c r="BN51" s="88">
        <v>0.70490002414060893</v>
      </c>
      <c r="BO51" s="88">
        <v>2379.3010545809279</v>
      </c>
      <c r="BP51" s="88">
        <v>16.37112700692828</v>
      </c>
      <c r="BQ51" s="88">
        <v>58.292924794832302</v>
      </c>
      <c r="BR51" s="88">
        <v>4.4018185499098798E-3</v>
      </c>
      <c r="BS51" s="88">
        <v>13.341831975012148</v>
      </c>
      <c r="BT51" s="88">
        <v>0</v>
      </c>
      <c r="BU51" s="88">
        <v>2.2827549463450081E-3</v>
      </c>
      <c r="BV51" s="88">
        <v>84.927317772008905</v>
      </c>
      <c r="BW51" s="88">
        <v>41.422921727585198</v>
      </c>
      <c r="BX51" s="48"/>
      <c r="BY51" s="79">
        <f t="shared" si="10"/>
        <v>5.6483911426046538E-4</v>
      </c>
      <c r="BZ51" s="79">
        <f t="shared" si="11"/>
        <v>8.9941792281699124E-4</v>
      </c>
      <c r="CA51" s="79">
        <f t="shared" si="12"/>
        <v>-5.4879881370408249E-4</v>
      </c>
      <c r="CB51" s="79">
        <f t="shared" si="13"/>
        <v>0.17016006581137336</v>
      </c>
      <c r="CC51" s="79">
        <f t="shared" si="14"/>
        <v>8.2480132755259616E-4</v>
      </c>
      <c r="CD51" s="79">
        <f t="shared" si="15"/>
        <v>6.2316690578498183E-4</v>
      </c>
      <c r="CE51" s="79">
        <f t="shared" si="16"/>
        <v>6.6860974718027742E-4</v>
      </c>
      <c r="CF51" s="79">
        <f t="shared" si="17"/>
        <v>8.7317572287332306E-4</v>
      </c>
      <c r="CH51" s="88">
        <f t="shared" si="18"/>
        <v>-1.513513404319383</v>
      </c>
      <c r="CI51" s="88">
        <f t="shared" si="19"/>
        <v>1.481778280927756</v>
      </c>
    </row>
    <row r="52" spans="1:87" x14ac:dyDescent="0.25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BX52" s="48"/>
      <c r="BY52" s="79" t="str">
        <f t="shared" si="10"/>
        <v/>
      </c>
      <c r="BZ52" s="79" t="str">
        <f t="shared" si="11"/>
        <v/>
      </c>
      <c r="CA52" s="79" t="str">
        <f t="shared" si="12"/>
        <v/>
      </c>
      <c r="CB52" s="79" t="str">
        <f t="shared" si="13"/>
        <v/>
      </c>
      <c r="CC52" s="79" t="str">
        <f t="shared" si="14"/>
        <v/>
      </c>
      <c r="CD52" s="79" t="str">
        <f t="shared" si="15"/>
        <v/>
      </c>
      <c r="CE52" s="79" t="str">
        <f t="shared" si="16"/>
        <v/>
      </c>
      <c r="CF52" s="79" t="str">
        <f t="shared" si="17"/>
        <v/>
      </c>
    </row>
    <row r="53" spans="1:87" x14ac:dyDescent="0.25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BX53" s="48"/>
      <c r="BY53" s="79" t="str">
        <f t="shared" si="10"/>
        <v/>
      </c>
      <c r="BZ53" s="79" t="str">
        <f t="shared" si="11"/>
        <v/>
      </c>
      <c r="CA53" s="79" t="str">
        <f t="shared" si="12"/>
        <v/>
      </c>
      <c r="CB53" s="79" t="str">
        <f t="shared" si="13"/>
        <v/>
      </c>
      <c r="CC53" s="79" t="str">
        <f t="shared" si="14"/>
        <v/>
      </c>
      <c r="CD53" s="79" t="str">
        <f t="shared" si="15"/>
        <v/>
      </c>
      <c r="CE53" s="79" t="str">
        <f t="shared" si="16"/>
        <v/>
      </c>
      <c r="CF53" s="79" t="str">
        <f t="shared" si="17"/>
        <v/>
      </c>
    </row>
    <row r="54" spans="1:87" x14ac:dyDescent="0.25">
      <c r="A54" s="87" t="s">
        <v>51</v>
      </c>
      <c r="B54" s="88">
        <v>367.40817496</v>
      </c>
      <c r="C54" s="88">
        <v>19.664018389999999</v>
      </c>
      <c r="D54" s="88">
        <v>962.35302669999999</v>
      </c>
      <c r="E54" s="88">
        <v>728.04214258000002</v>
      </c>
      <c r="F54" s="88">
        <v>358.84716552999998</v>
      </c>
      <c r="G54" s="88">
        <v>1841.8102653999999</v>
      </c>
      <c r="H54" s="88">
        <v>44.147201639999999</v>
      </c>
      <c r="I54" s="88">
        <v>12.67226234</v>
      </c>
      <c r="J54" s="88"/>
      <c r="K54" s="88" t="s">
        <v>51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1.9235490865556639</v>
      </c>
      <c r="S54" s="88">
        <v>0</v>
      </c>
      <c r="T54" s="88">
        <v>371.41043116894502</v>
      </c>
      <c r="U54" s="88">
        <v>0</v>
      </c>
      <c r="V54" s="88">
        <v>9.1220662570908786</v>
      </c>
      <c r="W54" s="88">
        <v>7.8519686057970501</v>
      </c>
      <c r="X54" s="88">
        <v>0</v>
      </c>
      <c r="Y54" s="88">
        <v>0</v>
      </c>
      <c r="Z54" s="88">
        <v>0</v>
      </c>
      <c r="AA54" s="88">
        <v>0</v>
      </c>
      <c r="AB54" s="88">
        <v>12.7954004501838</v>
      </c>
      <c r="AC54" s="88">
        <v>0</v>
      </c>
      <c r="AD54" s="88">
        <v>4.3449947183870796E-2</v>
      </c>
      <c r="AE54" s="88">
        <v>0</v>
      </c>
      <c r="AF54" s="88">
        <v>0</v>
      </c>
      <c r="AG54" s="88">
        <v>0</v>
      </c>
      <c r="AH54" s="88">
        <v>0</v>
      </c>
      <c r="AI54" s="88">
        <v>0</v>
      </c>
      <c r="AJ54" s="88">
        <v>19.894207532090999</v>
      </c>
      <c r="AK54" s="88">
        <v>0</v>
      </c>
      <c r="AL54" s="88">
        <v>53.708704398771999</v>
      </c>
      <c r="AM54" s="88">
        <v>869.74669422444094</v>
      </c>
      <c r="AN54" s="88">
        <v>96.638536792385196</v>
      </c>
      <c r="AO54" s="88">
        <v>966.38523101682495</v>
      </c>
      <c r="AP54" s="88">
        <v>0</v>
      </c>
      <c r="AQ54" s="88">
        <v>1.864548475779471</v>
      </c>
      <c r="AR54" s="88">
        <v>21.6659529202973</v>
      </c>
      <c r="AS54" s="88">
        <v>14.411649642024489</v>
      </c>
      <c r="AT54" s="88">
        <v>12.520524700033612</v>
      </c>
      <c r="AU54" s="88">
        <v>0.22827329155574599</v>
      </c>
      <c r="AV54" s="88">
        <v>15.532710086696751</v>
      </c>
      <c r="AW54" s="88">
        <v>10.597082403258419</v>
      </c>
      <c r="AX54" s="88">
        <v>0</v>
      </c>
      <c r="AY54" s="88">
        <v>1.6855531672150659</v>
      </c>
      <c r="AZ54" s="88">
        <v>737.54660839078997</v>
      </c>
      <c r="BA54" s="88">
        <v>362.92049530470501</v>
      </c>
      <c r="BB54" s="88">
        <v>374.62611308608302</v>
      </c>
      <c r="BC54" s="88">
        <v>0</v>
      </c>
      <c r="BD54" s="88">
        <v>0.1028859879737869</v>
      </c>
      <c r="BE54" s="88">
        <v>211.869069484173</v>
      </c>
      <c r="BF54" s="88">
        <v>0</v>
      </c>
      <c r="BG54" s="88">
        <v>4.60900532967365</v>
      </c>
      <c r="BH54" s="88">
        <v>1.261488538721429</v>
      </c>
      <c r="BI54" s="88">
        <v>0.2070417522335572</v>
      </c>
      <c r="BJ54" s="88">
        <v>11.46807464850057</v>
      </c>
      <c r="BK54" s="88">
        <v>2.6963793265470599</v>
      </c>
      <c r="BL54" s="88">
        <v>32.698529186439302</v>
      </c>
      <c r="BM54" s="88">
        <v>36.908331156269</v>
      </c>
      <c r="BN54" s="88">
        <v>1.5659726516642132</v>
      </c>
      <c r="BO54" s="88">
        <v>1865.0530738493239</v>
      </c>
      <c r="BP54" s="88">
        <v>7.9626719752694299</v>
      </c>
      <c r="BQ54" s="88">
        <v>45.587870496094901</v>
      </c>
      <c r="BR54" s="88">
        <v>0</v>
      </c>
      <c r="BS54" s="88">
        <v>7.2068720900301404</v>
      </c>
      <c r="BT54" s="88">
        <v>0</v>
      </c>
      <c r="BU54" s="88">
        <v>0</v>
      </c>
      <c r="BV54" s="88">
        <v>44.5674085219663</v>
      </c>
      <c r="BW54" s="88">
        <v>8.6586235333256099</v>
      </c>
      <c r="BX54" s="48"/>
      <c r="BY54" s="79">
        <f t="shared" si="10"/>
        <v>1.0893214908407403E-2</v>
      </c>
      <c r="BZ54" s="79">
        <f t="shared" si="11"/>
        <v>1.1706108971504051E-2</v>
      </c>
      <c r="CA54" s="79">
        <f t="shared" si="12"/>
        <v>4.1899429886470777E-3</v>
      </c>
      <c r="CB54" s="79">
        <f t="shared" si="13"/>
        <v>1.3054829184899232E-2</v>
      </c>
      <c r="CC54" s="79">
        <f t="shared" si="14"/>
        <v>1.135115493719706E-2</v>
      </c>
      <c r="CD54" s="79">
        <f t="shared" si="15"/>
        <v>1.261954550148855E-2</v>
      </c>
      <c r="CE54" s="79">
        <f t="shared" si="16"/>
        <v>9.5183129701604616E-3</v>
      </c>
      <c r="CF54" s="79">
        <f t="shared" si="17"/>
        <v>9.7171370730793072E-3</v>
      </c>
    </row>
    <row r="55" spans="1:87" x14ac:dyDescent="0.25">
      <c r="A55" s="87" t="s">
        <v>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BY55" s="79" t="str">
        <f t="shared" si="10"/>
        <v/>
      </c>
      <c r="BZ55" s="79" t="str">
        <f t="shared" si="11"/>
        <v/>
      </c>
      <c r="CA55" s="79" t="str">
        <f t="shared" si="12"/>
        <v/>
      </c>
      <c r="CB55" s="79" t="str">
        <f t="shared" si="13"/>
        <v/>
      </c>
      <c r="CC55" s="79" t="str">
        <f t="shared" si="14"/>
        <v/>
      </c>
      <c r="CD55" s="79" t="str">
        <f t="shared" si="15"/>
        <v/>
      </c>
      <c r="CE55" s="79" t="str">
        <f t="shared" si="16"/>
        <v/>
      </c>
      <c r="CF55" s="79" t="str">
        <f t="shared" ref="CF55:CF61" si="20">IF(I55=0,"",(Z55-I55)/I55)</f>
        <v/>
      </c>
    </row>
    <row r="56" spans="1:87" x14ac:dyDescent="0.25">
      <c r="A56" s="87" t="s">
        <v>11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BY56" s="79" t="str">
        <f t="shared" si="10"/>
        <v/>
      </c>
      <c r="BZ56" s="79" t="str">
        <f t="shared" si="11"/>
        <v/>
      </c>
      <c r="CA56" s="79" t="str">
        <f t="shared" si="12"/>
        <v/>
      </c>
      <c r="CB56" s="79" t="str">
        <f t="shared" si="13"/>
        <v/>
      </c>
      <c r="CC56" s="79" t="str">
        <f t="shared" si="14"/>
        <v/>
      </c>
      <c r="CD56" s="79" t="str">
        <f t="shared" si="15"/>
        <v/>
      </c>
      <c r="CE56" s="79" t="str">
        <f t="shared" si="16"/>
        <v/>
      </c>
      <c r="CF56" s="79" t="str">
        <f t="shared" si="20"/>
        <v/>
      </c>
    </row>
    <row r="57" spans="1:87" x14ac:dyDescent="0.25">
      <c r="A57" s="87" t="s">
        <v>58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BY57" s="79" t="str">
        <f t="shared" si="10"/>
        <v/>
      </c>
      <c r="BZ57" s="79" t="str">
        <f t="shared" si="11"/>
        <v/>
      </c>
      <c r="CA57" s="79" t="str">
        <f t="shared" si="12"/>
        <v/>
      </c>
      <c r="CB57" s="79" t="str">
        <f t="shared" si="13"/>
        <v/>
      </c>
      <c r="CC57" s="79" t="str">
        <f t="shared" si="14"/>
        <v/>
      </c>
      <c r="CD57" s="79" t="str">
        <f t="shared" si="15"/>
        <v/>
      </c>
      <c r="CE57" s="79" t="str">
        <f t="shared" si="16"/>
        <v/>
      </c>
      <c r="CF57" s="79" t="str">
        <f t="shared" si="20"/>
        <v/>
      </c>
    </row>
    <row r="58" spans="1:87" x14ac:dyDescent="0.25">
      <c r="A58" s="87" t="s">
        <v>75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BY58" s="79" t="str">
        <f t="shared" si="10"/>
        <v/>
      </c>
      <c r="BZ58" s="79" t="str">
        <f t="shared" si="11"/>
        <v/>
      </c>
      <c r="CA58" s="79" t="str">
        <f t="shared" si="12"/>
        <v/>
      </c>
      <c r="CB58" s="79" t="str">
        <f t="shared" si="13"/>
        <v/>
      </c>
      <c r="CC58" s="79" t="str">
        <f t="shared" si="14"/>
        <v/>
      </c>
      <c r="CD58" s="79" t="str">
        <f t="shared" si="15"/>
        <v/>
      </c>
      <c r="CE58" s="79" t="str">
        <f t="shared" si="16"/>
        <v/>
      </c>
      <c r="CF58" s="79" t="str">
        <f t="shared" si="20"/>
        <v/>
      </c>
    </row>
    <row r="59" spans="1:87" x14ac:dyDescent="0.25">
      <c r="A59" s="87" t="s">
        <v>235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BY59" s="79" t="str">
        <f t="shared" si="10"/>
        <v/>
      </c>
      <c r="BZ59" s="79" t="str">
        <f t="shared" si="11"/>
        <v/>
      </c>
      <c r="CA59" s="79" t="str">
        <f t="shared" si="12"/>
        <v/>
      </c>
      <c r="CB59" s="79" t="str">
        <f t="shared" si="13"/>
        <v/>
      </c>
      <c r="CC59" s="79" t="str">
        <f t="shared" si="14"/>
        <v/>
      </c>
      <c r="CD59" s="79" t="str">
        <f t="shared" si="15"/>
        <v/>
      </c>
      <c r="CE59" s="79" t="str">
        <f t="shared" si="16"/>
        <v/>
      </c>
      <c r="CF59" s="79" t="str">
        <f t="shared" si="20"/>
        <v/>
      </c>
    </row>
    <row r="60" spans="1:87" x14ac:dyDescent="0.25">
      <c r="BY60" s="79" t="str">
        <f t="shared" si="10"/>
        <v/>
      </c>
      <c r="BZ60" s="79" t="str">
        <f t="shared" si="11"/>
        <v/>
      </c>
      <c r="CA60" s="79" t="str">
        <f t="shared" si="12"/>
        <v/>
      </c>
      <c r="CB60" s="79" t="str">
        <f t="shared" si="13"/>
        <v/>
      </c>
      <c r="CC60" s="79" t="str">
        <f t="shared" si="14"/>
        <v/>
      </c>
      <c r="CD60" s="79" t="str">
        <f t="shared" si="15"/>
        <v/>
      </c>
      <c r="CE60" s="79" t="str">
        <f t="shared" si="16"/>
        <v/>
      </c>
      <c r="CF60" s="79" t="str">
        <f t="shared" si="20"/>
        <v/>
      </c>
    </row>
    <row r="61" spans="1:87" x14ac:dyDescent="0.25">
      <c r="A61" s="1" t="s">
        <v>55</v>
      </c>
      <c r="B61" s="1">
        <f>SUM(B3:B54)</f>
        <v>100084.32434945997</v>
      </c>
      <c r="C61" s="1">
        <f t="shared" ref="C61:I61" si="21">SUM(C3:C54)</f>
        <v>8324.1556712199999</v>
      </c>
      <c r="D61" s="1">
        <f t="shared" si="21"/>
        <v>156299.74521262001</v>
      </c>
      <c r="E61" s="1">
        <f t="shared" si="21"/>
        <v>29202.858281760007</v>
      </c>
      <c r="F61" s="1">
        <f t="shared" si="21"/>
        <v>24879.649421359994</v>
      </c>
      <c r="G61" s="1">
        <f t="shared" si="21"/>
        <v>170860.75937993001</v>
      </c>
      <c r="H61" s="1">
        <f t="shared" si="21"/>
        <v>9284.7350660700031</v>
      </c>
      <c r="I61" s="1">
        <f t="shared" si="21"/>
        <v>1077.3215264499997</v>
      </c>
      <c r="L61" s="1">
        <f>SUM(L3:L54)</f>
        <v>0.16798152664428967</v>
      </c>
      <c r="M61" s="1">
        <f t="shared" ref="M61:BU61" si="22">SUM(M3:M54)</f>
        <v>9.8060436852836652</v>
      </c>
      <c r="N61" s="1">
        <f t="shared" si="22"/>
        <v>8.6457765246305911</v>
      </c>
      <c r="O61" s="1">
        <f t="shared" si="22"/>
        <v>8.6324350770726603</v>
      </c>
      <c r="P61" s="1">
        <f t="shared" si="22"/>
        <v>3.8103527517154157</v>
      </c>
      <c r="Q61" s="1">
        <f t="shared" si="22"/>
        <v>3.829750411202629</v>
      </c>
      <c r="R61" s="1">
        <f t="shared" si="22"/>
        <v>130.83669824026938</v>
      </c>
      <c r="S61" s="1">
        <f t="shared" si="22"/>
        <v>27069.926204574997</v>
      </c>
      <c r="T61" s="1">
        <f t="shared" si="22"/>
        <v>100583.61689978099</v>
      </c>
      <c r="U61" s="1">
        <f t="shared" si="22"/>
        <v>254.78127337794419</v>
      </c>
      <c r="V61" s="1">
        <f t="shared" si="22"/>
        <v>3366.3776005004197</v>
      </c>
      <c r="W61" s="1">
        <f t="shared" si="22"/>
        <v>101.94945659147436</v>
      </c>
      <c r="X61" s="1">
        <f t="shared" si="22"/>
        <v>42.287385936363542</v>
      </c>
      <c r="Y61" s="1">
        <f t="shared" si="22"/>
        <v>9.6644458682627984E-2</v>
      </c>
      <c r="Z61" s="1">
        <f t="shared" si="22"/>
        <v>3854.519269082512</v>
      </c>
      <c r="AA61" s="1">
        <f t="shared" si="22"/>
        <v>3854.519269082512</v>
      </c>
      <c r="AB61" s="1">
        <f t="shared" si="22"/>
        <v>1082.3974777284591</v>
      </c>
      <c r="AC61" s="1">
        <f t="shared" si="22"/>
        <v>0</v>
      </c>
      <c r="AD61" s="1">
        <f t="shared" si="22"/>
        <v>114.47517496472069</v>
      </c>
      <c r="AE61" s="1">
        <f t="shared" si="22"/>
        <v>0.11254012193027869</v>
      </c>
      <c r="AF61" s="1">
        <f t="shared" si="22"/>
        <v>112.73369576426276</v>
      </c>
      <c r="AG61" s="1">
        <f t="shared" si="22"/>
        <v>1.243675924980574</v>
      </c>
      <c r="AH61" s="1">
        <f t="shared" si="22"/>
        <v>115.33572591498117</v>
      </c>
      <c r="AI61" s="1">
        <f t="shared" si="22"/>
        <v>0.81321428884278701</v>
      </c>
      <c r="AJ61" s="1">
        <f t="shared" si="22"/>
        <v>8368.5566856355435</v>
      </c>
      <c r="AK61" s="1">
        <f t="shared" si="22"/>
        <v>0</v>
      </c>
      <c r="AL61" s="1">
        <f t="shared" si="22"/>
        <v>12724.378408277968</v>
      </c>
      <c r="AM61" s="1">
        <f t="shared" si="22"/>
        <v>140659.73586332594</v>
      </c>
      <c r="AN61" s="1">
        <f t="shared" si="22"/>
        <v>15628.860263221137</v>
      </c>
      <c r="AO61" s="1">
        <f t="shared" si="22"/>
        <v>156288.59612654705</v>
      </c>
      <c r="AP61" s="1">
        <f t="shared" si="22"/>
        <v>9.9788612871795461E-4</v>
      </c>
      <c r="AQ61" s="1">
        <f t="shared" si="22"/>
        <v>381.01300477516963</v>
      </c>
      <c r="AR61" s="1">
        <f t="shared" si="22"/>
        <v>883.29550206417196</v>
      </c>
      <c r="AS61" s="1">
        <f t="shared" si="22"/>
        <v>1664.8489589699914</v>
      </c>
      <c r="AT61" s="1">
        <f t="shared" si="22"/>
        <v>655.86542493854336</v>
      </c>
      <c r="AU61" s="1">
        <f t="shared" si="22"/>
        <v>346.55679308578436</v>
      </c>
      <c r="AV61" s="1">
        <f t="shared" si="22"/>
        <v>1300.808708473081</v>
      </c>
      <c r="AW61" s="1">
        <f t="shared" si="22"/>
        <v>564.50890547757319</v>
      </c>
      <c r="AX61" s="1">
        <f t="shared" si="22"/>
        <v>2.293903558811043</v>
      </c>
      <c r="AY61" s="1">
        <f t="shared" si="22"/>
        <v>131.399609113114</v>
      </c>
      <c r="AZ61" s="1">
        <f t="shared" si="22"/>
        <v>30460.494028874164</v>
      </c>
      <c r="BA61" s="1">
        <f t="shared" si="22"/>
        <v>25000.720249307666</v>
      </c>
      <c r="BB61" s="1">
        <f t="shared" si="22"/>
        <v>5459.7737795664934</v>
      </c>
      <c r="BC61" s="1">
        <f t="shared" si="22"/>
        <v>5.9798121237524775</v>
      </c>
      <c r="BD61" s="1">
        <f t="shared" si="22"/>
        <v>3.9541303739597695</v>
      </c>
      <c r="BE61" s="1">
        <f t="shared" si="22"/>
        <v>8159.6877754990401</v>
      </c>
      <c r="BF61" s="1">
        <f t="shared" si="22"/>
        <v>196.57935418641136</v>
      </c>
      <c r="BG61" s="1">
        <f t="shared" si="22"/>
        <v>2161.9798895565964</v>
      </c>
      <c r="BH61" s="1">
        <f t="shared" si="22"/>
        <v>540.30215729412703</v>
      </c>
      <c r="BI61" s="1">
        <f t="shared" si="22"/>
        <v>267.51997241012708</v>
      </c>
      <c r="BJ61" s="1">
        <f t="shared" si="22"/>
        <v>5402.4815525693602</v>
      </c>
      <c r="BK61" s="1">
        <f t="shared" si="22"/>
        <v>777.5266534200689</v>
      </c>
      <c r="BL61" s="1">
        <f t="shared" si="22"/>
        <v>1489.3404657023311</v>
      </c>
      <c r="BM61" s="1">
        <f t="shared" si="22"/>
        <v>2827.7493456720176</v>
      </c>
      <c r="BN61" s="1">
        <f t="shared" si="22"/>
        <v>60.416947208863959</v>
      </c>
      <c r="BO61" s="1">
        <f t="shared" si="22"/>
        <v>171416.47270391669</v>
      </c>
      <c r="BP61" s="1">
        <f t="shared" si="22"/>
        <v>818.83671478689291</v>
      </c>
      <c r="BQ61" s="1">
        <f t="shared" si="22"/>
        <v>3733.4565455787301</v>
      </c>
      <c r="BR61" s="1">
        <f t="shared" si="22"/>
        <v>10.134908432614777</v>
      </c>
      <c r="BS61" s="1">
        <f t="shared" si="22"/>
        <v>506.85644063978185</v>
      </c>
      <c r="BT61" s="1">
        <f t="shared" si="22"/>
        <v>4.3305332323616302E-2</v>
      </c>
      <c r="BU61" s="1">
        <f t="shared" si="22"/>
        <v>12.742214515950597</v>
      </c>
      <c r="BV61" s="1">
        <f>SUM(BV3:BV54)</f>
        <v>9344.2577811151623</v>
      </c>
      <c r="BW61" s="1">
        <f>SUM(BW3:BW54)</f>
        <v>1254.7992500177158</v>
      </c>
      <c r="BX61" s="1"/>
      <c r="BY61" s="79">
        <f t="shared" si="10"/>
        <v>4.9887187985368821E-3</v>
      </c>
      <c r="BZ61" s="79">
        <f t="shared" si="11"/>
        <v>5.33399616360564E-3</v>
      </c>
      <c r="CA61" s="79">
        <f t="shared" si="12"/>
        <v>-7.1331441121590819E-5</v>
      </c>
      <c r="CB61" s="79">
        <f t="shared" si="13"/>
        <v>4.306550184163551E-2</v>
      </c>
      <c r="CC61" s="79">
        <f t="shared" si="14"/>
        <v>4.8662594033068622E-3</v>
      </c>
      <c r="CD61" s="79">
        <f t="shared" si="15"/>
        <v>3.2524338882925388E-3</v>
      </c>
      <c r="CE61" s="79">
        <f t="shared" si="16"/>
        <v>6.4108145920800819E-3</v>
      </c>
      <c r="CF61" s="79">
        <f t="shared" si="20"/>
        <v>2.5778726911583774</v>
      </c>
    </row>
    <row r="62" spans="1:87" x14ac:dyDescent="0.25">
      <c r="A62" s="87" t="s">
        <v>56</v>
      </c>
      <c r="B62" s="1">
        <f>SUM(B2:B54)</f>
        <v>100084.32434945997</v>
      </c>
      <c r="C62" s="1">
        <f t="shared" ref="C62:I62" si="23">SUM(C2:C54)</f>
        <v>8324.1556712199999</v>
      </c>
      <c r="D62" s="1">
        <f t="shared" si="23"/>
        <v>156299.74521262001</v>
      </c>
      <c r="E62" s="1">
        <f t="shared" si="23"/>
        <v>29202.858281760007</v>
      </c>
      <c r="F62" s="1">
        <f t="shared" si="23"/>
        <v>24879.649421359994</v>
      </c>
      <c r="G62" s="1">
        <f t="shared" si="23"/>
        <v>170860.75937993001</v>
      </c>
      <c r="H62" s="1">
        <f t="shared" si="23"/>
        <v>9284.7350660700031</v>
      </c>
      <c r="I62" s="1">
        <f t="shared" si="23"/>
        <v>1077.3215264499997</v>
      </c>
      <c r="L62" s="1">
        <f>SUM(L2:L54)</f>
        <v>0.16798152664428967</v>
      </c>
      <c r="M62" s="1">
        <f t="shared" ref="M62:BU62" si="24">SUM(M2:M54)</f>
        <v>9.8060436852836652</v>
      </c>
      <c r="N62" s="1">
        <f t="shared" si="24"/>
        <v>8.6457765246305911</v>
      </c>
      <c r="O62" s="1">
        <f t="shared" si="24"/>
        <v>8.6324350770726603</v>
      </c>
      <c r="P62" s="1">
        <f t="shared" si="24"/>
        <v>3.8103527517154157</v>
      </c>
      <c r="Q62" s="1">
        <f t="shared" si="24"/>
        <v>3.829750411202629</v>
      </c>
      <c r="R62" s="1">
        <f t="shared" si="24"/>
        <v>130.83669824026938</v>
      </c>
      <c r="S62" s="1">
        <f t="shared" si="24"/>
        <v>27069.926204574997</v>
      </c>
      <c r="T62" s="1">
        <f t="shared" si="24"/>
        <v>100583.61689978099</v>
      </c>
      <c r="U62" s="1">
        <f t="shared" si="24"/>
        <v>254.78127337794419</v>
      </c>
      <c r="V62" s="1">
        <f t="shared" si="24"/>
        <v>3366.3776005004197</v>
      </c>
      <c r="W62" s="1">
        <f t="shared" si="24"/>
        <v>101.94945659147436</v>
      </c>
      <c r="X62" s="1">
        <f t="shared" si="24"/>
        <v>42.287385936363542</v>
      </c>
      <c r="Y62" s="1">
        <f t="shared" si="24"/>
        <v>9.6644458682627984E-2</v>
      </c>
      <c r="Z62" s="1">
        <f t="shared" si="24"/>
        <v>3854.519269082512</v>
      </c>
      <c r="AA62" s="1">
        <f t="shared" si="24"/>
        <v>3854.519269082512</v>
      </c>
      <c r="AB62" s="1">
        <f t="shared" si="24"/>
        <v>1082.3974777284591</v>
      </c>
      <c r="AC62" s="1">
        <f t="shared" si="24"/>
        <v>0</v>
      </c>
      <c r="AD62" s="1">
        <f t="shared" si="24"/>
        <v>114.47517496472069</v>
      </c>
      <c r="AE62" s="1">
        <f t="shared" si="24"/>
        <v>0.11254012193027869</v>
      </c>
      <c r="AF62" s="1">
        <f t="shared" si="24"/>
        <v>112.73369576426276</v>
      </c>
      <c r="AG62" s="1">
        <f t="shared" si="24"/>
        <v>1.243675924980574</v>
      </c>
      <c r="AH62" s="1">
        <f t="shared" si="24"/>
        <v>115.33572591498117</v>
      </c>
      <c r="AI62" s="1">
        <f t="shared" si="24"/>
        <v>0.81321428884278701</v>
      </c>
      <c r="AJ62" s="1">
        <f t="shared" si="24"/>
        <v>8368.5566856355435</v>
      </c>
      <c r="AK62" s="1">
        <f t="shared" si="24"/>
        <v>0</v>
      </c>
      <c r="AL62" s="1">
        <f t="shared" si="24"/>
        <v>12724.378408277968</v>
      </c>
      <c r="AM62" s="1">
        <f t="shared" si="24"/>
        <v>140659.73586332594</v>
      </c>
      <c r="AN62" s="1">
        <f t="shared" si="24"/>
        <v>15628.860263221137</v>
      </c>
      <c r="AO62" s="1">
        <f t="shared" si="24"/>
        <v>156288.59612654705</v>
      </c>
      <c r="AP62" s="1">
        <f t="shared" si="24"/>
        <v>9.9788612871795461E-4</v>
      </c>
      <c r="AQ62" s="1">
        <f t="shared" si="24"/>
        <v>381.01300477516963</v>
      </c>
      <c r="AR62" s="1">
        <f t="shared" si="24"/>
        <v>883.29550206417196</v>
      </c>
      <c r="AS62" s="1">
        <f t="shared" si="24"/>
        <v>1664.8489589699914</v>
      </c>
      <c r="AT62" s="1">
        <f t="shared" si="24"/>
        <v>655.86542493854336</v>
      </c>
      <c r="AU62" s="1">
        <f t="shared" si="24"/>
        <v>346.55679308578436</v>
      </c>
      <c r="AV62" s="1">
        <f t="shared" si="24"/>
        <v>1300.808708473081</v>
      </c>
      <c r="AW62" s="1">
        <f t="shared" si="24"/>
        <v>564.50890547757319</v>
      </c>
      <c r="AX62" s="1">
        <f t="shared" si="24"/>
        <v>2.293903558811043</v>
      </c>
      <c r="AY62" s="1">
        <f t="shared" si="24"/>
        <v>131.399609113114</v>
      </c>
      <c r="AZ62" s="1">
        <f t="shared" si="24"/>
        <v>30460.494028874164</v>
      </c>
      <c r="BA62" s="1">
        <f t="shared" si="24"/>
        <v>25000.720249307666</v>
      </c>
      <c r="BB62" s="1">
        <f t="shared" si="24"/>
        <v>5459.7737795664934</v>
      </c>
      <c r="BC62" s="1">
        <f t="shared" si="24"/>
        <v>5.9798121237524775</v>
      </c>
      <c r="BD62" s="1">
        <f t="shared" si="24"/>
        <v>3.9541303739597695</v>
      </c>
      <c r="BE62" s="1">
        <f t="shared" si="24"/>
        <v>8159.6877754990401</v>
      </c>
      <c r="BF62" s="1">
        <f t="shared" si="24"/>
        <v>196.57935418641136</v>
      </c>
      <c r="BG62" s="1">
        <f t="shared" si="24"/>
        <v>2161.9798895565964</v>
      </c>
      <c r="BH62" s="1">
        <f t="shared" si="24"/>
        <v>540.30215729412703</v>
      </c>
      <c r="BI62" s="1">
        <f t="shared" si="24"/>
        <v>267.51997241012708</v>
      </c>
      <c r="BJ62" s="1">
        <f t="shared" si="24"/>
        <v>5402.4815525693602</v>
      </c>
      <c r="BK62" s="1">
        <f t="shared" si="24"/>
        <v>777.5266534200689</v>
      </c>
      <c r="BL62" s="1">
        <f t="shared" si="24"/>
        <v>1489.3404657023311</v>
      </c>
      <c r="BM62" s="1">
        <f t="shared" si="24"/>
        <v>2827.7493456720176</v>
      </c>
      <c r="BN62" s="1">
        <f t="shared" si="24"/>
        <v>60.416947208863959</v>
      </c>
      <c r="BO62" s="1">
        <f t="shared" si="24"/>
        <v>171416.47270391669</v>
      </c>
      <c r="BP62" s="1">
        <f t="shared" si="24"/>
        <v>818.83671478689291</v>
      </c>
      <c r="BQ62" s="1">
        <f t="shared" si="24"/>
        <v>3733.4565455787301</v>
      </c>
      <c r="BR62" s="1">
        <f t="shared" si="24"/>
        <v>10.134908432614777</v>
      </c>
      <c r="BS62" s="1">
        <f t="shared" si="24"/>
        <v>506.85644063978185</v>
      </c>
      <c r="BT62" s="1">
        <f t="shared" si="24"/>
        <v>4.3305332323616302E-2</v>
      </c>
      <c r="BU62" s="1">
        <f t="shared" si="24"/>
        <v>12.742214515950597</v>
      </c>
      <c r="BV62" s="1">
        <f>SUM(BV2:BV54)</f>
        <v>9344.2577811151623</v>
      </c>
      <c r="BW62" s="1">
        <f>SUM(BW2:BW54)</f>
        <v>1254.7992500177158</v>
      </c>
    </row>
    <row r="63" spans="1:87" x14ac:dyDescent="0.25">
      <c r="A63" s="87" t="s">
        <v>238</v>
      </c>
      <c r="B63" s="88">
        <f>+B3+B5+B8+B9+B11+B12+B14+B15+B16+B17+B18+B19+B20+B21+B22+B23+B24+B25+B26+B28+B30+B31+B33+B34+B35+B36+B37+B39+B40+B41+B42+B43+B44+B46+B47+B49+B50+B10</f>
        <v>81408.521019349981</v>
      </c>
      <c r="C63" s="88">
        <f t="shared" ref="C63:I63" si="25">+C3+C5+C8+C9+C11+C12+C14+C15+C16+C17+C18+C19+C20+C21+C22+C23+C24+C25+C26+C28+C30+C31+C33+C34+C35+C36+C37+C39+C40+C41+C42+C43+C44+C46+C47+C49+C50+C10</f>
        <v>6531.1963184499982</v>
      </c>
      <c r="D63" s="88">
        <f t="shared" si="25"/>
        <v>136120.07789873003</v>
      </c>
      <c r="E63" s="88">
        <f t="shared" si="25"/>
        <v>24796.34442034001</v>
      </c>
      <c r="F63" s="88">
        <f t="shared" si="25"/>
        <v>21252.87668877</v>
      </c>
      <c r="G63" s="88">
        <f t="shared" si="25"/>
        <v>157159.43586266998</v>
      </c>
      <c r="H63" s="88">
        <f t="shared" si="25"/>
        <v>7264.8864925400003</v>
      </c>
      <c r="I63" s="88">
        <f t="shared" si="25"/>
        <v>953.93240627</v>
      </c>
      <c r="L63" s="88">
        <f t="shared" ref="L63:BT63" si="26">+L3+L5+L8+L9+L11+L12+L14+L15+L16+L17+L18+L19+L20+L21+L22+L23+L24+L25+L26+L28+L30+L31+L33+L34+L35+L36+L37+L39+L40+L41+L42+L43+L44+L46+L47+L49+L50+L10</f>
        <v>0.15719934671362504</v>
      </c>
      <c r="M63" s="88">
        <f t="shared" si="26"/>
        <v>7.3284052995613509</v>
      </c>
      <c r="N63" s="88">
        <f t="shared" si="26"/>
        <v>5.7406767097968245</v>
      </c>
      <c r="O63" s="88">
        <f t="shared" si="26"/>
        <v>5.7281915973692383</v>
      </c>
      <c r="P63" s="88">
        <f t="shared" si="26"/>
        <v>2.5890117735725902</v>
      </c>
      <c r="Q63" s="88">
        <f t="shared" si="26"/>
        <v>2.9151084812185819</v>
      </c>
      <c r="R63" s="88">
        <f t="shared" si="26"/>
        <v>111.68611825719653</v>
      </c>
      <c r="S63" s="88">
        <f t="shared" si="26"/>
        <v>18742.308463050897</v>
      </c>
      <c r="T63" s="88">
        <f t="shared" si="26"/>
        <v>81809.10252273416</v>
      </c>
      <c r="U63" s="88">
        <f t="shared" si="26"/>
        <v>185.21950759887179</v>
      </c>
      <c r="V63" s="88">
        <f t="shared" si="26"/>
        <v>2135.5003992392712</v>
      </c>
      <c r="W63" s="88">
        <f t="shared" si="26"/>
        <v>61.660910260517852</v>
      </c>
      <c r="X63" s="88">
        <f t="shared" si="26"/>
        <v>37.517706592767802</v>
      </c>
      <c r="Y63" s="88">
        <f t="shared" si="26"/>
        <v>9.0441071912013393E-2</v>
      </c>
      <c r="Z63" s="88">
        <f t="shared" si="26"/>
        <v>3069.3985130134074</v>
      </c>
      <c r="AA63" s="88">
        <f t="shared" si="26"/>
        <v>3069.3985130134074</v>
      </c>
      <c r="AB63" s="88">
        <f t="shared" si="26"/>
        <v>958.11817689650354</v>
      </c>
      <c r="AC63" s="88">
        <f t="shared" si="26"/>
        <v>0</v>
      </c>
      <c r="AD63" s="88">
        <f t="shared" si="26"/>
        <v>79.297430412987566</v>
      </c>
      <c r="AE63" s="88">
        <f t="shared" si="26"/>
        <v>0.10663230861932228</v>
      </c>
      <c r="AF63" s="88">
        <f t="shared" si="26"/>
        <v>86.289767079047749</v>
      </c>
      <c r="AG63" s="88">
        <f t="shared" si="26"/>
        <v>0.99522119007953447</v>
      </c>
      <c r="AH63" s="88">
        <f t="shared" si="26"/>
        <v>88.25579689788745</v>
      </c>
      <c r="AI63" s="88">
        <f t="shared" si="26"/>
        <v>0.65242883283193875</v>
      </c>
      <c r="AJ63" s="88">
        <f t="shared" si="26"/>
        <v>6566.9225193956627</v>
      </c>
      <c r="AK63" s="88">
        <f t="shared" si="26"/>
        <v>0</v>
      </c>
      <c r="AL63" s="88">
        <f t="shared" si="26"/>
        <v>9457.7736343083743</v>
      </c>
      <c r="AM63" s="88">
        <f t="shared" si="26"/>
        <v>122467.59337064379</v>
      </c>
      <c r="AN63" s="88">
        <f t="shared" si="26"/>
        <v>13607.511174222949</v>
      </c>
      <c r="AO63" s="88">
        <f t="shared" si="26"/>
        <v>136075.10454486671</v>
      </c>
      <c r="AP63" s="88">
        <f t="shared" si="26"/>
        <v>6.4265282678946248E-4</v>
      </c>
      <c r="AQ63" s="88">
        <f t="shared" si="26"/>
        <v>257.86649065478423</v>
      </c>
      <c r="AR63" s="88">
        <f t="shared" si="26"/>
        <v>782.96808822119226</v>
      </c>
      <c r="AS63" s="88">
        <f t="shared" si="26"/>
        <v>1292.5052052034096</v>
      </c>
      <c r="AT63" s="88">
        <f t="shared" si="26"/>
        <v>583.78822753739018</v>
      </c>
      <c r="AU63" s="88">
        <f t="shared" si="26"/>
        <v>281.51351191492108</v>
      </c>
      <c r="AV63" s="88">
        <f t="shared" si="26"/>
        <v>1088.6300569443017</v>
      </c>
      <c r="AW63" s="88">
        <f t="shared" si="26"/>
        <v>490.81771771238243</v>
      </c>
      <c r="AX63" s="88">
        <f t="shared" si="26"/>
        <v>2.293903558811043</v>
      </c>
      <c r="AY63" s="88">
        <f t="shared" si="26"/>
        <v>111.41722347822142</v>
      </c>
      <c r="AZ63" s="88">
        <f t="shared" si="26"/>
        <v>25750.882249955066</v>
      </c>
      <c r="BA63" s="88">
        <f t="shared" si="26"/>
        <v>21352.92018172584</v>
      </c>
      <c r="BB63" s="88">
        <f t="shared" si="26"/>
        <v>4397.962068229227</v>
      </c>
      <c r="BC63" s="88">
        <f t="shared" si="26"/>
        <v>5.8955922117168953</v>
      </c>
      <c r="BD63" s="88">
        <f t="shared" si="26"/>
        <v>3.5439895683732576</v>
      </c>
      <c r="BE63" s="88">
        <f t="shared" si="26"/>
        <v>7265.9581128453292</v>
      </c>
      <c r="BF63" s="88">
        <f t="shared" si="26"/>
        <v>150.18923168548829</v>
      </c>
      <c r="BG63" s="88">
        <f t="shared" si="26"/>
        <v>1766.3722210237675</v>
      </c>
      <c r="BH63" s="88">
        <f t="shared" si="26"/>
        <v>440.39874549570163</v>
      </c>
      <c r="BI63" s="88">
        <f t="shared" si="26"/>
        <v>216.45386981929448</v>
      </c>
      <c r="BJ63" s="88">
        <f t="shared" si="26"/>
        <v>4413.0589691965524</v>
      </c>
      <c r="BK63" s="88">
        <f t="shared" si="26"/>
        <v>515.98702471969887</v>
      </c>
      <c r="BL63" s="88">
        <f t="shared" si="26"/>
        <v>1309.3411508302045</v>
      </c>
      <c r="BM63" s="88">
        <f t="shared" si="26"/>
        <v>2385.9701169710988</v>
      </c>
      <c r="BN63" s="88">
        <f t="shared" si="26"/>
        <v>54.309452711093378</v>
      </c>
      <c r="BO63" s="88">
        <f t="shared" si="26"/>
        <v>157636.02333977423</v>
      </c>
      <c r="BP63" s="88">
        <f t="shared" si="26"/>
        <v>678.7412425286002</v>
      </c>
      <c r="BQ63" s="88">
        <f t="shared" si="26"/>
        <v>3425.6347183745561</v>
      </c>
      <c r="BR63" s="88">
        <f t="shared" si="26"/>
        <v>8.1368321115768421</v>
      </c>
      <c r="BS63" s="88">
        <f t="shared" si="26"/>
        <v>424.81311997132559</v>
      </c>
      <c r="BT63" s="88">
        <f t="shared" si="26"/>
        <v>4.3305332323616302E-2</v>
      </c>
      <c r="BU63" s="88">
        <f>+BU3+BU5+BU8+BU9+BU11+BU12+BU14+BU15+BU16+BU17+BU18+BU19+BU20+BU21+BU22+BU23+BU24+BU25+BU26+BU28+BU30+BU31+BU33+BU34+BU35+BU36+BU37+BU39+BU40+BU41+BU42+BU43+BU44+BU46+BU47+BU49+BU50+BU10</f>
        <v>9.6841955705249205</v>
      </c>
      <c r="BV63" s="88">
        <f>+BV3+BV5+BV8+BV9+BV11+BV12+BV14+BV15+BV16+BV17+BV18+BV19+BV20+BV21+BV22+BV23+BV24+BV25+BV26+BV28+BV30+BV31+BV33+BV34+BV35+BV36+BV37+BV39+BV40+BV41+BV42+BV43+BV44+BV46+BV47+BV49+BV50+BV10</f>
        <v>7311.5613661042071</v>
      </c>
      <c r="BW63" s="88">
        <f>+BW3+BW5+BW8+BW9+BW11+BW12+BW14+BW15+BW16+BW17+BW18+BW19+BW20+BW21+BW22+BW23+BW24+BW25+BW26+BW28+BW30+BW31+BW33+BW34+BW35+BW36+BW37+BW39+BW40+BW41+BW42+BW43+BW44+BW46+BW47+BW49+BW50+BW10</f>
        <v>1077.2229930708017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1"/>
  <sheetViews>
    <sheetView workbookViewId="0"/>
  </sheetViews>
  <sheetFormatPr defaultRowHeight="15" x14ac:dyDescent="0.25"/>
  <cols>
    <col min="1" max="1" width="18.5703125" customWidth="1"/>
    <col min="2" max="2" width="10.140625" bestFit="1" customWidth="1"/>
    <col min="3" max="3" width="9.28515625" bestFit="1" customWidth="1"/>
    <col min="4" max="4" width="10.5703125" customWidth="1"/>
    <col min="5" max="6" width="10.140625" bestFit="1" customWidth="1"/>
    <col min="7" max="7" width="9.28515625" bestFit="1" customWidth="1"/>
    <col min="8" max="8" width="10.42578125" customWidth="1"/>
    <col min="12" max="12" width="15.42578125" customWidth="1"/>
    <col min="13" max="13" width="10.28515625" bestFit="1" customWidth="1"/>
    <col min="14" max="14" width="9.28515625" bestFit="1" customWidth="1"/>
    <col min="15" max="16" width="10.28515625" bestFit="1" customWidth="1"/>
    <col min="17" max="18" width="9.28515625" bestFit="1" customWidth="1"/>
    <col min="19" max="19" width="10.140625" bestFit="1" customWidth="1"/>
    <col min="21" max="21" width="10.140625" bestFit="1" customWidth="1"/>
  </cols>
  <sheetData>
    <row r="1" spans="1:28" s="26" customFormat="1" x14ac:dyDescent="0.25">
      <c r="L1" s="96"/>
      <c r="M1" s="99"/>
      <c r="N1" s="99"/>
      <c r="O1" s="99"/>
    </row>
    <row r="2" spans="1:28" s="26" customFormat="1" x14ac:dyDescent="0.25">
      <c r="A2" s="7" t="s">
        <v>496</v>
      </c>
    </row>
    <row r="3" spans="1:28" x14ac:dyDescent="0.25">
      <c r="A3" s="2" t="s">
        <v>242</v>
      </c>
      <c r="L3" s="2"/>
    </row>
    <row r="4" spans="1:28" x14ac:dyDescent="0.25">
      <c r="A4" s="2" t="s">
        <v>213</v>
      </c>
      <c r="B4" s="2" t="s">
        <v>59</v>
      </c>
      <c r="C4" s="2" t="s">
        <v>57</v>
      </c>
      <c r="D4" s="2" t="s">
        <v>60</v>
      </c>
      <c r="E4" s="2" t="s">
        <v>54</v>
      </c>
      <c r="F4" s="2" t="s">
        <v>53</v>
      </c>
      <c r="G4" s="2" t="s">
        <v>61</v>
      </c>
      <c r="H4" s="2" t="s">
        <v>62</v>
      </c>
      <c r="L4" s="2"/>
      <c r="M4" s="2"/>
      <c r="N4" s="2"/>
      <c r="O4" s="2"/>
      <c r="P4" s="2"/>
      <c r="Q4" s="2"/>
      <c r="R4" s="2"/>
      <c r="S4" s="2"/>
    </row>
    <row r="5" spans="1:28" x14ac:dyDescent="0.25">
      <c r="A5" s="2" t="s">
        <v>214</v>
      </c>
      <c r="B5" s="25"/>
      <c r="C5" s="25"/>
      <c r="D5" s="25"/>
      <c r="E5" s="25">
        <f>afdust!BA62</f>
        <v>6428542.5431678891</v>
      </c>
      <c r="F5" s="25">
        <f>afdust!BB62</f>
        <v>905255.77724999853</v>
      </c>
      <c r="G5" s="25"/>
      <c r="H5" s="25"/>
      <c r="L5" s="2"/>
      <c r="P5" s="25"/>
      <c r="Q5" s="25"/>
      <c r="V5" s="87"/>
      <c r="W5" s="87"/>
      <c r="X5" s="87"/>
      <c r="Y5" s="87"/>
      <c r="Z5" s="87"/>
      <c r="AA5" s="87"/>
      <c r="AB5" s="87"/>
    </row>
    <row r="6" spans="1:28" s="87" customFormat="1" x14ac:dyDescent="0.25">
      <c r="A6" s="2" t="s">
        <v>443</v>
      </c>
      <c r="B6" s="88">
        <f>airports!B62</f>
        <v>533307.45901416009</v>
      </c>
      <c r="C6" s="88">
        <f>airports!C62</f>
        <v>0</v>
      </c>
      <c r="D6" s="88">
        <f>airports!D62</f>
        <v>152022.19928223305</v>
      </c>
      <c r="E6" s="88">
        <f>airports!E62</f>
        <v>10213.7681854312</v>
      </c>
      <c r="F6" s="88">
        <f>airports!F62</f>
        <v>8951.8648867542997</v>
      </c>
      <c r="G6" s="88">
        <f>airports!G62</f>
        <v>18502.024540534894</v>
      </c>
      <c r="H6" s="88">
        <f>airports!H62</f>
        <v>59666.906709118011</v>
      </c>
      <c r="L6" s="2"/>
      <c r="M6" s="88"/>
      <c r="N6" s="88"/>
      <c r="O6" s="88"/>
      <c r="P6" s="88"/>
      <c r="Q6" s="88"/>
      <c r="R6" s="88"/>
      <c r="S6" s="88"/>
    </row>
    <row r="7" spans="1:28" s="27" customFormat="1" x14ac:dyDescent="0.25">
      <c r="A7" s="2" t="s">
        <v>378</v>
      </c>
      <c r="B7" s="25">
        <f>+'cmv_c1c2 12'!B62</f>
        <v>23816.234058512196</v>
      </c>
      <c r="C7" s="25">
        <f>'cmv_c1c2 12'!AO62</f>
        <v>51.837998217506808</v>
      </c>
      <c r="D7" s="25">
        <f>+'cmv_c1c2 12'!D62</f>
        <v>101402.9076492044</v>
      </c>
      <c r="E7" s="25">
        <f>+'cmv_c1c2 12'!E62</f>
        <v>2787.7935985842996</v>
      </c>
      <c r="F7" s="25">
        <f>+'cmv_c1c2 12'!F62</f>
        <v>2701.8687668393</v>
      </c>
      <c r="G7" s="25">
        <f>+'cmv_c1c2 12'!G62</f>
        <v>242.70817761732999</v>
      </c>
      <c r="H7" s="25">
        <f>+'cmv_c1c2 12'!H62</f>
        <v>3889.0755547668</v>
      </c>
      <c r="L7" s="2"/>
      <c r="M7" s="25"/>
      <c r="N7" s="25"/>
      <c r="O7" s="25"/>
      <c r="P7" s="25"/>
      <c r="Q7" s="25"/>
      <c r="R7" s="25"/>
      <c r="S7" s="25"/>
      <c r="U7" s="87"/>
      <c r="V7" s="87"/>
      <c r="W7" s="87"/>
      <c r="X7" s="87"/>
      <c r="Y7" s="87"/>
      <c r="Z7" s="87"/>
      <c r="AA7" s="87"/>
      <c r="AB7" s="87"/>
    </row>
    <row r="8" spans="1:28" x14ac:dyDescent="0.25">
      <c r="A8" s="2" t="s">
        <v>379</v>
      </c>
      <c r="B8" s="25">
        <f>'cmv_c3 12'!B62</f>
        <v>18597.750870211996</v>
      </c>
      <c r="C8" s="25">
        <f>'cmv_c3 12'!AO62</f>
        <v>52.064695026140321</v>
      </c>
      <c r="D8" s="25">
        <f>'cmv_c3 12'!D62</f>
        <v>107789.62431507098</v>
      </c>
      <c r="E8" s="25">
        <f>'cmv_c3 12'!E62</f>
        <v>2940.6546254348004</v>
      </c>
      <c r="F8" s="25">
        <f>'cmv_c3 12'!F62</f>
        <v>2705.4014220435001</v>
      </c>
      <c r="G8" s="25">
        <f>'cmv_c3 12'!G62</f>
        <v>6021.3934369439003</v>
      </c>
      <c r="H8" s="25">
        <f>'cmv_c3 12'!H62</f>
        <v>11587.213822914196</v>
      </c>
      <c r="L8" s="2"/>
      <c r="M8" s="25"/>
      <c r="N8" s="25"/>
      <c r="O8" s="25"/>
      <c r="P8" s="25"/>
      <c r="Q8" s="25"/>
      <c r="R8" s="25"/>
      <c r="S8" s="25"/>
      <c r="U8" s="87"/>
      <c r="V8" s="87"/>
      <c r="W8" s="87"/>
      <c r="X8" s="87"/>
      <c r="Y8" s="87"/>
      <c r="Z8" s="87"/>
      <c r="AA8" s="87"/>
      <c r="AB8" s="87"/>
    </row>
    <row r="9" spans="1:28" s="87" customFormat="1" x14ac:dyDescent="0.25">
      <c r="A9" s="2" t="s">
        <v>484</v>
      </c>
      <c r="B9" s="88"/>
      <c r="C9" s="88">
        <f>fertilizer!B62</f>
        <v>1183386.5656929561</v>
      </c>
      <c r="D9" s="88"/>
      <c r="E9" s="88"/>
      <c r="F9" s="88"/>
      <c r="G9" s="88"/>
      <c r="H9" s="88"/>
      <c r="L9" s="2"/>
      <c r="M9" s="88"/>
      <c r="N9" s="88"/>
      <c r="O9" s="88"/>
      <c r="P9" s="88"/>
      <c r="Q9" s="88"/>
      <c r="R9" s="88"/>
      <c r="S9" s="88"/>
    </row>
    <row r="10" spans="1:28" s="87" customFormat="1" x14ac:dyDescent="0.25">
      <c r="A10" s="2" t="s">
        <v>483</v>
      </c>
      <c r="B10" s="88"/>
      <c r="C10" s="88">
        <f>livestock!B62</f>
        <v>2676214.3282575095</v>
      </c>
      <c r="D10" s="88"/>
      <c r="E10" s="88"/>
      <c r="F10" s="88"/>
      <c r="G10" s="88"/>
      <c r="H10" s="88">
        <f>livestock!C62</f>
        <v>240237.30113513689</v>
      </c>
      <c r="L10" s="2"/>
      <c r="M10" s="88"/>
      <c r="N10" s="88"/>
      <c r="O10" s="88"/>
      <c r="P10" s="88"/>
      <c r="Q10" s="88"/>
      <c r="R10" s="88"/>
      <c r="S10" s="88"/>
    </row>
    <row r="11" spans="1:28" s="27" customFormat="1" x14ac:dyDescent="0.25">
      <c r="A11" s="2" t="s">
        <v>215</v>
      </c>
      <c r="B11" s="25">
        <f>+nonpt!B62</f>
        <v>1901235.7740054</v>
      </c>
      <c r="C11" s="25">
        <f>+nonpt!C62</f>
        <v>110845.29229839501</v>
      </c>
      <c r="D11" s="25">
        <f>+nonpt!D62</f>
        <v>697001.42252520018</v>
      </c>
      <c r="E11" s="25">
        <f>+nonpt!E62</f>
        <v>525569.61783064005</v>
      </c>
      <c r="F11" s="25">
        <f>+nonpt!F62</f>
        <v>448103.06741664995</v>
      </c>
      <c r="G11" s="25">
        <f>+nonpt!G62</f>
        <v>101118.27607854299</v>
      </c>
      <c r="H11" s="25">
        <f>+nonpt!H62</f>
        <v>750749.54627446015</v>
      </c>
      <c r="L11" s="2"/>
      <c r="M11" s="25"/>
      <c r="N11" s="25"/>
      <c r="O11" s="25"/>
      <c r="P11" s="25"/>
      <c r="Q11" s="25"/>
      <c r="R11" s="25"/>
      <c r="S11" s="25"/>
      <c r="U11" s="87"/>
      <c r="V11" s="87"/>
      <c r="W11" s="87"/>
      <c r="X11" s="87"/>
      <c r="Y11" s="87"/>
      <c r="Z11" s="87"/>
      <c r="AA11" s="87"/>
      <c r="AB11" s="87"/>
    </row>
    <row r="12" spans="1:28" x14ac:dyDescent="0.25">
      <c r="A12" s="2" t="s">
        <v>216</v>
      </c>
      <c r="B12" s="25">
        <f>+nonroad!B62</f>
        <v>10751235.270314999</v>
      </c>
      <c r="C12" s="25">
        <f>+nonroad!C62</f>
        <v>2075.2935570630993</v>
      </c>
      <c r="D12" s="25">
        <f>+nonroad!D62</f>
        <v>654121.33768431004</v>
      </c>
      <c r="E12" s="25">
        <f>+nonroad!E62</f>
        <v>62249.584237277995</v>
      </c>
      <c r="F12" s="25">
        <f>+nonroad!F62</f>
        <v>58069.396121257982</v>
      </c>
      <c r="G12" s="25">
        <f>+nonroad!G62</f>
        <v>992.61170184010007</v>
      </c>
      <c r="H12" s="25">
        <f>+nonroad!H62</f>
        <v>823108.20897981024</v>
      </c>
      <c r="L12" s="2"/>
      <c r="M12" s="25"/>
      <c r="N12" s="25"/>
      <c r="O12" s="25"/>
      <c r="P12" s="25"/>
      <c r="Q12" s="25"/>
      <c r="R12" s="25"/>
      <c r="S12" s="25"/>
      <c r="U12" s="87"/>
      <c r="V12" s="87"/>
      <c r="W12" s="87"/>
      <c r="X12" s="87"/>
      <c r="Y12" s="87"/>
      <c r="Z12" s="87"/>
      <c r="AA12" s="87"/>
      <c r="AB12" s="87"/>
    </row>
    <row r="13" spans="1:28" s="27" customFormat="1" x14ac:dyDescent="0.25">
      <c r="A13" s="2" t="s">
        <v>232</v>
      </c>
      <c r="B13" s="25">
        <f>+np_oilgas!B62</f>
        <v>759655.68865545013</v>
      </c>
      <c r="C13" s="25">
        <f>+np_oilgas!C62</f>
        <v>30.3739672769</v>
      </c>
      <c r="D13" s="25">
        <f>+np_oilgas!D62</f>
        <v>572137.16820786858</v>
      </c>
      <c r="E13" s="25">
        <f>+np_oilgas!E62</f>
        <v>14986.906362029298</v>
      </c>
      <c r="F13" s="25">
        <f>+np_oilgas!F62</f>
        <v>14858.614954342702</v>
      </c>
      <c r="G13" s="25">
        <f>+np_oilgas!G62</f>
        <v>64530.351962752386</v>
      </c>
      <c r="H13" s="25">
        <f>+np_oilgas!H62</f>
        <v>2420874.8704046127</v>
      </c>
      <c r="L13" s="2"/>
      <c r="M13" s="25"/>
      <c r="N13" s="25"/>
      <c r="O13" s="25"/>
      <c r="P13" s="25"/>
      <c r="Q13" s="25"/>
      <c r="R13" s="25"/>
      <c r="S13" s="25"/>
      <c r="U13" s="87"/>
      <c r="V13" s="87"/>
      <c r="W13" s="87"/>
      <c r="X13" s="87"/>
      <c r="Y13" s="87"/>
      <c r="Z13" s="87"/>
      <c r="AA13" s="87"/>
      <c r="AB13" s="87"/>
    </row>
    <row r="14" spans="1:28" x14ac:dyDescent="0.25">
      <c r="A14" s="2" t="s">
        <v>309</v>
      </c>
      <c r="B14" s="25">
        <f>'onroad all'!Q62</f>
        <v>11585276.633817045</v>
      </c>
      <c r="C14" s="25">
        <f>'onroad all'!AR62</f>
        <v>101412.48096749795</v>
      </c>
      <c r="D14" s="25">
        <f>'onroad all'!AG62+'onroad all'!AT62+'onroad all'!AU62</f>
        <v>1349183.4239127825</v>
      </c>
      <c r="E14" s="25">
        <f>'onroad all'!BI62</f>
        <v>191676.37389154694</v>
      </c>
      <c r="F14" s="25">
        <f>'onroad all'!BL62</f>
        <v>56942.508011552956</v>
      </c>
      <c r="G14" s="25">
        <f>'onroad all'!CB62</f>
        <v>10457.720172247144</v>
      </c>
      <c r="H14" s="25">
        <f>'onroad all'!CN62</f>
        <v>712158.68026562943</v>
      </c>
      <c r="L14" s="2"/>
      <c r="M14" s="25"/>
      <c r="N14" s="25"/>
      <c r="O14" s="25"/>
      <c r="P14" s="25"/>
      <c r="Q14" s="25"/>
      <c r="R14" s="25"/>
      <c r="S14" s="25"/>
      <c r="U14" s="87"/>
      <c r="V14" s="87"/>
      <c r="W14" s="87"/>
      <c r="X14" s="87"/>
      <c r="Y14" s="87"/>
      <c r="Z14" s="87"/>
      <c r="AA14" s="87"/>
      <c r="AB14" s="87"/>
    </row>
    <row r="15" spans="1:28" x14ac:dyDescent="0.25">
      <c r="A15" s="2" t="s">
        <v>228</v>
      </c>
      <c r="B15" s="25">
        <f>+pt_oilgas!B62</f>
        <v>228770.85981116595</v>
      </c>
      <c r="C15" s="25">
        <f>+pt_oilgas!C62</f>
        <v>326.10278010079992</v>
      </c>
      <c r="D15" s="25">
        <f>+pt_oilgas!D62</f>
        <v>410387.21739504312</v>
      </c>
      <c r="E15" s="25">
        <f>+pt_oilgas!E62</f>
        <v>17670.1990608704</v>
      </c>
      <c r="F15" s="25">
        <f>+pt_oilgas!F62</f>
        <v>16734.5087592075</v>
      </c>
      <c r="G15" s="25">
        <f>+pt_oilgas!G62</f>
        <v>66401.471703396703</v>
      </c>
      <c r="H15" s="25">
        <f>+pt_oilgas!H62</f>
        <v>227428.09403347396</v>
      </c>
      <c r="L15" s="2"/>
      <c r="M15" s="25"/>
      <c r="N15" s="25"/>
      <c r="O15" s="25"/>
      <c r="P15" s="25"/>
      <c r="Q15" s="25"/>
      <c r="R15" s="25"/>
      <c r="S15" s="25"/>
      <c r="U15" s="87"/>
      <c r="V15" s="87"/>
      <c r="W15" s="87"/>
      <c r="X15" s="87"/>
      <c r="Y15" s="87"/>
      <c r="Z15" s="87"/>
      <c r="AA15" s="87"/>
      <c r="AB15" s="87"/>
    </row>
    <row r="16" spans="1:28" x14ac:dyDescent="0.25">
      <c r="A16" s="2" t="s">
        <v>371</v>
      </c>
      <c r="B16" s="25">
        <f>ptagfire!B62</f>
        <v>262644.92189470009</v>
      </c>
      <c r="C16" s="25">
        <f>ptagfire!C62</f>
        <v>51276.23660425</v>
      </c>
      <c r="D16" s="25">
        <f>ptagfire!D62</f>
        <v>10239.719775980004</v>
      </c>
      <c r="E16" s="25">
        <f>ptagfire!E62</f>
        <v>38688.481814789986</v>
      </c>
      <c r="F16" s="25">
        <f>ptagfire!F62</f>
        <v>26951.283707839997</v>
      </c>
      <c r="G16" s="25">
        <f>ptagfire!G62</f>
        <v>3694.3607044599985</v>
      </c>
      <c r="H16" s="25">
        <f>ptagfire!H62</f>
        <v>17180.735428470001</v>
      </c>
      <c r="L16" s="2"/>
      <c r="M16" s="25"/>
      <c r="N16" s="25"/>
      <c r="O16" s="25"/>
      <c r="P16" s="25"/>
      <c r="Q16" s="25"/>
      <c r="R16" s="25"/>
      <c r="S16" s="25"/>
      <c r="U16" s="87"/>
      <c r="V16" s="87"/>
      <c r="W16" s="87"/>
      <c r="X16" s="87"/>
      <c r="Y16" s="87"/>
      <c r="Z16" s="87"/>
      <c r="AA16" s="87"/>
      <c r="AB16" s="87"/>
    </row>
    <row r="17" spans="1:28" x14ac:dyDescent="0.25">
      <c r="A17" s="2" t="s">
        <v>231</v>
      </c>
      <c r="B17" s="25">
        <f>+ptegu_summer!B62+ptegu_winter!B62+ptegu_wintershld!B62</f>
        <v>375426.10153289995</v>
      </c>
      <c r="C17" s="88">
        <f>+ptegu_summer!C62+ptegu_winter!C62+ptegu_wintershld!C62</f>
        <v>37372.476162589992</v>
      </c>
      <c r="D17" s="25">
        <f>ptegu_summer!AO62+ptegu_winter!AO62+ptegu_wintershld!AO62</f>
        <v>524516.51775984187</v>
      </c>
      <c r="E17" s="88">
        <f>+ptegu_summer!E62+ptegu_winter!E62+ptegu_wintershld!E62</f>
        <v>105765.86404083003</v>
      </c>
      <c r="F17" s="88">
        <f>+ptegu_summer!F62+ptegu_winter!F62+ptegu_wintershld!F62</f>
        <v>91748.83000135998</v>
      </c>
      <c r="G17" s="25">
        <f>ptegu_summer!BO62+ptegu_winter!BO62+ptegu_wintershld!BO62</f>
        <v>527496.67656521813</v>
      </c>
      <c r="H17" s="88">
        <f>+ptegu_summer!H62+ptegu_winter!H62+ptegu_wintershld!H62</f>
        <v>38011.75724562</v>
      </c>
      <c r="L17" s="2"/>
      <c r="M17" s="25"/>
      <c r="N17" s="25"/>
      <c r="O17" s="25"/>
      <c r="P17" s="25"/>
      <c r="Q17" s="25"/>
      <c r="R17" s="25"/>
      <c r="S17" s="25"/>
      <c r="U17" s="87"/>
      <c r="V17" s="87"/>
      <c r="W17" s="87"/>
      <c r="X17" s="87"/>
      <c r="Y17" s="87"/>
      <c r="Z17" s="87"/>
      <c r="AA17" s="87"/>
      <c r="AB17" s="87"/>
    </row>
    <row r="18" spans="1:28" s="87" customFormat="1" x14ac:dyDescent="0.25">
      <c r="A18" s="2" t="s">
        <v>468</v>
      </c>
      <c r="B18" s="88">
        <f>'ptfire-rx'!B62</f>
        <v>7094333.2531080572</v>
      </c>
      <c r="C18" s="88">
        <f>'ptfire-rx'!C62</f>
        <v>130849.00882590999</v>
      </c>
      <c r="D18" s="88">
        <f>'ptfire-rx'!D62</f>
        <v>127469.51659707999</v>
      </c>
      <c r="E18" s="88">
        <f>'ptfire-rx'!E62</f>
        <v>778863.80194733012</v>
      </c>
      <c r="F18" s="88">
        <f>'ptfire-rx'!F62</f>
        <v>655354.0717573599</v>
      </c>
      <c r="G18" s="88">
        <f>'ptfire-rx'!G62</f>
        <v>58690.292627649993</v>
      </c>
      <c r="H18" s="88">
        <f>'ptfire-rx'!H62</f>
        <v>1546840.0202119001</v>
      </c>
      <c r="L18" s="2"/>
      <c r="M18" s="88"/>
      <c r="N18" s="88"/>
      <c r="O18" s="88"/>
      <c r="P18" s="88"/>
      <c r="Q18" s="88"/>
      <c r="R18" s="88"/>
      <c r="S18" s="88"/>
    </row>
    <row r="19" spans="1:28" s="87" customFormat="1" x14ac:dyDescent="0.25">
      <c r="A19" s="2" t="s">
        <v>467</v>
      </c>
      <c r="B19" s="88">
        <f>'ptfire-wild'!B62</f>
        <v>6643510.3214399982</v>
      </c>
      <c r="C19" s="88">
        <f>'ptfire-wild'!C62</f>
        <v>109088.37978942001</v>
      </c>
      <c r="D19" s="88">
        <f>'ptfire-wild'!D62</f>
        <v>100030.13445903003</v>
      </c>
      <c r="E19" s="88">
        <f>'ptfire-wild'!E62</f>
        <v>684798.49454430002</v>
      </c>
      <c r="F19" s="88">
        <f>'ptfire-wild'!F62</f>
        <v>580376.97353349999</v>
      </c>
      <c r="G19" s="88">
        <f>'ptfire-wild'!G62</f>
        <v>52718.90852918</v>
      </c>
      <c r="H19" s="88">
        <f>'ptfire-wild'!H62</f>
        <v>1567399.9800070005</v>
      </c>
      <c r="L19" s="2"/>
      <c r="M19" s="88"/>
      <c r="N19" s="88"/>
      <c r="O19" s="88"/>
      <c r="P19" s="88"/>
      <c r="Q19" s="88"/>
      <c r="R19" s="88"/>
      <c r="S19" s="88"/>
    </row>
    <row r="20" spans="1:28" s="27" customFormat="1" x14ac:dyDescent="0.25">
      <c r="A20" s="2" t="s">
        <v>217</v>
      </c>
      <c r="B20" s="25">
        <f>+ptnonipm!B62</f>
        <v>1447666.31807849</v>
      </c>
      <c r="C20" s="25">
        <f>+ptnonipm!C62</f>
        <v>62195.487560797897</v>
      </c>
      <c r="D20" s="25">
        <f>+ptnonipm!D62</f>
        <v>922899.76153803978</v>
      </c>
      <c r="E20" s="25">
        <f>+ptnonipm!E62</f>
        <v>385646.07830155885</v>
      </c>
      <c r="F20" s="25">
        <f>+ptnonipm!F62</f>
        <v>246556.53560137097</v>
      </c>
      <c r="G20" s="25">
        <f>+ptnonipm!G62</f>
        <v>538781.97853081999</v>
      </c>
      <c r="H20" s="25">
        <f>+ptnonipm!H62</f>
        <v>589065.51250225783</v>
      </c>
      <c r="L20" s="2"/>
      <c r="M20" s="25"/>
      <c r="N20" s="25"/>
      <c r="O20" s="25"/>
      <c r="P20" s="25"/>
      <c r="Q20" s="25"/>
      <c r="R20" s="25"/>
      <c r="S20" s="25"/>
      <c r="U20" s="87"/>
      <c r="V20" s="87"/>
      <c r="W20" s="87"/>
      <c r="X20" s="87"/>
      <c r="Y20" s="87"/>
      <c r="Z20" s="87"/>
      <c r="AA20" s="87"/>
      <c r="AB20" s="87"/>
    </row>
    <row r="21" spans="1:28" s="27" customFormat="1" x14ac:dyDescent="0.25">
      <c r="A21" s="2" t="s">
        <v>359</v>
      </c>
      <c r="B21" s="25">
        <f>+rail!B62</f>
        <v>108411.08296429679</v>
      </c>
      <c r="C21" s="25">
        <f>+rail!C62</f>
        <v>337.94372844499998</v>
      </c>
      <c r="D21" s="25">
        <f>+rail!D62</f>
        <v>441524.86707913608</v>
      </c>
      <c r="E21" s="25">
        <f>+rail!E62</f>
        <v>11683.026080093401</v>
      </c>
      <c r="F21" s="25">
        <f>+rail!F62</f>
        <v>11317.312554874803</v>
      </c>
      <c r="G21" s="25">
        <f>+rail!G62</f>
        <v>467.83147335960001</v>
      </c>
      <c r="H21" s="25">
        <f>+rail!H62</f>
        <v>18709.110016396</v>
      </c>
      <c r="L21" s="2"/>
      <c r="M21" s="25"/>
      <c r="N21" s="25"/>
      <c r="O21" s="25"/>
      <c r="P21" s="25"/>
      <c r="Q21" s="25"/>
      <c r="R21" s="25"/>
      <c r="S21" s="25"/>
      <c r="U21" s="87"/>
      <c r="V21" s="87"/>
      <c r="W21" s="87"/>
      <c r="X21" s="87"/>
      <c r="Y21" s="87"/>
      <c r="Z21" s="87"/>
      <c r="AA21" s="87"/>
      <c r="AB21" s="87"/>
    </row>
    <row r="22" spans="1:28" x14ac:dyDescent="0.25">
      <c r="A22" s="2" t="s">
        <v>218</v>
      </c>
      <c r="B22" s="25">
        <f>+rwc!B62</f>
        <v>2197235.1230736021</v>
      </c>
      <c r="C22" s="25">
        <f>+rwc!C62</f>
        <v>16669.992926094506</v>
      </c>
      <c r="D22" s="25">
        <f>+rwc!D62</f>
        <v>37264.294327188007</v>
      </c>
      <c r="E22" s="25">
        <f>+rwc!E62</f>
        <v>300528.30020399997</v>
      </c>
      <c r="F22" s="25">
        <f>+rwc!F62</f>
        <v>299616.49236841797</v>
      </c>
      <c r="G22" s="25">
        <f>+rwc!G62</f>
        <v>7522.8058333615008</v>
      </c>
      <c r="H22" s="25">
        <f>+rwc!H62</f>
        <v>329168.65762996202</v>
      </c>
      <c r="L22" s="2"/>
      <c r="M22" s="25"/>
      <c r="N22" s="25"/>
      <c r="O22" s="25"/>
      <c r="P22" s="25"/>
      <c r="Q22" s="25"/>
      <c r="R22" s="25"/>
      <c r="S22" s="25"/>
      <c r="U22" s="87"/>
      <c r="V22" s="87"/>
      <c r="W22" s="87"/>
      <c r="X22" s="87"/>
      <c r="Y22" s="87"/>
      <c r="Z22" s="87"/>
      <c r="AA22" s="87"/>
      <c r="AB22" s="87"/>
    </row>
    <row r="23" spans="1:28" s="87" customFormat="1" x14ac:dyDescent="0.25">
      <c r="A23" s="2" t="s">
        <v>485</v>
      </c>
      <c r="B23" s="88">
        <f>solvents!B62</f>
        <v>0</v>
      </c>
      <c r="C23" s="88">
        <f>solvents!C62</f>
        <v>0</v>
      </c>
      <c r="D23" s="88">
        <f>solvents!D62</f>
        <v>0</v>
      </c>
      <c r="E23" s="88">
        <f>solvents!E62</f>
        <v>0</v>
      </c>
      <c r="F23" s="88">
        <f>solvents!F62</f>
        <v>0</v>
      </c>
      <c r="G23" s="88">
        <f>solvents!G62</f>
        <v>0</v>
      </c>
      <c r="H23" s="88">
        <f>solvents!H62</f>
        <v>3061633.8597560991</v>
      </c>
      <c r="L23" s="2"/>
      <c r="M23" s="88"/>
      <c r="N23" s="88"/>
      <c r="O23" s="88"/>
      <c r="P23" s="88"/>
      <c r="Q23" s="88"/>
      <c r="R23" s="88"/>
      <c r="S23" s="88"/>
    </row>
    <row r="24" spans="1:28" x14ac:dyDescent="0.25">
      <c r="B24" s="25"/>
      <c r="C24" s="25"/>
      <c r="D24" s="25"/>
      <c r="E24" s="25"/>
      <c r="F24" s="25"/>
      <c r="G24" s="25"/>
      <c r="H24" s="25"/>
    </row>
    <row r="25" spans="1:28" x14ac:dyDescent="0.25">
      <c r="A25" s="2" t="s">
        <v>240</v>
      </c>
      <c r="B25" s="1">
        <f>SUM(B5:B23)</f>
        <v>43931122.79263898</v>
      </c>
      <c r="C25" s="1">
        <f t="shared" ref="C25:H25" si="0">SUM(C5:C23)</f>
        <v>4482183.865811551</v>
      </c>
      <c r="D25" s="1">
        <f t="shared" si="0"/>
        <v>6207990.1125080083</v>
      </c>
      <c r="E25" s="1">
        <f t="shared" si="0"/>
        <v>9562611.4878926054</v>
      </c>
      <c r="F25" s="1">
        <f t="shared" si="0"/>
        <v>3426244.5071133701</v>
      </c>
      <c r="G25" s="1">
        <f t="shared" si="0"/>
        <v>1457639.4120379246</v>
      </c>
      <c r="H25" s="1">
        <f t="shared" si="0"/>
        <v>12417709.529977627</v>
      </c>
      <c r="L25" s="2"/>
      <c r="M25" s="1"/>
      <c r="N25" s="1"/>
      <c r="O25" s="1"/>
      <c r="P25" s="1"/>
      <c r="Q25" s="1"/>
      <c r="R25" s="1"/>
      <c r="S25" s="1"/>
    </row>
    <row r="26" spans="1:28" x14ac:dyDescent="0.25">
      <c r="B26" s="25"/>
      <c r="C26" s="88"/>
      <c r="D26" s="88"/>
      <c r="E26" s="88"/>
      <c r="F26" s="88"/>
      <c r="G26" s="88"/>
      <c r="H26" s="88"/>
    </row>
    <row r="27" spans="1:28" s="27" customFormat="1" x14ac:dyDescent="0.25">
      <c r="A27" s="2" t="s">
        <v>426</v>
      </c>
      <c r="B27" s="25">
        <f>'biogenics 12'!H53</f>
        <v>3973014.3766919957</v>
      </c>
      <c r="D27" s="25">
        <f>'biogenics 12'!T53</f>
        <v>983247.29745604855</v>
      </c>
      <c r="H27" s="25">
        <f>'biogenics 12'!Z53</f>
        <v>26791907.033023972</v>
      </c>
      <c r="L27" s="2"/>
      <c r="M27" s="25"/>
      <c r="O27" s="25"/>
      <c r="S27" s="25"/>
    </row>
    <row r="28" spans="1:28" s="27" customFormat="1" x14ac:dyDescent="0.25">
      <c r="A28" s="2" t="s">
        <v>346</v>
      </c>
      <c r="B28" s="1">
        <f>B27+B25</f>
        <v>47904137.169330977</v>
      </c>
      <c r="C28" s="1">
        <f t="shared" ref="C28:H28" si="1">C27+C25</f>
        <v>4482183.865811551</v>
      </c>
      <c r="D28" s="1">
        <f t="shared" si="1"/>
        <v>7191237.4099640567</v>
      </c>
      <c r="E28" s="1">
        <f t="shared" si="1"/>
        <v>9562611.4878926054</v>
      </c>
      <c r="F28" s="1">
        <f t="shared" si="1"/>
        <v>3426244.5071133701</v>
      </c>
      <c r="G28" s="1">
        <f t="shared" si="1"/>
        <v>1457639.4120379246</v>
      </c>
      <c r="H28" s="1">
        <f t="shared" si="1"/>
        <v>39209616.563001603</v>
      </c>
      <c r="L28" s="2"/>
      <c r="M28" s="1"/>
      <c r="N28" s="1"/>
      <c r="O28" s="1"/>
      <c r="P28" s="1"/>
      <c r="Q28" s="1"/>
      <c r="R28" s="1"/>
      <c r="S28" s="1"/>
    </row>
    <row r="29" spans="1:28" x14ac:dyDescent="0.25">
      <c r="B29" s="25"/>
      <c r="C29" s="25"/>
      <c r="D29" s="25"/>
      <c r="E29" s="25"/>
      <c r="F29" s="25"/>
      <c r="G29" s="25"/>
      <c r="H29" s="25"/>
      <c r="M29" s="25"/>
      <c r="N29" s="25"/>
      <c r="O29" s="25"/>
      <c r="P29" s="25"/>
      <c r="Q29" s="25"/>
      <c r="R29" s="25"/>
      <c r="S29" s="25"/>
    </row>
    <row r="30" spans="1:28" x14ac:dyDescent="0.25">
      <c r="A30" s="2" t="s">
        <v>427</v>
      </c>
      <c r="B30" s="25"/>
      <c r="E30" s="25"/>
      <c r="H30" s="25"/>
    </row>
    <row r="31" spans="1:28" x14ac:dyDescent="0.25">
      <c r="N31" s="25"/>
    </row>
    <row r="32" spans="1:28" x14ac:dyDescent="0.25">
      <c r="A32" s="27"/>
      <c r="B32" s="25"/>
      <c r="C32" s="25"/>
      <c r="D32" s="25"/>
      <c r="E32" s="25"/>
      <c r="F32" s="25"/>
      <c r="G32" s="25"/>
      <c r="H32" s="25"/>
      <c r="M32" s="25"/>
      <c r="N32" s="25"/>
      <c r="O32" s="25"/>
      <c r="P32" s="25"/>
      <c r="Q32" s="25"/>
      <c r="R32" s="25"/>
      <c r="S32" s="25"/>
    </row>
    <row r="33" spans="1:16" x14ac:dyDescent="0.25">
      <c r="A33" s="87"/>
      <c r="B33" s="87"/>
      <c r="C33" s="87"/>
      <c r="D33" s="87"/>
      <c r="E33" s="87"/>
      <c r="F33" s="87"/>
      <c r="G33" s="87"/>
      <c r="H33" s="87"/>
    </row>
    <row r="34" spans="1:16" x14ac:dyDescent="0.25">
      <c r="A34" s="2" t="s">
        <v>383</v>
      </c>
      <c r="B34" s="87"/>
      <c r="C34" s="87"/>
      <c r="D34" s="87"/>
      <c r="E34" s="87"/>
      <c r="F34" s="87"/>
      <c r="G34" s="87"/>
      <c r="H34" s="87"/>
    </row>
    <row r="35" spans="1:16" x14ac:dyDescent="0.25">
      <c r="A35" s="2" t="s">
        <v>213</v>
      </c>
      <c r="B35" s="2" t="s">
        <v>59</v>
      </c>
      <c r="C35" s="2" t="s">
        <v>57</v>
      </c>
      <c r="D35" s="2" t="s">
        <v>60</v>
      </c>
      <c r="E35" s="2" t="s">
        <v>54</v>
      </c>
      <c r="F35" s="2" t="s">
        <v>53</v>
      </c>
      <c r="G35" s="2" t="s">
        <v>61</v>
      </c>
      <c r="H35" s="2" t="s">
        <v>62</v>
      </c>
    </row>
    <row r="36" spans="1:16" s="27" customFormat="1" x14ac:dyDescent="0.25">
      <c r="A36" s="87" t="s">
        <v>497</v>
      </c>
      <c r="B36" s="88"/>
      <c r="C36" s="88">
        <f>'canada_ag 12US1'!AA18</f>
        <v>632181.92137601855</v>
      </c>
      <c r="D36" s="88"/>
      <c r="E36" s="88"/>
      <c r="F36" s="88"/>
      <c r="G36" s="88"/>
      <c r="H36" s="88">
        <f>'canada_ag 12US1'!AM18</f>
        <v>104569.54698799642</v>
      </c>
    </row>
    <row r="37" spans="1:16" x14ac:dyDescent="0.25">
      <c r="A37" s="87" t="s">
        <v>498</v>
      </c>
      <c r="B37" s="88">
        <f>'canada_og2D 12US1'!U11</f>
        <v>497.49279688157179</v>
      </c>
      <c r="C37" s="88">
        <f>'canada_og2D 12US1'!AJ11</f>
        <v>7.3229048099340703</v>
      </c>
      <c r="D37" s="88">
        <f>'canada_og2D 12US1'!AO11</f>
        <v>1492.6298883590005</v>
      </c>
      <c r="E37" s="88">
        <f>'canada_og2D 12US1'!AZ11</f>
        <v>132.93225097925574</v>
      </c>
      <c r="F37" s="88">
        <f>'canada_og2D 12US1'!BA11</f>
        <v>132.93209179847736</v>
      </c>
      <c r="G37" s="88">
        <f>'canada_og2D 12US1'!BO11</f>
        <v>3550.2036749547392</v>
      </c>
      <c r="H37" s="88">
        <f>'canada_og2D 12US1'!BV11</f>
        <v>447883.85391164862</v>
      </c>
      <c r="I37" s="27"/>
    </row>
    <row r="38" spans="1:16" x14ac:dyDescent="0.25">
      <c r="A38" s="87" t="s">
        <v>345</v>
      </c>
      <c r="B38" s="87"/>
      <c r="C38" s="87"/>
      <c r="D38" s="87"/>
      <c r="E38" s="88">
        <f>'othafdust 12US1'!AZ18</f>
        <v>825908.12612681463</v>
      </c>
      <c r="F38" s="88">
        <f>'othafdust 12US1'!BA18</f>
        <v>128106.29026477647</v>
      </c>
      <c r="G38" s="2"/>
      <c r="H38" s="2"/>
      <c r="I38" s="27"/>
    </row>
    <row r="39" spans="1:16" x14ac:dyDescent="0.25">
      <c r="A39" s="87" t="s">
        <v>337</v>
      </c>
      <c r="B39" s="88">
        <f>'othar 12US1'!S50</f>
        <v>2206850.5093579073</v>
      </c>
      <c r="C39" s="88">
        <f>'othar 12US1'!AH50</f>
        <v>3716.6658720585319</v>
      </c>
      <c r="D39" s="88">
        <f>'othar 12US1'!AM50</f>
        <v>254418.67455533307</v>
      </c>
      <c r="E39" s="88">
        <f>'othar 12US1'!AX50</f>
        <v>218349.76249990211</v>
      </c>
      <c r="F39" s="88">
        <f>'othar 12US1'!AY50</f>
        <v>161429.97653607541</v>
      </c>
      <c r="G39" s="88">
        <f>'othar 12US1'!BM50</f>
        <v>16173.734804783604</v>
      </c>
      <c r="H39" s="88">
        <f>'othar 12US1'!BT50</f>
        <v>755870.94962478965</v>
      </c>
      <c r="I39" s="27"/>
    </row>
    <row r="40" spans="1:16" s="87" customFormat="1" x14ac:dyDescent="0.25">
      <c r="A40" s="87" t="s">
        <v>384</v>
      </c>
      <c r="B40" s="88">
        <f>'onroad_can 12US1'!S50</f>
        <v>1504701.4564885648</v>
      </c>
      <c r="C40" s="88">
        <f>'onroad_can 12US1'!AH50</f>
        <v>6461.0334749836484</v>
      </c>
      <c r="D40" s="88">
        <f>'onroad_can 12US1'!AM50</f>
        <v>210090.39282138462</v>
      </c>
      <c r="E40" s="88">
        <f>'onroad_can 12US1'!AX50</f>
        <v>26684.040319676056</v>
      </c>
      <c r="F40" s="88">
        <f>'onroad_can 12US1'!AY50</f>
        <v>10386.383474859904</v>
      </c>
      <c r="G40" s="88">
        <f>'onroad_can 12US1'!BM50</f>
        <v>892.68967030005319</v>
      </c>
      <c r="H40" s="88">
        <f>'onroad_can 12US1'!BT50</f>
        <v>82676.685625409169</v>
      </c>
    </row>
    <row r="41" spans="1:16" s="27" customFormat="1" x14ac:dyDescent="0.25">
      <c r="A41" s="87" t="s">
        <v>338</v>
      </c>
      <c r="B41" s="88">
        <f>'othpt 12US1'!V50</f>
        <v>1154184.5942526527</v>
      </c>
      <c r="C41" s="88">
        <f>'othpt 12US1'!AK50</f>
        <v>23273.946414039798</v>
      </c>
      <c r="D41" s="88">
        <f>'othpt 12US1'!AP50</f>
        <v>495903.1321137647</v>
      </c>
      <c r="E41" s="88">
        <f>'othpt 12US1'!BA50</f>
        <v>75828.5885963935</v>
      </c>
      <c r="F41" s="88">
        <f>'othpt 12US1'!BB50</f>
        <v>44713.835192296538</v>
      </c>
      <c r="G41" s="88">
        <f>'othpt 12US1'!BP50</f>
        <v>872534.05527009722</v>
      </c>
      <c r="H41" s="88">
        <f>'othpt 12US1'!BW50</f>
        <v>159955.70583311116</v>
      </c>
      <c r="J41" s="25"/>
      <c r="K41" s="25"/>
      <c r="L41" s="25"/>
      <c r="M41" s="25"/>
      <c r="N41" s="25"/>
      <c r="O41" s="25"/>
      <c r="P41" s="25"/>
    </row>
    <row r="42" spans="1:16" s="87" customFormat="1" x14ac:dyDescent="0.25">
      <c r="A42" s="87" t="s">
        <v>437</v>
      </c>
      <c r="B42" s="88"/>
      <c r="C42" s="88"/>
      <c r="D42" s="88"/>
      <c r="E42" s="88">
        <f>'othptdust 12US1'!AZ18</f>
        <v>152565.50057595535</v>
      </c>
      <c r="F42" s="88">
        <f>'othptdust 12US1'!BA18</f>
        <v>53683.64574659575</v>
      </c>
      <c r="G42" s="88"/>
      <c r="H42" s="88"/>
      <c r="J42" s="88"/>
      <c r="K42" s="88"/>
      <c r="L42" s="88"/>
      <c r="M42" s="88"/>
      <c r="N42" s="88"/>
      <c r="O42" s="88"/>
      <c r="P42" s="88"/>
    </row>
    <row r="43" spans="1:16" x14ac:dyDescent="0.25">
      <c r="A43" s="87" t="s">
        <v>438</v>
      </c>
      <c r="B43" s="88">
        <f>'ptfire_othna 12US1'!S60</f>
        <v>761402.4883969794</v>
      </c>
      <c r="C43" s="88">
        <f>'ptfire_othna 12US1'!AI60</f>
        <v>13032.231314697647</v>
      </c>
      <c r="D43" s="88">
        <f>'ptfire_othna 12US1'!AN60</f>
        <v>16359.064265959292</v>
      </c>
      <c r="E43" s="88">
        <f>'ptfire_othna 12US1'!AY60</f>
        <v>84480.711712578748</v>
      </c>
      <c r="F43" s="88">
        <f>'ptfire_othna 12US1'!AZ60</f>
        <v>71749.388253670928</v>
      </c>
      <c r="G43" s="88">
        <f>'ptfire_othna 12US1'!BN60</f>
        <v>6731.0626489973984</v>
      </c>
      <c r="H43" s="88">
        <f>'ptfire_othna 12US1'!BU60</f>
        <v>185475.66362154327</v>
      </c>
    </row>
    <row r="44" spans="1:16" x14ac:dyDescent="0.25">
      <c r="A44" s="87" t="s">
        <v>453</v>
      </c>
      <c r="B44" s="88">
        <f>'cmv_c1c2 12'!Z64+'cmv_c3 12'!Z64</f>
        <v>11987.289409832829</v>
      </c>
      <c r="C44" s="88">
        <f>'cmv_c1c2 12'!AO64+'cmv_c3 12'!AO64</f>
        <v>41.214623958453743</v>
      </c>
      <c r="D44" s="88">
        <f>'cmv_c1c2 12'!AT64+'cmv_c3 12'!AT64</f>
        <v>70985.378274020957</v>
      </c>
      <c r="E44" s="88">
        <f>'cmv_c1c2 12'!BE64+'cmv_c3 12'!BE64</f>
        <v>1879.8643191492411</v>
      </c>
      <c r="F44" s="88">
        <f>'cmv_c1c2 12'!BF64+'cmv_c3 12'!BF64</f>
        <v>1746.6512393108385</v>
      </c>
      <c r="G44" s="88">
        <f>'cmv_c1c2 12'!BT64+'cmv_c3 12'!BT64</f>
        <v>3279.7659128653045</v>
      </c>
      <c r="H44" s="88">
        <f>'cmv_c1c2 12'!CA64+'cmv_c3 12'!CA64</f>
        <v>5709.3044006404307</v>
      </c>
      <c r="I44" s="27"/>
    </row>
    <row r="45" spans="1:16" x14ac:dyDescent="0.25">
      <c r="A45" s="2" t="s">
        <v>339</v>
      </c>
      <c r="B45" s="1">
        <f>SUM(B36:B44)</f>
        <v>5639623.8307028189</v>
      </c>
      <c r="C45" s="1">
        <f t="shared" ref="C45:H45" si="2">SUM(C36:C44)</f>
        <v>678714.33598056657</v>
      </c>
      <c r="D45" s="1">
        <f t="shared" si="2"/>
        <v>1049249.2719188216</v>
      </c>
      <c r="E45" s="1">
        <f t="shared" si="2"/>
        <v>1385829.5264014488</v>
      </c>
      <c r="F45" s="1">
        <f t="shared" si="2"/>
        <v>471949.10279938439</v>
      </c>
      <c r="G45" s="1">
        <f t="shared" si="2"/>
        <v>903161.51198199834</v>
      </c>
      <c r="H45" s="1">
        <f t="shared" si="2"/>
        <v>1742141.710005139</v>
      </c>
      <c r="I45" s="27"/>
    </row>
    <row r="46" spans="1:16" x14ac:dyDescent="0.25">
      <c r="A46" s="87" t="s">
        <v>340</v>
      </c>
      <c r="B46" s="88">
        <f>'othar 12US1'!S51</f>
        <v>130145.96543547847</v>
      </c>
      <c r="C46" s="88">
        <f>'othar 12US1'!AH51</f>
        <v>110429.47770240736</v>
      </c>
      <c r="D46" s="88">
        <f>'othar 12US1'!AM51</f>
        <v>73150.03282866576</v>
      </c>
      <c r="E46" s="88">
        <f>'othar 12US1'!AX51</f>
        <v>108611.84900876491</v>
      </c>
      <c r="F46" s="88">
        <f>'othar 12US1'!AY51</f>
        <v>36855.39454307389</v>
      </c>
      <c r="G46" s="88">
        <f>'othar 12US1'!BM51</f>
        <v>2038.3106747211889</v>
      </c>
      <c r="H46" s="88">
        <f>'othar 12US1'!BT51</f>
        <v>423289.81502595439</v>
      </c>
      <c r="I46" s="27"/>
    </row>
    <row r="47" spans="1:16" s="27" customFormat="1" x14ac:dyDescent="0.25">
      <c r="A47" s="87" t="s">
        <v>385</v>
      </c>
      <c r="B47" s="88">
        <f>'onroad_mex 12US1'!Y38</f>
        <v>1677896.2398088968</v>
      </c>
      <c r="C47" s="88">
        <f>'onroad_mex 12US1'!AL38</f>
        <v>3546.0937464048625</v>
      </c>
      <c r="D47" s="88">
        <f>'onroad_mex 12US1'!AQ38</f>
        <v>407180.6658093881</v>
      </c>
      <c r="E47" s="88">
        <f>'onroad_mex 12US1'!BA38</f>
        <v>18047.590420295848</v>
      </c>
      <c r="F47" s="88">
        <f>'onroad_mex 12US1'!BB38</f>
        <v>12306.764723948865</v>
      </c>
      <c r="G47" s="88">
        <f>'onroad_mex 12US1'!BP38</f>
        <v>8140.5981730181456</v>
      </c>
      <c r="H47" s="88">
        <f>'onroad_mex 12US1'!BU38</f>
        <v>163310.58583957769</v>
      </c>
    </row>
    <row r="48" spans="1:16" s="87" customFormat="1" x14ac:dyDescent="0.25">
      <c r="A48" s="87" t="s">
        <v>341</v>
      </c>
      <c r="B48" s="88">
        <f>'othpt 12US1'!V51</f>
        <v>131373.01358948418</v>
      </c>
      <c r="C48" s="88">
        <f>'othpt 12US1'!AK51</f>
        <v>1445.1623623899602</v>
      </c>
      <c r="D48" s="88">
        <f>'othpt 12US1'!AP51</f>
        <v>200959.42105862172</v>
      </c>
      <c r="E48" s="88">
        <f>'othpt 12US1'!BA51</f>
        <v>63917.47341332378</v>
      </c>
      <c r="F48" s="88">
        <f>'othpt 12US1'!BB51</f>
        <v>44176.442901413822</v>
      </c>
      <c r="G48" s="88">
        <f>'othpt 12US1'!BP51</f>
        <v>301302.67977709556</v>
      </c>
      <c r="H48" s="88">
        <f>'othpt 12US1'!BW51</f>
        <v>48989.325229128874</v>
      </c>
    </row>
    <row r="49" spans="1:22" x14ac:dyDescent="0.25">
      <c r="A49" s="87" t="s">
        <v>439</v>
      </c>
      <c r="B49" s="88">
        <f>'ptfire_othna 12US1'!S61</f>
        <v>383162.15475839569</v>
      </c>
      <c r="C49" s="88">
        <f>'ptfire_othna 12US1'!AI61</f>
        <v>7436.0790212585007</v>
      </c>
      <c r="D49" s="88">
        <f>'ptfire_othna 12US1'!AN61</f>
        <v>16604.047363060879</v>
      </c>
      <c r="E49" s="88">
        <f>'ptfire_othna 12US1'!AY61</f>
        <v>44993.818978129413</v>
      </c>
      <c r="F49" s="88">
        <f>'ptfire_othna 12US1'!AZ61</f>
        <v>38177.750975072704</v>
      </c>
      <c r="G49" s="88">
        <f>'ptfire_othna 12US1'!BN61</f>
        <v>2784.9215466163969</v>
      </c>
      <c r="H49" s="88">
        <f>'ptfire_othna 12US1'!BU61</f>
        <v>131498.86737926642</v>
      </c>
    </row>
    <row r="50" spans="1:22" x14ac:dyDescent="0.25">
      <c r="A50" s="87" t="s">
        <v>454</v>
      </c>
      <c r="B50" s="88">
        <f>'cmv_c1c2 12'!Z65+'cmv_c3 12'!Z65</f>
        <v>0</v>
      </c>
      <c r="C50" s="88">
        <f>'cmv_c1c2 12'!AO65+'cmv_c3 12'!AO65</f>
        <v>0</v>
      </c>
      <c r="D50" s="88">
        <f>'cmv_c1c2 12'!AT65+'cmv_c3 12'!AT65</f>
        <v>0</v>
      </c>
      <c r="E50" s="88">
        <f>'cmv_c1c2 12'!BE65+'cmv_c3 12'!BE65</f>
        <v>0</v>
      </c>
      <c r="F50" s="88">
        <f>'cmv_c1c2 12'!BF65+'cmv_c3 12'!BF65</f>
        <v>0</v>
      </c>
      <c r="G50" s="88">
        <f>'cmv_c1c2 12'!BT65+'cmv_c3 12'!BT65</f>
        <v>0</v>
      </c>
      <c r="H50" s="88">
        <f>'cmv_c1c2 12'!CA65+'cmv_c3 12'!CA65</f>
        <v>0</v>
      </c>
    </row>
    <row r="51" spans="1:22" x14ac:dyDescent="0.25">
      <c r="A51" s="2" t="s">
        <v>342</v>
      </c>
      <c r="B51" s="1">
        <f>SUM(B46:B50)</f>
        <v>2322577.3735922552</v>
      </c>
      <c r="C51" s="1">
        <f t="shared" ref="C51:H51" si="3">SUM(C46:C50)</f>
        <v>122856.81283246068</v>
      </c>
      <c r="D51" s="1">
        <f t="shared" si="3"/>
        <v>697894.16705973644</v>
      </c>
      <c r="E51" s="1">
        <f t="shared" si="3"/>
        <v>235570.73182051396</v>
      </c>
      <c r="F51" s="1">
        <f t="shared" si="3"/>
        <v>131516.35314350927</v>
      </c>
      <c r="G51" s="1">
        <f t="shared" si="3"/>
        <v>314266.51017145131</v>
      </c>
      <c r="H51" s="1">
        <f t="shared" si="3"/>
        <v>767088.59347392735</v>
      </c>
      <c r="I51" s="27"/>
    </row>
    <row r="52" spans="1:22" x14ac:dyDescent="0.25">
      <c r="A52" s="87" t="s">
        <v>455</v>
      </c>
      <c r="B52" s="88">
        <f>'cmv_c1c2 12'!Z59+'cmv_c3 12'!Z59</f>
        <v>43377.502689952729</v>
      </c>
      <c r="C52" s="88">
        <f>'cmv_c1c2 12'!AO59+'cmv_c3 12'!AO59</f>
        <v>162.95768914116709</v>
      </c>
      <c r="D52" s="88">
        <f>'cmv_c1c2 12'!AT59+'cmv_c3 12'!AT59</f>
        <v>247179.43504619022</v>
      </c>
      <c r="E52" s="88">
        <f>'cmv_c1c2 12'!BE59+'cmv_c3 12'!BE59</f>
        <v>9172.2509045579718</v>
      </c>
      <c r="F52" s="88">
        <f>'cmv_c1c2 12'!BF59+'cmv_c3 12'!BF59</f>
        <v>8466.4116506226655</v>
      </c>
      <c r="G52" s="88">
        <f>'cmv_c1c2 12'!BT59+'cmv_c3 12'!BT59</f>
        <v>38600.774754445607</v>
      </c>
      <c r="H52" s="88">
        <f>'cmv_c1c2 12'!CA59+'cmv_c3 12'!CA59</f>
        <v>21049.566987381768</v>
      </c>
    </row>
    <row r="53" spans="1:22" x14ac:dyDescent="0.25">
      <c r="A53" s="87" t="s">
        <v>456</v>
      </c>
      <c r="B53" s="88">
        <f>'cmv_c1c2 12'!Z60+'cmv_c3 12'!Z60</f>
        <v>31251.431846866861</v>
      </c>
      <c r="C53" s="88">
        <f>'cmv_c1c2 12'!AO60+'cmv_c3 12'!AO60</f>
        <v>303.5167447863443</v>
      </c>
      <c r="D53" s="88">
        <f>'cmv_c1c2 12'!AT60+'cmv_c3 12'!AT60</f>
        <v>344268.64092252328</v>
      </c>
      <c r="E53" s="88">
        <f>'cmv_c1c2 12'!BE60+'cmv_c3 12'!BE60</f>
        <v>17136.04802851523</v>
      </c>
      <c r="F53" s="88">
        <f>'cmv_c1c2 12'!BF60+'cmv_c3 12'!BF60</f>
        <v>15769.032461800623</v>
      </c>
      <c r="G53" s="88">
        <f>'cmv_c1c2 12'!BT60+'cmv_c3 12'!BT60</f>
        <v>45503.871399707845</v>
      </c>
      <c r="H53" s="88">
        <f>'cmv_c1c2 12'!CA60+'cmv_c3 12'!CA60</f>
        <v>14821.184187459001</v>
      </c>
    </row>
    <row r="54" spans="1:22" x14ac:dyDescent="0.25">
      <c r="A54" s="87" t="s">
        <v>457</v>
      </c>
      <c r="B54" s="88">
        <f>pt_oilgas!B59</f>
        <v>50051.887477999997</v>
      </c>
      <c r="C54" s="88">
        <f>pt_oilgas!C59</f>
        <v>14.822471386</v>
      </c>
      <c r="D54" s="88">
        <f>pt_oilgas!D59</f>
        <v>48691.175812000001</v>
      </c>
      <c r="E54" s="88">
        <f>pt_oilgas!E59</f>
        <v>667.61019500999998</v>
      </c>
      <c r="F54" s="88">
        <f>pt_oilgas!F59</f>
        <v>666.51847902999998</v>
      </c>
      <c r="G54" s="88">
        <f>pt_oilgas!G59</f>
        <v>501.91039482999997</v>
      </c>
      <c r="H54" s="88">
        <f>pt_oilgas!H59</f>
        <v>48209.665652000003</v>
      </c>
    </row>
    <row r="55" spans="1:22" x14ac:dyDescent="0.25">
      <c r="A55" s="2" t="s">
        <v>428</v>
      </c>
      <c r="B55" s="1">
        <f t="shared" ref="B55:H55" si="4">B53+B52+B51+B45+B54</f>
        <v>8086882.0263098935</v>
      </c>
      <c r="C55" s="1">
        <f t="shared" si="4"/>
        <v>802052.44571834081</v>
      </c>
      <c r="D55" s="1">
        <f t="shared" si="4"/>
        <v>2387282.6907592714</v>
      </c>
      <c r="E55" s="1">
        <f t="shared" si="4"/>
        <v>1648376.1673500459</v>
      </c>
      <c r="F55" s="1">
        <f t="shared" si="4"/>
        <v>628367.41853434697</v>
      </c>
      <c r="G55" s="1">
        <f t="shared" si="4"/>
        <v>1302034.578702433</v>
      </c>
      <c r="H55" s="1">
        <f t="shared" si="4"/>
        <v>2593310.7203059071</v>
      </c>
      <c r="U55" s="27"/>
      <c r="V55" s="27"/>
    </row>
    <row r="56" spans="1:22" s="27" customFormat="1" x14ac:dyDescent="0.25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5">
      <c r="A57" s="32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5">
      <c r="A58" s="32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5">
      <c r="A59" s="32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5">
      <c r="A60" s="32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2" x14ac:dyDescent="0.25">
      <c r="A61" s="32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x14ac:dyDescent="0.25">
      <c r="A62" s="32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 x14ac:dyDescent="0.25">
      <c r="A63" s="32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 x14ac:dyDescent="0.25">
      <c r="A64" s="32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2" x14ac:dyDescent="0.25">
      <c r="A65" s="32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1:22" x14ac:dyDescent="0.25">
      <c r="A66" s="32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1:22" x14ac:dyDescent="0.25">
      <c r="A67" s="32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1:22" x14ac:dyDescent="0.25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1:22" s="27" customFormat="1" x14ac:dyDescent="0.25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1:22" x14ac:dyDescent="0.25">
      <c r="A70" s="32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 x14ac:dyDescent="0.25">
      <c r="A71" s="32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</sheetData>
  <sortState xmlns:xlrd2="http://schemas.microsoft.com/office/spreadsheetml/2017/richdata2" ref="L5:S22">
    <sortCondition ref="L5:L22"/>
  </sortState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E6FC-6FDC-4666-9C0D-473250AFA25F}">
  <dimension ref="A1:CI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Z16" sqref="Z16"/>
    </sheetView>
  </sheetViews>
  <sheetFormatPr defaultRowHeight="15" x14ac:dyDescent="0.25"/>
  <cols>
    <col min="1" max="1" width="19.140625" style="87" customWidth="1"/>
    <col min="2" max="2" width="9.7109375" style="87" bestFit="1" customWidth="1"/>
    <col min="3" max="3" width="9.28515625" style="87" bestFit="1" customWidth="1"/>
    <col min="4" max="4" width="9.7109375" style="87" bestFit="1" customWidth="1"/>
    <col min="5" max="6" width="9.28515625" style="87" bestFit="1" customWidth="1"/>
    <col min="7" max="7" width="9.7109375" style="87" bestFit="1" customWidth="1"/>
    <col min="8" max="8" width="9.28515625" style="87" bestFit="1" customWidth="1"/>
    <col min="9" max="9" width="7.7109375" style="87" bestFit="1" customWidth="1"/>
    <col min="10" max="10" width="9.140625" style="87"/>
    <col min="11" max="11" width="19" style="87" customWidth="1"/>
    <col min="12" max="12" width="6" style="87" bestFit="1" customWidth="1"/>
    <col min="13" max="13" width="5.42578125" style="87" bestFit="1" customWidth="1"/>
    <col min="14" max="14" width="5.5703125" style="88" bestFit="1" customWidth="1"/>
    <col min="15" max="15" width="14.5703125" style="88" bestFit="1" customWidth="1"/>
    <col min="16" max="16" width="5.5703125" style="88" bestFit="1" customWidth="1"/>
    <col min="17" max="17" width="5.42578125" style="88" bestFit="1" customWidth="1"/>
    <col min="18" max="18" width="5.7109375" style="88" bestFit="1" customWidth="1"/>
    <col min="19" max="19" width="6.7109375" style="88" bestFit="1" customWidth="1"/>
    <col min="20" max="20" width="7.7109375" style="88" bestFit="1" customWidth="1"/>
    <col min="21" max="22" width="5.7109375" style="88" bestFit="1" customWidth="1"/>
    <col min="23" max="23" width="5.5703125" style="88" bestFit="1" customWidth="1"/>
    <col min="24" max="24" width="5.85546875" style="88" bestFit="1" customWidth="1"/>
    <col min="25" max="25" width="5.7109375" style="88" bestFit="1" customWidth="1"/>
    <col min="26" max="26" width="6.42578125" style="88" bestFit="1" customWidth="1"/>
    <col min="27" max="27" width="15.42578125" style="88" bestFit="1" customWidth="1"/>
    <col min="28" max="28" width="6.7109375" style="88" bestFit="1" customWidth="1"/>
    <col min="29" max="29" width="6.5703125" style="88" bestFit="1" customWidth="1"/>
    <col min="30" max="30" width="5" style="88" bestFit="1" customWidth="1"/>
    <col min="31" max="31" width="5.140625" style="88" bestFit="1" customWidth="1"/>
    <col min="32" max="32" width="5.42578125" style="88" bestFit="1" customWidth="1"/>
    <col min="33" max="33" width="4.140625" style="88" bestFit="1" customWidth="1"/>
    <col min="34" max="34" width="6.5703125" style="88" bestFit="1" customWidth="1"/>
    <col min="35" max="35" width="6.140625" style="88" bestFit="1" customWidth="1"/>
    <col min="36" max="36" width="6.7109375" style="88" bestFit="1" customWidth="1"/>
    <col min="37" max="37" width="10" style="88" bestFit="1" customWidth="1"/>
    <col min="38" max="38" width="6.85546875" style="88" bestFit="1" customWidth="1"/>
    <col min="39" max="39" width="9.28515625" style="88" bestFit="1" customWidth="1"/>
    <col min="40" max="40" width="7.7109375" style="88" bestFit="1" customWidth="1"/>
    <col min="41" max="41" width="9.28515625" style="88" bestFit="1" customWidth="1"/>
    <col min="42" max="42" width="6" style="88" bestFit="1" customWidth="1"/>
    <col min="43" max="43" width="4.28515625" style="88" bestFit="1" customWidth="1"/>
    <col min="44" max="49" width="5.7109375" style="88" bestFit="1" customWidth="1"/>
    <col min="50" max="50" width="5.85546875" style="88" bestFit="1" customWidth="1"/>
    <col min="51" max="51" width="4.140625" style="88" bestFit="1" customWidth="1"/>
    <col min="52" max="53" width="7.7109375" style="88" bestFit="1" customWidth="1"/>
    <col min="54" max="54" width="6.7109375" style="88" bestFit="1" customWidth="1"/>
    <col min="55" max="55" width="5.140625" style="88" bestFit="1" customWidth="1"/>
    <col min="56" max="56" width="5.28515625" style="88" bestFit="1" customWidth="1"/>
    <col min="57" max="57" width="8.7109375" style="88" bestFit="1" customWidth="1"/>
    <col min="58" max="58" width="4.85546875" style="88" bestFit="1" customWidth="1"/>
    <col min="59" max="59" width="7.85546875" style="88" bestFit="1" customWidth="1"/>
    <col min="60" max="60" width="5.85546875" style="88" bestFit="1" customWidth="1"/>
    <col min="61" max="61" width="6" style="88" bestFit="1" customWidth="1"/>
    <col min="62" max="62" width="6.7109375" style="88" bestFit="1" customWidth="1"/>
    <col min="63" max="64" width="5.7109375" style="88" bestFit="1" customWidth="1"/>
    <col min="65" max="65" width="6.7109375" style="88" bestFit="1" customWidth="1"/>
    <col min="66" max="66" width="4.140625" style="88" bestFit="1" customWidth="1"/>
    <col min="67" max="67" width="9.28515625" style="88" bestFit="1" customWidth="1"/>
    <col min="68" max="68" width="8" style="88" bestFit="1" customWidth="1"/>
    <col min="69" max="69" width="6.7109375" style="88" bestFit="1" customWidth="1"/>
    <col min="70" max="70" width="5.28515625" style="88" bestFit="1" customWidth="1"/>
    <col min="71" max="71" width="5.7109375" style="88" bestFit="1" customWidth="1"/>
    <col min="72" max="72" width="4.85546875" style="88" bestFit="1" customWidth="1"/>
    <col min="73" max="73" width="5" style="88" bestFit="1" customWidth="1"/>
    <col min="74" max="74" width="9.140625" style="88" bestFit="1" customWidth="1"/>
    <col min="75" max="75" width="7.140625" style="88" bestFit="1" customWidth="1"/>
    <col min="76" max="76" width="7.7109375" style="88" customWidth="1"/>
    <col min="77" max="16384" width="9.140625" style="87"/>
  </cols>
  <sheetData>
    <row r="1" spans="1:87" x14ac:dyDescent="0.25">
      <c r="B1" s="87" t="s">
        <v>489</v>
      </c>
      <c r="K1" s="87" t="s">
        <v>490</v>
      </c>
      <c r="BY1" s="87" t="s">
        <v>332</v>
      </c>
    </row>
    <row r="2" spans="1:87" x14ac:dyDescent="0.25">
      <c r="A2" s="87" t="s">
        <v>227</v>
      </c>
      <c r="B2" s="87" t="s">
        <v>59</v>
      </c>
      <c r="C2" s="87" t="s">
        <v>57</v>
      </c>
      <c r="D2" s="87" t="s">
        <v>60</v>
      </c>
      <c r="E2" s="87" t="s">
        <v>54</v>
      </c>
      <c r="F2" s="87" t="s">
        <v>53</v>
      </c>
      <c r="G2" s="87" t="s">
        <v>61</v>
      </c>
      <c r="H2" s="87" t="s">
        <v>62</v>
      </c>
      <c r="I2" s="87" t="s">
        <v>67</v>
      </c>
      <c r="K2" s="87" t="s">
        <v>226</v>
      </c>
      <c r="L2" s="87" t="s">
        <v>458</v>
      </c>
      <c r="M2" s="87" t="s">
        <v>360</v>
      </c>
      <c r="N2" s="87" t="s">
        <v>131</v>
      </c>
      <c r="O2" s="87" t="s">
        <v>132</v>
      </c>
      <c r="P2" s="87" t="s">
        <v>133</v>
      </c>
      <c r="Q2" s="87" t="s">
        <v>335</v>
      </c>
      <c r="R2" s="87" t="s">
        <v>361</v>
      </c>
      <c r="S2" s="87" t="s">
        <v>134</v>
      </c>
      <c r="T2" s="87" t="s">
        <v>59</v>
      </c>
      <c r="U2" s="87" t="s">
        <v>136</v>
      </c>
      <c r="V2" s="87" t="s">
        <v>137</v>
      </c>
      <c r="W2" s="87" t="s">
        <v>362</v>
      </c>
      <c r="X2" s="87" t="s">
        <v>138</v>
      </c>
      <c r="Y2" s="87" t="s">
        <v>459</v>
      </c>
      <c r="Z2" s="87" t="s">
        <v>139</v>
      </c>
      <c r="AA2" s="87" t="s">
        <v>140</v>
      </c>
      <c r="AB2" s="87" t="s">
        <v>67</v>
      </c>
      <c r="AC2" s="87" t="s">
        <v>141</v>
      </c>
      <c r="AD2" s="87" t="s">
        <v>142</v>
      </c>
      <c r="AE2" s="87" t="s">
        <v>143</v>
      </c>
      <c r="AF2" s="87" t="s">
        <v>460</v>
      </c>
      <c r="AG2" s="87" t="s">
        <v>363</v>
      </c>
      <c r="AH2" s="87" t="s">
        <v>144</v>
      </c>
      <c r="AI2" s="87" t="s">
        <v>368</v>
      </c>
      <c r="AJ2" s="87" t="s">
        <v>57</v>
      </c>
      <c r="AK2" s="87" t="s">
        <v>128</v>
      </c>
      <c r="AL2" s="87" t="s">
        <v>461</v>
      </c>
      <c r="AM2" s="87" t="s">
        <v>145</v>
      </c>
      <c r="AN2" s="87" t="s">
        <v>146</v>
      </c>
      <c r="AO2" s="87" t="s">
        <v>60</v>
      </c>
      <c r="AP2" s="87" t="s">
        <v>147</v>
      </c>
      <c r="AQ2" s="87" t="s">
        <v>148</v>
      </c>
      <c r="AR2" s="87" t="s">
        <v>149</v>
      </c>
      <c r="AS2" s="87" t="s">
        <v>150</v>
      </c>
      <c r="AT2" s="87" t="s">
        <v>151</v>
      </c>
      <c r="AU2" s="87" t="s">
        <v>152</v>
      </c>
      <c r="AV2" s="87" t="s">
        <v>153</v>
      </c>
      <c r="AW2" s="87" t="s">
        <v>154</v>
      </c>
      <c r="AX2" s="87" t="s">
        <v>155</v>
      </c>
      <c r="AY2" s="87" t="s">
        <v>156</v>
      </c>
      <c r="AZ2" s="87" t="s">
        <v>54</v>
      </c>
      <c r="BA2" s="87" t="s">
        <v>53</v>
      </c>
      <c r="BB2" s="87" t="s">
        <v>157</v>
      </c>
      <c r="BC2" s="87" t="s">
        <v>158</v>
      </c>
      <c r="BD2" s="87" t="s">
        <v>159</v>
      </c>
      <c r="BE2" s="87" t="s">
        <v>160</v>
      </c>
      <c r="BF2" s="87" t="s">
        <v>161</v>
      </c>
      <c r="BG2" s="87" t="s">
        <v>162</v>
      </c>
      <c r="BH2" s="87" t="s">
        <v>163</v>
      </c>
      <c r="BI2" s="87" t="s">
        <v>164</v>
      </c>
      <c r="BJ2" s="87" t="s">
        <v>165</v>
      </c>
      <c r="BK2" s="87" t="s">
        <v>364</v>
      </c>
      <c r="BL2" s="87" t="s">
        <v>166</v>
      </c>
      <c r="BM2" s="87" t="s">
        <v>167</v>
      </c>
      <c r="BN2" s="87" t="s">
        <v>168</v>
      </c>
      <c r="BO2" s="87" t="s">
        <v>61</v>
      </c>
      <c r="BP2" s="87" t="s">
        <v>369</v>
      </c>
      <c r="BQ2" s="87" t="s">
        <v>169</v>
      </c>
      <c r="BR2" s="87" t="s">
        <v>170</v>
      </c>
      <c r="BS2" s="87" t="s">
        <v>171</v>
      </c>
      <c r="BT2" s="87" t="s">
        <v>172</v>
      </c>
      <c r="BU2" s="87" t="s">
        <v>173</v>
      </c>
      <c r="BV2" s="87" t="s">
        <v>174</v>
      </c>
      <c r="BW2" s="87" t="s">
        <v>370</v>
      </c>
      <c r="BY2" s="87" t="s">
        <v>59</v>
      </c>
      <c r="BZ2" s="87" t="s">
        <v>57</v>
      </c>
      <c r="CA2" s="87" t="s">
        <v>60</v>
      </c>
      <c r="CB2" s="87" t="s">
        <v>54</v>
      </c>
      <c r="CC2" s="87" t="s">
        <v>53</v>
      </c>
      <c r="CD2" s="87" t="s">
        <v>61</v>
      </c>
      <c r="CE2" s="87" t="s">
        <v>62</v>
      </c>
      <c r="CF2" s="87" t="s">
        <v>67</v>
      </c>
      <c r="CH2" s="87" t="s">
        <v>451</v>
      </c>
      <c r="CI2" s="87" t="s">
        <v>452</v>
      </c>
    </row>
    <row r="3" spans="1:87" x14ac:dyDescent="0.25">
      <c r="A3" s="87" t="s">
        <v>0</v>
      </c>
      <c r="B3" s="88">
        <v>1105.3674798</v>
      </c>
      <c r="C3" s="88">
        <v>262.18062256000002</v>
      </c>
      <c r="D3" s="88">
        <v>727.64177056000005</v>
      </c>
      <c r="E3" s="88">
        <v>699.32922266000003</v>
      </c>
      <c r="F3" s="88">
        <v>702.10351804000004</v>
      </c>
      <c r="G3" s="88">
        <v>20.924847140000001</v>
      </c>
      <c r="H3" s="88">
        <v>220.19050082000001</v>
      </c>
      <c r="I3" s="88">
        <v>0.82185308000000001</v>
      </c>
      <c r="J3" s="88"/>
      <c r="K3" s="88" t="s">
        <v>0</v>
      </c>
      <c r="L3" s="88">
        <v>0</v>
      </c>
      <c r="M3" s="88">
        <v>4.78444684742362E-2</v>
      </c>
      <c r="N3" s="88">
        <v>4.0488655004289879E-2</v>
      </c>
      <c r="O3" s="88">
        <v>4.0488655004289879E-2</v>
      </c>
      <c r="P3" s="88">
        <v>1.7073545826733198E-2</v>
      </c>
      <c r="Q3" s="88">
        <v>3.4076813504191499E-2</v>
      </c>
      <c r="R3" s="88">
        <v>1.049883996708157</v>
      </c>
      <c r="S3" s="88">
        <v>549.93581459048892</v>
      </c>
      <c r="T3" s="88">
        <v>1104.5654081533519</v>
      </c>
      <c r="U3" s="88">
        <v>1.4478664972668509</v>
      </c>
      <c r="V3" s="88">
        <v>14.74667877694802</v>
      </c>
      <c r="W3" s="88">
        <v>0.32978468964344537</v>
      </c>
      <c r="X3" s="88">
        <v>0.92828294461217797</v>
      </c>
      <c r="Y3" s="88">
        <v>0</v>
      </c>
      <c r="Z3" s="88">
        <v>201.9557957242956</v>
      </c>
      <c r="AA3" s="88">
        <v>201.9557957242956</v>
      </c>
      <c r="AB3" s="88">
        <v>0.82736426521602402</v>
      </c>
      <c r="AC3" s="88">
        <v>0</v>
      </c>
      <c r="AD3" s="88">
        <v>0.36898886156176508</v>
      </c>
      <c r="AE3" s="88">
        <v>0</v>
      </c>
      <c r="AF3" s="88">
        <v>0.97916420813814098</v>
      </c>
      <c r="AG3" s="88">
        <v>8.7784560128308896E-3</v>
      </c>
      <c r="AH3" s="88">
        <v>1.0026881795444131</v>
      </c>
      <c r="AI3" s="88">
        <v>5.9242961346913699E-3</v>
      </c>
      <c r="AJ3" s="88">
        <v>261.58537465435199</v>
      </c>
      <c r="AK3" s="88">
        <v>0</v>
      </c>
      <c r="AL3" s="88">
        <v>234.54459711194397</v>
      </c>
      <c r="AM3" s="88">
        <v>654.13796423000804</v>
      </c>
      <c r="AN3" s="88">
        <v>72.681993849016408</v>
      </c>
      <c r="AO3" s="88">
        <v>726.81995807902399</v>
      </c>
      <c r="AP3" s="88">
        <v>0</v>
      </c>
      <c r="AQ3" s="88">
        <v>1.4050946357027421</v>
      </c>
      <c r="AR3" s="88">
        <v>5.4799141089193402</v>
      </c>
      <c r="AS3" s="88">
        <v>4.1263524341407738</v>
      </c>
      <c r="AT3" s="88">
        <v>7.4854507150140099</v>
      </c>
      <c r="AU3" s="88">
        <v>19.606055438526859</v>
      </c>
      <c r="AV3" s="88">
        <v>46.978916397978196</v>
      </c>
      <c r="AW3" s="88">
        <v>10.879599050359069</v>
      </c>
      <c r="AX3" s="88">
        <v>0</v>
      </c>
      <c r="AY3" s="88">
        <v>3.75306904430738</v>
      </c>
      <c r="AZ3" s="88">
        <v>728.00797278643108</v>
      </c>
      <c r="BA3" s="88">
        <v>700.821818089099</v>
      </c>
      <c r="BB3" s="88">
        <v>27.186154697332899</v>
      </c>
      <c r="BC3" s="88">
        <v>1.661043337356765E-2</v>
      </c>
      <c r="BD3" s="88">
        <v>5.3784288761388101E-4</v>
      </c>
      <c r="BE3" s="88">
        <v>22.587247372255799</v>
      </c>
      <c r="BF3" s="88">
        <v>3.0194735362687801</v>
      </c>
      <c r="BG3" s="88">
        <v>126.28308519827809</v>
      </c>
      <c r="BH3" s="88">
        <v>31.122610087137602</v>
      </c>
      <c r="BI3" s="88">
        <v>16.658854648831259</v>
      </c>
      <c r="BJ3" s="88">
        <v>315.60732862415</v>
      </c>
      <c r="BK3" s="88">
        <v>3.1204913506949019</v>
      </c>
      <c r="BL3" s="88">
        <v>18.43508212823183</v>
      </c>
      <c r="BM3" s="88">
        <v>72.904642697795794</v>
      </c>
      <c r="BN3" s="88">
        <v>3.3407647833683203E-3</v>
      </c>
      <c r="BO3" s="88">
        <v>21.070879032611799</v>
      </c>
      <c r="BP3" s="88">
        <v>1.5314714734960799</v>
      </c>
      <c r="BQ3" s="88">
        <v>0.51378134845703904</v>
      </c>
      <c r="BR3" s="88">
        <v>7.4693402631877598E-2</v>
      </c>
      <c r="BS3" s="88">
        <v>1.2011938658947341</v>
      </c>
      <c r="BT3" s="88">
        <v>0</v>
      </c>
      <c r="BU3" s="88">
        <v>6.17462926411744E-2</v>
      </c>
      <c r="BV3" s="88">
        <v>219.72016331178202</v>
      </c>
      <c r="BW3" s="88">
        <v>1.6091724851739</v>
      </c>
      <c r="BX3" s="48"/>
      <c r="BY3" s="79">
        <f t="shared" ref="BY3:BY34" si="0">+IF(B3=0,"",(T3-B3)/B3)</f>
        <v>-7.2561538249089495E-4</v>
      </c>
      <c r="BZ3" s="79">
        <f t="shared" ref="BZ3:BZ34" si="1">IF(C3=0,"",(AJ3-C3)/C3)</f>
        <v>-2.270373377848702E-3</v>
      </c>
      <c r="CA3" s="79">
        <f t="shared" ref="CA3:CA34" si="2">IF(D3=0,"",(AO3-D3)/D3)</f>
        <v>-1.1294190551259711E-3</v>
      </c>
      <c r="CB3" s="79">
        <f t="shared" ref="CB3:CB34" si="3">IF(E3=0,"",(AZ3-E3)/E3)</f>
        <v>4.1008939991592622E-2</v>
      </c>
      <c r="CC3" s="79">
        <f t="shared" ref="CC3:CC34" si="4">IF(F3=0,"",(BA3-F3)/F3)</f>
        <v>-1.8255142126036496E-3</v>
      </c>
      <c r="CD3" s="79">
        <f t="shared" ref="CD3:CD34" si="5">IF(G3=0,"",(BO3-G3)/G3)</f>
        <v>6.978875001320487E-3</v>
      </c>
      <c r="CE3" s="79">
        <f t="shared" ref="CE3:CE34" si="6">IF(H3=0,"",(BV3-H3)/H3)</f>
        <v>-2.1360481331684843E-3</v>
      </c>
      <c r="CF3" s="79">
        <f t="shared" ref="CF3:CF34" si="7">IF(I3=0,"",(AB3-I3)/I3)</f>
        <v>6.7058034460660606E-3</v>
      </c>
      <c r="CH3" s="88">
        <f t="shared" ref="CH3:CH34" si="8">AO3-D3</f>
        <v>-0.82181248097606385</v>
      </c>
      <c r="CI3" s="88">
        <f t="shared" ref="CI3:CI34" si="9">BO3-G3</f>
        <v>0.1460318926117985</v>
      </c>
    </row>
    <row r="4" spans="1:87" x14ac:dyDescent="0.25">
      <c r="A4" s="87" t="s">
        <v>2</v>
      </c>
      <c r="B4" s="88">
        <v>504.04329990000002</v>
      </c>
      <c r="C4" s="88">
        <v>186.54359314000001</v>
      </c>
      <c r="D4" s="88">
        <v>571.76024866</v>
      </c>
      <c r="E4" s="88">
        <v>160.96783153999999</v>
      </c>
      <c r="F4" s="88">
        <v>153.07673632000001</v>
      </c>
      <c r="G4" s="88"/>
      <c r="H4" s="88">
        <v>74.661645300000004</v>
      </c>
      <c r="I4" s="88"/>
      <c r="J4" s="88"/>
      <c r="K4" s="88" t="s">
        <v>2</v>
      </c>
      <c r="L4" s="88">
        <v>0</v>
      </c>
      <c r="M4" s="88">
        <v>0</v>
      </c>
      <c r="N4" s="88">
        <v>3.2414101057755496E-2</v>
      </c>
      <c r="O4" s="88">
        <v>3.2414101057755496E-2</v>
      </c>
      <c r="P4" s="88">
        <v>1.3064138477818741E-2</v>
      </c>
      <c r="Q4" s="88">
        <v>0</v>
      </c>
      <c r="R4" s="88">
        <v>0.11883092679043411</v>
      </c>
      <c r="S4" s="88">
        <v>233.84789350382903</v>
      </c>
      <c r="T4" s="88">
        <v>504.37722432667999</v>
      </c>
      <c r="U4" s="88">
        <v>0.680691386663138</v>
      </c>
      <c r="V4" s="88">
        <v>15.126710473056761</v>
      </c>
      <c r="W4" s="88">
        <v>0.34574309538186698</v>
      </c>
      <c r="X4" s="88">
        <v>0</v>
      </c>
      <c r="Y4" s="88">
        <v>0</v>
      </c>
      <c r="Z4" s="88">
        <v>65.583402178083304</v>
      </c>
      <c r="AA4" s="88">
        <v>65.583402178083304</v>
      </c>
      <c r="AB4" s="88">
        <v>0</v>
      </c>
      <c r="AC4" s="88">
        <v>0</v>
      </c>
      <c r="AD4" s="88">
        <v>0.33726366253851103</v>
      </c>
      <c r="AE4" s="88">
        <v>0</v>
      </c>
      <c r="AF4" s="88">
        <v>0</v>
      </c>
      <c r="AG4" s="88">
        <v>0</v>
      </c>
      <c r="AH4" s="88">
        <v>0</v>
      </c>
      <c r="AI4" s="88">
        <v>0</v>
      </c>
      <c r="AJ4" s="88">
        <v>186.92267367240319</v>
      </c>
      <c r="AK4" s="88">
        <v>0</v>
      </c>
      <c r="AL4" s="88">
        <v>89.8886675297761</v>
      </c>
      <c r="AM4" s="88">
        <v>514.17553374317197</v>
      </c>
      <c r="AN4" s="88">
        <v>57.130616980439399</v>
      </c>
      <c r="AO4" s="88">
        <v>571.30615072361093</v>
      </c>
      <c r="AP4" s="88">
        <v>0</v>
      </c>
      <c r="AQ4" s="88">
        <v>1.2992353053677022</v>
      </c>
      <c r="AR4" s="88">
        <v>1.2266633025237401</v>
      </c>
      <c r="AS4" s="88">
        <v>3.0306507349658398</v>
      </c>
      <c r="AT4" s="88">
        <v>1.6550028015233931</v>
      </c>
      <c r="AU4" s="88">
        <v>4.3367208358824101</v>
      </c>
      <c r="AV4" s="88">
        <v>10.48168602908998</v>
      </c>
      <c r="AW4" s="88">
        <v>2.4518570088791103</v>
      </c>
      <c r="AX4" s="88">
        <v>0</v>
      </c>
      <c r="AY4" s="88">
        <v>0.57725838114607209</v>
      </c>
      <c r="AZ4" s="88">
        <v>161.3999713059408</v>
      </c>
      <c r="BA4" s="88">
        <v>153.25203660014211</v>
      </c>
      <c r="BB4" s="88">
        <v>8.1479347057986899</v>
      </c>
      <c r="BC4" s="88">
        <v>0</v>
      </c>
      <c r="BD4" s="88">
        <v>0</v>
      </c>
      <c r="BE4" s="88">
        <v>4.5665820733367397</v>
      </c>
      <c r="BF4" s="88">
        <v>0</v>
      </c>
      <c r="BG4" s="88">
        <v>28.150374840412802</v>
      </c>
      <c r="BH4" s="88">
        <v>7.0031145104912405</v>
      </c>
      <c r="BI4" s="88">
        <v>3.7544040729288799</v>
      </c>
      <c r="BJ4" s="88">
        <v>70.352964687467193</v>
      </c>
      <c r="BK4" s="88">
        <v>3.1441983754140397</v>
      </c>
      <c r="BL4" s="88">
        <v>3.8310257740152101</v>
      </c>
      <c r="BM4" s="88">
        <v>14.86438228244514</v>
      </c>
      <c r="BN4" s="88">
        <v>0</v>
      </c>
      <c r="BO4" s="88">
        <v>0</v>
      </c>
      <c r="BP4" s="88">
        <v>0.710328180814497</v>
      </c>
      <c r="BQ4" s="88">
        <v>0</v>
      </c>
      <c r="BR4" s="88">
        <v>0</v>
      </c>
      <c r="BS4" s="88">
        <v>5.9831935059552303E-2</v>
      </c>
      <c r="BT4" s="88">
        <v>0</v>
      </c>
      <c r="BU4" s="88">
        <v>1.2847222969956509E-2</v>
      </c>
      <c r="BV4" s="88">
        <v>74.767500072201301</v>
      </c>
      <c r="BW4" s="88">
        <v>0.1090836495588</v>
      </c>
      <c r="BX4" s="48"/>
      <c r="BY4" s="79">
        <f t="shared" si="0"/>
        <v>6.6249154932963134E-4</v>
      </c>
      <c r="BZ4" s="79">
        <f t="shared" si="1"/>
        <v>2.0321283943463093E-3</v>
      </c>
      <c r="CA4" s="79">
        <f t="shared" si="2"/>
        <v>-7.9421040104364984E-4</v>
      </c>
      <c r="CB4" s="79">
        <f t="shared" si="3"/>
        <v>2.684634326041835E-3</v>
      </c>
      <c r="CC4" s="79">
        <f t="shared" si="4"/>
        <v>1.1451791066125088E-3</v>
      </c>
      <c r="CD4" s="79" t="str">
        <f t="shared" si="5"/>
        <v/>
      </c>
      <c r="CE4" s="79">
        <f t="shared" si="6"/>
        <v>1.41779318920658E-3</v>
      </c>
      <c r="CF4" s="79" t="str">
        <f t="shared" si="7"/>
        <v/>
      </c>
      <c r="CH4" s="88">
        <f t="shared" si="8"/>
        <v>-0.45409793638907558</v>
      </c>
      <c r="CI4" s="88">
        <f t="shared" si="9"/>
        <v>0</v>
      </c>
    </row>
    <row r="5" spans="1:87" x14ac:dyDescent="0.25">
      <c r="A5" s="87" t="s">
        <v>3</v>
      </c>
      <c r="B5" s="88">
        <v>815.25354789999994</v>
      </c>
      <c r="C5" s="88">
        <v>82.326927240000003</v>
      </c>
      <c r="D5" s="88">
        <v>727.11760349999997</v>
      </c>
      <c r="E5" s="88">
        <v>175.0808456</v>
      </c>
      <c r="F5" s="88">
        <v>161.37597819999999</v>
      </c>
      <c r="G5" s="88"/>
      <c r="H5" s="88">
        <v>83.032295000000005</v>
      </c>
      <c r="I5" s="88"/>
      <c r="J5" s="88"/>
      <c r="K5" s="88" t="s">
        <v>3</v>
      </c>
      <c r="L5" s="88">
        <v>0</v>
      </c>
      <c r="M5" s="88">
        <v>0.25855250170350996</v>
      </c>
      <c r="N5" s="88">
        <v>9.7045014964929899E-2</v>
      </c>
      <c r="O5" s="88">
        <v>9.7045014964929899E-2</v>
      </c>
      <c r="P5" s="88">
        <v>4.3193221564509797E-2</v>
      </c>
      <c r="Q5" s="88">
        <v>0.18414808880283509</v>
      </c>
      <c r="R5" s="88">
        <v>0.405052629271206</v>
      </c>
      <c r="S5" s="88">
        <v>232.06367761511501</v>
      </c>
      <c r="T5" s="88">
        <v>813.25104396920005</v>
      </c>
      <c r="U5" s="88">
        <v>0.951806715937763</v>
      </c>
      <c r="V5" s="88">
        <v>21.151627436630797</v>
      </c>
      <c r="W5" s="88">
        <v>0.48345079467583696</v>
      </c>
      <c r="X5" s="88">
        <v>0.67709556300203211</v>
      </c>
      <c r="Y5" s="88">
        <v>0</v>
      </c>
      <c r="Z5" s="88">
        <v>50.974215647368695</v>
      </c>
      <c r="AA5" s="88">
        <v>50.974215647368695</v>
      </c>
      <c r="AB5" s="88">
        <v>0</v>
      </c>
      <c r="AC5" s="88">
        <v>0</v>
      </c>
      <c r="AD5" s="88">
        <v>0.47159410187558104</v>
      </c>
      <c r="AE5" s="88">
        <v>0</v>
      </c>
      <c r="AF5" s="88">
        <v>5.2912667393575799</v>
      </c>
      <c r="AG5" s="88">
        <v>4.7436518829125196E-2</v>
      </c>
      <c r="AH5" s="88">
        <v>5.4184487966930597</v>
      </c>
      <c r="AI5" s="88">
        <v>3.2017780252318898E-2</v>
      </c>
      <c r="AJ5" s="88">
        <v>82.145466371688102</v>
      </c>
      <c r="AK5" s="88">
        <v>0</v>
      </c>
      <c r="AL5" s="88">
        <v>104.40888847070869</v>
      </c>
      <c r="AM5" s="88">
        <v>653.18605965001507</v>
      </c>
      <c r="AN5" s="88">
        <v>72.576147370602399</v>
      </c>
      <c r="AO5" s="88">
        <v>725.76220702061801</v>
      </c>
      <c r="AP5" s="88">
        <v>0</v>
      </c>
      <c r="AQ5" s="88">
        <v>1.833761258321069</v>
      </c>
      <c r="AR5" s="88">
        <v>1.0165499815362899</v>
      </c>
      <c r="AS5" s="88">
        <v>6.7995906198845795</v>
      </c>
      <c r="AT5" s="88">
        <v>1.561969456615794</v>
      </c>
      <c r="AU5" s="88">
        <v>4.6421167400254504</v>
      </c>
      <c r="AV5" s="88">
        <v>8.9714159287245607</v>
      </c>
      <c r="AW5" s="88">
        <v>1.9870777185469288</v>
      </c>
      <c r="AX5" s="88">
        <v>0</v>
      </c>
      <c r="AY5" s="88">
        <v>1.416201458026753</v>
      </c>
      <c r="AZ5" s="88">
        <v>180.37832981255201</v>
      </c>
      <c r="BA5" s="88">
        <v>160.9218581887927</v>
      </c>
      <c r="BB5" s="88">
        <v>19.45647162375921</v>
      </c>
      <c r="BC5" s="88">
        <v>6.8994518207421904E-3</v>
      </c>
      <c r="BD5" s="88">
        <v>1.1498954458021241E-3</v>
      </c>
      <c r="BE5" s="88">
        <v>4.5730181708251205</v>
      </c>
      <c r="BF5" s="88">
        <v>9.9006514657980311</v>
      </c>
      <c r="BG5" s="88">
        <v>23.320369269773998</v>
      </c>
      <c r="BH5" s="88">
        <v>6.00853466327154</v>
      </c>
      <c r="BI5" s="88">
        <v>3.1379237603134902</v>
      </c>
      <c r="BJ5" s="88">
        <v>58.284462592525202</v>
      </c>
      <c r="BK5" s="88">
        <v>4.5565891456494505</v>
      </c>
      <c r="BL5" s="88">
        <v>3.1808222974365701</v>
      </c>
      <c r="BM5" s="88">
        <v>32.911162175079895</v>
      </c>
      <c r="BN5" s="88">
        <v>1.5331630262846061E-3</v>
      </c>
      <c r="BO5" s="88">
        <v>0</v>
      </c>
      <c r="BP5" s="88">
        <v>3.3242588136285303</v>
      </c>
      <c r="BQ5" s="88">
        <v>0</v>
      </c>
      <c r="BR5" s="88">
        <v>0.40363795192336599</v>
      </c>
      <c r="BS5" s="88">
        <v>3.7834854084441298</v>
      </c>
      <c r="BT5" s="88">
        <v>0</v>
      </c>
      <c r="BU5" s="88">
        <v>0.229515394434431</v>
      </c>
      <c r="BV5" s="88">
        <v>82.815321667906687</v>
      </c>
      <c r="BW5" s="88">
        <v>0.33223760305009398</v>
      </c>
      <c r="BX5" s="48"/>
      <c r="BY5" s="79">
        <f t="shared" si="0"/>
        <v>-2.4562958799236273E-3</v>
      </c>
      <c r="BZ5" s="79">
        <f t="shared" si="1"/>
        <v>-2.2041496554694186E-3</v>
      </c>
      <c r="CA5" s="79">
        <f t="shared" si="2"/>
        <v>-1.8640677558316961E-3</v>
      </c>
      <c r="CB5" s="79">
        <f t="shared" si="3"/>
        <v>3.0257360217775912E-2</v>
      </c>
      <c r="CC5" s="79">
        <f t="shared" si="4"/>
        <v>-2.8140496266704849E-3</v>
      </c>
      <c r="CD5" s="79" t="str">
        <f t="shared" si="5"/>
        <v/>
      </c>
      <c r="CE5" s="79">
        <f t="shared" si="6"/>
        <v>-2.6131197757850435E-3</v>
      </c>
      <c r="CF5" s="79" t="str">
        <f t="shared" si="7"/>
        <v/>
      </c>
      <c r="CH5" s="88">
        <f t="shared" si="8"/>
        <v>-1.3553964793819659</v>
      </c>
      <c r="CI5" s="88">
        <f t="shared" si="9"/>
        <v>0</v>
      </c>
    </row>
    <row r="6" spans="1:87" x14ac:dyDescent="0.25">
      <c r="A6" s="87" t="s">
        <v>4</v>
      </c>
      <c r="B6" s="88">
        <v>11501.025824</v>
      </c>
      <c r="C6" s="88">
        <v>1082.0529051999999</v>
      </c>
      <c r="D6" s="88">
        <v>6413.7427428000001</v>
      </c>
      <c r="E6" s="88">
        <v>1847.8048725000001</v>
      </c>
      <c r="F6" s="88">
        <v>1709.8348648000001</v>
      </c>
      <c r="G6" s="88">
        <v>70.352881499999995</v>
      </c>
      <c r="H6" s="88">
        <v>1450.2511575999999</v>
      </c>
      <c r="I6" s="88">
        <v>0.58404100000000003</v>
      </c>
      <c r="J6" s="88"/>
      <c r="K6" s="88" t="s">
        <v>4</v>
      </c>
      <c r="L6" s="88">
        <v>0</v>
      </c>
      <c r="M6" s="88">
        <v>0.75968163570331204</v>
      </c>
      <c r="N6" s="88">
        <v>3.08361602625595</v>
      </c>
      <c r="O6" s="88">
        <v>3.08361602625595</v>
      </c>
      <c r="P6" s="88">
        <v>1.269377514423518</v>
      </c>
      <c r="Q6" s="88">
        <v>0.54106748811212602</v>
      </c>
      <c r="R6" s="88">
        <v>16.926548162080071</v>
      </c>
      <c r="S6" s="88">
        <v>8414.8129832958402</v>
      </c>
      <c r="T6" s="88">
        <v>11454.236611271121</v>
      </c>
      <c r="U6" s="88">
        <v>77.897176952643406</v>
      </c>
      <c r="V6" s="88">
        <v>1346.5209513362429</v>
      </c>
      <c r="W6" s="88">
        <v>36.376685893327497</v>
      </c>
      <c r="X6" s="88">
        <v>2.0902901233580202</v>
      </c>
      <c r="Y6" s="88">
        <v>0</v>
      </c>
      <c r="Z6" s="88">
        <v>520.18815544713596</v>
      </c>
      <c r="AA6" s="88">
        <v>520.18815544713596</v>
      </c>
      <c r="AB6" s="88">
        <v>0.58103223647216407</v>
      </c>
      <c r="AC6" s="88">
        <v>0</v>
      </c>
      <c r="AD6" s="88">
        <v>33.913019576668404</v>
      </c>
      <c r="AE6" s="88">
        <v>0</v>
      </c>
      <c r="AF6" s="88">
        <v>15.7400398858034</v>
      </c>
      <c r="AG6" s="88">
        <v>0.13938522958933391</v>
      </c>
      <c r="AH6" s="88">
        <v>16.309645296579632</v>
      </c>
      <c r="AI6" s="88">
        <v>9.4075414437356591E-2</v>
      </c>
      <c r="AJ6" s="88">
        <v>1079.5598878413989</v>
      </c>
      <c r="AK6" s="88">
        <v>0</v>
      </c>
      <c r="AL6" s="88">
        <v>2790.3780574965303</v>
      </c>
      <c r="AM6" s="88">
        <v>5744.8480218848299</v>
      </c>
      <c r="AN6" s="88">
        <v>638.31682655533302</v>
      </c>
      <c r="AO6" s="88">
        <v>6383.1648484401594</v>
      </c>
      <c r="AP6" s="88">
        <v>4.0736470711045603E-4</v>
      </c>
      <c r="AQ6" s="88">
        <v>125.410779626387</v>
      </c>
      <c r="AR6" s="88">
        <v>13.324906019610101</v>
      </c>
      <c r="AS6" s="88">
        <v>281.97864130613902</v>
      </c>
      <c r="AT6" s="88">
        <v>18.038449929396968</v>
      </c>
      <c r="AU6" s="88">
        <v>48.461008811433103</v>
      </c>
      <c r="AV6" s="88">
        <v>123.00760490528378</v>
      </c>
      <c r="AW6" s="88">
        <v>25.548316714010902</v>
      </c>
      <c r="AX6" s="88">
        <v>0</v>
      </c>
      <c r="AY6" s="88">
        <v>8.7042714358151692</v>
      </c>
      <c r="AZ6" s="88">
        <v>2068.7444707577661</v>
      </c>
      <c r="BA6" s="88">
        <v>1703.991701250003</v>
      </c>
      <c r="BB6" s="88">
        <v>364.75276950776197</v>
      </c>
      <c r="BC6" s="88">
        <v>1.8909057314660159E-2</v>
      </c>
      <c r="BD6" s="88">
        <v>1.003225821083901E-2</v>
      </c>
      <c r="BE6" s="88">
        <v>57.530367431890895</v>
      </c>
      <c r="BF6" s="88">
        <v>27.190961479742199</v>
      </c>
      <c r="BG6" s="88">
        <v>290.71394822665599</v>
      </c>
      <c r="BH6" s="88">
        <v>73.211633896944804</v>
      </c>
      <c r="BI6" s="88">
        <v>38.820626896167703</v>
      </c>
      <c r="BJ6" s="88">
        <v>727.74012790886002</v>
      </c>
      <c r="BK6" s="88">
        <v>279.54399051141797</v>
      </c>
      <c r="BL6" s="88">
        <v>40.762536982754199</v>
      </c>
      <c r="BM6" s="88">
        <v>210.84599313811361</v>
      </c>
      <c r="BN6" s="88">
        <v>6.2006157795818903E-2</v>
      </c>
      <c r="BO6" s="88">
        <v>69.990209309016194</v>
      </c>
      <c r="BP6" s="88">
        <v>68.931509502841294</v>
      </c>
      <c r="BQ6" s="88">
        <v>0.72287494612455006</v>
      </c>
      <c r="BR6" s="88">
        <v>1.185979723223157</v>
      </c>
      <c r="BS6" s="88">
        <v>16.82938250946345</v>
      </c>
      <c r="BT6" s="88">
        <v>0</v>
      </c>
      <c r="BU6" s="88">
        <v>2.8341644760748599</v>
      </c>
      <c r="BV6" s="88">
        <v>1443.0296904820948</v>
      </c>
      <c r="BW6" s="88">
        <v>11.320119246919299</v>
      </c>
      <c r="BX6" s="48"/>
      <c r="BY6" s="79">
        <f t="shared" si="0"/>
        <v>-4.0682642961501142E-3</v>
      </c>
      <c r="BZ6" s="79">
        <f t="shared" si="1"/>
        <v>-2.3039699321728111E-3</v>
      </c>
      <c r="CA6" s="79">
        <f t="shared" si="2"/>
        <v>-4.7675585981628446E-3</v>
      </c>
      <c r="CB6" s="79">
        <f t="shared" si="3"/>
        <v>0.11956868473825608</v>
      </c>
      <c r="CC6" s="79">
        <f t="shared" si="4"/>
        <v>-3.4173847254428398E-3</v>
      </c>
      <c r="CD6" s="79">
        <f t="shared" si="5"/>
        <v>-5.1550438766861471E-3</v>
      </c>
      <c r="CE6" s="79">
        <f t="shared" si="6"/>
        <v>-4.9794596474281409E-3</v>
      </c>
      <c r="CF6" s="79">
        <f t="shared" si="7"/>
        <v>-5.1516306694837635E-3</v>
      </c>
      <c r="CH6" s="88">
        <f t="shared" si="8"/>
        <v>-30.577894359840684</v>
      </c>
      <c r="CI6" s="88">
        <f t="shared" si="9"/>
        <v>-0.3626721909838011</v>
      </c>
    </row>
    <row r="7" spans="1:87" x14ac:dyDescent="0.25">
      <c r="A7" s="87" t="s">
        <v>5</v>
      </c>
      <c r="B7" s="88">
        <v>1890.3771879000001</v>
      </c>
      <c r="C7" s="88">
        <v>161.85270037999999</v>
      </c>
      <c r="D7" s="88">
        <v>3577.9617982999998</v>
      </c>
      <c r="E7" s="88">
        <v>406.80821237999999</v>
      </c>
      <c r="F7" s="88">
        <v>375.09655750000002</v>
      </c>
      <c r="G7" s="88">
        <v>2365.4459993</v>
      </c>
      <c r="H7" s="88">
        <v>221.19243408</v>
      </c>
      <c r="I7" s="88">
        <v>27.357004539999998</v>
      </c>
      <c r="J7" s="88"/>
      <c r="K7" s="88" t="s">
        <v>5</v>
      </c>
      <c r="L7" s="88">
        <v>0</v>
      </c>
      <c r="M7" s="88">
        <v>7.9223460262019291E-2</v>
      </c>
      <c r="N7" s="88">
        <v>5.0948023918384801E-2</v>
      </c>
      <c r="O7" s="88">
        <v>5.0948023918384801E-2</v>
      </c>
      <c r="P7" s="88">
        <v>2.1784462375369899E-2</v>
      </c>
      <c r="Q7" s="88">
        <v>5.6424950111167896E-2</v>
      </c>
      <c r="R7" s="88">
        <v>0.43230907838919197</v>
      </c>
      <c r="S7" s="88">
        <v>354.741897650233</v>
      </c>
      <c r="T7" s="88">
        <v>1889.3437526987318</v>
      </c>
      <c r="U7" s="88">
        <v>0.73709613502537907</v>
      </c>
      <c r="V7" s="88">
        <v>18.28431189802318</v>
      </c>
      <c r="W7" s="88">
        <v>0.37439219038674498</v>
      </c>
      <c r="X7" s="88">
        <v>0.20746465960499721</v>
      </c>
      <c r="Y7" s="88">
        <v>0</v>
      </c>
      <c r="Z7" s="88">
        <v>113.5883380352924</v>
      </c>
      <c r="AA7" s="88">
        <v>113.5883380352924</v>
      </c>
      <c r="AB7" s="88">
        <v>27.375949147873797</v>
      </c>
      <c r="AC7" s="88">
        <v>0</v>
      </c>
      <c r="AD7" s="88">
        <v>1.768308578813133</v>
      </c>
      <c r="AE7" s="88">
        <v>0</v>
      </c>
      <c r="AF7" s="88">
        <v>1.6213379876714211</v>
      </c>
      <c r="AG7" s="88">
        <v>1.4535892619476722E-2</v>
      </c>
      <c r="AH7" s="88">
        <v>1.6602808208402899</v>
      </c>
      <c r="AI7" s="88">
        <v>9.8107366319714201E-3</v>
      </c>
      <c r="AJ7" s="88">
        <v>161.7399494423959</v>
      </c>
      <c r="AK7" s="88">
        <v>0</v>
      </c>
      <c r="AL7" s="88">
        <v>239.038408064506</v>
      </c>
      <c r="AM7" s="88">
        <v>3211.6234945925999</v>
      </c>
      <c r="AN7" s="88">
        <v>356.847114407314</v>
      </c>
      <c r="AO7" s="88">
        <v>3568.4706089999199</v>
      </c>
      <c r="AP7" s="88">
        <v>0</v>
      </c>
      <c r="AQ7" s="88">
        <v>3.9623348243632703</v>
      </c>
      <c r="AR7" s="88">
        <v>12.708190596625819</v>
      </c>
      <c r="AS7" s="88">
        <v>31.825516856310401</v>
      </c>
      <c r="AT7" s="88">
        <v>8.4799565557190597</v>
      </c>
      <c r="AU7" s="88">
        <v>5.38003532972877</v>
      </c>
      <c r="AV7" s="88">
        <v>20.13538720547621</v>
      </c>
      <c r="AW7" s="88">
        <v>8.3113586753528708</v>
      </c>
      <c r="AX7" s="88">
        <v>0</v>
      </c>
      <c r="AY7" s="88">
        <v>1.8248446444771402</v>
      </c>
      <c r="AZ7" s="88">
        <v>446.10492936380001</v>
      </c>
      <c r="BA7" s="88">
        <v>374.41982372492896</v>
      </c>
      <c r="BB7" s="88">
        <v>71.685105638871804</v>
      </c>
      <c r="BC7" s="88">
        <v>2.1140814718056339E-3</v>
      </c>
      <c r="BD7" s="88">
        <v>5.4065273235337802E-2</v>
      </c>
      <c r="BE7" s="88">
        <v>116.05204738394031</v>
      </c>
      <c r="BF7" s="88">
        <v>3.0337095520759201</v>
      </c>
      <c r="BG7" s="88">
        <v>34.467871683945297</v>
      </c>
      <c r="BH7" s="88">
        <v>8.698150339897591</v>
      </c>
      <c r="BI7" s="88">
        <v>4.3926328499699494</v>
      </c>
      <c r="BJ7" s="88">
        <v>86.115846344461005</v>
      </c>
      <c r="BK7" s="88">
        <v>5.3059157038612303</v>
      </c>
      <c r="BL7" s="88">
        <v>21.436186802030409</v>
      </c>
      <c r="BM7" s="88">
        <v>42.509420410390305</v>
      </c>
      <c r="BN7" s="88">
        <v>0.81800599613088798</v>
      </c>
      <c r="BO7" s="88">
        <v>2367.5417390190441</v>
      </c>
      <c r="BP7" s="88">
        <v>19.938680532431871</v>
      </c>
      <c r="BQ7" s="88">
        <v>58.004749226012201</v>
      </c>
      <c r="BR7" s="88">
        <v>0.12368068230272761</v>
      </c>
      <c r="BS7" s="88">
        <v>15.32578264209879</v>
      </c>
      <c r="BT7" s="88">
        <v>0</v>
      </c>
      <c r="BU7" s="88">
        <v>8.1950110755799499E-2</v>
      </c>
      <c r="BV7" s="88">
        <v>220.631592806317</v>
      </c>
      <c r="BW7" s="88">
        <v>43.804217639467602</v>
      </c>
      <c r="BX7" s="48"/>
      <c r="BY7" s="79">
        <f t="shared" si="0"/>
        <v>-5.4668201027981503E-4</v>
      </c>
      <c r="BZ7" s="79">
        <f t="shared" si="1"/>
        <v>-6.9662685478445708E-4</v>
      </c>
      <c r="CA7" s="79">
        <f t="shared" si="2"/>
        <v>-2.6526804463338463E-3</v>
      </c>
      <c r="CB7" s="79">
        <f t="shared" si="3"/>
        <v>9.6597649181902251E-2</v>
      </c>
      <c r="CC7" s="79">
        <f t="shared" si="4"/>
        <v>-1.8041588533402007E-3</v>
      </c>
      <c r="CD7" s="79">
        <f t="shared" si="5"/>
        <v>8.8598079164110735E-4</v>
      </c>
      <c r="CE7" s="79">
        <f t="shared" si="6"/>
        <v>-2.5355355214371996E-3</v>
      </c>
      <c r="CF7" s="79">
        <f t="shared" si="7"/>
        <v>6.9249569506408767E-4</v>
      </c>
      <c r="CH7" s="88">
        <f t="shared" si="8"/>
        <v>-9.4911893000798955</v>
      </c>
      <c r="CI7" s="88">
        <f t="shared" si="9"/>
        <v>2.0957397190441043</v>
      </c>
    </row>
    <row r="8" spans="1:87" x14ac:dyDescent="0.25">
      <c r="A8" s="87" t="s">
        <v>6</v>
      </c>
      <c r="B8" s="88">
        <v>315.15038179999999</v>
      </c>
      <c r="C8" s="88">
        <v>25.689924420000001</v>
      </c>
      <c r="D8" s="88">
        <v>1188.3841694</v>
      </c>
      <c r="E8" s="88">
        <v>101.64541898</v>
      </c>
      <c r="F8" s="88">
        <v>100.63285306</v>
      </c>
      <c r="G8" s="88">
        <v>283.49018907999999</v>
      </c>
      <c r="H8" s="88">
        <v>41.275946740000002</v>
      </c>
      <c r="I8" s="88">
        <v>18.61004732</v>
      </c>
      <c r="J8" s="88"/>
      <c r="K8" s="88" t="s">
        <v>6</v>
      </c>
      <c r="L8" s="88">
        <v>0</v>
      </c>
      <c r="M8" s="88">
        <v>0</v>
      </c>
      <c r="N8" s="88">
        <v>1.0107135904032789E-2</v>
      </c>
      <c r="O8" s="88">
        <v>1.0107135904032789E-2</v>
      </c>
      <c r="P8" s="88">
        <v>4.0735573339506096E-3</v>
      </c>
      <c r="Q8" s="88">
        <v>0</v>
      </c>
      <c r="R8" s="88">
        <v>7.7211836358122001</v>
      </c>
      <c r="S8" s="88">
        <v>146.04286460764001</v>
      </c>
      <c r="T8" s="88">
        <v>314.21856291274503</v>
      </c>
      <c r="U8" s="88">
        <v>8.2701996723027698</v>
      </c>
      <c r="V8" s="88">
        <v>7.21743417981215</v>
      </c>
      <c r="W8" s="88">
        <v>0.10780648859405731</v>
      </c>
      <c r="X8" s="88">
        <v>0</v>
      </c>
      <c r="Y8" s="88">
        <v>0</v>
      </c>
      <c r="Z8" s="88">
        <v>17.665634746084862</v>
      </c>
      <c r="AA8" s="88">
        <v>17.665634746084862</v>
      </c>
      <c r="AB8" s="88">
        <v>18.552886530310779</v>
      </c>
      <c r="AC8" s="88">
        <v>0</v>
      </c>
      <c r="AD8" s="88">
        <v>0.10516257260316239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25.6173243779382</v>
      </c>
      <c r="AK8" s="88">
        <v>0</v>
      </c>
      <c r="AL8" s="88">
        <v>48.3690296885419</v>
      </c>
      <c r="AM8" s="88">
        <v>1066.396247096236</v>
      </c>
      <c r="AN8" s="88">
        <v>118.48874060638121</v>
      </c>
      <c r="AO8" s="88">
        <v>1184.8849877026169</v>
      </c>
      <c r="AP8" s="88">
        <v>0</v>
      </c>
      <c r="AQ8" s="88">
        <v>0.70940970596956499</v>
      </c>
      <c r="AR8" s="88">
        <v>1.2118761336441839</v>
      </c>
      <c r="AS8" s="88">
        <v>4.6861759916103001</v>
      </c>
      <c r="AT8" s="88">
        <v>1.4650725096865571</v>
      </c>
      <c r="AU8" s="88">
        <v>6.61822245749212</v>
      </c>
      <c r="AV8" s="88">
        <v>5.0368226811510199</v>
      </c>
      <c r="AW8" s="88">
        <v>1.8735613873686181</v>
      </c>
      <c r="AX8" s="88">
        <v>0</v>
      </c>
      <c r="AY8" s="88">
        <v>0.99054730611727404</v>
      </c>
      <c r="AZ8" s="88">
        <v>103.37189118735421</v>
      </c>
      <c r="BA8" s="88">
        <v>100.3536554912173</v>
      </c>
      <c r="BB8" s="88">
        <v>3.0182356961369399</v>
      </c>
      <c r="BC8" s="88">
        <v>0</v>
      </c>
      <c r="BD8" s="88">
        <v>2.0608617867358799E-2</v>
      </c>
      <c r="BE8" s="88">
        <v>15.61326846927583</v>
      </c>
      <c r="BF8" s="88">
        <v>0.27787579159708198</v>
      </c>
      <c r="BG8" s="88">
        <v>13.279197509879451</v>
      </c>
      <c r="BH8" s="88">
        <v>5.8398074906441302</v>
      </c>
      <c r="BI8" s="88">
        <v>2.10486045933298</v>
      </c>
      <c r="BJ8" s="88">
        <v>33.191557665746103</v>
      </c>
      <c r="BK8" s="88">
        <v>1.532783103988711</v>
      </c>
      <c r="BL8" s="88">
        <v>4.0098094347900197</v>
      </c>
      <c r="BM8" s="88">
        <v>8.7381328417026189</v>
      </c>
      <c r="BN8" s="88">
        <v>8.2434734921763397E-2</v>
      </c>
      <c r="BO8" s="88">
        <v>282.61827433213699</v>
      </c>
      <c r="BP8" s="88">
        <v>3.1644788184085599</v>
      </c>
      <c r="BQ8" s="88">
        <v>0</v>
      </c>
      <c r="BR8" s="88">
        <v>0</v>
      </c>
      <c r="BS8" s="88">
        <v>0.294849156415946</v>
      </c>
      <c r="BT8" s="88">
        <v>0</v>
      </c>
      <c r="BU8" s="88">
        <v>1.1713698460622691E-2</v>
      </c>
      <c r="BV8" s="88">
        <v>41.153642639593798</v>
      </c>
      <c r="BW8" s="88">
        <v>3.4013396613149401E-2</v>
      </c>
      <c r="BX8" s="48"/>
      <c r="BY8" s="79">
        <f t="shared" si="0"/>
        <v>-2.9567436407115363E-3</v>
      </c>
      <c r="BZ8" s="79">
        <f t="shared" si="1"/>
        <v>-2.8260122869524854E-3</v>
      </c>
      <c r="CA8" s="79">
        <f t="shared" si="2"/>
        <v>-2.9444869659866445E-3</v>
      </c>
      <c r="CB8" s="79">
        <f t="shared" si="3"/>
        <v>1.6985243650713966E-2</v>
      </c>
      <c r="CC8" s="79">
        <f t="shared" si="4"/>
        <v>-2.7744177005121886E-3</v>
      </c>
      <c r="CD8" s="79">
        <f t="shared" si="5"/>
        <v>-3.0756434665079385E-3</v>
      </c>
      <c r="CE8" s="79">
        <f t="shared" si="6"/>
        <v>-2.9630840735551346E-3</v>
      </c>
      <c r="CF8" s="79">
        <f t="shared" si="7"/>
        <v>-3.0715015768815542E-3</v>
      </c>
      <c r="CH8" s="88">
        <f t="shared" si="8"/>
        <v>-3.4991816973831646</v>
      </c>
      <c r="CI8" s="88">
        <f t="shared" si="9"/>
        <v>-0.87191474786300205</v>
      </c>
    </row>
    <row r="9" spans="1:87" x14ac:dyDescent="0.25">
      <c r="A9" s="87" t="s">
        <v>7</v>
      </c>
      <c r="B9" s="88">
        <v>189.83197200000001</v>
      </c>
      <c r="C9" s="88">
        <v>3.9850270999999999</v>
      </c>
      <c r="D9" s="88">
        <v>59.545819280000003</v>
      </c>
      <c r="E9" s="88">
        <v>30.457437519999999</v>
      </c>
      <c r="F9" s="88">
        <v>30.380818059999999</v>
      </c>
      <c r="G9" s="88">
        <v>34.963700420000002</v>
      </c>
      <c r="H9" s="88">
        <v>18.598791720000001</v>
      </c>
      <c r="I9" s="88"/>
      <c r="J9" s="88"/>
      <c r="K9" s="88" t="s">
        <v>7</v>
      </c>
      <c r="L9" s="88">
        <v>0</v>
      </c>
      <c r="M9" s="88">
        <v>0</v>
      </c>
      <c r="N9" s="88">
        <v>4.8688630097587497E-2</v>
      </c>
      <c r="O9" s="88">
        <v>4.8688630097587497E-2</v>
      </c>
      <c r="P9" s="88">
        <v>1.9623462954083161E-2</v>
      </c>
      <c r="Q9" s="88">
        <v>0</v>
      </c>
      <c r="R9" s="88">
        <v>0.17849448449379118</v>
      </c>
      <c r="S9" s="88">
        <v>129.05356776600132</v>
      </c>
      <c r="T9" s="88">
        <v>189.23109487039579</v>
      </c>
      <c r="U9" s="88">
        <v>1.02247163493444</v>
      </c>
      <c r="V9" s="88">
        <v>23.172694728947199</v>
      </c>
      <c r="W9" s="88">
        <v>0.51933781892888298</v>
      </c>
      <c r="X9" s="88">
        <v>0</v>
      </c>
      <c r="Y9" s="88">
        <v>0</v>
      </c>
      <c r="Z9" s="88">
        <v>3.3743410669047602</v>
      </c>
      <c r="AA9" s="88">
        <v>3.3743410669047602</v>
      </c>
      <c r="AB9" s="88">
        <v>0</v>
      </c>
      <c r="AC9" s="88">
        <v>0</v>
      </c>
      <c r="AD9" s="88">
        <v>0.506600715146303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3.9841171966026696</v>
      </c>
      <c r="AK9" s="88">
        <v>0</v>
      </c>
      <c r="AL9" s="88">
        <v>41.712831451137205</v>
      </c>
      <c r="AM9" s="88">
        <v>53.488521216730803</v>
      </c>
      <c r="AN9" s="88">
        <v>5.9431684606777999</v>
      </c>
      <c r="AO9" s="88">
        <v>59.431689677408599</v>
      </c>
      <c r="AP9" s="88">
        <v>0</v>
      </c>
      <c r="AQ9" s="88">
        <v>2.1997675377128099</v>
      </c>
      <c r="AR9" s="88">
        <v>0.24306513004513799</v>
      </c>
      <c r="AS9" s="88">
        <v>5.27103371616594</v>
      </c>
      <c r="AT9" s="88">
        <v>0.32794036497516998</v>
      </c>
      <c r="AU9" s="88">
        <v>0.85932569431813699</v>
      </c>
      <c r="AV9" s="88">
        <v>2.076956949244082</v>
      </c>
      <c r="AW9" s="88">
        <v>0.48583726582780695</v>
      </c>
      <c r="AX9" s="88">
        <v>0</v>
      </c>
      <c r="AY9" s="88">
        <v>0.1143844474941714</v>
      </c>
      <c r="AZ9" s="88">
        <v>30.5390638127834</v>
      </c>
      <c r="BA9" s="88">
        <v>30.367051158253098</v>
      </c>
      <c r="BB9" s="88">
        <v>0.17201265453022252</v>
      </c>
      <c r="BC9" s="88">
        <v>0</v>
      </c>
      <c r="BD9" s="88">
        <v>0</v>
      </c>
      <c r="BE9" s="88">
        <v>0.90487273268407109</v>
      </c>
      <c r="BF9" s="88">
        <v>0</v>
      </c>
      <c r="BG9" s="88">
        <v>5.5780273042433404</v>
      </c>
      <c r="BH9" s="88">
        <v>1.3876752481577621</v>
      </c>
      <c r="BI9" s="88">
        <v>0.743938314676719</v>
      </c>
      <c r="BJ9" s="88">
        <v>13.94051257461266</v>
      </c>
      <c r="BK9" s="88">
        <v>5.1306972068541601</v>
      </c>
      <c r="BL9" s="88">
        <v>0.75912185496894202</v>
      </c>
      <c r="BM9" s="88">
        <v>2.9453932770052296</v>
      </c>
      <c r="BN9" s="88">
        <v>0</v>
      </c>
      <c r="BO9" s="88">
        <v>34.877141328394899</v>
      </c>
      <c r="BP9" s="88">
        <v>1.0669781184649212</v>
      </c>
      <c r="BQ9" s="88">
        <v>0</v>
      </c>
      <c r="BR9" s="88">
        <v>0</v>
      </c>
      <c r="BS9" s="88">
        <v>8.9872913537811905E-2</v>
      </c>
      <c r="BT9" s="88">
        <v>0</v>
      </c>
      <c r="BU9" s="88">
        <v>1.9297800486119107E-2</v>
      </c>
      <c r="BV9" s="88">
        <v>18.54847379531186</v>
      </c>
      <c r="BW9" s="88">
        <v>0.1638533490142583</v>
      </c>
      <c r="BX9" s="48"/>
      <c r="BY9" s="79">
        <f t="shared" si="0"/>
        <v>-3.1653104757517563E-3</v>
      </c>
      <c r="BZ9" s="79">
        <f t="shared" si="1"/>
        <v>-2.2833054192537987E-4</v>
      </c>
      <c r="CA9" s="79">
        <f t="shared" si="2"/>
        <v>-1.9166686086681797E-3</v>
      </c>
      <c r="CB9" s="79">
        <f t="shared" si="3"/>
        <v>2.6800118273180673E-3</v>
      </c>
      <c r="CC9" s="79">
        <f t="shared" si="4"/>
        <v>-4.5314453744177879E-4</v>
      </c>
      <c r="CD9" s="79">
        <f t="shared" si="5"/>
        <v>-2.4756845118026932E-3</v>
      </c>
      <c r="CE9" s="79">
        <f t="shared" si="6"/>
        <v>-2.7054405170864985E-3</v>
      </c>
      <c r="CF9" s="79" t="str">
        <f t="shared" si="7"/>
        <v/>
      </c>
      <c r="CH9" s="88">
        <f t="shared" si="8"/>
        <v>-0.11412960259140448</v>
      </c>
      <c r="CI9" s="88">
        <f t="shared" si="9"/>
        <v>-8.6559091605103333E-2</v>
      </c>
    </row>
    <row r="10" spans="1:87" x14ac:dyDescent="0.25">
      <c r="A10" s="87" t="s">
        <v>8</v>
      </c>
      <c r="B10" s="88">
        <v>153.97789232</v>
      </c>
      <c r="C10" s="88">
        <v>2.5141486799999999</v>
      </c>
      <c r="D10" s="88">
        <v>11.81814952</v>
      </c>
      <c r="E10" s="88">
        <v>19.614516139999999</v>
      </c>
      <c r="F10" s="88">
        <v>17.841718459999999</v>
      </c>
      <c r="G10" s="88"/>
      <c r="H10" s="88">
        <v>19.696397260000001</v>
      </c>
      <c r="I10" s="88"/>
      <c r="J10" s="88"/>
      <c r="K10" s="88" t="s">
        <v>8</v>
      </c>
      <c r="L10" s="88">
        <v>0</v>
      </c>
      <c r="M10" s="88">
        <v>4.8622446725750501E-2</v>
      </c>
      <c r="N10" s="88">
        <v>9.7267049178723086E-3</v>
      </c>
      <c r="O10" s="88">
        <v>9.7267049178723086E-3</v>
      </c>
      <c r="P10" s="88">
        <v>4.6875255212552999E-3</v>
      </c>
      <c r="Q10" s="88">
        <v>3.4629867815274606E-2</v>
      </c>
      <c r="R10" s="88">
        <v>1.4823586478149419E-2</v>
      </c>
      <c r="S10" s="88">
        <v>37.864492178331801</v>
      </c>
      <c r="T10" s="88">
        <v>153.53545528199862</v>
      </c>
      <c r="U10" s="88">
        <v>0</v>
      </c>
      <c r="V10" s="88">
        <v>0</v>
      </c>
      <c r="W10" s="88">
        <v>0</v>
      </c>
      <c r="X10" s="88">
        <v>0.1273311106294745</v>
      </c>
      <c r="Y10" s="88">
        <v>0</v>
      </c>
      <c r="Z10" s="88">
        <v>16.338869069043241</v>
      </c>
      <c r="AA10" s="88">
        <v>16.338869069043241</v>
      </c>
      <c r="AB10" s="88">
        <v>0</v>
      </c>
      <c r="AC10" s="88">
        <v>0</v>
      </c>
      <c r="AD10" s="88">
        <v>0</v>
      </c>
      <c r="AE10" s="88">
        <v>0</v>
      </c>
      <c r="AF10" s="88">
        <v>0.99506601162331598</v>
      </c>
      <c r="AG10" s="88">
        <v>8.9212558827581889E-3</v>
      </c>
      <c r="AH10" s="88">
        <v>1.0189697546806888</v>
      </c>
      <c r="AI10" s="88">
        <v>6.02114614626564E-3</v>
      </c>
      <c r="AJ10" s="88">
        <v>2.5067506627644702</v>
      </c>
      <c r="AK10" s="88">
        <v>0</v>
      </c>
      <c r="AL10" s="88">
        <v>19.725472092241318</v>
      </c>
      <c r="AM10" s="88">
        <v>10.60692707661612</v>
      </c>
      <c r="AN10" s="88">
        <v>1.1785465853161141</v>
      </c>
      <c r="AO10" s="88">
        <v>11.78547366193223</v>
      </c>
      <c r="AP10" s="88">
        <v>0</v>
      </c>
      <c r="AQ10" s="88">
        <v>3.2061820631954802E-3</v>
      </c>
      <c r="AR10" s="88">
        <v>9.1337621323103801E-2</v>
      </c>
      <c r="AS10" s="88">
        <v>0.28653503794705498</v>
      </c>
      <c r="AT10" s="88">
        <v>0.1590479229705076</v>
      </c>
      <c r="AU10" s="88">
        <v>0.52004056504461604</v>
      </c>
      <c r="AV10" s="88">
        <v>0.83408852659600696</v>
      </c>
      <c r="AW10" s="88">
        <v>0.17413943131775761</v>
      </c>
      <c r="AX10" s="88">
        <v>0</v>
      </c>
      <c r="AY10" s="88">
        <v>0.219347983046456</v>
      </c>
      <c r="AZ10" s="88">
        <v>19.557468873713731</v>
      </c>
      <c r="BA10" s="88">
        <v>17.790118884461261</v>
      </c>
      <c r="BB10" s="88">
        <v>1.7673499892524669</v>
      </c>
      <c r="BC10" s="88">
        <v>1.297488825322288E-3</v>
      </c>
      <c r="BD10" s="88">
        <v>2.1625247331029401E-4</v>
      </c>
      <c r="BE10" s="88">
        <v>0.48833843152168399</v>
      </c>
      <c r="BF10" s="88">
        <v>1.861890794049722</v>
      </c>
      <c r="BG10" s="88">
        <v>2.0945452140412302</v>
      </c>
      <c r="BH10" s="88">
        <v>0.56000066138659599</v>
      </c>
      <c r="BI10" s="88">
        <v>0.28455761503992999</v>
      </c>
      <c r="BJ10" s="88">
        <v>5.2351395801297302</v>
      </c>
      <c r="BK10" s="88">
        <v>0</v>
      </c>
      <c r="BL10" s="88">
        <v>0.28638756152273204</v>
      </c>
      <c r="BM10" s="88">
        <v>4.9794549072129604</v>
      </c>
      <c r="BN10" s="88">
        <v>2.8832795956723199E-4</v>
      </c>
      <c r="BO10" s="88">
        <v>0</v>
      </c>
      <c r="BP10" s="88">
        <v>0.27797358754079798</v>
      </c>
      <c r="BQ10" s="88">
        <v>0</v>
      </c>
      <c r="BR10" s="88">
        <v>7.5906268696682488E-2</v>
      </c>
      <c r="BS10" s="88">
        <v>0.68072623064093807</v>
      </c>
      <c r="BT10" s="88">
        <v>0</v>
      </c>
      <c r="BU10" s="88">
        <v>3.9365414117296799E-2</v>
      </c>
      <c r="BV10" s="88">
        <v>19.640874463312308</v>
      </c>
      <c r="BW10" s="88">
        <v>3.37943457613386E-2</v>
      </c>
      <c r="BX10" s="48"/>
      <c r="BY10" s="79">
        <f t="shared" si="0"/>
        <v>-2.8733802712527785E-3</v>
      </c>
      <c r="BZ10" s="79">
        <f t="shared" si="1"/>
        <v>-2.9425535945351035E-3</v>
      </c>
      <c r="CA10" s="79">
        <f t="shared" si="2"/>
        <v>-2.7648878542679703E-3</v>
      </c>
      <c r="CB10" s="79">
        <f t="shared" si="3"/>
        <v>-2.9084207777081796E-3</v>
      </c>
      <c r="CC10" s="79">
        <f t="shared" si="4"/>
        <v>-2.8920743063186949E-3</v>
      </c>
      <c r="CD10" s="79" t="str">
        <f t="shared" si="5"/>
        <v/>
      </c>
      <c r="CE10" s="79">
        <f t="shared" si="6"/>
        <v>-2.8189316023012343E-3</v>
      </c>
      <c r="CF10" s="79" t="str">
        <f t="shared" si="7"/>
        <v/>
      </c>
      <c r="CH10" s="88">
        <f t="shared" si="8"/>
        <v>-3.2675858067770847E-2</v>
      </c>
      <c r="CI10" s="88">
        <f t="shared" si="9"/>
        <v>0</v>
      </c>
    </row>
    <row r="11" spans="1:87" x14ac:dyDescent="0.25">
      <c r="A11" s="87" t="s">
        <v>9</v>
      </c>
      <c r="B11" s="88">
        <v>6469.7598717000001</v>
      </c>
      <c r="C11" s="88">
        <v>900.79528923999999</v>
      </c>
      <c r="D11" s="88">
        <v>6233.2860631000003</v>
      </c>
      <c r="E11" s="88">
        <v>2013.4560535999999</v>
      </c>
      <c r="F11" s="88">
        <v>1881.3491077000001</v>
      </c>
      <c r="G11" s="88">
        <v>583.72993829999996</v>
      </c>
      <c r="H11" s="88">
        <v>714.88986199999999</v>
      </c>
      <c r="I11" s="88">
        <v>94.383049159999999</v>
      </c>
      <c r="J11" s="88"/>
      <c r="K11" s="88" t="s">
        <v>9</v>
      </c>
      <c r="L11" s="88">
        <v>0</v>
      </c>
      <c r="M11" s="88">
        <v>1.3620192824147219</v>
      </c>
      <c r="N11" s="88">
        <v>0.68873810475416197</v>
      </c>
      <c r="O11" s="88">
        <v>0.68873810475416197</v>
      </c>
      <c r="P11" s="88">
        <v>0.2990801531086979</v>
      </c>
      <c r="Q11" s="88">
        <v>0.97005152506048897</v>
      </c>
      <c r="R11" s="88">
        <v>15.22261934044629</v>
      </c>
      <c r="S11" s="88">
        <v>2238.4451015906061</v>
      </c>
      <c r="T11" s="88">
        <v>6456.9802805857598</v>
      </c>
      <c r="U11" s="88">
        <v>21.398073123259859</v>
      </c>
      <c r="V11" s="88">
        <v>198.19661511577132</v>
      </c>
      <c r="W11" s="88">
        <v>4.4402423482882307</v>
      </c>
      <c r="X11" s="88">
        <v>3.8331992569747397</v>
      </c>
      <c r="Y11" s="88">
        <v>0</v>
      </c>
      <c r="Z11" s="88">
        <v>460.24225600632701</v>
      </c>
      <c r="AA11" s="88">
        <v>460.24225600632701</v>
      </c>
      <c r="AB11" s="88">
        <v>94.09293773486101</v>
      </c>
      <c r="AC11" s="88">
        <v>0</v>
      </c>
      <c r="AD11" s="88">
        <v>4.3313608397615599</v>
      </c>
      <c r="AE11" s="88">
        <v>0</v>
      </c>
      <c r="AF11" s="88">
        <v>27.8737751986726</v>
      </c>
      <c r="AG11" s="88">
        <v>0.249897370666401</v>
      </c>
      <c r="AH11" s="88">
        <v>28.543459588782799</v>
      </c>
      <c r="AI11" s="88">
        <v>0.16866226632191339</v>
      </c>
      <c r="AJ11" s="88">
        <v>899.15781661792198</v>
      </c>
      <c r="AK11" s="88">
        <v>0</v>
      </c>
      <c r="AL11" s="88">
        <v>914.23732948439306</v>
      </c>
      <c r="AM11" s="88">
        <v>5598.3030737906702</v>
      </c>
      <c r="AN11" s="88">
        <v>622.03370633864006</v>
      </c>
      <c r="AO11" s="88">
        <v>6220.3367801293098</v>
      </c>
      <c r="AP11" s="88">
        <v>0</v>
      </c>
      <c r="AQ11" s="88">
        <v>17.26881259089042</v>
      </c>
      <c r="AR11" s="88">
        <v>14.077175265849849</v>
      </c>
      <c r="AS11" s="88">
        <v>60.240274174734999</v>
      </c>
      <c r="AT11" s="88">
        <v>19.811465871657919</v>
      </c>
      <c r="AU11" s="88">
        <v>58.268431821943601</v>
      </c>
      <c r="AV11" s="88">
        <v>115.273779134796</v>
      </c>
      <c r="AW11" s="88">
        <v>27.214575819981498</v>
      </c>
      <c r="AX11" s="88">
        <v>0</v>
      </c>
      <c r="AY11" s="88">
        <v>12.3892103721964</v>
      </c>
      <c r="AZ11" s="88">
        <v>2017.2623213525799</v>
      </c>
      <c r="BA11" s="88">
        <v>1878.223256535272</v>
      </c>
      <c r="BB11" s="88">
        <v>139.03906481731951</v>
      </c>
      <c r="BC11" s="88">
        <v>4.07579026328697E-2</v>
      </c>
      <c r="BD11" s="88">
        <v>3.1827899491283396E-2</v>
      </c>
      <c r="BE11" s="88">
        <v>70.930430580465796</v>
      </c>
      <c r="BF11" s="88">
        <v>52.9880458065333</v>
      </c>
      <c r="BG11" s="88">
        <v>305.28031916555</v>
      </c>
      <c r="BH11" s="88">
        <v>80.111231609671592</v>
      </c>
      <c r="BI11" s="88">
        <v>41.225201684419304</v>
      </c>
      <c r="BJ11" s="88">
        <v>762.97139972431091</v>
      </c>
      <c r="BK11" s="88">
        <v>42.410369054654396</v>
      </c>
      <c r="BL11" s="88">
        <v>44.665891069561198</v>
      </c>
      <c r="BM11" s="88">
        <v>272.83250502499402</v>
      </c>
      <c r="BN11" s="88">
        <v>0.11100778121331351</v>
      </c>
      <c r="BO11" s="88">
        <v>581.93638382645099</v>
      </c>
      <c r="BP11" s="88">
        <v>27.609508481576498</v>
      </c>
      <c r="BQ11" s="88">
        <v>0</v>
      </c>
      <c r="BR11" s="88">
        <v>2.1262957339182189</v>
      </c>
      <c r="BS11" s="88">
        <v>20.84176706740292</v>
      </c>
      <c r="BT11" s="88">
        <v>0</v>
      </c>
      <c r="BU11" s="88">
        <v>1.299244397608551</v>
      </c>
      <c r="BV11" s="88">
        <v>713.74369298797797</v>
      </c>
      <c r="BW11" s="88">
        <v>2.348201871975117</v>
      </c>
      <c r="BX11" s="48"/>
      <c r="BY11" s="79">
        <f t="shared" si="0"/>
        <v>-1.9752805927374041E-3</v>
      </c>
      <c r="BZ11" s="79">
        <f t="shared" si="1"/>
        <v>-1.8178077101841212E-3</v>
      </c>
      <c r="CA11" s="79">
        <f t="shared" si="2"/>
        <v>-2.0774408297010646E-3</v>
      </c>
      <c r="CB11" s="79">
        <f t="shared" si="3"/>
        <v>1.8904151127482895E-3</v>
      </c>
      <c r="CC11" s="79">
        <f t="shared" si="4"/>
        <v>-1.6614944838970285E-3</v>
      </c>
      <c r="CD11" s="79">
        <f t="shared" si="5"/>
        <v>-3.072575785254984E-3</v>
      </c>
      <c r="CE11" s="79">
        <f t="shared" si="6"/>
        <v>-1.6032805512382945E-3</v>
      </c>
      <c r="CF11" s="79">
        <f t="shared" si="7"/>
        <v>-3.0737661870532057E-3</v>
      </c>
      <c r="CH11" s="88">
        <f t="shared" si="8"/>
        <v>-12.949282970690547</v>
      </c>
      <c r="CI11" s="88">
        <f t="shared" si="9"/>
        <v>-1.7935544735489657</v>
      </c>
    </row>
    <row r="12" spans="1:87" x14ac:dyDescent="0.25">
      <c r="A12" s="87" t="s">
        <v>10</v>
      </c>
      <c r="B12" s="88">
        <v>3207.1719220999998</v>
      </c>
      <c r="C12" s="88">
        <v>519.86806644000001</v>
      </c>
      <c r="D12" s="88">
        <v>1024.4176075</v>
      </c>
      <c r="E12" s="88">
        <v>782.29695114000003</v>
      </c>
      <c r="F12" s="88">
        <v>713.23083554000004</v>
      </c>
      <c r="G12" s="88">
        <v>4.8734897200000002</v>
      </c>
      <c r="H12" s="88">
        <v>323.18233975999999</v>
      </c>
      <c r="I12" s="88"/>
      <c r="J12" s="88"/>
      <c r="K12" s="88" t="s">
        <v>10</v>
      </c>
      <c r="L12" s="88">
        <v>0</v>
      </c>
      <c r="M12" s="88">
        <v>0.79825795929837806</v>
      </c>
      <c r="N12" s="88">
        <v>0.41268273876228301</v>
      </c>
      <c r="O12" s="88">
        <v>0.41268273876228301</v>
      </c>
      <c r="P12" s="88">
        <v>0.17892400450951479</v>
      </c>
      <c r="Q12" s="88">
        <v>0.56853989186240894</v>
      </c>
      <c r="R12" s="88">
        <v>1.184373873093105</v>
      </c>
      <c r="S12" s="88">
        <v>1083.8917396674478</v>
      </c>
      <c r="T12" s="88">
        <v>3202.2148409855099</v>
      </c>
      <c r="U12" s="88">
        <v>5.3129214942667353</v>
      </c>
      <c r="V12" s="88">
        <v>118.6278621257797</v>
      </c>
      <c r="W12" s="88">
        <v>2.698579329117206</v>
      </c>
      <c r="X12" s="88">
        <v>2.0904018075592798</v>
      </c>
      <c r="Y12" s="88">
        <v>0</v>
      </c>
      <c r="Z12" s="88">
        <v>196.16326545674718</v>
      </c>
      <c r="AA12" s="88">
        <v>196.16326545674718</v>
      </c>
      <c r="AB12" s="88">
        <v>0</v>
      </c>
      <c r="AC12" s="88">
        <v>0</v>
      </c>
      <c r="AD12" s="88">
        <v>2.632397462030911</v>
      </c>
      <c r="AE12" s="88">
        <v>0</v>
      </c>
      <c r="AF12" s="88">
        <v>16.336648486612923</v>
      </c>
      <c r="AG12" s="88">
        <v>0.14646180501220801</v>
      </c>
      <c r="AH12" s="88">
        <v>16.729011378276759</v>
      </c>
      <c r="AI12" s="88">
        <v>9.8851777690223006E-2</v>
      </c>
      <c r="AJ12" s="88">
        <v>519.142058126552</v>
      </c>
      <c r="AK12" s="88">
        <v>0</v>
      </c>
      <c r="AL12" s="88">
        <v>442.71327227162703</v>
      </c>
      <c r="AM12" s="88">
        <v>920.41314558368697</v>
      </c>
      <c r="AN12" s="88">
        <v>102.26820588551411</v>
      </c>
      <c r="AO12" s="88">
        <v>1022.6813514692019</v>
      </c>
      <c r="AP12" s="88">
        <v>0</v>
      </c>
      <c r="AQ12" s="88">
        <v>10.19336382793586</v>
      </c>
      <c r="AR12" s="88">
        <v>5.1392280960662902</v>
      </c>
      <c r="AS12" s="88">
        <v>28.446609456710533</v>
      </c>
      <c r="AT12" s="88">
        <v>7.3276997889430397</v>
      </c>
      <c r="AU12" s="88">
        <v>20.337107268451291</v>
      </c>
      <c r="AV12" s="88">
        <v>44.503745631575597</v>
      </c>
      <c r="AW12" s="88">
        <v>10.17962475157724</v>
      </c>
      <c r="AX12" s="88">
        <v>0</v>
      </c>
      <c r="AY12" s="88">
        <v>4.35812957516994</v>
      </c>
      <c r="AZ12" s="88">
        <v>782.21296021817795</v>
      </c>
      <c r="BA12" s="88">
        <v>712.21956634514299</v>
      </c>
      <c r="BB12" s="88">
        <v>69.9933938730357</v>
      </c>
      <c r="BC12" s="88">
        <v>1.426963000931453E-2</v>
      </c>
      <c r="BD12" s="88">
        <v>2.3782031559163698E-3</v>
      </c>
      <c r="BE12" s="88">
        <v>20.763250076399</v>
      </c>
      <c r="BF12" s="88">
        <v>20.477017488163902</v>
      </c>
      <c r="BG12" s="88">
        <v>117.9218244565771</v>
      </c>
      <c r="BH12" s="88">
        <v>29.764163771067402</v>
      </c>
      <c r="BI12" s="88">
        <v>15.784474720579361</v>
      </c>
      <c r="BJ12" s="88">
        <v>294.71364986237404</v>
      </c>
      <c r="BK12" s="88">
        <v>25.116003386851681</v>
      </c>
      <c r="BL12" s="88">
        <v>16.062875159033918</v>
      </c>
      <c r="BM12" s="88">
        <v>104.86695677013719</v>
      </c>
      <c r="BN12" s="88">
        <v>3.1710958624756704E-3</v>
      </c>
      <c r="BO12" s="88">
        <v>4.8585023852907394</v>
      </c>
      <c r="BP12" s="88">
        <v>10.17990735087297</v>
      </c>
      <c r="BQ12" s="88">
        <v>0</v>
      </c>
      <c r="BR12" s="88">
        <v>1.2462038657180181</v>
      </c>
      <c r="BS12" s="88">
        <v>11.649539276338061</v>
      </c>
      <c r="BT12" s="88">
        <v>0</v>
      </c>
      <c r="BU12" s="88">
        <v>0.74672182012294996</v>
      </c>
      <c r="BV12" s="88">
        <v>322.73994086215703</v>
      </c>
      <c r="BW12" s="88">
        <v>1.4062339075100319</v>
      </c>
      <c r="BX12" s="48"/>
      <c r="BY12" s="79">
        <f t="shared" si="0"/>
        <v>-1.5456237566597703E-3</v>
      </c>
      <c r="BZ12" s="79">
        <f t="shared" si="1"/>
        <v>-1.3965241574071506E-3</v>
      </c>
      <c r="CA12" s="79">
        <f t="shared" si="2"/>
        <v>-1.6948713279492623E-3</v>
      </c>
      <c r="CB12" s="79">
        <f t="shared" si="3"/>
        <v>-1.0736450103721189E-4</v>
      </c>
      <c r="CC12" s="79">
        <f t="shared" si="4"/>
        <v>-1.417870827319741E-3</v>
      </c>
      <c r="CD12" s="79">
        <f t="shared" si="5"/>
        <v>-3.0752777927806597E-3</v>
      </c>
      <c r="CE12" s="79">
        <f t="shared" si="6"/>
        <v>-1.3688832693379699E-3</v>
      </c>
      <c r="CF12" s="79" t="str">
        <f t="shared" si="7"/>
        <v/>
      </c>
      <c r="CH12" s="88">
        <f t="shared" si="8"/>
        <v>-1.7362560307981312</v>
      </c>
      <c r="CI12" s="88">
        <f t="shared" si="9"/>
        <v>-1.4987334709260836E-2</v>
      </c>
    </row>
    <row r="13" spans="1:87" x14ac:dyDescent="0.25">
      <c r="A13" s="87" t="s">
        <v>12</v>
      </c>
      <c r="B13" s="88">
        <v>684.31575153999995</v>
      </c>
      <c r="C13" s="88">
        <v>44.295087039999999</v>
      </c>
      <c r="D13" s="88">
        <v>249.87709154000001</v>
      </c>
      <c r="E13" s="88">
        <v>63.443092499999999</v>
      </c>
      <c r="F13" s="88">
        <v>58.882273060000003</v>
      </c>
      <c r="G13" s="88">
        <v>0.44848080000000001</v>
      </c>
      <c r="H13" s="88">
        <v>39.761805099999997</v>
      </c>
      <c r="I13" s="88"/>
      <c r="J13" s="88"/>
      <c r="K13" s="88" t="s">
        <v>12</v>
      </c>
      <c r="L13" s="88">
        <v>0</v>
      </c>
      <c r="M13" s="88">
        <v>0.1909833245368914</v>
      </c>
      <c r="N13" s="88">
        <v>7.5891837802855702E-2</v>
      </c>
      <c r="O13" s="88">
        <v>7.5891837802855702E-2</v>
      </c>
      <c r="P13" s="88">
        <v>3.3601250011739497E-2</v>
      </c>
      <c r="Q13" s="88">
        <v>0.13602285783605311</v>
      </c>
      <c r="R13" s="88">
        <v>0.19638733857652749</v>
      </c>
      <c r="S13" s="88">
        <v>129.7704159465753</v>
      </c>
      <c r="T13" s="88">
        <v>676.71824036508497</v>
      </c>
      <c r="U13" s="88">
        <v>0.79143826730137701</v>
      </c>
      <c r="V13" s="88">
        <v>17.587760581147791</v>
      </c>
      <c r="W13" s="88">
        <v>0.40199345101869971</v>
      </c>
      <c r="X13" s="88">
        <v>0.50012737321322498</v>
      </c>
      <c r="Y13" s="88">
        <v>0</v>
      </c>
      <c r="Z13" s="88">
        <v>15.780420278199252</v>
      </c>
      <c r="AA13" s="88">
        <v>15.780420278199252</v>
      </c>
      <c r="AB13" s="88">
        <v>0</v>
      </c>
      <c r="AC13" s="88">
        <v>0</v>
      </c>
      <c r="AD13" s="88">
        <v>0.39213486784062779</v>
      </c>
      <c r="AE13" s="88">
        <v>0</v>
      </c>
      <c r="AF13" s="88">
        <v>3.9085679077703697</v>
      </c>
      <c r="AG13" s="88">
        <v>3.5040734026686796E-2</v>
      </c>
      <c r="AH13" s="88">
        <v>4.0023805476589605</v>
      </c>
      <c r="AI13" s="88">
        <v>2.365071348726E-2</v>
      </c>
      <c r="AJ13" s="88">
        <v>43.412473669979001</v>
      </c>
      <c r="AK13" s="88">
        <v>0</v>
      </c>
      <c r="AL13" s="88">
        <v>57.342093994058402</v>
      </c>
      <c r="AM13" s="88">
        <v>215.70603079614381</v>
      </c>
      <c r="AN13" s="88">
        <v>23.967556820494121</v>
      </c>
      <c r="AO13" s="88">
        <v>239.67358761663809</v>
      </c>
      <c r="AP13" s="88">
        <v>0</v>
      </c>
      <c r="AQ13" s="88">
        <v>1.5232098592833869</v>
      </c>
      <c r="AR13" s="88">
        <v>0.347633740637245</v>
      </c>
      <c r="AS13" s="88">
        <v>4.6491906013459099</v>
      </c>
      <c r="AT13" s="88">
        <v>0.55145625754394001</v>
      </c>
      <c r="AU13" s="88">
        <v>1.6827210239366819</v>
      </c>
      <c r="AV13" s="88">
        <v>3.0939006147588302</v>
      </c>
      <c r="AW13" s="88">
        <v>0.675458229247617</v>
      </c>
      <c r="AX13" s="88">
        <v>0</v>
      </c>
      <c r="AY13" s="88">
        <v>0.56951679481031803</v>
      </c>
      <c r="AZ13" s="88">
        <v>63.176905065229207</v>
      </c>
      <c r="BA13" s="88">
        <v>58.112969494865908</v>
      </c>
      <c r="BB13" s="88">
        <v>5.0639355703632498</v>
      </c>
      <c r="BC13" s="88">
        <v>2.9862381983829E-3</v>
      </c>
      <c r="BD13" s="88">
        <v>4.9771259445427203E-4</v>
      </c>
      <c r="BE13" s="88">
        <v>1.635501213534174</v>
      </c>
      <c r="BF13" s="88">
        <v>4.2853158947733903</v>
      </c>
      <c r="BG13" s="88">
        <v>7.9742128347580605</v>
      </c>
      <c r="BH13" s="88">
        <v>2.0733859167644941</v>
      </c>
      <c r="BI13" s="88">
        <v>1.0755046577048779</v>
      </c>
      <c r="BJ13" s="88">
        <v>19.9301274833688</v>
      </c>
      <c r="BK13" s="88">
        <v>3.6557392831107163</v>
      </c>
      <c r="BL13" s="88">
        <v>1.088302727558325</v>
      </c>
      <c r="BM13" s="88">
        <v>13.12578453744273</v>
      </c>
      <c r="BN13" s="88">
        <v>6.6361723353009394E-4</v>
      </c>
      <c r="BO13" s="88">
        <v>0.44617929970182402</v>
      </c>
      <c r="BP13" s="88">
        <v>1.9177428933576461</v>
      </c>
      <c r="BQ13" s="88">
        <v>0</v>
      </c>
      <c r="BR13" s="88">
        <v>0.29814917935261198</v>
      </c>
      <c r="BS13" s="88">
        <v>2.74340848727108</v>
      </c>
      <c r="BT13" s="88">
        <v>0</v>
      </c>
      <c r="BU13" s="88">
        <v>0.1695552029656574</v>
      </c>
      <c r="BV13" s="88">
        <v>39.428529270215002</v>
      </c>
      <c r="BW13" s="88">
        <v>0.25956931150633467</v>
      </c>
      <c r="BY13" s="79">
        <f t="shared" si="0"/>
        <v>-1.1102347356198319E-2</v>
      </c>
      <c r="BZ13" s="79">
        <f t="shared" si="1"/>
        <v>-1.9925762178183946E-2</v>
      </c>
      <c r="CA13" s="79">
        <f t="shared" si="2"/>
        <v>-4.0834091114465197E-2</v>
      </c>
      <c r="CB13" s="79">
        <f t="shared" si="3"/>
        <v>-4.1956882031056767E-3</v>
      </c>
      <c r="CC13" s="79">
        <f t="shared" si="4"/>
        <v>-1.3065113236205879E-2</v>
      </c>
      <c r="CD13" s="79">
        <f t="shared" si="5"/>
        <v>-5.131769962451003E-3</v>
      </c>
      <c r="CE13" s="79">
        <f t="shared" si="6"/>
        <v>-8.3818083446366206E-3</v>
      </c>
      <c r="CF13" s="79" t="str">
        <f t="shared" si="7"/>
        <v/>
      </c>
      <c r="CH13" s="88">
        <f t="shared" si="8"/>
        <v>-10.203503923361922</v>
      </c>
      <c r="CI13" s="88">
        <f t="shared" si="9"/>
        <v>-2.3015002981759958E-3</v>
      </c>
    </row>
    <row r="14" spans="1:87" x14ac:dyDescent="0.25">
      <c r="A14" s="87" t="s">
        <v>13</v>
      </c>
      <c r="B14" s="88">
        <v>3973.6524905000001</v>
      </c>
      <c r="C14" s="88">
        <v>145.83954130000001</v>
      </c>
      <c r="D14" s="88">
        <v>3737.3979312000001</v>
      </c>
      <c r="E14" s="88">
        <v>959.51337750000005</v>
      </c>
      <c r="F14" s="88">
        <v>815.48700166000003</v>
      </c>
      <c r="G14" s="88">
        <v>7996.4550689999996</v>
      </c>
      <c r="H14" s="88">
        <v>332.51082392000001</v>
      </c>
      <c r="I14" s="88">
        <v>32.948497080000003</v>
      </c>
      <c r="J14" s="88"/>
      <c r="K14" s="88" t="s">
        <v>13</v>
      </c>
      <c r="L14" s="88">
        <v>0</v>
      </c>
      <c r="M14" s="88">
        <v>5.1433927820676E-3</v>
      </c>
      <c r="N14" s="88">
        <v>0.39944237193055299</v>
      </c>
      <c r="O14" s="88">
        <v>0.39944237193055299</v>
      </c>
      <c r="P14" s="88">
        <v>0.16107213082392219</v>
      </c>
      <c r="Q14" s="88">
        <v>3.6632114239102198E-3</v>
      </c>
      <c r="R14" s="88">
        <v>1.462161583242513</v>
      </c>
      <c r="S14" s="88">
        <v>1267.0359537878012</v>
      </c>
      <c r="T14" s="88">
        <v>3972.9856547133295</v>
      </c>
      <c r="U14" s="88">
        <v>8.3666292796540898</v>
      </c>
      <c r="V14" s="88">
        <v>192.21939423958389</v>
      </c>
      <c r="W14" s="88">
        <v>4.24964861868449</v>
      </c>
      <c r="X14" s="88">
        <v>1.3468739902974571E-2</v>
      </c>
      <c r="Y14" s="88">
        <v>0</v>
      </c>
      <c r="Z14" s="88">
        <v>118.2117383939202</v>
      </c>
      <c r="AA14" s="88">
        <v>118.2117383939202</v>
      </c>
      <c r="AB14" s="88">
        <v>32.939661749067596</v>
      </c>
      <c r="AC14" s="88">
        <v>0</v>
      </c>
      <c r="AD14" s="88">
        <v>5.5129493366094096</v>
      </c>
      <c r="AE14" s="88">
        <v>0</v>
      </c>
      <c r="AF14" s="88">
        <v>0.1052563811056178</v>
      </c>
      <c r="AG14" s="88">
        <v>9.4367999470890704E-4</v>
      </c>
      <c r="AH14" s="88">
        <v>0.1077856733257271</v>
      </c>
      <c r="AI14" s="88">
        <v>6.3690432556755207E-4</v>
      </c>
      <c r="AJ14" s="88">
        <v>145.79748613718118</v>
      </c>
      <c r="AK14" s="88">
        <v>0</v>
      </c>
      <c r="AL14" s="88">
        <v>524.09916504346904</v>
      </c>
      <c r="AM14" s="88">
        <v>3361.4260381490303</v>
      </c>
      <c r="AN14" s="88">
        <v>373.49169655243304</v>
      </c>
      <c r="AO14" s="88">
        <v>3734.9177347014702</v>
      </c>
      <c r="AP14" s="88">
        <v>0</v>
      </c>
      <c r="AQ14" s="88">
        <v>20.896353664210103</v>
      </c>
      <c r="AR14" s="88">
        <v>34.936493696405705</v>
      </c>
      <c r="AS14" s="88">
        <v>69.948231217601005</v>
      </c>
      <c r="AT14" s="88">
        <v>21.823648023474718</v>
      </c>
      <c r="AU14" s="88">
        <v>7.8399955819518601</v>
      </c>
      <c r="AV14" s="88">
        <v>41.599534322099601</v>
      </c>
      <c r="AW14" s="88">
        <v>20.278258938222081</v>
      </c>
      <c r="AX14" s="88">
        <v>0</v>
      </c>
      <c r="AY14" s="88">
        <v>3.5669388558750299</v>
      </c>
      <c r="AZ14" s="88">
        <v>959.43970129349407</v>
      </c>
      <c r="BA14" s="88">
        <v>814.57166099928804</v>
      </c>
      <c r="BB14" s="88">
        <v>144.86804029420671</v>
      </c>
      <c r="BC14" s="88">
        <v>1.3724576574789031E-4</v>
      </c>
      <c r="BD14" s="88">
        <v>0.15588904039506821</v>
      </c>
      <c r="BE14" s="88">
        <v>328.85413734841404</v>
      </c>
      <c r="BF14" s="88">
        <v>0.19694582692615059</v>
      </c>
      <c r="BG14" s="88">
        <v>55.492787460429703</v>
      </c>
      <c r="BH14" s="88">
        <v>13.983385023374499</v>
      </c>
      <c r="BI14" s="88">
        <v>6.7840224941946703</v>
      </c>
      <c r="BJ14" s="88">
        <v>138.6099474170758</v>
      </c>
      <c r="BK14" s="88">
        <v>44.2380991960259</v>
      </c>
      <c r="BL14" s="88">
        <v>56.138318401409698</v>
      </c>
      <c r="BM14" s="88">
        <v>81.938835053302199</v>
      </c>
      <c r="BN14" s="88">
        <v>2.3723862699702902</v>
      </c>
      <c r="BO14" s="88">
        <v>8001.1582762307398</v>
      </c>
      <c r="BP14" s="88">
        <v>25.551110633631801</v>
      </c>
      <c r="BQ14" s="88">
        <v>187.4650825763207</v>
      </c>
      <c r="BR14" s="88">
        <v>8.0291388093938904E-3</v>
      </c>
      <c r="BS14" s="88">
        <v>14.464238971691572</v>
      </c>
      <c r="BT14" s="88">
        <v>0</v>
      </c>
      <c r="BU14" s="88">
        <v>0.16207389921129639</v>
      </c>
      <c r="BV14" s="88">
        <v>331.947966404162</v>
      </c>
      <c r="BW14" s="88">
        <v>43.869141558922799</v>
      </c>
      <c r="BX14" s="48"/>
      <c r="BY14" s="79">
        <f t="shared" si="0"/>
        <v>-1.67814319008734E-4</v>
      </c>
      <c r="BZ14" s="79">
        <f t="shared" si="1"/>
        <v>-2.8836598390224349E-4</v>
      </c>
      <c r="CA14" s="79">
        <f t="shared" si="2"/>
        <v>-6.6361584829518279E-4</v>
      </c>
      <c r="CB14" s="79">
        <f t="shared" si="3"/>
        <v>-7.6784970625361893E-5</v>
      </c>
      <c r="CC14" s="79">
        <f t="shared" si="4"/>
        <v>-1.1224466592952788E-3</v>
      </c>
      <c r="CD14" s="79">
        <f t="shared" si="5"/>
        <v>5.8816152784665768E-4</v>
      </c>
      <c r="CE14" s="54">
        <f t="shared" si="6"/>
        <v>-1.6927494545964747E-3</v>
      </c>
      <c r="CF14" s="79">
        <f t="shared" si="7"/>
        <v>-2.6815581029246427E-4</v>
      </c>
      <c r="CH14" s="88">
        <f t="shared" si="8"/>
        <v>-2.4801964985299492</v>
      </c>
      <c r="CI14" s="88">
        <f t="shared" si="9"/>
        <v>4.7032072307401904</v>
      </c>
    </row>
    <row r="15" spans="1:87" x14ac:dyDescent="0.25">
      <c r="A15" s="87" t="s">
        <v>14</v>
      </c>
      <c r="B15" s="88">
        <v>3853.6888177999999</v>
      </c>
      <c r="C15" s="88">
        <v>153.96951412000001</v>
      </c>
      <c r="D15" s="88">
        <v>13135.114509000001</v>
      </c>
      <c r="E15" s="88">
        <v>2262.6517097000001</v>
      </c>
      <c r="F15" s="88">
        <v>1917.1725988000001</v>
      </c>
      <c r="G15" s="88">
        <v>10673.095351</v>
      </c>
      <c r="H15" s="88">
        <v>443.61403780000001</v>
      </c>
      <c r="I15" s="88">
        <v>76.039993260000003</v>
      </c>
      <c r="J15" s="88"/>
      <c r="K15" s="88" t="s">
        <v>14</v>
      </c>
      <c r="L15" s="88">
        <v>0</v>
      </c>
      <c r="M15" s="88">
        <v>0.31350229211138703</v>
      </c>
      <c r="N15" s="88">
        <v>0.36915580432154504</v>
      </c>
      <c r="O15" s="88">
        <v>0.36915580432154504</v>
      </c>
      <c r="P15" s="88">
        <v>0.15373158930372521</v>
      </c>
      <c r="Q15" s="88">
        <v>0.22328563608240801</v>
      </c>
      <c r="R15" s="88">
        <v>1.74200909643907</v>
      </c>
      <c r="S15" s="88">
        <v>1086.522288016336</v>
      </c>
      <c r="T15" s="88">
        <v>3871.0047109389898</v>
      </c>
      <c r="U15" s="88">
        <v>6.6375627743236398</v>
      </c>
      <c r="V15" s="88">
        <v>152.0398598662313</v>
      </c>
      <c r="W15" s="88">
        <v>3.2686463199262401</v>
      </c>
      <c r="X15" s="88">
        <v>0.82097972156805799</v>
      </c>
      <c r="Y15" s="88">
        <v>0</v>
      </c>
      <c r="Z15" s="88">
        <v>137.8038389414092</v>
      </c>
      <c r="AA15" s="88">
        <v>137.8038389414092</v>
      </c>
      <c r="AB15" s="88">
        <v>76.567783081025311</v>
      </c>
      <c r="AC15" s="88">
        <v>0</v>
      </c>
      <c r="AD15" s="88">
        <v>6.0043494368681101</v>
      </c>
      <c r="AE15" s="88">
        <v>0</v>
      </c>
      <c r="AF15" s="88">
        <v>6.4159519061634098</v>
      </c>
      <c r="AG15" s="88">
        <v>5.7520895695585703E-2</v>
      </c>
      <c r="AH15" s="88">
        <v>6.5700218209890906</v>
      </c>
      <c r="AI15" s="88">
        <v>3.8822408518984997E-2</v>
      </c>
      <c r="AJ15" s="88">
        <v>153.83530354876882</v>
      </c>
      <c r="AK15" s="88">
        <v>0</v>
      </c>
      <c r="AL15" s="88">
        <v>596.68217136173894</v>
      </c>
      <c r="AM15" s="88">
        <v>11789.730493344619</v>
      </c>
      <c r="AN15" s="88">
        <v>1309.970225206519</v>
      </c>
      <c r="AO15" s="88">
        <v>13099.70071855113</v>
      </c>
      <c r="AP15" s="88">
        <v>0</v>
      </c>
      <c r="AQ15" s="88">
        <v>20.262425565384632</v>
      </c>
      <c r="AR15" s="88">
        <v>89.778534803808299</v>
      </c>
      <c r="AS15" s="88">
        <v>93.647520467441495</v>
      </c>
      <c r="AT15" s="88">
        <v>54.8652647898354</v>
      </c>
      <c r="AU15" s="88">
        <v>14.848834032352819</v>
      </c>
      <c r="AV15" s="88">
        <v>92.579948424499804</v>
      </c>
      <c r="AW15" s="88">
        <v>49.240779439254297</v>
      </c>
      <c r="AX15" s="88">
        <v>0</v>
      </c>
      <c r="AY15" s="88">
        <v>9.5321143823497803</v>
      </c>
      <c r="AZ15" s="88">
        <v>2314.68244047092</v>
      </c>
      <c r="BA15" s="88">
        <v>1930.5477813500238</v>
      </c>
      <c r="BB15" s="88">
        <v>384.13465912090601</v>
      </c>
      <c r="BC15" s="88">
        <v>8.3658386106472103E-3</v>
      </c>
      <c r="BD15" s="88">
        <v>0.411124344053306</v>
      </c>
      <c r="BE15" s="88">
        <v>857.45055099050296</v>
      </c>
      <c r="BF15" s="88">
        <v>12.00980003747857</v>
      </c>
      <c r="BG15" s="88">
        <v>100.0530905639973</v>
      </c>
      <c r="BH15" s="88">
        <v>25.642910465307402</v>
      </c>
      <c r="BI15" s="88">
        <v>11.76138989251365</v>
      </c>
      <c r="BJ15" s="88">
        <v>249.85258836378298</v>
      </c>
      <c r="BK15" s="88">
        <v>37.979008898095103</v>
      </c>
      <c r="BL15" s="88">
        <v>141.27127575472468</v>
      </c>
      <c r="BM15" s="88">
        <v>215.00709041686</v>
      </c>
      <c r="BN15" s="88">
        <v>6.23411881008834</v>
      </c>
      <c r="BO15" s="88">
        <v>10736.023069728879</v>
      </c>
      <c r="BP15" s="88">
        <v>44.914036146916402</v>
      </c>
      <c r="BQ15" s="88">
        <v>213.662857938126</v>
      </c>
      <c r="BR15" s="88">
        <v>0.48942431783746299</v>
      </c>
      <c r="BS15" s="88">
        <v>33.247381696871301</v>
      </c>
      <c r="BT15" s="88">
        <v>0</v>
      </c>
      <c r="BU15" s="88">
        <v>0.38006468062038001</v>
      </c>
      <c r="BV15" s="88">
        <v>444.16788512905202</v>
      </c>
      <c r="BW15" s="88">
        <v>88.811823895023792</v>
      </c>
      <c r="BX15" s="48"/>
      <c r="BY15" s="79">
        <f t="shared" si="0"/>
        <v>4.4933293676979284E-3</v>
      </c>
      <c r="BZ15" s="54">
        <f t="shared" si="1"/>
        <v>-8.7166977176139561E-4</v>
      </c>
      <c r="CA15" s="79">
        <f t="shared" si="2"/>
        <v>-2.6961158522528046E-3</v>
      </c>
      <c r="CB15" s="79">
        <f t="shared" si="3"/>
        <v>2.2995466137304261E-2</v>
      </c>
      <c r="CC15" s="79">
        <f t="shared" si="4"/>
        <v>6.9765145602412402E-3</v>
      </c>
      <c r="CD15" s="79">
        <f t="shared" si="5"/>
        <v>5.8959202236474962E-3</v>
      </c>
      <c r="CE15" s="54">
        <f t="shared" si="6"/>
        <v>1.248489186227503E-3</v>
      </c>
      <c r="CF15" s="79">
        <f t="shared" si="7"/>
        <v>6.9409503919951876E-3</v>
      </c>
      <c r="CH15" s="88">
        <f t="shared" si="8"/>
        <v>-35.413790448870714</v>
      </c>
      <c r="CI15" s="88">
        <f t="shared" si="9"/>
        <v>62.927718728878972</v>
      </c>
    </row>
    <row r="16" spans="1:87" x14ac:dyDescent="0.25">
      <c r="A16" s="87" t="s">
        <v>15</v>
      </c>
      <c r="B16" s="88">
        <v>3945.0809660999998</v>
      </c>
      <c r="C16" s="88">
        <v>93.546052239999995</v>
      </c>
      <c r="D16" s="88">
        <v>4599.6612183999996</v>
      </c>
      <c r="E16" s="88">
        <v>421.69652961999998</v>
      </c>
      <c r="F16" s="88">
        <v>299.85451890000002</v>
      </c>
      <c r="G16" s="88">
        <v>2381.8314997000002</v>
      </c>
      <c r="H16" s="88">
        <v>121.69851502</v>
      </c>
      <c r="I16" s="88">
        <v>27.6863964</v>
      </c>
      <c r="J16" s="88"/>
      <c r="K16" s="88" t="s">
        <v>15</v>
      </c>
      <c r="L16" s="88">
        <v>0</v>
      </c>
      <c r="M16" s="88">
        <v>4.12327384943534E-3</v>
      </c>
      <c r="N16" s="88">
        <v>9.2162729092478302E-2</v>
      </c>
      <c r="O16" s="88">
        <v>9.2162729092478302E-2</v>
      </c>
      <c r="P16" s="88">
        <v>3.7210469136394399E-2</v>
      </c>
      <c r="Q16" s="88">
        <v>2.9367832662577E-3</v>
      </c>
      <c r="R16" s="88">
        <v>0.33610582831504798</v>
      </c>
      <c r="S16" s="88">
        <v>273.38268416684099</v>
      </c>
      <c r="T16" s="88">
        <v>3991.84798593186</v>
      </c>
      <c r="U16" s="88">
        <v>1.918094362737472</v>
      </c>
      <c r="V16" s="88">
        <v>44.263630082689602</v>
      </c>
      <c r="W16" s="88">
        <v>0.97425509700887802</v>
      </c>
      <c r="X16" s="88">
        <v>1.0796845320811089E-2</v>
      </c>
      <c r="Y16" s="88">
        <v>0</v>
      </c>
      <c r="Z16" s="88">
        <v>19.570971907804122</v>
      </c>
      <c r="AA16" s="88">
        <v>19.570971907804122</v>
      </c>
      <c r="AB16" s="88">
        <v>27.9993800183723</v>
      </c>
      <c r="AC16" s="88">
        <v>0</v>
      </c>
      <c r="AD16" s="88">
        <v>2.1578194738549121</v>
      </c>
      <c r="AE16" s="88">
        <v>0</v>
      </c>
      <c r="AF16" s="88">
        <v>8.4378890079597701E-2</v>
      </c>
      <c r="AG16" s="88">
        <v>7.5641043447587802E-4</v>
      </c>
      <c r="AH16" s="88">
        <v>8.6402865281061503E-2</v>
      </c>
      <c r="AI16" s="88">
        <v>5.1052035860381308E-4</v>
      </c>
      <c r="AJ16" s="88">
        <v>93.500378443459596</v>
      </c>
      <c r="AK16" s="88">
        <v>0</v>
      </c>
      <c r="AL16" s="88">
        <v>166.7426006272149</v>
      </c>
      <c r="AM16" s="88">
        <v>4144.7290464377093</v>
      </c>
      <c r="AN16" s="88">
        <v>460.52544144920705</v>
      </c>
      <c r="AO16" s="88">
        <v>4605.2544878869194</v>
      </c>
      <c r="AP16" s="88">
        <v>0</v>
      </c>
      <c r="AQ16" s="88">
        <v>5.8559666654629297</v>
      </c>
      <c r="AR16" s="88">
        <v>13.005740946973321</v>
      </c>
      <c r="AS16" s="88">
        <v>31.166519758256502</v>
      </c>
      <c r="AT16" s="88">
        <v>8.1170909304937791</v>
      </c>
      <c r="AU16" s="88">
        <v>2.8873939230035601</v>
      </c>
      <c r="AV16" s="88">
        <v>15.39947426886466</v>
      </c>
      <c r="AW16" s="88">
        <v>7.5313732182741102</v>
      </c>
      <c r="AX16" s="88">
        <v>0</v>
      </c>
      <c r="AY16" s="88">
        <v>1.331394743267359</v>
      </c>
      <c r="AZ16" s="88">
        <v>425.231886642169</v>
      </c>
      <c r="BA16" s="88">
        <v>302.29680555584201</v>
      </c>
      <c r="BB16" s="88">
        <v>122.9350810863274</v>
      </c>
      <c r="BC16" s="88">
        <v>1.1002166041105161E-4</v>
      </c>
      <c r="BD16" s="88">
        <v>5.8096544426991095E-2</v>
      </c>
      <c r="BE16" s="88">
        <v>122.4975859256821</v>
      </c>
      <c r="BF16" s="88">
        <v>0.1578782056581623</v>
      </c>
      <c r="BG16" s="88">
        <v>20.399219015305533</v>
      </c>
      <c r="BH16" s="88">
        <v>5.1429702135066</v>
      </c>
      <c r="BI16" s="88">
        <v>2.4909594225543801</v>
      </c>
      <c r="BJ16" s="88">
        <v>50.952832476727394</v>
      </c>
      <c r="BK16" s="88">
        <v>10.25547841441815</v>
      </c>
      <c r="BL16" s="88">
        <v>20.880175765097448</v>
      </c>
      <c r="BM16" s="88">
        <v>30.560509825559201</v>
      </c>
      <c r="BN16" s="88">
        <v>0.88400010878707103</v>
      </c>
      <c r="BO16" s="88">
        <v>2406.3277044413153</v>
      </c>
      <c r="BP16" s="88">
        <v>16.850680013265311</v>
      </c>
      <c r="BQ16" s="88">
        <v>58.954962439370092</v>
      </c>
      <c r="BR16" s="88">
        <v>6.4357362983294402E-3</v>
      </c>
      <c r="BS16" s="88">
        <v>12.284676498645069</v>
      </c>
      <c r="BT16" s="88">
        <v>0</v>
      </c>
      <c r="BU16" s="88">
        <v>3.9539744506357499E-2</v>
      </c>
      <c r="BV16" s="88">
        <v>122.4953003554952</v>
      </c>
      <c r="BW16" s="88">
        <v>37.857716769985302</v>
      </c>
      <c r="BX16" s="48"/>
      <c r="BY16" s="79">
        <f t="shared" si="0"/>
        <v>1.1854514579986614E-2</v>
      </c>
      <c r="BZ16" s="54">
        <f t="shared" si="1"/>
        <v>-4.8824932155575084E-4</v>
      </c>
      <c r="CA16" s="79">
        <f t="shared" si="2"/>
        <v>1.2160177068139399E-3</v>
      </c>
      <c r="CB16" s="79">
        <f t="shared" si="3"/>
        <v>8.3836521617923002E-3</v>
      </c>
      <c r="CC16" s="79">
        <f t="shared" si="4"/>
        <v>8.1449052854077122E-3</v>
      </c>
      <c r="CD16" s="79">
        <f t="shared" si="5"/>
        <v>1.0284608606612369E-2</v>
      </c>
      <c r="CE16" s="54">
        <f t="shared" si="6"/>
        <v>6.54720672116876E-3</v>
      </c>
      <c r="CF16" s="79">
        <f t="shared" si="7"/>
        <v>1.1304599336456082E-2</v>
      </c>
      <c r="CH16" s="88">
        <f t="shared" si="8"/>
        <v>5.5932694869197803</v>
      </c>
      <c r="CI16" s="88">
        <f t="shared" si="9"/>
        <v>24.496204741315069</v>
      </c>
    </row>
    <row r="17" spans="1:87" x14ac:dyDescent="0.25">
      <c r="A17" s="87" t="s">
        <v>16</v>
      </c>
      <c r="B17" s="88">
        <v>109.77546436</v>
      </c>
      <c r="C17" s="88">
        <v>3.5064195599999999</v>
      </c>
      <c r="D17" s="88">
        <v>41.348416440000001</v>
      </c>
      <c r="E17" s="88">
        <v>14.50213772</v>
      </c>
      <c r="F17" s="88">
        <v>12.935662519999999</v>
      </c>
      <c r="G17" s="88">
        <v>0.50833947999999995</v>
      </c>
      <c r="H17" s="88">
        <v>15.4289766</v>
      </c>
      <c r="I17" s="88">
        <v>0.25416971999999999</v>
      </c>
      <c r="J17" s="88"/>
      <c r="K17" s="88" t="s">
        <v>16</v>
      </c>
      <c r="L17" s="88">
        <v>0</v>
      </c>
      <c r="M17" s="88">
        <v>2.2021792890094E-3</v>
      </c>
      <c r="N17" s="88">
        <v>4.7495572050258603E-2</v>
      </c>
      <c r="O17" s="88">
        <v>4.7495572050258603E-2</v>
      </c>
      <c r="P17" s="88">
        <v>1.9177372979050568E-2</v>
      </c>
      <c r="Q17" s="88">
        <v>1.5684829302071782E-3</v>
      </c>
      <c r="R17" s="88">
        <v>0.1731766619772416</v>
      </c>
      <c r="S17" s="88">
        <v>121.71766965358839</v>
      </c>
      <c r="T17" s="88">
        <v>109.34610892816781</v>
      </c>
      <c r="U17" s="88">
        <v>0.988149959797615</v>
      </c>
      <c r="V17" s="88">
        <v>21.959228105292603</v>
      </c>
      <c r="W17" s="88">
        <v>0.50190947309313905</v>
      </c>
      <c r="X17" s="88">
        <v>5.7670191186582499E-3</v>
      </c>
      <c r="Y17" s="88">
        <v>0</v>
      </c>
      <c r="Z17" s="88">
        <v>1.8876093086932428</v>
      </c>
      <c r="AA17" s="88">
        <v>1.8876093086932428</v>
      </c>
      <c r="AB17" s="88">
        <v>0.25319035173641402</v>
      </c>
      <c r="AC17" s="88">
        <v>0</v>
      </c>
      <c r="AD17" s="88">
        <v>0.48960062556148798</v>
      </c>
      <c r="AE17" s="88">
        <v>0</v>
      </c>
      <c r="AF17" s="88">
        <v>4.5069089878778702E-2</v>
      </c>
      <c r="AG17" s="88">
        <v>4.0406581303703104E-4</v>
      </c>
      <c r="AH17" s="88">
        <v>4.6151411617035003E-2</v>
      </c>
      <c r="AI17" s="88">
        <v>2.7271423266422997E-4</v>
      </c>
      <c r="AJ17" s="88">
        <v>3.4971676890270302</v>
      </c>
      <c r="AK17" s="88">
        <v>0</v>
      </c>
      <c r="AL17" s="88">
        <v>37.324547482156198</v>
      </c>
      <c r="AM17" s="88">
        <v>37.073967828171604</v>
      </c>
      <c r="AN17" s="88">
        <v>4.1193314663051002</v>
      </c>
      <c r="AO17" s="88">
        <v>41.193299294476802</v>
      </c>
      <c r="AP17" s="88">
        <v>0</v>
      </c>
      <c r="AQ17" s="88">
        <v>1.8862249983503909</v>
      </c>
      <c r="AR17" s="88">
        <v>0.1009193775690734</v>
      </c>
      <c r="AS17" s="88">
        <v>4.4125225566130304</v>
      </c>
      <c r="AT17" s="88">
        <v>0.13778174867309301</v>
      </c>
      <c r="AU17" s="88">
        <v>0.36571669166707899</v>
      </c>
      <c r="AV17" s="88">
        <v>0.86477134763030605</v>
      </c>
      <c r="AW17" s="88">
        <v>0.20133614152570789</v>
      </c>
      <c r="AX17" s="88">
        <v>0</v>
      </c>
      <c r="AY17" s="88">
        <v>5.5479890698148501E-2</v>
      </c>
      <c r="AZ17" s="88">
        <v>16.909313093462739</v>
      </c>
      <c r="BA17" s="88">
        <v>12.89717951808395</v>
      </c>
      <c r="BB17" s="88">
        <v>4.0121335753787699</v>
      </c>
      <c r="BC17" s="88">
        <v>5.8765962841096306E-5</v>
      </c>
      <c r="BD17" s="88">
        <v>9.7943197914427584E-6</v>
      </c>
      <c r="BE17" s="88">
        <v>0.38241653939383802</v>
      </c>
      <c r="BF17" s="88">
        <v>8.4329348479086297E-2</v>
      </c>
      <c r="BG17" s="88">
        <v>2.3159028479306798</v>
      </c>
      <c r="BH17" s="88">
        <v>0.57790190606105596</v>
      </c>
      <c r="BI17" s="88">
        <v>0.30910665658052</v>
      </c>
      <c r="BJ17" s="88">
        <v>5.7878862874716805</v>
      </c>
      <c r="BK17" s="88">
        <v>4.5643871991710494</v>
      </c>
      <c r="BL17" s="88">
        <v>0.31523541423193602</v>
      </c>
      <c r="BM17" s="88">
        <v>1.398313700513125</v>
      </c>
      <c r="BN17" s="88">
        <v>1.305937598174572E-5</v>
      </c>
      <c r="BO17" s="88">
        <v>0.50638121221139998</v>
      </c>
      <c r="BP17" s="88">
        <v>1.04376219057233</v>
      </c>
      <c r="BQ17" s="88">
        <v>0</v>
      </c>
      <c r="BR17" s="88">
        <v>3.4379846059403398E-3</v>
      </c>
      <c r="BS17" s="88">
        <v>0.11768862908469599</v>
      </c>
      <c r="BT17" s="88">
        <v>0</v>
      </c>
      <c r="BU17" s="88">
        <v>2.0432982436878799E-2</v>
      </c>
      <c r="BV17" s="88">
        <v>15.369539837629581</v>
      </c>
      <c r="BW17" s="88">
        <v>0.15988556313618491</v>
      </c>
      <c r="BX17" s="48"/>
      <c r="BY17" s="79">
        <f t="shared" si="0"/>
        <v>-3.9112148997535101E-3</v>
      </c>
      <c r="BZ17" s="54">
        <f t="shared" si="1"/>
        <v>-2.6385521796968431E-3</v>
      </c>
      <c r="CA17" s="79">
        <f t="shared" si="2"/>
        <v>-3.7514652041943939E-3</v>
      </c>
      <c r="CB17" s="79">
        <f t="shared" si="3"/>
        <v>0.16598762333797079</v>
      </c>
      <c r="CC17" s="79">
        <f t="shared" si="4"/>
        <v>-2.9749540741767066E-3</v>
      </c>
      <c r="CD17" s="79">
        <f t="shared" si="5"/>
        <v>-3.8522834948801869E-3</v>
      </c>
      <c r="CE17" s="54">
        <f t="shared" si="6"/>
        <v>-3.8522815810362343E-3</v>
      </c>
      <c r="CF17" s="79">
        <f t="shared" si="7"/>
        <v>-3.8532058955959305E-3</v>
      </c>
      <c r="CH17" s="88">
        <f t="shared" si="8"/>
        <v>-0.15511714552319944</v>
      </c>
      <c r="CI17" s="88">
        <f t="shared" si="9"/>
        <v>-1.9582677885999766E-3</v>
      </c>
    </row>
    <row r="18" spans="1:87" x14ac:dyDescent="0.25">
      <c r="A18" s="87" t="s">
        <v>17</v>
      </c>
      <c r="B18" s="88">
        <v>1309.4066284</v>
      </c>
      <c r="C18" s="88">
        <v>140.00267878</v>
      </c>
      <c r="D18" s="88">
        <v>5700.6326447000001</v>
      </c>
      <c r="E18" s="88">
        <v>2375.3890253999998</v>
      </c>
      <c r="F18" s="88">
        <v>2297.4172858000002</v>
      </c>
      <c r="G18" s="88">
        <v>5307.3618767999997</v>
      </c>
      <c r="H18" s="88">
        <v>185.42680755999999</v>
      </c>
      <c r="I18" s="88">
        <v>35.950779400000002</v>
      </c>
      <c r="J18" s="88"/>
      <c r="K18" s="88" t="s">
        <v>17</v>
      </c>
      <c r="L18" s="88">
        <v>0</v>
      </c>
      <c r="M18" s="88">
        <v>0</v>
      </c>
      <c r="N18" s="88">
        <v>9.8260937471506341E-2</v>
      </c>
      <c r="O18" s="88">
        <v>9.8260937471506341E-2</v>
      </c>
      <c r="P18" s="88">
        <v>3.9603049989467322E-2</v>
      </c>
      <c r="Q18" s="88">
        <v>0</v>
      </c>
      <c r="R18" s="88">
        <v>0.54526058886689099</v>
      </c>
      <c r="S18" s="88">
        <v>400.89511721239779</v>
      </c>
      <c r="T18" s="88">
        <v>1320.6987215231852</v>
      </c>
      <c r="U18" s="88">
        <v>2.063467554329562</v>
      </c>
      <c r="V18" s="88">
        <v>47.782888409573822</v>
      </c>
      <c r="W18" s="88">
        <v>1.0480958084713832</v>
      </c>
      <c r="X18" s="88">
        <v>0</v>
      </c>
      <c r="Y18" s="88">
        <v>0</v>
      </c>
      <c r="Z18" s="88">
        <v>66.072208371848404</v>
      </c>
      <c r="AA18" s="88">
        <v>66.072208371848404</v>
      </c>
      <c r="AB18" s="88">
        <v>36.3356586134691</v>
      </c>
      <c r="AC18" s="88">
        <v>0</v>
      </c>
      <c r="AD18" s="88">
        <v>2.4426066156635438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140.14056478449328</v>
      </c>
      <c r="AK18" s="88">
        <v>0</v>
      </c>
      <c r="AL18" s="88">
        <v>233.6258950104453</v>
      </c>
      <c r="AM18" s="88">
        <v>5130.0699969870502</v>
      </c>
      <c r="AN18" s="88">
        <v>570.00783184704005</v>
      </c>
      <c r="AO18" s="88">
        <v>5700.0778288340898</v>
      </c>
      <c r="AP18" s="88">
        <v>0</v>
      </c>
      <c r="AQ18" s="88">
        <v>6.51985697880475</v>
      </c>
      <c r="AR18" s="88">
        <v>128.9538111972725</v>
      </c>
      <c r="AS18" s="88">
        <v>36.971941017973101</v>
      </c>
      <c r="AT18" s="88">
        <v>75.525558580146992</v>
      </c>
      <c r="AU18" s="88">
        <v>5.9493026724018705</v>
      </c>
      <c r="AV18" s="88">
        <v>102.6441786103077</v>
      </c>
      <c r="AW18" s="88">
        <v>65.039054378757697</v>
      </c>
      <c r="AX18" s="88">
        <v>0</v>
      </c>
      <c r="AY18" s="88">
        <v>10.543823641643481</v>
      </c>
      <c r="AZ18" s="88">
        <v>2427.2379647702501</v>
      </c>
      <c r="BA18" s="88">
        <v>2300.9648943302109</v>
      </c>
      <c r="BB18" s="88">
        <v>126.27307044003139</v>
      </c>
      <c r="BC18" s="88">
        <v>0</v>
      </c>
      <c r="BD18" s="88">
        <v>0.60618379668975897</v>
      </c>
      <c r="BE18" s="88">
        <v>1253.1385259247691</v>
      </c>
      <c r="BF18" s="88">
        <v>0</v>
      </c>
      <c r="BG18" s="88">
        <v>57.043031923463104</v>
      </c>
      <c r="BH18" s="88">
        <v>14.867753198714041</v>
      </c>
      <c r="BI18" s="88">
        <v>5.2059635927382892</v>
      </c>
      <c r="BJ18" s="88">
        <v>142.2624549780551</v>
      </c>
      <c r="BK18" s="88">
        <v>11.357909905957261</v>
      </c>
      <c r="BL18" s="88">
        <v>196.7206332549051</v>
      </c>
      <c r="BM18" s="88">
        <v>233.23822075851879</v>
      </c>
      <c r="BN18" s="88">
        <v>9.2263978218334692</v>
      </c>
      <c r="BO18" s="88">
        <v>5333.4711373754899</v>
      </c>
      <c r="BP18" s="88">
        <v>20.576885990602719</v>
      </c>
      <c r="BQ18" s="88">
        <v>126.50422824451451</v>
      </c>
      <c r="BR18" s="88">
        <v>0</v>
      </c>
      <c r="BS18" s="88">
        <v>14.45689797006999</v>
      </c>
      <c r="BT18" s="88">
        <v>0</v>
      </c>
      <c r="BU18" s="88">
        <v>4.1527303866558604E-2</v>
      </c>
      <c r="BV18" s="88">
        <v>185.869127499629</v>
      </c>
      <c r="BW18" s="88">
        <v>44.493929407699795</v>
      </c>
      <c r="BX18" s="48"/>
      <c r="BY18" s="79">
        <f t="shared" si="0"/>
        <v>8.623824622747852E-3</v>
      </c>
      <c r="BZ18" s="54">
        <f t="shared" si="1"/>
        <v>9.8488118723753858E-4</v>
      </c>
      <c r="CA18" s="79">
        <f t="shared" si="2"/>
        <v>-9.7325314660669788E-5</v>
      </c>
      <c r="CB18" s="79">
        <f t="shared" si="3"/>
        <v>2.1827557008906887E-2</v>
      </c>
      <c r="CC18" s="79">
        <f t="shared" si="4"/>
        <v>1.5441724723401179E-3</v>
      </c>
      <c r="CD18" s="79">
        <f t="shared" si="5"/>
        <v>4.9194423108062952E-3</v>
      </c>
      <c r="CE18" s="54">
        <f t="shared" si="6"/>
        <v>2.3854152775935108E-3</v>
      </c>
      <c r="CF18" s="79">
        <f t="shared" si="7"/>
        <v>1.0705726548701699E-2</v>
      </c>
      <c r="CH18" s="88">
        <f t="shared" si="8"/>
        <v>-0.55481586591031373</v>
      </c>
      <c r="CI18" s="88">
        <f t="shared" si="9"/>
        <v>26.109260575490225</v>
      </c>
    </row>
    <row r="19" spans="1:87" x14ac:dyDescent="0.25">
      <c r="A19" s="87" t="s">
        <v>18</v>
      </c>
      <c r="B19" s="88">
        <v>3462.0425478000002</v>
      </c>
      <c r="C19" s="88">
        <v>623.33273459999998</v>
      </c>
      <c r="D19" s="88">
        <v>3676.1908659999999</v>
      </c>
      <c r="E19" s="88">
        <v>969.40299138</v>
      </c>
      <c r="F19" s="88">
        <v>908.02453449999996</v>
      </c>
      <c r="G19" s="88">
        <v>1665.6174939</v>
      </c>
      <c r="H19" s="88">
        <v>357.81509569999997</v>
      </c>
      <c r="I19" s="88">
        <v>2.8457737600000002</v>
      </c>
      <c r="J19" s="88"/>
      <c r="K19" s="88" t="s">
        <v>18</v>
      </c>
      <c r="L19" s="88">
        <v>0</v>
      </c>
      <c r="M19" s="88">
        <v>0.67431369144375097</v>
      </c>
      <c r="N19" s="88">
        <v>0.1348896696526066</v>
      </c>
      <c r="O19" s="88">
        <v>0.1348896696526066</v>
      </c>
      <c r="P19" s="88">
        <v>6.5006895087551003E-2</v>
      </c>
      <c r="Q19" s="88">
        <v>0.48026437157823298</v>
      </c>
      <c r="R19" s="88">
        <v>4.9092808479101393</v>
      </c>
      <c r="S19" s="88">
        <v>665.70900164069599</v>
      </c>
      <c r="T19" s="88">
        <v>3456.8415571514001</v>
      </c>
      <c r="U19" s="88">
        <v>1.9824930866323749</v>
      </c>
      <c r="V19" s="88">
        <v>1.3880115861422961</v>
      </c>
      <c r="W19" s="88">
        <v>0.1351229131682071</v>
      </c>
      <c r="X19" s="88">
        <v>1.765840226445234</v>
      </c>
      <c r="Y19" s="88">
        <v>0</v>
      </c>
      <c r="Z19" s="88">
        <v>265.15678504011299</v>
      </c>
      <c r="AA19" s="88">
        <v>265.15678504011299</v>
      </c>
      <c r="AB19" s="88">
        <v>2.8497922242034299</v>
      </c>
      <c r="AC19" s="88">
        <v>0</v>
      </c>
      <c r="AD19" s="88">
        <v>1.090124861081256E-3</v>
      </c>
      <c r="AE19" s="88">
        <v>0</v>
      </c>
      <c r="AF19" s="88">
        <v>13.80004564101664</v>
      </c>
      <c r="AG19" s="88">
        <v>0.12372109251145019</v>
      </c>
      <c r="AH19" s="88">
        <v>14.13140037926993</v>
      </c>
      <c r="AI19" s="88">
        <v>8.3501271258354104E-2</v>
      </c>
      <c r="AJ19" s="88">
        <v>622.84156504792202</v>
      </c>
      <c r="AK19" s="88">
        <v>0</v>
      </c>
      <c r="AL19" s="88">
        <v>359.86948374565202</v>
      </c>
      <c r="AM19" s="88">
        <v>3306.9037956672501</v>
      </c>
      <c r="AN19" s="88">
        <v>367.433808993534</v>
      </c>
      <c r="AO19" s="88">
        <v>3674.33760466079</v>
      </c>
      <c r="AP19" s="88">
        <v>0</v>
      </c>
      <c r="AQ19" s="88">
        <v>0.78035309232405603</v>
      </c>
      <c r="AR19" s="88">
        <v>7.12354758729475</v>
      </c>
      <c r="AS19" s="88">
        <v>34.064614332621204</v>
      </c>
      <c r="AT19" s="88">
        <v>14.26880988032209</v>
      </c>
      <c r="AU19" s="88">
        <v>25.045345446738999</v>
      </c>
      <c r="AV19" s="88">
        <v>56.692912278862501</v>
      </c>
      <c r="AW19" s="88">
        <v>13.25178427246923</v>
      </c>
      <c r="AX19" s="88">
        <v>2.1544475492870703</v>
      </c>
      <c r="AY19" s="88">
        <v>4.8946923060456093</v>
      </c>
      <c r="AZ19" s="88">
        <v>975.08883796633404</v>
      </c>
      <c r="BA19" s="88">
        <v>907.33798953718292</v>
      </c>
      <c r="BB19" s="88">
        <v>67.750848429151603</v>
      </c>
      <c r="BC19" s="88">
        <v>1.3040739650677639E-2</v>
      </c>
      <c r="BD19" s="88">
        <v>4.9824298241262699E-3</v>
      </c>
      <c r="BE19" s="88">
        <v>34.118262690741105</v>
      </c>
      <c r="BF19" s="88">
        <v>18.713508931474831</v>
      </c>
      <c r="BG19" s="88">
        <v>149.78266672409688</v>
      </c>
      <c r="BH19" s="88">
        <v>37.656619460418597</v>
      </c>
      <c r="BI19" s="88">
        <v>20.017671199215091</v>
      </c>
      <c r="BJ19" s="88">
        <v>374.33774385434003</v>
      </c>
      <c r="BK19" s="88">
        <v>5.3977412471199102</v>
      </c>
      <c r="BL19" s="88">
        <v>21.27320461602644</v>
      </c>
      <c r="BM19" s="88">
        <v>127.9414326017294</v>
      </c>
      <c r="BN19" s="88">
        <v>4.7316968644763702E-2</v>
      </c>
      <c r="BO19" s="88">
        <v>1677.9637441095251</v>
      </c>
      <c r="BP19" s="88">
        <v>26.2144845133286</v>
      </c>
      <c r="BQ19" s="88">
        <v>0</v>
      </c>
      <c r="BR19" s="88">
        <v>1.0527007674333231</v>
      </c>
      <c r="BS19" s="88">
        <v>12.055004594520639</v>
      </c>
      <c r="BT19" s="88">
        <v>0</v>
      </c>
      <c r="BU19" s="88">
        <v>1.1338842855631199</v>
      </c>
      <c r="BV19" s="88">
        <v>357.31072990823202</v>
      </c>
      <c r="BW19" s="88">
        <v>0.61426530559477799</v>
      </c>
      <c r="BX19" s="48"/>
      <c r="BY19" s="79">
        <f t="shared" si="0"/>
        <v>-1.5022896387871061E-3</v>
      </c>
      <c r="BZ19" s="54">
        <f t="shared" si="1"/>
        <v>-7.879733003163269E-4</v>
      </c>
      <c r="CA19" s="79">
        <f t="shared" si="2"/>
        <v>-5.0412544037094448E-4</v>
      </c>
      <c r="CB19" s="79">
        <f t="shared" si="3"/>
        <v>5.8653074489072006E-3</v>
      </c>
      <c r="CC19" s="79">
        <f t="shared" si="4"/>
        <v>-7.5608635750693822E-4</v>
      </c>
      <c r="CD19" s="79">
        <f t="shared" si="5"/>
        <v>7.4124162688857815E-3</v>
      </c>
      <c r="CE19" s="54">
        <f t="shared" si="6"/>
        <v>-1.4095710265696107E-3</v>
      </c>
      <c r="CF19" s="79">
        <f t="shared" si="7"/>
        <v>1.4120814029256396E-3</v>
      </c>
      <c r="CH19" s="88">
        <f t="shared" si="8"/>
        <v>-1.8532613392098938</v>
      </c>
      <c r="CI19" s="88">
        <f t="shared" si="9"/>
        <v>12.346250209525124</v>
      </c>
    </row>
    <row r="20" spans="1:87" x14ac:dyDescent="0.25">
      <c r="A20" s="87" t="s">
        <v>19</v>
      </c>
      <c r="B20" s="88">
        <v>651.60481333999996</v>
      </c>
      <c r="C20" s="88">
        <v>2.5445255800000002</v>
      </c>
      <c r="D20" s="88">
        <v>835.91066590000003</v>
      </c>
      <c r="E20" s="88">
        <v>138.71188061999999</v>
      </c>
      <c r="F20" s="88">
        <v>126.06037670000001</v>
      </c>
      <c r="G20" s="88">
        <v>326.46335133999997</v>
      </c>
      <c r="H20" s="88">
        <v>25.769909179999999</v>
      </c>
      <c r="I20" s="88">
        <v>32.876547719999998</v>
      </c>
      <c r="J20" s="88"/>
      <c r="K20" s="88" t="s">
        <v>19</v>
      </c>
      <c r="L20" s="88">
        <v>3.1616656298329398E-3</v>
      </c>
      <c r="M20" s="88">
        <v>3.1806558952261099</v>
      </c>
      <c r="N20" s="88">
        <v>2.9160307266125299E-2</v>
      </c>
      <c r="O20" s="88">
        <v>2.8909180956827901E-2</v>
      </c>
      <c r="P20" s="88">
        <v>1.821073756179831E-2</v>
      </c>
      <c r="Q20" s="88">
        <v>3.9017056585944399E-2</v>
      </c>
      <c r="R20" s="88">
        <v>2.8784963458716901</v>
      </c>
      <c r="S20" s="88">
        <v>65.025041681588505</v>
      </c>
      <c r="T20" s="88">
        <v>649.61281873046698</v>
      </c>
      <c r="U20" s="88">
        <v>3.1544595276343799</v>
      </c>
      <c r="V20" s="88">
        <v>7.7711038082011905</v>
      </c>
      <c r="W20" s="88">
        <v>0.16092501088642319</v>
      </c>
      <c r="X20" s="88">
        <v>1.2231827547761041</v>
      </c>
      <c r="Y20" s="88">
        <v>1.8190677507895301E-3</v>
      </c>
      <c r="Z20" s="88">
        <v>8.3443650900665105</v>
      </c>
      <c r="AA20" s="88">
        <v>8.3443650900665105</v>
      </c>
      <c r="AB20" s="88">
        <v>32.7754695988138</v>
      </c>
      <c r="AC20" s="88">
        <v>0</v>
      </c>
      <c r="AD20" s="88">
        <v>0.15876497171607759</v>
      </c>
      <c r="AE20" s="88">
        <v>1.732409441403904E-3</v>
      </c>
      <c r="AF20" s="88">
        <v>1.1255599652160371</v>
      </c>
      <c r="AG20" s="88">
        <v>1.3814831109420889E-2</v>
      </c>
      <c r="AH20" s="88">
        <v>1.1099659406268851</v>
      </c>
      <c r="AI20" s="88">
        <v>7.29893193500223E-3</v>
      </c>
      <c r="AJ20" s="88">
        <v>2.53686222325104</v>
      </c>
      <c r="AK20" s="88">
        <v>0</v>
      </c>
      <c r="AL20" s="88">
        <v>36.697930242453197</v>
      </c>
      <c r="AM20" s="88">
        <v>750.015923168923</v>
      </c>
      <c r="AN20" s="88">
        <v>83.335092337285005</v>
      </c>
      <c r="AO20" s="88">
        <v>833.35101550620902</v>
      </c>
      <c r="AP20" s="88">
        <v>1.2926836958283018E-5</v>
      </c>
      <c r="AQ20" s="88">
        <v>0.78165945755827004</v>
      </c>
      <c r="AR20" s="88">
        <v>9.4312183622965506E-2</v>
      </c>
      <c r="AS20" s="88">
        <v>4.0449146588898497</v>
      </c>
      <c r="AT20" s="88">
        <v>0.49046539019053398</v>
      </c>
      <c r="AU20" s="88">
        <v>1.637169346935851</v>
      </c>
      <c r="AV20" s="88">
        <v>2.6497308334022103</v>
      </c>
      <c r="AW20" s="88">
        <v>0.14365516129565631</v>
      </c>
      <c r="AX20" s="88">
        <v>0</v>
      </c>
      <c r="AY20" s="88">
        <v>3.5757568084789702</v>
      </c>
      <c r="AZ20" s="88">
        <v>138.27794257202208</v>
      </c>
      <c r="BA20" s="88">
        <v>125.6654402632317</v>
      </c>
      <c r="BB20" s="88">
        <v>12.61250230879037</v>
      </c>
      <c r="BC20" s="88">
        <v>4.9703235833925705E-2</v>
      </c>
      <c r="BD20" s="88">
        <v>4.0104054850995004E-3</v>
      </c>
      <c r="BE20" s="88">
        <v>37.194460829929795</v>
      </c>
      <c r="BF20" s="88">
        <v>8.0725976901072904</v>
      </c>
      <c r="BG20" s="88">
        <v>6.1920776820604395</v>
      </c>
      <c r="BH20" s="88">
        <v>0.65219720894856104</v>
      </c>
      <c r="BI20" s="88">
        <v>0.23267302016677899</v>
      </c>
      <c r="BJ20" s="88">
        <v>15.48439481031984</v>
      </c>
      <c r="BK20" s="88">
        <v>1.5297598143531901</v>
      </c>
      <c r="BL20" s="88">
        <v>4.5259681454168597</v>
      </c>
      <c r="BM20" s="88">
        <v>44.6248448794897</v>
      </c>
      <c r="BN20" s="88">
        <v>4.1422631547038298E-2</v>
      </c>
      <c r="BO20" s="88">
        <v>325.45955129328502</v>
      </c>
      <c r="BP20" s="88">
        <v>1.328515365426743</v>
      </c>
      <c r="BQ20" s="88">
        <v>3.6583469082932298</v>
      </c>
      <c r="BR20" s="88">
        <v>8.3545102355858908E-2</v>
      </c>
      <c r="BS20" s="88">
        <v>0.78847312498949895</v>
      </c>
      <c r="BT20" s="88">
        <v>0</v>
      </c>
      <c r="BU20" s="88">
        <v>0.10546169043138939</v>
      </c>
      <c r="BV20" s="88">
        <v>25.689400229280601</v>
      </c>
      <c r="BW20" s="88">
        <v>0.10275795059883031</v>
      </c>
      <c r="BX20" s="48"/>
      <c r="BY20" s="79">
        <f t="shared" si="0"/>
        <v>-3.057059384387298E-3</v>
      </c>
      <c r="BZ20" s="54">
        <f t="shared" si="1"/>
        <v>-3.0117035604570836E-3</v>
      </c>
      <c r="CA20" s="79">
        <f t="shared" si="2"/>
        <v>-3.0621099816152048E-3</v>
      </c>
      <c r="CB20" s="79">
        <f t="shared" si="3"/>
        <v>-3.1283408893191594E-3</v>
      </c>
      <c r="CC20" s="79">
        <f t="shared" si="4"/>
        <v>-3.1329149341523788E-3</v>
      </c>
      <c r="CD20" s="79">
        <f t="shared" si="5"/>
        <v>-3.0747710044474034E-3</v>
      </c>
      <c r="CE20" s="79">
        <f t="shared" si="6"/>
        <v>-3.1241456908928985E-3</v>
      </c>
      <c r="CF20" s="79">
        <f t="shared" si="7"/>
        <v>-3.074474912848246E-3</v>
      </c>
      <c r="CH20" s="88">
        <f t="shared" si="8"/>
        <v>-2.5596503937910029</v>
      </c>
      <c r="CI20" s="88">
        <f t="shared" si="9"/>
        <v>-1.0038000467149573</v>
      </c>
    </row>
    <row r="21" spans="1:87" x14ac:dyDescent="0.25">
      <c r="A21" s="87" t="s">
        <v>20</v>
      </c>
      <c r="B21" s="88">
        <v>1178.1846788</v>
      </c>
      <c r="C21" s="88">
        <v>157.17201366</v>
      </c>
      <c r="D21" s="88">
        <v>902.01471077999997</v>
      </c>
      <c r="E21" s="88">
        <v>279.58555660000002</v>
      </c>
      <c r="F21" s="88">
        <v>246.1001866</v>
      </c>
      <c r="G21" s="88">
        <v>87.263352080000004</v>
      </c>
      <c r="H21" s="88">
        <v>444.39667852000002</v>
      </c>
      <c r="I21" s="88">
        <v>44.247341400000003</v>
      </c>
      <c r="J21" s="88"/>
      <c r="K21" s="88" t="s">
        <v>20</v>
      </c>
      <c r="L21" s="88">
        <v>0</v>
      </c>
      <c r="M21" s="88">
        <v>4.4618623482531004E-3</v>
      </c>
      <c r="N21" s="88">
        <v>4.1029559795671099E-2</v>
      </c>
      <c r="O21" s="88">
        <v>4.1029559795671099E-2</v>
      </c>
      <c r="P21" s="88">
        <v>1.6606917566428011E-2</v>
      </c>
      <c r="Q21" s="88">
        <v>3.1778697740813501E-3</v>
      </c>
      <c r="R21" s="88">
        <v>1.1181606808471911</v>
      </c>
      <c r="S21" s="88">
        <v>1104.00347918118</v>
      </c>
      <c r="T21" s="88">
        <v>1174.9962679718019</v>
      </c>
      <c r="U21" s="88">
        <v>2.5837954249048423</v>
      </c>
      <c r="V21" s="88">
        <v>19.065613026747037</v>
      </c>
      <c r="W21" s="88">
        <v>0.80825656707716598</v>
      </c>
      <c r="X21" s="88">
        <v>1.168436731520031E-2</v>
      </c>
      <c r="Y21" s="88">
        <v>0</v>
      </c>
      <c r="Z21" s="88">
        <v>426.95618445786198</v>
      </c>
      <c r="AA21" s="88">
        <v>426.95618445786198</v>
      </c>
      <c r="AB21" s="88">
        <v>44.110714535274596</v>
      </c>
      <c r="AC21" s="88">
        <v>0</v>
      </c>
      <c r="AD21" s="88">
        <v>0.66189817904065795</v>
      </c>
      <c r="AE21" s="88">
        <v>0</v>
      </c>
      <c r="AF21" s="88">
        <v>9.1313430252164596E-2</v>
      </c>
      <c r="AG21" s="88">
        <v>8.1866418867154896E-4</v>
      </c>
      <c r="AH21" s="88">
        <v>9.3506438419947296E-2</v>
      </c>
      <c r="AI21" s="88">
        <v>5.5252543072801998E-4</v>
      </c>
      <c r="AJ21" s="88">
        <v>156.76859316291598</v>
      </c>
      <c r="AK21" s="88">
        <v>0</v>
      </c>
      <c r="AL21" s="88">
        <v>462.24225284809501</v>
      </c>
      <c r="AM21" s="88">
        <v>809.4353604788439</v>
      </c>
      <c r="AN21" s="88">
        <v>89.937395773298604</v>
      </c>
      <c r="AO21" s="88">
        <v>899.37275625214193</v>
      </c>
      <c r="AP21" s="88">
        <v>0</v>
      </c>
      <c r="AQ21" s="88">
        <v>2.2428177024531868</v>
      </c>
      <c r="AR21" s="88">
        <v>2.1085009838125499</v>
      </c>
      <c r="AS21" s="88">
        <v>4.3400297541427495</v>
      </c>
      <c r="AT21" s="88">
        <v>2.7841013700623298</v>
      </c>
      <c r="AU21" s="88">
        <v>8.3570913429123994</v>
      </c>
      <c r="AV21" s="88">
        <v>16.626478305968448</v>
      </c>
      <c r="AW21" s="88">
        <v>4.0059367995392199</v>
      </c>
      <c r="AX21" s="88">
        <v>0</v>
      </c>
      <c r="AY21" s="88">
        <v>1.167732207268638</v>
      </c>
      <c r="AZ21" s="88">
        <v>282.11954836298196</v>
      </c>
      <c r="BA21" s="88">
        <v>245.465093960628</v>
      </c>
      <c r="BB21" s="88">
        <v>36.654454402354403</v>
      </c>
      <c r="BC21" s="88">
        <v>1.19064137965244E-4</v>
      </c>
      <c r="BD21" s="88">
        <v>7.8303940210651506E-3</v>
      </c>
      <c r="BE21" s="88">
        <v>12.07386046638778</v>
      </c>
      <c r="BF21" s="88">
        <v>0.27617047239537595</v>
      </c>
      <c r="BG21" s="88">
        <v>42.915083247408106</v>
      </c>
      <c r="BH21" s="88">
        <v>11.632226588843508</v>
      </c>
      <c r="BI21" s="88">
        <v>5.8467690715785601</v>
      </c>
      <c r="BJ21" s="88">
        <v>107.3073750811576</v>
      </c>
      <c r="BK21" s="88">
        <v>3.9109282113438697</v>
      </c>
      <c r="BL21" s="88">
        <v>6.6704761553597001</v>
      </c>
      <c r="BM21" s="88">
        <v>23.654070500504201</v>
      </c>
      <c r="BN21" s="88">
        <v>3.1271909270655804E-2</v>
      </c>
      <c r="BO21" s="88">
        <v>86.994612000154291</v>
      </c>
      <c r="BP21" s="88">
        <v>0.99887141081651398</v>
      </c>
      <c r="BQ21" s="88">
        <v>0</v>
      </c>
      <c r="BR21" s="88">
        <v>6.9655739817126496E-3</v>
      </c>
      <c r="BS21" s="88">
        <v>0.14535661873112971</v>
      </c>
      <c r="BT21" s="88">
        <v>0</v>
      </c>
      <c r="BU21" s="88">
        <v>1.9766099267514339E-2</v>
      </c>
      <c r="BV21" s="88">
        <v>443.17575996075698</v>
      </c>
      <c r="BW21" s="88">
        <v>0.13817485018546372</v>
      </c>
      <c r="BX21" s="48"/>
      <c r="BY21" s="79">
        <f t="shared" si="0"/>
        <v>-2.7062063236517192E-3</v>
      </c>
      <c r="BZ21" s="54">
        <f t="shared" si="1"/>
        <v>-2.5667451074128322E-3</v>
      </c>
      <c r="CA21" s="79">
        <f t="shared" si="2"/>
        <v>-2.9289483821981878E-3</v>
      </c>
      <c r="CB21" s="79">
        <f t="shared" si="3"/>
        <v>9.0633857978840281E-3</v>
      </c>
      <c r="CC21" s="79">
        <f t="shared" si="4"/>
        <v>-2.5806264031983648E-3</v>
      </c>
      <c r="CD21" s="79">
        <f t="shared" si="5"/>
        <v>-3.0796442428585803E-3</v>
      </c>
      <c r="CE21" s="79">
        <f t="shared" si="6"/>
        <v>-2.7473620264425501E-3</v>
      </c>
      <c r="CF21" s="79">
        <f t="shared" si="7"/>
        <v>-3.087798281263683E-3</v>
      </c>
      <c r="CH21" s="88">
        <f t="shared" si="8"/>
        <v>-2.6419545278580472</v>
      </c>
      <c r="CI21" s="88">
        <f t="shared" si="9"/>
        <v>-0.26874007984571335</v>
      </c>
    </row>
    <row r="22" spans="1:87" x14ac:dyDescent="0.25">
      <c r="A22" s="87" t="s">
        <v>129</v>
      </c>
      <c r="B22" s="88">
        <v>699.35419511999999</v>
      </c>
      <c r="C22" s="88">
        <v>21.359551719999999</v>
      </c>
      <c r="D22" s="88">
        <v>1426.2595005999999</v>
      </c>
      <c r="E22" s="88">
        <v>75.139122939999993</v>
      </c>
      <c r="F22" s="88">
        <v>73.238436379999996</v>
      </c>
      <c r="G22" s="88">
        <v>282.65635789999999</v>
      </c>
      <c r="H22" s="88">
        <v>94.489572940000002</v>
      </c>
      <c r="I22" s="88"/>
      <c r="J22" s="88"/>
      <c r="K22" s="88" t="s">
        <v>129</v>
      </c>
      <c r="L22" s="88">
        <v>2.0498869369312601E-2</v>
      </c>
      <c r="M22" s="88">
        <v>4.8032236017901402E-2</v>
      </c>
      <c r="N22" s="88">
        <v>9.6786347339605394E-2</v>
      </c>
      <c r="O22" s="88">
        <v>9.5157772707352789E-2</v>
      </c>
      <c r="P22" s="88">
        <v>7.5594452224739012E-2</v>
      </c>
      <c r="Q22" s="88">
        <v>1.4638429160975991E-2</v>
      </c>
      <c r="R22" s="88">
        <v>3.8981301825360299</v>
      </c>
      <c r="S22" s="88">
        <v>340.62672806376298</v>
      </c>
      <c r="T22" s="88">
        <v>697.174114328168</v>
      </c>
      <c r="U22" s="88">
        <v>4.9294876567635004</v>
      </c>
      <c r="V22" s="88">
        <v>37.151405773591399</v>
      </c>
      <c r="W22" s="88">
        <v>0.77313504385522103</v>
      </c>
      <c r="X22" s="88">
        <v>5.5877825558623598E-2</v>
      </c>
      <c r="Y22" s="88">
        <v>1.179307643424439E-2</v>
      </c>
      <c r="Z22" s="88">
        <v>56.517790406595701</v>
      </c>
      <c r="AA22" s="88">
        <v>56.517790406595701</v>
      </c>
      <c r="AB22" s="88">
        <v>0</v>
      </c>
      <c r="AC22" s="88">
        <v>0</v>
      </c>
      <c r="AD22" s="88">
        <v>0.76556837538429201</v>
      </c>
      <c r="AE22" s="88">
        <v>1.123186959716045E-2</v>
      </c>
      <c r="AF22" s="88">
        <v>0.44936672723647197</v>
      </c>
      <c r="AG22" s="88">
        <v>2.8169061327072101E-2</v>
      </c>
      <c r="AH22" s="88">
        <v>0.1836688404424677</v>
      </c>
      <c r="AI22" s="88">
        <v>5.8895163136129802E-3</v>
      </c>
      <c r="AJ22" s="88">
        <v>21.300083903724001</v>
      </c>
      <c r="AK22" s="88">
        <v>0</v>
      </c>
      <c r="AL22" s="88">
        <v>131.5483277054845</v>
      </c>
      <c r="AM22" s="88">
        <v>1279.8385739781838</v>
      </c>
      <c r="AN22" s="88">
        <v>142.2040429569733</v>
      </c>
      <c r="AO22" s="88">
        <v>1422.0426169351581</v>
      </c>
      <c r="AP22" s="88">
        <v>8.3798620264885203E-5</v>
      </c>
      <c r="AQ22" s="88">
        <v>3.0581741284666299</v>
      </c>
      <c r="AR22" s="88">
        <v>0.67081549063311097</v>
      </c>
      <c r="AS22" s="88">
        <v>11.16078190854345</v>
      </c>
      <c r="AT22" s="88">
        <v>0.87131229125261001</v>
      </c>
      <c r="AU22" s="88">
        <v>2.9306230121860404</v>
      </c>
      <c r="AV22" s="88">
        <v>4.5279159215815801</v>
      </c>
      <c r="AW22" s="88">
        <v>1.2146519381493299</v>
      </c>
      <c r="AX22" s="88">
        <v>0</v>
      </c>
      <c r="AY22" s="88">
        <v>0.43591603608525198</v>
      </c>
      <c r="AZ22" s="88">
        <v>75.135535002911098</v>
      </c>
      <c r="BA22" s="88">
        <v>73.064379656537398</v>
      </c>
      <c r="BB22" s="88">
        <v>2.071155346373668</v>
      </c>
      <c r="BC22" s="88">
        <v>1.8024173680120339E-4</v>
      </c>
      <c r="BD22" s="88">
        <v>4.72482977562458E-3</v>
      </c>
      <c r="BE22" s="88">
        <v>5.0469240612223398</v>
      </c>
      <c r="BF22" s="88">
        <v>0.32194459818008303</v>
      </c>
      <c r="BG22" s="88">
        <v>12.083775344279271</v>
      </c>
      <c r="BH22" s="88">
        <v>3.5893314023269598</v>
      </c>
      <c r="BI22" s="88">
        <v>1.6883762698567539</v>
      </c>
      <c r="BJ22" s="88">
        <v>30.200632108775999</v>
      </c>
      <c r="BK22" s="88">
        <v>10.74748223925571</v>
      </c>
      <c r="BL22" s="88">
        <v>2.146455598031269</v>
      </c>
      <c r="BM22" s="88">
        <v>7.3119815746512495</v>
      </c>
      <c r="BN22" s="88">
        <v>1.88189378131252E-2</v>
      </c>
      <c r="BO22" s="88">
        <v>281.78473942139601</v>
      </c>
      <c r="BP22" s="88">
        <v>5.3342629943274105</v>
      </c>
      <c r="BQ22" s="88">
        <v>0</v>
      </c>
      <c r="BR22" s="88">
        <v>1.9262858528502999E-2</v>
      </c>
      <c r="BS22" s="88">
        <v>0.64753612698928997</v>
      </c>
      <c r="BT22" s="88">
        <v>0</v>
      </c>
      <c r="BU22" s="88">
        <v>0.31703376679568096</v>
      </c>
      <c r="BV22" s="88">
        <v>94.225147560310091</v>
      </c>
      <c r="BW22" s="88">
        <v>0.33160760072311501</v>
      </c>
      <c r="BX22" s="48"/>
      <c r="BY22" s="79">
        <f t="shared" si="0"/>
        <v>-3.1172770636743092E-3</v>
      </c>
      <c r="BZ22" s="54">
        <f t="shared" si="1"/>
        <v>-2.7841322259734027E-3</v>
      </c>
      <c r="CA22" s="79">
        <f t="shared" si="2"/>
        <v>-2.9566033832327532E-3</v>
      </c>
      <c r="CB22" s="79">
        <f t="shared" si="3"/>
        <v>-4.7750585161340886E-5</v>
      </c>
      <c r="CC22" s="79">
        <f t="shared" si="4"/>
        <v>-2.3765761813851344E-3</v>
      </c>
      <c r="CD22" s="79">
        <f t="shared" si="5"/>
        <v>-3.0836683988985114E-3</v>
      </c>
      <c r="CE22" s="79">
        <f t="shared" si="6"/>
        <v>-2.7984609461386644E-3</v>
      </c>
      <c r="CF22" s="79" t="str">
        <f t="shared" si="7"/>
        <v/>
      </c>
      <c r="CH22" s="88">
        <f t="shared" si="8"/>
        <v>-4.2168836648418164</v>
      </c>
      <c r="CI22" s="88">
        <f t="shared" si="9"/>
        <v>-0.87161847860397756</v>
      </c>
    </row>
    <row r="23" spans="1:87" x14ac:dyDescent="0.25">
      <c r="A23" s="87" t="s">
        <v>22</v>
      </c>
      <c r="B23" s="88">
        <v>3840.5215726000001</v>
      </c>
      <c r="C23" s="88">
        <v>489.10677184000002</v>
      </c>
      <c r="D23" s="88">
        <v>4728.1456656999999</v>
      </c>
      <c r="E23" s="88">
        <v>892.11919613999999</v>
      </c>
      <c r="F23" s="88">
        <v>811.37700229999996</v>
      </c>
      <c r="G23" s="88">
        <v>6544.4553171999996</v>
      </c>
      <c r="H23" s="88">
        <v>517.35617319999994</v>
      </c>
      <c r="I23" s="88">
        <v>19.9869111</v>
      </c>
      <c r="J23" s="88"/>
      <c r="K23" s="88" t="s">
        <v>22</v>
      </c>
      <c r="L23" s="88">
        <v>0</v>
      </c>
      <c r="M23" s="88">
        <v>1.3996617420922959E-2</v>
      </c>
      <c r="N23" s="88">
        <v>0.71615168021362696</v>
      </c>
      <c r="O23" s="88">
        <v>0.71615168021362696</v>
      </c>
      <c r="P23" s="88">
        <v>0.28885823634319197</v>
      </c>
      <c r="Q23" s="88">
        <v>9.9688399986110794E-3</v>
      </c>
      <c r="R23" s="88">
        <v>11.421229359201121</v>
      </c>
      <c r="S23" s="88">
        <v>2532.6130005915702</v>
      </c>
      <c r="T23" s="88">
        <v>3832.78311468112</v>
      </c>
      <c r="U23" s="88">
        <v>52.860257441797202</v>
      </c>
      <c r="V23" s="88">
        <v>344.021248870801</v>
      </c>
      <c r="W23" s="88">
        <v>12.060774636024391</v>
      </c>
      <c r="X23" s="88">
        <v>3.66533197625621E-2</v>
      </c>
      <c r="Y23" s="88">
        <v>0</v>
      </c>
      <c r="Z23" s="88">
        <v>199.52032032806858</v>
      </c>
      <c r="AA23" s="88">
        <v>199.52032032806858</v>
      </c>
      <c r="AB23" s="88">
        <v>20.038579614543821</v>
      </c>
      <c r="AC23" s="88">
        <v>0</v>
      </c>
      <c r="AD23" s="88">
        <v>7.9893661327061096</v>
      </c>
      <c r="AE23" s="88">
        <v>0</v>
      </c>
      <c r="AF23" s="88">
        <v>0.28644585562612801</v>
      </c>
      <c r="AG23" s="88">
        <v>2.5680737853910601E-3</v>
      </c>
      <c r="AH23" s="88">
        <v>0.29332522602710498</v>
      </c>
      <c r="AI23" s="88">
        <v>1.7332536620595571E-3</v>
      </c>
      <c r="AJ23" s="88">
        <v>488.08871160973695</v>
      </c>
      <c r="AK23" s="88">
        <v>0</v>
      </c>
      <c r="AL23" s="88">
        <v>860.14684842011206</v>
      </c>
      <c r="AM23" s="88">
        <v>4251.3796603294704</v>
      </c>
      <c r="AN23" s="88">
        <v>472.37521582565796</v>
      </c>
      <c r="AO23" s="88">
        <v>4723.7548761551298</v>
      </c>
      <c r="AP23" s="88">
        <v>0</v>
      </c>
      <c r="AQ23" s="88">
        <v>30.7455187237762</v>
      </c>
      <c r="AR23" s="88">
        <v>24.767477043833303</v>
      </c>
      <c r="AS23" s="88">
        <v>95.354308232080399</v>
      </c>
      <c r="AT23" s="88">
        <v>17.135273817765942</v>
      </c>
      <c r="AU23" s="88">
        <v>13.169012936391139</v>
      </c>
      <c r="AV23" s="88">
        <v>46.311791791530794</v>
      </c>
      <c r="AW23" s="88">
        <v>17.615853888556352</v>
      </c>
      <c r="AX23" s="88">
        <v>0</v>
      </c>
      <c r="AY23" s="88">
        <v>3.40970962583155</v>
      </c>
      <c r="AZ23" s="88">
        <v>980.96058891502798</v>
      </c>
      <c r="BA23" s="88">
        <v>811.13759225106105</v>
      </c>
      <c r="BB23" s="88">
        <v>169.82299666396591</v>
      </c>
      <c r="BC23" s="88">
        <v>3.7349934136918E-4</v>
      </c>
      <c r="BD23" s="88">
        <v>0.10036325556529249</v>
      </c>
      <c r="BE23" s="88">
        <v>220.16109461675359</v>
      </c>
      <c r="BF23" s="88">
        <v>0.53597345635123905</v>
      </c>
      <c r="BG23" s="88">
        <v>88.161977263292499</v>
      </c>
      <c r="BH23" s="88">
        <v>22.055714164475699</v>
      </c>
      <c r="BI23" s="88">
        <v>11.36222652171276</v>
      </c>
      <c r="BJ23" s="88">
        <v>220.28409202984901</v>
      </c>
      <c r="BK23" s="88">
        <v>72.770788682454793</v>
      </c>
      <c r="BL23" s="88">
        <v>43.263912040212205</v>
      </c>
      <c r="BM23" s="88">
        <v>81.276038692218208</v>
      </c>
      <c r="BN23" s="88">
        <v>1.526707607378869</v>
      </c>
      <c r="BO23" s="88">
        <v>6563.5907951740701</v>
      </c>
      <c r="BP23" s="88">
        <v>36.127182420693799</v>
      </c>
      <c r="BQ23" s="88">
        <v>63.828003813996006</v>
      </c>
      <c r="BR23" s="88">
        <v>2.1850949371164601E-2</v>
      </c>
      <c r="BS23" s="88">
        <v>9.8786449498417497</v>
      </c>
      <c r="BT23" s="88">
        <v>0</v>
      </c>
      <c r="BU23" s="88">
        <v>0.32468403321483397</v>
      </c>
      <c r="BV23" s="88">
        <v>516.22833543764398</v>
      </c>
      <c r="BW23" s="88">
        <v>21.776129518643309</v>
      </c>
      <c r="BX23" s="48"/>
      <c r="BY23" s="79">
        <f t="shared" si="0"/>
        <v>-2.0149497334137584E-3</v>
      </c>
      <c r="BZ23" s="54">
        <f t="shared" si="1"/>
        <v>-2.0814682782517462E-3</v>
      </c>
      <c r="CA23" s="79">
        <f t="shared" si="2"/>
        <v>-9.2864938081810907E-4</v>
      </c>
      <c r="CB23" s="79">
        <f t="shared" si="3"/>
        <v>9.9584666667217575E-2</v>
      </c>
      <c r="CC23" s="79">
        <f t="shared" si="4"/>
        <v>-2.9506634802348955E-4</v>
      </c>
      <c r="CD23" s="79">
        <f t="shared" si="5"/>
        <v>2.9239221671785265E-3</v>
      </c>
      <c r="CE23" s="79">
        <f t="shared" si="6"/>
        <v>-2.1800025220148787E-3</v>
      </c>
      <c r="CF23" s="79">
        <f t="shared" si="7"/>
        <v>2.5851175444423858E-3</v>
      </c>
      <c r="CH23" s="88">
        <f t="shared" si="8"/>
        <v>-4.3907895448701311</v>
      </c>
      <c r="CI23" s="88">
        <f t="shared" si="9"/>
        <v>19.135477974070454</v>
      </c>
    </row>
    <row r="24" spans="1:87" x14ac:dyDescent="0.25">
      <c r="A24" s="87" t="s">
        <v>23</v>
      </c>
      <c r="B24" s="88">
        <v>887.65106042000002</v>
      </c>
      <c r="C24" s="88">
        <v>104.76848888000001</v>
      </c>
      <c r="D24" s="88">
        <v>2617.9298760000001</v>
      </c>
      <c r="E24" s="88">
        <v>140.51062060000001</v>
      </c>
      <c r="F24" s="88">
        <v>117.04819152</v>
      </c>
      <c r="G24" s="88">
        <v>2193.4271566000002</v>
      </c>
      <c r="H24" s="88">
        <v>87.274695100000002</v>
      </c>
      <c r="I24" s="88">
        <v>8.3770424000000006</v>
      </c>
      <c r="J24" s="88"/>
      <c r="K24" s="88" t="s">
        <v>23</v>
      </c>
      <c r="L24" s="88">
        <v>0</v>
      </c>
      <c r="M24" s="88">
        <v>0.17075090275225011</v>
      </c>
      <c r="N24" s="88">
        <v>7.5232241525355903E-2</v>
      </c>
      <c r="O24" s="88">
        <v>7.5232241525355903E-2</v>
      </c>
      <c r="P24" s="88">
        <v>3.1136483716661903E-2</v>
      </c>
      <c r="Q24" s="88">
        <v>3.6782992284704705E-2</v>
      </c>
      <c r="R24" s="88">
        <v>1.3956246675966639</v>
      </c>
      <c r="S24" s="88">
        <v>242.68783534107797</v>
      </c>
      <c r="T24" s="88">
        <v>886.90986469088398</v>
      </c>
      <c r="U24" s="88">
        <v>2.4579341530795702</v>
      </c>
      <c r="V24" s="88">
        <v>31.301029642589601</v>
      </c>
      <c r="W24" s="88">
        <v>0.69226671670100304</v>
      </c>
      <c r="X24" s="88">
        <v>0.13523916255467178</v>
      </c>
      <c r="Y24" s="88">
        <v>0</v>
      </c>
      <c r="Z24" s="88">
        <v>29.905396986239403</v>
      </c>
      <c r="AA24" s="88">
        <v>29.905396986239403</v>
      </c>
      <c r="AB24" s="88">
        <v>8.3808589573262307</v>
      </c>
      <c r="AC24" s="88">
        <v>0</v>
      </c>
      <c r="AD24" s="88">
        <v>1.171683028525603</v>
      </c>
      <c r="AE24" s="88">
        <v>0</v>
      </c>
      <c r="AF24" s="88">
        <v>1.0568963628765902</v>
      </c>
      <c r="AG24" s="88">
        <v>9.4752494871498012E-3</v>
      </c>
      <c r="AH24" s="88">
        <v>1.0822585545969119</v>
      </c>
      <c r="AI24" s="88">
        <v>6.3948430815158799E-3</v>
      </c>
      <c r="AJ24" s="88">
        <v>104.78704297974491</v>
      </c>
      <c r="AK24" s="88">
        <v>0</v>
      </c>
      <c r="AL24" s="88">
        <v>118.618657385208</v>
      </c>
      <c r="AM24" s="88">
        <v>2354.78418084333</v>
      </c>
      <c r="AN24" s="88">
        <v>261.64263709878321</v>
      </c>
      <c r="AO24" s="88">
        <v>2616.4268179421142</v>
      </c>
      <c r="AP24" s="88">
        <v>0</v>
      </c>
      <c r="AQ24" s="88">
        <v>3.5483866857928597</v>
      </c>
      <c r="AR24" s="88">
        <v>4.6678925526568396</v>
      </c>
      <c r="AS24" s="88">
        <v>16.88716967722349</v>
      </c>
      <c r="AT24" s="88">
        <v>2.9941088046881101</v>
      </c>
      <c r="AU24" s="88">
        <v>1.9961266504296162</v>
      </c>
      <c r="AV24" s="88">
        <v>5.3899485888655398</v>
      </c>
      <c r="AW24" s="88">
        <v>2.74144867498911</v>
      </c>
      <c r="AX24" s="88">
        <v>0</v>
      </c>
      <c r="AY24" s="88">
        <v>0.77248071096413495</v>
      </c>
      <c r="AZ24" s="88">
        <v>140.89965423668701</v>
      </c>
      <c r="BA24" s="88">
        <v>116.93635795855189</v>
      </c>
      <c r="BB24" s="88">
        <v>23.963296278134997</v>
      </c>
      <c r="BC24" s="88">
        <v>1.3781006079245121E-3</v>
      </c>
      <c r="BD24" s="88">
        <v>2.4318725838720801E-2</v>
      </c>
      <c r="BE24" s="88">
        <v>45.833604870373705</v>
      </c>
      <c r="BF24" s="88">
        <v>2.0271636336579499</v>
      </c>
      <c r="BG24" s="88">
        <v>6.9096582010284502</v>
      </c>
      <c r="BH24" s="88">
        <v>2.23510260810087</v>
      </c>
      <c r="BI24" s="88">
        <v>0.90554037707854507</v>
      </c>
      <c r="BJ24" s="88">
        <v>17.259764901425829</v>
      </c>
      <c r="BK24" s="88">
        <v>7.0420284583153299</v>
      </c>
      <c r="BL24" s="88">
        <v>7.6902225498768093</v>
      </c>
      <c r="BM24" s="88">
        <v>15.161865436002572</v>
      </c>
      <c r="BN24" s="88">
        <v>0.32573257196712901</v>
      </c>
      <c r="BO24" s="88">
        <v>2193.154131957639</v>
      </c>
      <c r="BP24" s="88">
        <v>8.7557602485336012</v>
      </c>
      <c r="BQ24" s="88">
        <v>50.672702762060496</v>
      </c>
      <c r="BR24" s="88">
        <v>8.0622022306144792E-2</v>
      </c>
      <c r="BS24" s="88">
        <v>5.8864775468251693</v>
      </c>
      <c r="BT24" s="88">
        <v>0</v>
      </c>
      <c r="BU24" s="88">
        <v>6.9944572172158909E-2</v>
      </c>
      <c r="BV24" s="88">
        <v>87.123075888600312</v>
      </c>
      <c r="BW24" s="88">
        <v>15.690292610620759</v>
      </c>
      <c r="BX24" s="48"/>
      <c r="BY24" s="79">
        <f t="shared" si="0"/>
        <v>-8.3500799150213367E-4</v>
      </c>
      <c r="BZ24" s="54">
        <f t="shared" si="1"/>
        <v>1.770961855349025E-4</v>
      </c>
      <c r="CA24" s="79">
        <f t="shared" si="2"/>
        <v>-5.7413992317567218E-4</v>
      </c>
      <c r="CB24" s="79">
        <f t="shared" si="3"/>
        <v>2.7687133899613782E-3</v>
      </c>
      <c r="CC24" s="79">
        <f t="shared" si="4"/>
        <v>-9.5544886252257313E-4</v>
      </c>
      <c r="CD24" s="79">
        <f t="shared" si="5"/>
        <v>-1.2447399565545199E-4</v>
      </c>
      <c r="CE24" s="79">
        <f t="shared" si="6"/>
        <v>-1.7372642920833396E-3</v>
      </c>
      <c r="CF24" s="79">
        <f t="shared" si="7"/>
        <v>4.55597231575442E-4</v>
      </c>
      <c r="CH24" s="88">
        <f t="shared" si="8"/>
        <v>-1.5030580578859372</v>
      </c>
      <c r="CI24" s="88">
        <f t="shared" si="9"/>
        <v>-0.27302464236117885</v>
      </c>
    </row>
    <row r="25" spans="1:87" x14ac:dyDescent="0.25">
      <c r="A25" s="87" t="s">
        <v>24</v>
      </c>
      <c r="B25" s="88">
        <v>5159.5784838</v>
      </c>
      <c r="C25" s="88">
        <v>738.90590340000006</v>
      </c>
      <c r="D25" s="88">
        <v>894.21884095999997</v>
      </c>
      <c r="E25" s="88">
        <v>403.23255066000002</v>
      </c>
      <c r="F25" s="88">
        <v>376.21430038</v>
      </c>
      <c r="G25" s="88">
        <v>10.10204824</v>
      </c>
      <c r="H25" s="88">
        <v>181.93133889999999</v>
      </c>
      <c r="I25" s="88">
        <v>9.7391159199999997</v>
      </c>
      <c r="J25" s="88"/>
      <c r="K25" s="88" t="s">
        <v>24</v>
      </c>
      <c r="L25" s="88">
        <v>0</v>
      </c>
      <c r="M25" s="88">
        <v>0.47530886624999302</v>
      </c>
      <c r="N25" s="88">
        <v>0.46600411029297101</v>
      </c>
      <c r="O25" s="88">
        <v>0.46600411029297101</v>
      </c>
      <c r="P25" s="88">
        <v>2.7841913963144102E-2</v>
      </c>
      <c r="Q25" s="88">
        <v>3.6878199079631899E-2</v>
      </c>
      <c r="R25" s="88">
        <v>2.1656835984618601</v>
      </c>
      <c r="S25" s="88">
        <v>391.28562958331099</v>
      </c>
      <c r="T25" s="88">
        <v>5147.6463415951403</v>
      </c>
      <c r="U25" s="88">
        <v>1.8034678630741259</v>
      </c>
      <c r="V25" s="88">
        <v>4.4251879934158875</v>
      </c>
      <c r="W25" s="88">
        <v>8.9311246414656265E-2</v>
      </c>
      <c r="X25" s="88">
        <v>1.775316026365954</v>
      </c>
      <c r="Y25" s="88">
        <v>0</v>
      </c>
      <c r="Z25" s="88">
        <v>156.6009343247803</v>
      </c>
      <c r="AA25" s="88">
        <v>156.6009343247803</v>
      </c>
      <c r="AB25" s="88">
        <v>9.7026141389021987</v>
      </c>
      <c r="AC25" s="88">
        <v>0</v>
      </c>
      <c r="AD25" s="88">
        <v>8.7165337032358292E-2</v>
      </c>
      <c r="AE25" s="88">
        <v>0</v>
      </c>
      <c r="AF25" s="88">
        <v>2.9667681690722398</v>
      </c>
      <c r="AG25" s="88">
        <v>8.7711215954849292E-2</v>
      </c>
      <c r="AH25" s="88">
        <v>5.5485500858369505</v>
      </c>
      <c r="AI25" s="88">
        <v>0.1005017585679326</v>
      </c>
      <c r="AJ25" s="88">
        <v>736.94542055958709</v>
      </c>
      <c r="AK25" s="88">
        <v>0</v>
      </c>
      <c r="AL25" s="88">
        <v>187.02434829477991</v>
      </c>
      <c r="AM25" s="88">
        <v>802.47721551745099</v>
      </c>
      <c r="AN25" s="88">
        <v>89.1644636098479</v>
      </c>
      <c r="AO25" s="88">
        <v>891.64167912729999</v>
      </c>
      <c r="AP25" s="88">
        <v>0</v>
      </c>
      <c r="AQ25" s="88">
        <v>0.49725999046004898</v>
      </c>
      <c r="AR25" s="88">
        <v>2.26432861239988</v>
      </c>
      <c r="AS25" s="88">
        <v>2.6334034087104579</v>
      </c>
      <c r="AT25" s="88">
        <v>3.5878039605593002</v>
      </c>
      <c r="AU25" s="88">
        <v>10.404737091673681</v>
      </c>
      <c r="AV25" s="88">
        <v>20.64193865451913</v>
      </c>
      <c r="AW25" s="88">
        <v>4.4274964559819505</v>
      </c>
      <c r="AX25" s="88">
        <v>0</v>
      </c>
      <c r="AY25" s="88">
        <v>4.7209899300208802</v>
      </c>
      <c r="AZ25" s="88">
        <v>416.606846551128</v>
      </c>
      <c r="BA25" s="88">
        <v>375.40095982207004</v>
      </c>
      <c r="BB25" s="88">
        <v>41.205886729057298</v>
      </c>
      <c r="BC25" s="88">
        <v>4.07322662962901E-2</v>
      </c>
      <c r="BD25" s="88">
        <v>2.5266652336623698E-3</v>
      </c>
      <c r="BE25" s="88">
        <v>13.168609684055621</v>
      </c>
      <c r="BF25" s="88">
        <v>21.781157206082501</v>
      </c>
      <c r="BG25" s="88">
        <v>54.469877250174903</v>
      </c>
      <c r="BH25" s="88">
        <v>13.377596940546841</v>
      </c>
      <c r="BI25" s="88">
        <v>6.98881078156053</v>
      </c>
      <c r="BJ25" s="88">
        <v>136.13973154163699</v>
      </c>
      <c r="BK25" s="88">
        <v>1.1110266525461501</v>
      </c>
      <c r="BL25" s="88">
        <v>9.5212229482189308</v>
      </c>
      <c r="BM25" s="88">
        <v>73.860030988056394</v>
      </c>
      <c r="BN25" s="88">
        <v>3.3688450536549803E-3</v>
      </c>
      <c r="BO25" s="88">
        <v>10.063650629144</v>
      </c>
      <c r="BP25" s="88">
        <v>1.369468239122523</v>
      </c>
      <c r="BQ25" s="88">
        <v>0</v>
      </c>
      <c r="BR25" s="88">
        <v>1.4521800897259101</v>
      </c>
      <c r="BS25" s="88">
        <v>0.85363420315862992</v>
      </c>
      <c r="BT25" s="88">
        <v>5.9195499780088902E-2</v>
      </c>
      <c r="BU25" s="88">
        <v>1.2229502615309711</v>
      </c>
      <c r="BV25" s="88">
        <v>181.5451596364577</v>
      </c>
      <c r="BW25" s="88">
        <v>6.880364622385729E-2</v>
      </c>
      <c r="BX25" s="48"/>
      <c r="BY25" s="79">
        <f t="shared" si="0"/>
        <v>-2.3126195758673192E-3</v>
      </c>
      <c r="BZ25" s="54">
        <f t="shared" si="1"/>
        <v>-2.6532239509685918E-3</v>
      </c>
      <c r="CA25" s="79">
        <f t="shared" si="2"/>
        <v>-2.8820258695659183E-3</v>
      </c>
      <c r="CB25" s="79">
        <f t="shared" si="3"/>
        <v>3.3167699059109448E-2</v>
      </c>
      <c r="CC25" s="79">
        <f t="shared" si="4"/>
        <v>-2.1619076072026955E-3</v>
      </c>
      <c r="CD25" s="79">
        <f t="shared" si="5"/>
        <v>-3.8009728268730025E-3</v>
      </c>
      <c r="CE25" s="79">
        <f t="shared" si="6"/>
        <v>-2.1226648793837284E-3</v>
      </c>
      <c r="CF25" s="79">
        <f t="shared" si="7"/>
        <v>-3.7479563235141163E-3</v>
      </c>
      <c r="CH25" s="88">
        <f t="shared" si="8"/>
        <v>-2.5771618326999715</v>
      </c>
      <c r="CI25" s="88">
        <f t="shared" si="9"/>
        <v>-3.8397610856000242E-2</v>
      </c>
    </row>
    <row r="26" spans="1:87" x14ac:dyDescent="0.25">
      <c r="A26" s="87" t="s">
        <v>25</v>
      </c>
      <c r="B26" s="88">
        <v>3193.3542176000001</v>
      </c>
      <c r="C26" s="88">
        <v>59.159275520000001</v>
      </c>
      <c r="D26" s="88">
        <v>11877.468239</v>
      </c>
      <c r="E26" s="88">
        <v>1303.547828</v>
      </c>
      <c r="F26" s="88">
        <v>934.78352905999998</v>
      </c>
      <c r="G26" s="88">
        <v>34551.540084</v>
      </c>
      <c r="H26" s="88">
        <v>278.85067229999999</v>
      </c>
      <c r="I26" s="88">
        <v>29.539206979999999</v>
      </c>
      <c r="J26" s="88"/>
      <c r="K26" s="88" t="s">
        <v>25</v>
      </c>
      <c r="L26" s="88">
        <v>0</v>
      </c>
      <c r="M26" s="88">
        <v>0</v>
      </c>
      <c r="N26" s="88">
        <v>5.3509959022139897E-2</v>
      </c>
      <c r="O26" s="88">
        <v>5.3509959022139897E-2</v>
      </c>
      <c r="P26" s="88">
        <v>2.1566699548603602E-2</v>
      </c>
      <c r="Q26" s="88">
        <v>0</v>
      </c>
      <c r="R26" s="88">
        <v>0.23562906197534</v>
      </c>
      <c r="S26" s="88">
        <v>207.1941772882472</v>
      </c>
      <c r="T26" s="88">
        <v>3198.2191980868201</v>
      </c>
      <c r="U26" s="88">
        <v>1.1237010996544239</v>
      </c>
      <c r="V26" s="88">
        <v>29.9357702161922</v>
      </c>
      <c r="W26" s="88">
        <v>0.57076030914862907</v>
      </c>
      <c r="X26" s="88">
        <v>0</v>
      </c>
      <c r="Y26" s="88">
        <v>0</v>
      </c>
      <c r="Z26" s="88">
        <v>31.459952339160502</v>
      </c>
      <c r="AA26" s="88">
        <v>31.459952339160502</v>
      </c>
      <c r="AB26" s="88">
        <v>29.631753606553303</v>
      </c>
      <c r="AC26" s="88">
        <v>0</v>
      </c>
      <c r="AD26" s="88">
        <v>4.2147774506724902</v>
      </c>
      <c r="AE26" s="88">
        <v>0</v>
      </c>
      <c r="AF26" s="88">
        <v>0</v>
      </c>
      <c r="AG26" s="88">
        <v>0</v>
      </c>
      <c r="AH26" s="88">
        <v>0</v>
      </c>
      <c r="AI26" s="88">
        <v>0</v>
      </c>
      <c r="AJ26" s="88">
        <v>58.929669672634397</v>
      </c>
      <c r="AK26" s="88">
        <v>0</v>
      </c>
      <c r="AL26" s="88">
        <v>309.43907313811303</v>
      </c>
      <c r="AM26" s="88">
        <v>10675.64019370932</v>
      </c>
      <c r="AN26" s="88">
        <v>1186.1822983655811</v>
      </c>
      <c r="AO26" s="88">
        <v>11861.822492074909</v>
      </c>
      <c r="AP26" s="88">
        <v>0</v>
      </c>
      <c r="AQ26" s="88">
        <v>8.7934593702813704</v>
      </c>
      <c r="AR26" s="88">
        <v>54.081877779140896</v>
      </c>
      <c r="AS26" s="88">
        <v>73.732708238589197</v>
      </c>
      <c r="AT26" s="88">
        <v>31.470140219690499</v>
      </c>
      <c r="AU26" s="88">
        <v>1.560547494283965</v>
      </c>
      <c r="AV26" s="88">
        <v>40.972500589185202</v>
      </c>
      <c r="AW26" s="88">
        <v>26.876440618396302</v>
      </c>
      <c r="AX26" s="88">
        <v>0</v>
      </c>
      <c r="AY26" s="88">
        <v>4.3178297057160204</v>
      </c>
      <c r="AZ26" s="88">
        <v>1444.912609698396</v>
      </c>
      <c r="BA26" s="88">
        <v>936.318383595672</v>
      </c>
      <c r="BB26" s="88">
        <v>508.59422610272395</v>
      </c>
      <c r="BC26" s="88">
        <v>0</v>
      </c>
      <c r="BD26" s="88">
        <v>0.25548646488422899</v>
      </c>
      <c r="BE26" s="88">
        <v>527.15879663475403</v>
      </c>
      <c r="BF26" s="88">
        <v>0</v>
      </c>
      <c r="BG26" s="88">
        <v>17.895350923461031</v>
      </c>
      <c r="BH26" s="88">
        <v>4.7371946891758494</v>
      </c>
      <c r="BI26" s="88">
        <v>1.374399695466745</v>
      </c>
      <c r="BJ26" s="88">
        <v>44.597928808015894</v>
      </c>
      <c r="BK26" s="88">
        <v>9.4578989817985697</v>
      </c>
      <c r="BL26" s="88">
        <v>82.074683689214311</v>
      </c>
      <c r="BM26" s="88">
        <v>95.056588200422098</v>
      </c>
      <c r="BN26" s="88">
        <v>3.8886180838638098</v>
      </c>
      <c r="BO26" s="88">
        <v>34657.806489396498</v>
      </c>
      <c r="BP26" s="88">
        <v>46.296938680055604</v>
      </c>
      <c r="BQ26" s="88">
        <v>849.09336543135009</v>
      </c>
      <c r="BR26" s="88">
        <v>0</v>
      </c>
      <c r="BS26" s="88">
        <v>36.649374779774305</v>
      </c>
      <c r="BT26" s="88">
        <v>0</v>
      </c>
      <c r="BU26" s="88">
        <v>2.17591439507927E-2</v>
      </c>
      <c r="BV26" s="88">
        <v>279.536230698037</v>
      </c>
      <c r="BW26" s="88">
        <v>113.9303740673171</v>
      </c>
      <c r="BX26" s="48"/>
      <c r="BY26" s="79">
        <f t="shared" si="0"/>
        <v>1.5234703560309661E-3</v>
      </c>
      <c r="BZ26" s="54">
        <f t="shared" si="1"/>
        <v>-3.8811470449461754E-3</v>
      </c>
      <c r="CA26" s="79">
        <f t="shared" si="2"/>
        <v>-1.3172627878488123E-3</v>
      </c>
      <c r="CB26" s="79">
        <f t="shared" si="3"/>
        <v>0.10844617946645528</v>
      </c>
      <c r="CC26" s="79">
        <f t="shared" si="4"/>
        <v>1.6419357936435239E-3</v>
      </c>
      <c r="CD26" s="79">
        <f t="shared" si="5"/>
        <v>3.0755909906808356E-3</v>
      </c>
      <c r="CE26" s="79">
        <f t="shared" si="6"/>
        <v>2.4585144169904051E-3</v>
      </c>
      <c r="CF26" s="79">
        <f t="shared" si="7"/>
        <v>3.1330098541901994E-3</v>
      </c>
      <c r="CH26" s="88">
        <f t="shared" si="8"/>
        <v>-15.645746925090862</v>
      </c>
      <c r="CI26" s="88">
        <f t="shared" si="9"/>
        <v>106.26640539649816</v>
      </c>
    </row>
    <row r="27" spans="1:87" x14ac:dyDescent="0.25">
      <c r="A27" s="87" t="s">
        <v>26</v>
      </c>
      <c r="B27" s="88">
        <v>834.56696046000002</v>
      </c>
      <c r="C27" s="88">
        <v>8.0166602600000001</v>
      </c>
      <c r="D27" s="88">
        <v>2747.038501</v>
      </c>
      <c r="E27" s="88">
        <v>536.43920695999998</v>
      </c>
      <c r="F27" s="88">
        <v>436.0645184</v>
      </c>
      <c r="G27" s="88">
        <v>1090.3045982000001</v>
      </c>
      <c r="H27" s="88">
        <v>94.37326066</v>
      </c>
      <c r="I27" s="88">
        <v>18.17088262</v>
      </c>
      <c r="J27" s="88"/>
      <c r="K27" s="88" t="s">
        <v>26</v>
      </c>
      <c r="L27" s="88">
        <v>0</v>
      </c>
      <c r="M27" s="88">
        <v>0.266831066364632</v>
      </c>
      <c r="N27" s="88">
        <v>5.3377070641974798E-2</v>
      </c>
      <c r="O27" s="88">
        <v>5.3377070641974798E-2</v>
      </c>
      <c r="P27" s="88">
        <v>2.57238245341357E-2</v>
      </c>
      <c r="Q27" s="88">
        <v>0.1900450221352861</v>
      </c>
      <c r="R27" s="88">
        <v>8.13466308507967E-2</v>
      </c>
      <c r="S27" s="88">
        <v>0.37951682744062698</v>
      </c>
      <c r="T27" s="88">
        <v>850.77318108231407</v>
      </c>
      <c r="U27" s="88">
        <v>0</v>
      </c>
      <c r="V27" s="88">
        <v>1.661483570230988</v>
      </c>
      <c r="W27" s="88">
        <v>0</v>
      </c>
      <c r="X27" s="88">
        <v>0.69875786988188593</v>
      </c>
      <c r="Y27" s="88">
        <v>0</v>
      </c>
      <c r="Z27" s="88">
        <v>0.77309642129311995</v>
      </c>
      <c r="AA27" s="88">
        <v>0.77309642129311995</v>
      </c>
      <c r="AB27" s="88">
        <v>18.756544638634857</v>
      </c>
      <c r="AC27" s="88">
        <v>0</v>
      </c>
      <c r="AD27" s="88">
        <v>1.224297890463355</v>
      </c>
      <c r="AE27" s="88">
        <v>0</v>
      </c>
      <c r="AF27" s="88">
        <v>5.4607922952341603</v>
      </c>
      <c r="AG27" s="88">
        <v>4.8957501052155697E-2</v>
      </c>
      <c r="AH27" s="88">
        <v>5.5919590249397801</v>
      </c>
      <c r="AI27" s="88">
        <v>3.30426525848641E-2</v>
      </c>
      <c r="AJ27" s="88">
        <v>7.9872878716248508</v>
      </c>
      <c r="AK27" s="88">
        <v>0</v>
      </c>
      <c r="AL27" s="88">
        <v>98.846908793906408</v>
      </c>
      <c r="AM27" s="88">
        <v>2476.48751238258</v>
      </c>
      <c r="AN27" s="88">
        <v>275.16528451641301</v>
      </c>
      <c r="AO27" s="88">
        <v>2751.6527968989899</v>
      </c>
      <c r="AP27" s="88">
        <v>0</v>
      </c>
      <c r="AQ27" s="88">
        <v>2.2428297934324291</v>
      </c>
      <c r="AR27" s="88">
        <v>24.455448365614401</v>
      </c>
      <c r="AS27" s="88">
        <v>24.489884000065999</v>
      </c>
      <c r="AT27" s="88">
        <v>14.357824129730979</v>
      </c>
      <c r="AU27" s="88">
        <v>1.470743800878541</v>
      </c>
      <c r="AV27" s="88">
        <v>18.118349979662312</v>
      </c>
      <c r="AW27" s="88">
        <v>11.971446708146619</v>
      </c>
      <c r="AX27" s="88">
        <v>0</v>
      </c>
      <c r="AY27" s="88">
        <v>2.88505724933722</v>
      </c>
      <c r="AZ27" s="88">
        <v>551.94252110149398</v>
      </c>
      <c r="BA27" s="88">
        <v>448.68235451959504</v>
      </c>
      <c r="BB27" s="88">
        <v>103.2601665818989</v>
      </c>
      <c r="BC27" s="88">
        <v>7.1203822814530603E-3</v>
      </c>
      <c r="BD27" s="88">
        <v>0.1171423086801478</v>
      </c>
      <c r="BE27" s="88">
        <v>239.73560347889202</v>
      </c>
      <c r="BF27" s="88">
        <v>10.217754592503169</v>
      </c>
      <c r="BG27" s="88">
        <v>6.0407717285889797</v>
      </c>
      <c r="BH27" s="88">
        <v>1.8459046112975761</v>
      </c>
      <c r="BI27" s="88">
        <v>0.37479454962328501</v>
      </c>
      <c r="BJ27" s="88">
        <v>15.04253921416249</v>
      </c>
      <c r="BK27" s="88">
        <v>1.4150404139750972</v>
      </c>
      <c r="BL27" s="88">
        <v>36.974780360565902</v>
      </c>
      <c r="BM27" s="88">
        <v>63.300589985724997</v>
      </c>
      <c r="BN27" s="88">
        <v>1.7664830739044399</v>
      </c>
      <c r="BO27" s="88">
        <v>1125.4447848904019</v>
      </c>
      <c r="BP27" s="88">
        <v>16.557713755464199</v>
      </c>
      <c r="BQ27" s="88">
        <v>27.572148789937998</v>
      </c>
      <c r="BR27" s="88">
        <v>0.41656246535381303</v>
      </c>
      <c r="BS27" s="88">
        <v>15.96216491921713</v>
      </c>
      <c r="BT27" s="88">
        <v>0</v>
      </c>
      <c r="BU27" s="88">
        <v>0.2160227714082569</v>
      </c>
      <c r="BV27" s="88">
        <v>96.729193112981307</v>
      </c>
      <c r="BW27" s="88">
        <v>38.2564842629914</v>
      </c>
      <c r="BX27" s="48"/>
      <c r="BY27" s="79">
        <f t="shared" si="0"/>
        <v>1.941871819773627E-2</v>
      </c>
      <c r="BZ27" s="54">
        <f t="shared" si="1"/>
        <v>-3.6639183179192538E-3</v>
      </c>
      <c r="CA27" s="79">
        <f t="shared" si="2"/>
        <v>1.6797347024114003E-3</v>
      </c>
      <c r="CB27" s="79">
        <f t="shared" si="3"/>
        <v>2.8900412088354345E-2</v>
      </c>
      <c r="CC27" s="79">
        <f t="shared" si="4"/>
        <v>2.8935709252135844E-2</v>
      </c>
      <c r="CD27" s="79">
        <f t="shared" si="5"/>
        <v>3.2229696864908473E-2</v>
      </c>
      <c r="CE27" s="79">
        <f t="shared" si="6"/>
        <v>2.4963982769113605E-2</v>
      </c>
      <c r="CF27" s="79">
        <f t="shared" si="7"/>
        <v>3.2230796427590178E-2</v>
      </c>
      <c r="CH27" s="88">
        <f t="shared" si="8"/>
        <v>4.6142958989898943</v>
      </c>
      <c r="CI27" s="88">
        <f t="shared" si="9"/>
        <v>35.140186690401833</v>
      </c>
    </row>
    <row r="28" spans="1:87" x14ac:dyDescent="0.25">
      <c r="A28" s="87" t="s">
        <v>27</v>
      </c>
      <c r="B28" s="88">
        <v>4433.0626912999996</v>
      </c>
      <c r="C28" s="88">
        <v>9.0387486399999997</v>
      </c>
      <c r="D28" s="88">
        <v>6473.2801176000003</v>
      </c>
      <c r="E28" s="88">
        <v>323.63460822000002</v>
      </c>
      <c r="F28" s="88">
        <v>475.20281272</v>
      </c>
      <c r="G28" s="88">
        <v>14919.803462</v>
      </c>
      <c r="H28" s="88">
        <v>157.71967534000001</v>
      </c>
      <c r="I28" s="88">
        <v>26.2570762</v>
      </c>
      <c r="J28" s="88"/>
      <c r="K28" s="88" t="s">
        <v>27</v>
      </c>
      <c r="L28" s="88">
        <v>0</v>
      </c>
      <c r="M28" s="88">
        <v>0</v>
      </c>
      <c r="N28" s="88">
        <v>6.2905205376345405E-2</v>
      </c>
      <c r="O28" s="88">
        <v>6.2905205376345405E-2</v>
      </c>
      <c r="P28" s="88">
        <v>2.53532938044609E-2</v>
      </c>
      <c r="Q28" s="88">
        <v>0</v>
      </c>
      <c r="R28" s="88">
        <v>0.230612017913015</v>
      </c>
      <c r="S28" s="88">
        <v>160.80811424373189</v>
      </c>
      <c r="T28" s="88">
        <v>4441.8318118134603</v>
      </c>
      <c r="U28" s="88">
        <v>1.3209991751021</v>
      </c>
      <c r="V28" s="88">
        <v>32.324898938391399</v>
      </c>
      <c r="W28" s="88">
        <v>0.67097462511946193</v>
      </c>
      <c r="X28" s="88">
        <v>0</v>
      </c>
      <c r="Y28" s="88">
        <v>0</v>
      </c>
      <c r="Z28" s="88">
        <v>1.698478296224033</v>
      </c>
      <c r="AA28" s="88">
        <v>1.698478296224033</v>
      </c>
      <c r="AB28" s="88">
        <v>26.506243367831182</v>
      </c>
      <c r="AC28" s="88">
        <v>0</v>
      </c>
      <c r="AD28" s="88">
        <v>2.8421987177135701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9.6137260051698306</v>
      </c>
      <c r="AK28" s="88">
        <v>0</v>
      </c>
      <c r="AL28" s="88">
        <v>190.90459090483148</v>
      </c>
      <c r="AM28" s="88">
        <v>5752.4577799213903</v>
      </c>
      <c r="AN28" s="88">
        <v>639.16201520704101</v>
      </c>
      <c r="AO28" s="88">
        <v>6391.6197951284394</v>
      </c>
      <c r="AP28" s="88">
        <v>0</v>
      </c>
      <c r="AQ28" s="88">
        <v>6.4976382369252104</v>
      </c>
      <c r="AR28" s="88">
        <v>28.121377811581919</v>
      </c>
      <c r="AS28" s="88">
        <v>46.832346104796699</v>
      </c>
      <c r="AT28" s="88">
        <v>16.302456905702762</v>
      </c>
      <c r="AU28" s="88">
        <v>0.531229362478435</v>
      </c>
      <c r="AV28" s="88">
        <v>20.6824797147219</v>
      </c>
      <c r="AW28" s="88">
        <v>13.855136245638979</v>
      </c>
      <c r="AX28" s="88">
        <v>0</v>
      </c>
      <c r="AY28" s="88">
        <v>2.213948599238297</v>
      </c>
      <c r="AZ28" s="88">
        <v>661.08248343903597</v>
      </c>
      <c r="BA28" s="88">
        <v>478.26435986997399</v>
      </c>
      <c r="BB28" s="88">
        <v>182.81812356906232</v>
      </c>
      <c r="BC28" s="88">
        <v>0</v>
      </c>
      <c r="BD28" s="88">
        <v>0.1332246511494348</v>
      </c>
      <c r="BE28" s="88">
        <v>274.59234005191848</v>
      </c>
      <c r="BF28" s="88">
        <v>0</v>
      </c>
      <c r="BG28" s="88">
        <v>7.4976996610393591</v>
      </c>
      <c r="BH28" s="88">
        <v>2.0140002505552852</v>
      </c>
      <c r="BI28" s="88">
        <v>0.472097831754272</v>
      </c>
      <c r="BJ28" s="88">
        <v>18.67251005472971</v>
      </c>
      <c r="BK28" s="88">
        <v>8.6303807709977498</v>
      </c>
      <c r="BL28" s="88">
        <v>42.548714385709502</v>
      </c>
      <c r="BM28" s="88">
        <v>48.599403197804094</v>
      </c>
      <c r="BN28" s="88">
        <v>2.0277411459514769</v>
      </c>
      <c r="BO28" s="88">
        <v>15087.347393795049</v>
      </c>
      <c r="BP28" s="88">
        <v>28.239485055682501</v>
      </c>
      <c r="BQ28" s="88">
        <v>369.639893803137</v>
      </c>
      <c r="BR28" s="88">
        <v>0</v>
      </c>
      <c r="BS28" s="88">
        <v>21.963469021335619</v>
      </c>
      <c r="BT28" s="88">
        <v>0</v>
      </c>
      <c r="BU28" s="88">
        <v>2.49322837480777E-2</v>
      </c>
      <c r="BV28" s="88">
        <v>158.60467060191689</v>
      </c>
      <c r="BW28" s="88">
        <v>68.240286438047903</v>
      </c>
      <c r="BX28" s="48"/>
      <c r="BY28" s="79">
        <f t="shared" si="0"/>
        <v>1.9781178666095217E-3</v>
      </c>
      <c r="BZ28" s="54">
        <f t="shared" si="1"/>
        <v>6.3612496383108952E-2</v>
      </c>
      <c r="CA28" s="79">
        <f t="shared" si="2"/>
        <v>-1.2614983592249806E-2</v>
      </c>
      <c r="CB28" s="79">
        <f t="shared" si="3"/>
        <v>1.0426816744816301</v>
      </c>
      <c r="CC28" s="79">
        <f t="shared" si="4"/>
        <v>6.4426115924063792E-3</v>
      </c>
      <c r="CD28" s="79">
        <f t="shared" si="5"/>
        <v>1.1229633970834508E-2</v>
      </c>
      <c r="CE28" s="79">
        <f t="shared" si="6"/>
        <v>5.6111912480740246E-3</v>
      </c>
      <c r="CF28" s="79">
        <f t="shared" si="7"/>
        <v>9.4895244974450635E-3</v>
      </c>
      <c r="CH28" s="88">
        <f t="shared" si="8"/>
        <v>-81.660322471560903</v>
      </c>
      <c r="CI28" s="88">
        <f t="shared" si="9"/>
        <v>167.5439317950495</v>
      </c>
    </row>
    <row r="29" spans="1:87" x14ac:dyDescent="0.25">
      <c r="A29" s="87" t="s">
        <v>28</v>
      </c>
      <c r="B29" s="88">
        <v>416.31919904</v>
      </c>
      <c r="C29" s="88">
        <v>176.27839553999999</v>
      </c>
      <c r="D29" s="88">
        <v>1186.6547717000001</v>
      </c>
      <c r="E29" s="88">
        <v>304.61284624000001</v>
      </c>
      <c r="F29" s="88">
        <v>299.00149110000001</v>
      </c>
      <c r="G29" s="88"/>
      <c r="H29" s="88">
        <v>203.66647997999999</v>
      </c>
      <c r="I29" s="88"/>
      <c r="J29" s="88"/>
      <c r="K29" s="88" t="s">
        <v>28</v>
      </c>
      <c r="L29" s="88">
        <v>0</v>
      </c>
      <c r="M29" s="88">
        <v>1.815946912691457E-2</v>
      </c>
      <c r="N29" s="88">
        <v>4.8720363838886102E-2</v>
      </c>
      <c r="O29" s="88">
        <v>4.8720363838886102E-2</v>
      </c>
      <c r="P29" s="88">
        <v>1.9922821162717562E-2</v>
      </c>
      <c r="Q29" s="88">
        <v>1.29336889540722E-2</v>
      </c>
      <c r="R29" s="88">
        <v>0.17082910354353298</v>
      </c>
      <c r="S29" s="88">
        <v>552.99230471866099</v>
      </c>
      <c r="T29" s="88">
        <v>414.37737802102004</v>
      </c>
      <c r="U29" s="88">
        <v>0.94683466621008905</v>
      </c>
      <c r="V29" s="88">
        <v>21.0411399330014</v>
      </c>
      <c r="W29" s="88">
        <v>0.48092526723920603</v>
      </c>
      <c r="X29" s="88">
        <v>4.7554795705969502E-2</v>
      </c>
      <c r="Y29" s="88">
        <v>0</v>
      </c>
      <c r="Z29" s="88">
        <v>188.85837311250862</v>
      </c>
      <c r="AA29" s="88">
        <v>188.85837311250862</v>
      </c>
      <c r="AB29" s="88">
        <v>0</v>
      </c>
      <c r="AC29" s="88">
        <v>0</v>
      </c>
      <c r="AD29" s="88">
        <v>0.46912995263038804</v>
      </c>
      <c r="AE29" s="88">
        <v>0</v>
      </c>
      <c r="AF29" s="88">
        <v>0.37163916771288097</v>
      </c>
      <c r="AG29" s="88">
        <v>3.3318643840010501E-3</v>
      </c>
      <c r="AH29" s="88">
        <v>0.38056306552423103</v>
      </c>
      <c r="AI29" s="88">
        <v>2.2487565334396997E-3</v>
      </c>
      <c r="AJ29" s="88">
        <v>175.9809783180938</v>
      </c>
      <c r="AK29" s="88">
        <v>0</v>
      </c>
      <c r="AL29" s="88">
        <v>223.93148343502099</v>
      </c>
      <c r="AM29" s="88">
        <v>1063.295502039826</v>
      </c>
      <c r="AN29" s="88">
        <v>118.14398050805509</v>
      </c>
      <c r="AO29" s="88">
        <v>1181.4394825478812</v>
      </c>
      <c r="AP29" s="88">
        <v>0</v>
      </c>
      <c r="AQ29" s="88">
        <v>1.8084217051648781</v>
      </c>
      <c r="AR29" s="88">
        <v>2.3679248132409496</v>
      </c>
      <c r="AS29" s="88">
        <v>4.3226210933051092</v>
      </c>
      <c r="AT29" s="88">
        <v>3.2081590855227802</v>
      </c>
      <c r="AU29" s="88">
        <v>8.4451420989103507</v>
      </c>
      <c r="AV29" s="88">
        <v>20.25364834295091</v>
      </c>
      <c r="AW29" s="88">
        <v>4.72986855161846</v>
      </c>
      <c r="AX29" s="88">
        <v>0</v>
      </c>
      <c r="AY29" s="88">
        <v>1.1801977398215351</v>
      </c>
      <c r="AZ29" s="88">
        <v>308.36456861420697</v>
      </c>
      <c r="BA29" s="88">
        <v>298.216889618192</v>
      </c>
      <c r="BB29" s="88">
        <v>10.14767899601514</v>
      </c>
      <c r="BC29" s="88">
        <v>4.8458594443250198E-4</v>
      </c>
      <c r="BD29" s="88">
        <v>8.0763978681305294E-5</v>
      </c>
      <c r="BE29" s="88">
        <v>8.8706305042521514</v>
      </c>
      <c r="BF29" s="88">
        <v>0.695380357920379</v>
      </c>
      <c r="BG29" s="88">
        <v>54.340326074615298</v>
      </c>
      <c r="BH29" s="88">
        <v>13.53306322745636</v>
      </c>
      <c r="BI29" s="88">
        <v>7.2492941450751402</v>
      </c>
      <c r="BJ29" s="88">
        <v>135.8065804108312</v>
      </c>
      <c r="BK29" s="88">
        <v>4.3735511183804796</v>
      </c>
      <c r="BL29" s="88">
        <v>7.3957531407595898</v>
      </c>
      <c r="BM29" s="88">
        <v>30.140248089419401</v>
      </c>
      <c r="BN29" s="88">
        <v>1.0768587443575441E-4</v>
      </c>
      <c r="BO29" s="88">
        <v>0</v>
      </c>
      <c r="BP29" s="88">
        <v>1.0918778745858879</v>
      </c>
      <c r="BQ29" s="88">
        <v>0</v>
      </c>
      <c r="BR29" s="88">
        <v>2.8349586812303901E-2</v>
      </c>
      <c r="BS29" s="88">
        <v>0.33746158363134204</v>
      </c>
      <c r="BT29" s="88">
        <v>0</v>
      </c>
      <c r="BU29" s="88">
        <v>3.2572061171646301E-2</v>
      </c>
      <c r="BV29" s="88">
        <v>202.8665036348705</v>
      </c>
      <c r="BW29" s="88">
        <v>0.16435592080777339</v>
      </c>
      <c r="BX29" s="48"/>
      <c r="BY29" s="79">
        <f t="shared" si="0"/>
        <v>-4.6642600760610003E-3</v>
      </c>
      <c r="BZ29" s="79">
        <f t="shared" si="1"/>
        <v>-1.6872017753230511E-3</v>
      </c>
      <c r="CA29" s="79">
        <f t="shared" si="2"/>
        <v>-4.3949506431828263E-3</v>
      </c>
      <c r="CB29" s="79">
        <f t="shared" si="3"/>
        <v>1.2316362952240813E-2</v>
      </c>
      <c r="CC29" s="79">
        <f t="shared" si="4"/>
        <v>-2.624072137304504E-3</v>
      </c>
      <c r="CD29" s="79" t="str">
        <f t="shared" si="5"/>
        <v/>
      </c>
      <c r="CE29" s="79">
        <f t="shared" si="6"/>
        <v>-3.9278743620847741E-3</v>
      </c>
      <c r="CF29" s="79" t="str">
        <f t="shared" si="7"/>
        <v/>
      </c>
      <c r="CH29" s="88">
        <f t="shared" si="8"/>
        <v>-5.2152891521188849</v>
      </c>
      <c r="CI29" s="88">
        <f t="shared" si="9"/>
        <v>0</v>
      </c>
    </row>
    <row r="30" spans="1:87" x14ac:dyDescent="0.25">
      <c r="A30" s="87" t="s">
        <v>29</v>
      </c>
      <c r="B30" s="88">
        <v>114.32821972000001</v>
      </c>
      <c r="C30" s="88">
        <v>0.86629405999999998</v>
      </c>
      <c r="D30" s="88">
        <v>148.24852333999999</v>
      </c>
      <c r="E30" s="88">
        <v>17.222865559999999</v>
      </c>
      <c r="F30" s="88">
        <v>16.656349259999999</v>
      </c>
      <c r="G30" s="88">
        <v>53.055021000000004</v>
      </c>
      <c r="H30" s="88">
        <v>20.131357980000001</v>
      </c>
      <c r="I30" s="88">
        <v>1.2306615599999999</v>
      </c>
      <c r="J30" s="88"/>
      <c r="K30" s="88" t="s">
        <v>29</v>
      </c>
      <c r="L30" s="88">
        <v>1.7825121067918861E-3</v>
      </c>
      <c r="M30" s="88">
        <v>3.5888319394610704E-3</v>
      </c>
      <c r="N30" s="88">
        <v>3.93716085082755E-2</v>
      </c>
      <c r="O30" s="88">
        <v>3.9230445561136799E-2</v>
      </c>
      <c r="P30" s="88">
        <v>1.9040245622447452E-2</v>
      </c>
      <c r="Q30" s="88">
        <v>8.5460466632495107E-4</v>
      </c>
      <c r="R30" s="88">
        <v>0.23787633738935199</v>
      </c>
      <c r="S30" s="88">
        <v>114.97978006232461</v>
      </c>
      <c r="T30" s="88">
        <v>113.96331023991789</v>
      </c>
      <c r="U30" s="88">
        <v>0.89473136857090796</v>
      </c>
      <c r="V30" s="88">
        <v>17.387067860740419</v>
      </c>
      <c r="W30" s="88">
        <v>0.39866970355759701</v>
      </c>
      <c r="X30" s="88">
        <v>3.3203921747383298E-3</v>
      </c>
      <c r="Y30" s="88">
        <v>1.0255393910834042E-3</v>
      </c>
      <c r="Z30" s="88">
        <v>9.1203484802219901</v>
      </c>
      <c r="AA30" s="88">
        <v>9.1203484802219901</v>
      </c>
      <c r="AB30" s="88">
        <v>1.226695963513506</v>
      </c>
      <c r="AC30" s="88">
        <v>0</v>
      </c>
      <c r="AD30" s="88">
        <v>0.38988305194530298</v>
      </c>
      <c r="AE30" s="88">
        <v>9.7625318789441797E-4</v>
      </c>
      <c r="AF30" s="88">
        <v>2.70531266059733E-2</v>
      </c>
      <c r="AG30" s="88">
        <v>2.3414985212497899E-3</v>
      </c>
      <c r="AH30" s="88">
        <v>3.6626179784718599E-3</v>
      </c>
      <c r="AI30" s="88">
        <v>4.3938540261909001E-4</v>
      </c>
      <c r="AJ30" s="88">
        <v>0.86350296797235304</v>
      </c>
      <c r="AK30" s="88">
        <v>0</v>
      </c>
      <c r="AL30" s="88">
        <v>37.462127239758104</v>
      </c>
      <c r="AM30" s="88">
        <v>133.0035720167331</v>
      </c>
      <c r="AN30" s="88">
        <v>14.77838009667267</v>
      </c>
      <c r="AO30" s="88">
        <v>147.78195211340579</v>
      </c>
      <c r="AP30" s="88">
        <v>7.2860231496331904E-6</v>
      </c>
      <c r="AQ30" s="88">
        <v>1.504337813896834</v>
      </c>
      <c r="AR30" s="88">
        <v>0.16709271317316748</v>
      </c>
      <c r="AS30" s="88">
        <v>3.5456204264620599</v>
      </c>
      <c r="AT30" s="88">
        <v>0.21121595595165199</v>
      </c>
      <c r="AU30" s="88">
        <v>0.78601178701146801</v>
      </c>
      <c r="AV30" s="88">
        <v>0.98275309887178408</v>
      </c>
      <c r="AW30" s="88">
        <v>0.28806762457491997</v>
      </c>
      <c r="AX30" s="88">
        <v>0</v>
      </c>
      <c r="AY30" s="88">
        <v>0.11379636568064941</v>
      </c>
      <c r="AZ30" s="88">
        <v>17.194058864509429</v>
      </c>
      <c r="BA30" s="88">
        <v>16.603851541857491</v>
      </c>
      <c r="BB30" s="88">
        <v>0.59020732265193898</v>
      </c>
      <c r="BC30" s="88">
        <v>0</v>
      </c>
      <c r="BD30" s="88">
        <v>1.7243913865418832E-3</v>
      </c>
      <c r="BE30" s="88">
        <v>1.550987119496021</v>
      </c>
      <c r="BF30" s="88">
        <v>2.3251508788174301E-2</v>
      </c>
      <c r="BG30" s="88">
        <v>2.6186139541548799</v>
      </c>
      <c r="BH30" s="88">
        <v>0.863667741419885</v>
      </c>
      <c r="BI30" s="88">
        <v>0.37717502934903002</v>
      </c>
      <c r="BJ30" s="88">
        <v>6.5447560310190198</v>
      </c>
      <c r="BK30" s="88">
        <v>3.6122757591132899</v>
      </c>
      <c r="BL30" s="88">
        <v>0.54068132630058796</v>
      </c>
      <c r="BM30" s="88">
        <v>1.5271592012654529</v>
      </c>
      <c r="BN30" s="88">
        <v>6.8976934142429601E-3</v>
      </c>
      <c r="BO30" s="88">
        <v>52.879689148299299</v>
      </c>
      <c r="BP30" s="88">
        <v>0.87606168690051001</v>
      </c>
      <c r="BQ30" s="88">
        <v>0</v>
      </c>
      <c r="BR30" s="88">
        <v>7.5798685306745597E-4</v>
      </c>
      <c r="BS30" s="88">
        <v>8.0535854580928906E-2</v>
      </c>
      <c r="BT30" s="88">
        <v>0</v>
      </c>
      <c r="BU30" s="88">
        <v>3.8711526433968704E-2</v>
      </c>
      <c r="BV30" s="88">
        <v>20.066445984005419</v>
      </c>
      <c r="BW30" s="88">
        <v>0.1329980739964835</v>
      </c>
      <c r="BX30" s="48"/>
      <c r="BY30" s="79">
        <f t="shared" si="0"/>
        <v>-3.1917708591615848E-3</v>
      </c>
      <c r="BZ30" s="79">
        <f t="shared" si="1"/>
        <v>-3.2218759847515697E-3</v>
      </c>
      <c r="CA30" s="79">
        <f t="shared" si="2"/>
        <v>-3.1472234332084494E-3</v>
      </c>
      <c r="CB30" s="79">
        <f t="shared" si="3"/>
        <v>-1.6725843553858334E-3</v>
      </c>
      <c r="CC30" s="79">
        <f t="shared" si="4"/>
        <v>-3.1518142014817434E-3</v>
      </c>
      <c r="CD30" s="79">
        <f t="shared" si="5"/>
        <v>-3.3047174121503885E-3</v>
      </c>
      <c r="CE30" s="79">
        <f t="shared" si="6"/>
        <v>-3.224422120905597E-3</v>
      </c>
      <c r="CF30" s="79">
        <f t="shared" si="7"/>
        <v>-3.2223290426768281E-3</v>
      </c>
      <c r="CH30" s="88">
        <f t="shared" si="8"/>
        <v>-0.4665712265941977</v>
      </c>
      <c r="CI30" s="88">
        <f t="shared" si="9"/>
        <v>-0.17533185170070453</v>
      </c>
    </row>
    <row r="31" spans="1:87" x14ac:dyDescent="0.25">
      <c r="A31" s="87" t="s">
        <v>30</v>
      </c>
      <c r="B31" s="88">
        <v>765.12296616000003</v>
      </c>
      <c r="C31" s="88">
        <v>138.68191672</v>
      </c>
      <c r="D31" s="88">
        <v>1217.0518998</v>
      </c>
      <c r="E31" s="88">
        <v>235.22077598000001</v>
      </c>
      <c r="F31" s="88">
        <v>217.21950949999999</v>
      </c>
      <c r="G31" s="88">
        <v>297.50123617999998</v>
      </c>
      <c r="H31" s="88">
        <v>97.762028180000001</v>
      </c>
      <c r="I31" s="88">
        <v>7.98905376</v>
      </c>
      <c r="J31" s="88"/>
      <c r="K31" s="88" t="s">
        <v>30</v>
      </c>
      <c r="L31" s="88">
        <v>0</v>
      </c>
      <c r="M31" s="88">
        <v>0</v>
      </c>
      <c r="N31" s="88">
        <v>0.13876879053463181</v>
      </c>
      <c r="O31" s="88">
        <v>0.13876879053463181</v>
      </c>
      <c r="P31" s="88">
        <v>5.5929291572281201E-2</v>
      </c>
      <c r="Q31" s="88">
        <v>0</v>
      </c>
      <c r="R31" s="88">
        <v>2.6101153308095801</v>
      </c>
      <c r="S31" s="88">
        <v>490.28749639541599</v>
      </c>
      <c r="T31" s="88">
        <v>763.05548339577797</v>
      </c>
      <c r="U31" s="88">
        <v>5.2884551354949494</v>
      </c>
      <c r="V31" s="88">
        <v>65.853021759764403</v>
      </c>
      <c r="W31" s="88">
        <v>1.480167681539045</v>
      </c>
      <c r="X31" s="88">
        <v>0</v>
      </c>
      <c r="Y31" s="88">
        <v>0</v>
      </c>
      <c r="Z31" s="88">
        <v>52.508075146247506</v>
      </c>
      <c r="AA31" s="88">
        <v>52.508075146247506</v>
      </c>
      <c r="AB31" s="88">
        <v>7.9642694774671003</v>
      </c>
      <c r="AC31" s="88">
        <v>0</v>
      </c>
      <c r="AD31" s="88">
        <v>1.4438658946378071</v>
      </c>
      <c r="AE31" s="88">
        <v>0</v>
      </c>
      <c r="AF31" s="88">
        <v>0</v>
      </c>
      <c r="AG31" s="88">
        <v>0</v>
      </c>
      <c r="AH31" s="88">
        <v>0</v>
      </c>
      <c r="AI31" s="88">
        <v>0</v>
      </c>
      <c r="AJ31" s="88">
        <v>138.5325308001124</v>
      </c>
      <c r="AK31" s="88">
        <v>0</v>
      </c>
      <c r="AL31" s="88">
        <v>163.35855161868849</v>
      </c>
      <c r="AM31" s="88">
        <v>1092.578454986799</v>
      </c>
      <c r="AN31" s="88">
        <v>121.39762857467869</v>
      </c>
      <c r="AO31" s="88">
        <v>1213.9760835614779</v>
      </c>
      <c r="AP31" s="88">
        <v>0</v>
      </c>
      <c r="AQ31" s="88">
        <v>5.8482235554214306</v>
      </c>
      <c r="AR31" s="88">
        <v>2.1903517587371804</v>
      </c>
      <c r="AS31" s="88">
        <v>13.590015952939019</v>
      </c>
      <c r="AT31" s="88">
        <v>2.7660896912206301</v>
      </c>
      <c r="AU31" s="88">
        <v>10.34014989610718</v>
      </c>
      <c r="AV31" s="88">
        <v>12.7992508475118</v>
      </c>
      <c r="AW31" s="88">
        <v>3.7675811176331102</v>
      </c>
      <c r="AX31" s="88">
        <v>0</v>
      </c>
      <c r="AY31" s="88">
        <v>1.4983096947590608</v>
      </c>
      <c r="AZ31" s="88">
        <v>237.52933849646899</v>
      </c>
      <c r="BA31" s="88">
        <v>216.85345287688699</v>
      </c>
      <c r="BB31" s="88">
        <v>20.6758856195814</v>
      </c>
      <c r="BC31" s="88">
        <v>0</v>
      </c>
      <c r="BD31" s="88">
        <v>2.2928004761983402E-2</v>
      </c>
      <c r="BE31" s="88">
        <v>20.5052883516592</v>
      </c>
      <c r="BF31" s="88">
        <v>0.30913806996367799</v>
      </c>
      <c r="BG31" s="88">
        <v>34.098613699631201</v>
      </c>
      <c r="BH31" s="88">
        <v>11.304589708163149</v>
      </c>
      <c r="BI31" s="88">
        <v>4.9191029971835896</v>
      </c>
      <c r="BJ31" s="88">
        <v>85.223548119071495</v>
      </c>
      <c r="BK31" s="88">
        <v>13.78336920494937</v>
      </c>
      <c r="BL31" s="88">
        <v>7.0910315986265093</v>
      </c>
      <c r="BM31" s="88">
        <v>19.925768361028858</v>
      </c>
      <c r="BN31" s="88">
        <v>9.1710960829378713E-2</v>
      </c>
      <c r="BO31" s="88">
        <v>296.585863584604</v>
      </c>
      <c r="BP31" s="88">
        <v>3.0410031206108403</v>
      </c>
      <c r="BQ31" s="88">
        <v>0</v>
      </c>
      <c r="BR31" s="88">
        <v>0</v>
      </c>
      <c r="BS31" s="88">
        <v>0.25614791587515201</v>
      </c>
      <c r="BT31" s="88">
        <v>0</v>
      </c>
      <c r="BU31" s="88">
        <v>5.5000580816481695E-2</v>
      </c>
      <c r="BV31" s="88">
        <v>97.529297166730004</v>
      </c>
      <c r="BW31" s="88">
        <v>0.46700043019339899</v>
      </c>
      <c r="BX31" s="48"/>
      <c r="BY31" s="79">
        <f t="shared" si="0"/>
        <v>-2.7021575036472218E-3</v>
      </c>
      <c r="BZ31" s="79">
        <f t="shared" si="1"/>
        <v>-1.0771838421386841E-3</v>
      </c>
      <c r="CA31" s="79">
        <f t="shared" si="2"/>
        <v>-2.5272679324747937E-3</v>
      </c>
      <c r="CB31" s="79">
        <f t="shared" si="3"/>
        <v>9.8144498794837335E-3</v>
      </c>
      <c r="CC31" s="79">
        <f t="shared" si="4"/>
        <v>-1.6851922000726011E-3</v>
      </c>
      <c r="CD31" s="79">
        <f t="shared" si="5"/>
        <v>-3.0768698885074303E-3</v>
      </c>
      <c r="CE31" s="79">
        <f t="shared" si="6"/>
        <v>-2.3805869988856219E-3</v>
      </c>
      <c r="CF31" s="79">
        <f t="shared" si="7"/>
        <v>-3.1022801044337522E-3</v>
      </c>
      <c r="CH31" s="88">
        <f t="shared" si="8"/>
        <v>-3.0758162385220658</v>
      </c>
      <c r="CI31" s="88">
        <f t="shared" si="9"/>
        <v>-0.91537259539597926</v>
      </c>
    </row>
    <row r="32" spans="1:87" x14ac:dyDescent="0.25">
      <c r="A32" s="87" t="s">
        <v>31</v>
      </c>
      <c r="B32" s="88">
        <v>178.08381348</v>
      </c>
      <c r="C32" s="88">
        <v>129.5753206</v>
      </c>
      <c r="D32" s="88">
        <v>439.33674797999998</v>
      </c>
      <c r="E32" s="88">
        <v>80.63292534</v>
      </c>
      <c r="F32" s="88">
        <v>79.072050660000002</v>
      </c>
      <c r="G32" s="88"/>
      <c r="H32" s="88">
        <v>29.976395440000001</v>
      </c>
      <c r="I32" s="88"/>
      <c r="J32" s="88"/>
      <c r="K32" s="88" t="s">
        <v>31</v>
      </c>
      <c r="L32" s="88">
        <v>0</v>
      </c>
      <c r="M32" s="88">
        <v>1.503236390901524E-2</v>
      </c>
      <c r="N32" s="88">
        <v>5.2775664042725504E-3</v>
      </c>
      <c r="O32" s="88">
        <v>5.2775664042725504E-3</v>
      </c>
      <c r="P32" s="88">
        <v>2.3645488185981799E-3</v>
      </c>
      <c r="Q32" s="88">
        <v>1.0706679744484309E-2</v>
      </c>
      <c r="R32" s="88">
        <v>0.54907901467916598</v>
      </c>
      <c r="S32" s="88">
        <v>65.414897638939294</v>
      </c>
      <c r="T32" s="88">
        <v>178.4940735069471</v>
      </c>
      <c r="U32" s="88">
        <v>4.7686596409332101E-2</v>
      </c>
      <c r="V32" s="88">
        <v>1.0597157691760761</v>
      </c>
      <c r="W32" s="88">
        <v>2.4221342695480999E-2</v>
      </c>
      <c r="X32" s="88">
        <v>3.9365138920286202E-2</v>
      </c>
      <c r="Y32" s="88">
        <v>0</v>
      </c>
      <c r="Z32" s="88">
        <v>23.498126240974102</v>
      </c>
      <c r="AA32" s="88">
        <v>23.498126240974102</v>
      </c>
      <c r="AB32" s="88">
        <v>0</v>
      </c>
      <c r="AC32" s="88">
        <v>0</v>
      </c>
      <c r="AD32" s="88">
        <v>2.3627302276823269E-2</v>
      </c>
      <c r="AE32" s="88">
        <v>0</v>
      </c>
      <c r="AF32" s="88">
        <v>0.30764422037114703</v>
      </c>
      <c r="AG32" s="88">
        <v>2.75809927192358E-3</v>
      </c>
      <c r="AH32" s="88">
        <v>0.31502306596780005</v>
      </c>
      <c r="AI32" s="88">
        <v>1.8618655324988841E-3</v>
      </c>
      <c r="AJ32" s="88">
        <v>129.4942345237188</v>
      </c>
      <c r="AK32" s="88">
        <v>0</v>
      </c>
      <c r="AL32" s="88">
        <v>31.073103176088601</v>
      </c>
      <c r="AM32" s="88">
        <v>395.58053872208995</v>
      </c>
      <c r="AN32" s="88">
        <v>43.953393579302997</v>
      </c>
      <c r="AO32" s="88">
        <v>439.53393230139295</v>
      </c>
      <c r="AP32" s="88">
        <v>0</v>
      </c>
      <c r="AQ32" s="88">
        <v>9.2010325154185696E-2</v>
      </c>
      <c r="AR32" s="88">
        <v>0.61757433224755598</v>
      </c>
      <c r="AS32" s="88">
        <v>3.7781485626746401</v>
      </c>
      <c r="AT32" s="88">
        <v>0.84429952898251104</v>
      </c>
      <c r="AU32" s="88">
        <v>2.244304760770953</v>
      </c>
      <c r="AV32" s="88">
        <v>5.2936749095278195</v>
      </c>
      <c r="AW32" s="88">
        <v>1.2318041315718391</v>
      </c>
      <c r="AX32" s="88">
        <v>0</v>
      </c>
      <c r="AY32" s="88">
        <v>0.34515179318441003</v>
      </c>
      <c r="AZ32" s="88">
        <v>80.790068432127796</v>
      </c>
      <c r="BA32" s="88">
        <v>79.128212795184993</v>
      </c>
      <c r="BB32" s="88">
        <v>1.6618556369428501</v>
      </c>
      <c r="BC32" s="88">
        <v>4.0113240408516399E-4</v>
      </c>
      <c r="BD32" s="88">
        <v>6.6848768443040802E-5</v>
      </c>
      <c r="BE32" s="88">
        <v>2.3449388538170197</v>
      </c>
      <c r="BF32" s="88">
        <v>0.57562448673644107</v>
      </c>
      <c r="BG32" s="88">
        <v>14.172079484669599</v>
      </c>
      <c r="BH32" s="88">
        <v>3.5376982389479399</v>
      </c>
      <c r="BI32" s="88">
        <v>1.8917352180646689</v>
      </c>
      <c r="BJ32" s="88">
        <v>35.418783703434201</v>
      </c>
      <c r="BK32" s="88">
        <v>0.75644146921124</v>
      </c>
      <c r="BL32" s="88">
        <v>1.9291118679210908</v>
      </c>
      <c r="BM32" s="88">
        <v>8.6808743636634098</v>
      </c>
      <c r="BN32" s="88">
        <v>8.914047300164789E-5</v>
      </c>
      <c r="BO32" s="88">
        <v>0</v>
      </c>
      <c r="BP32" s="88">
        <v>2.99231356483843</v>
      </c>
      <c r="BQ32" s="88">
        <v>0</v>
      </c>
      <c r="BR32" s="88">
        <v>2.3467160041446798E-2</v>
      </c>
      <c r="BS32" s="88">
        <v>0.48272795194298701</v>
      </c>
      <c r="BT32" s="88">
        <v>0</v>
      </c>
      <c r="BU32" s="88">
        <v>2.05513434785627E-2</v>
      </c>
      <c r="BV32" s="88">
        <v>29.9879237474163</v>
      </c>
      <c r="BW32" s="88">
        <v>1.8089132274563609E-2</v>
      </c>
      <c r="BX32" s="48"/>
      <c r="BY32" s="79">
        <f t="shared" si="0"/>
        <v>2.3037468646367157E-3</v>
      </c>
      <c r="BZ32" s="79">
        <f t="shared" si="1"/>
        <v>-6.2578333517313001E-4</v>
      </c>
      <c r="CA32" s="79">
        <f t="shared" si="2"/>
        <v>4.4882273631693525E-4</v>
      </c>
      <c r="CB32" s="79">
        <f t="shared" si="3"/>
        <v>1.9488700362188364E-3</v>
      </c>
      <c r="CC32" s="79">
        <f t="shared" si="4"/>
        <v>7.1026531772245302E-4</v>
      </c>
      <c r="CD32" s="79" t="str">
        <f t="shared" si="5"/>
        <v/>
      </c>
      <c r="CE32" s="79">
        <f t="shared" si="6"/>
        <v>3.845795082125072E-4</v>
      </c>
      <c r="CF32" s="79" t="str">
        <f t="shared" si="7"/>
        <v/>
      </c>
      <c r="CH32" s="88">
        <f t="shared" si="8"/>
        <v>0.19718432139296738</v>
      </c>
      <c r="CI32" s="88">
        <f t="shared" si="9"/>
        <v>0</v>
      </c>
    </row>
    <row r="33" spans="1:87" x14ac:dyDescent="0.25">
      <c r="A33" s="87" t="s">
        <v>32</v>
      </c>
      <c r="B33" s="88">
        <v>3224.7341511</v>
      </c>
      <c r="C33" s="88">
        <v>221.5808864</v>
      </c>
      <c r="D33" s="88">
        <v>2895.6807654999998</v>
      </c>
      <c r="E33" s="88">
        <v>379.98027614</v>
      </c>
      <c r="F33" s="88">
        <v>357.89633376</v>
      </c>
      <c r="G33" s="88">
        <v>496.76803225999998</v>
      </c>
      <c r="H33" s="88">
        <v>416.25802592000002</v>
      </c>
      <c r="I33" s="88">
        <v>15.681869560000001</v>
      </c>
      <c r="J33" s="88"/>
      <c r="K33" s="88" t="s">
        <v>32</v>
      </c>
      <c r="L33" s="88">
        <v>4.7879817025193198E-3</v>
      </c>
      <c r="M33" s="88">
        <v>0.2040104317207618</v>
      </c>
      <c r="N33" s="88">
        <v>1.0181469364424329</v>
      </c>
      <c r="O33" s="88">
        <v>1.0177665880077049</v>
      </c>
      <c r="P33" s="88">
        <v>0.42156333024355497</v>
      </c>
      <c r="Q33" s="88">
        <v>0.12367863996031679</v>
      </c>
      <c r="R33" s="88">
        <v>15.02797039305144</v>
      </c>
      <c r="S33" s="88">
        <v>2756.7976841264699</v>
      </c>
      <c r="T33" s="88">
        <v>3214.8227992746697</v>
      </c>
      <c r="U33" s="88">
        <v>31.335360096413197</v>
      </c>
      <c r="V33" s="88">
        <v>459.83447874238504</v>
      </c>
      <c r="W33" s="88">
        <v>10.43916990988607</v>
      </c>
      <c r="X33" s="88">
        <v>0.45521947225661696</v>
      </c>
      <c r="Y33" s="88">
        <v>2.7545139469898599E-3</v>
      </c>
      <c r="Z33" s="88">
        <v>87.383626206256594</v>
      </c>
      <c r="AA33" s="88">
        <v>87.383626206256594</v>
      </c>
      <c r="AB33" s="88">
        <v>15.63388249651392</v>
      </c>
      <c r="AC33" s="88">
        <v>0</v>
      </c>
      <c r="AD33" s="88">
        <v>10.18580865713939</v>
      </c>
      <c r="AE33" s="88">
        <v>2.62371920567468E-3</v>
      </c>
      <c r="AF33" s="88">
        <v>3.5605115354144097</v>
      </c>
      <c r="AG33" s="88">
        <v>3.7559310740367099E-2</v>
      </c>
      <c r="AH33" s="88">
        <v>3.5814258953831799</v>
      </c>
      <c r="AI33" s="88">
        <v>2.22849503065361E-2</v>
      </c>
      <c r="AJ33" s="88">
        <v>221.055567644967</v>
      </c>
      <c r="AK33" s="88">
        <v>0</v>
      </c>
      <c r="AL33" s="88">
        <v>874.9352460633711</v>
      </c>
      <c r="AM33" s="88">
        <v>2598.3057622204797</v>
      </c>
      <c r="AN33" s="88">
        <v>288.70070037313099</v>
      </c>
      <c r="AO33" s="88">
        <v>2887.0064625936202</v>
      </c>
      <c r="AP33" s="88">
        <v>1.9576024438234751E-5</v>
      </c>
      <c r="AQ33" s="88">
        <v>39.652400707616295</v>
      </c>
      <c r="AR33" s="88">
        <v>2.9200335599684601</v>
      </c>
      <c r="AS33" s="88">
        <v>105.53878156697789</v>
      </c>
      <c r="AT33" s="88">
        <v>3.9237691055297299</v>
      </c>
      <c r="AU33" s="88">
        <v>11.1542480828056</v>
      </c>
      <c r="AV33" s="88">
        <v>23.578746844359102</v>
      </c>
      <c r="AW33" s="88">
        <v>5.6755295029128501</v>
      </c>
      <c r="AX33" s="88">
        <v>0</v>
      </c>
      <c r="AY33" s="88">
        <v>1.64866423496861</v>
      </c>
      <c r="AZ33" s="88">
        <v>388.376189512932</v>
      </c>
      <c r="BA33" s="88">
        <v>356.93467758317098</v>
      </c>
      <c r="BB33" s="88">
        <v>31.441511929760701</v>
      </c>
      <c r="BC33" s="88">
        <v>1.1481976664076219E-3</v>
      </c>
      <c r="BD33" s="88">
        <v>5.98851192424918E-3</v>
      </c>
      <c r="BE33" s="88">
        <v>14.429842930604011</v>
      </c>
      <c r="BF33" s="88">
        <v>1.725786602512166</v>
      </c>
      <c r="BG33" s="88">
        <v>62.998955885513901</v>
      </c>
      <c r="BH33" s="88">
        <v>16.401477868350998</v>
      </c>
      <c r="BI33" s="88">
        <v>8.4906377321053483</v>
      </c>
      <c r="BJ33" s="88">
        <v>157.4476555388371</v>
      </c>
      <c r="BK33" s="88">
        <v>96.752086783685201</v>
      </c>
      <c r="BL33" s="88">
        <v>9.1898160240744602</v>
      </c>
      <c r="BM33" s="88">
        <v>37.318890402729195</v>
      </c>
      <c r="BN33" s="88">
        <v>2.3486558309495701E-2</v>
      </c>
      <c r="BO33" s="88">
        <v>495.24018000393505</v>
      </c>
      <c r="BP33" s="88">
        <v>32.920187937494703</v>
      </c>
      <c r="BQ33" s="88">
        <v>0.43887852229547997</v>
      </c>
      <c r="BR33" s="88">
        <v>0.26809771311450203</v>
      </c>
      <c r="BS33" s="88">
        <v>5.1409943419974198</v>
      </c>
      <c r="BT33" s="88">
        <v>0</v>
      </c>
      <c r="BU33" s="88">
        <v>0.62694898270385302</v>
      </c>
      <c r="BV33" s="88">
        <v>414.90853376102905</v>
      </c>
      <c r="BW33" s="88">
        <v>3.43145087964086</v>
      </c>
      <c r="BX33" s="48"/>
      <c r="BY33" s="79">
        <f t="shared" si="0"/>
        <v>-3.0735407512428158E-3</v>
      </c>
      <c r="BZ33" s="79">
        <f t="shared" si="1"/>
        <v>-2.3707764851372951E-3</v>
      </c>
      <c r="CA33" s="79">
        <f t="shared" si="2"/>
        <v>-2.9956005543593754E-3</v>
      </c>
      <c r="CB33" s="79">
        <f t="shared" si="3"/>
        <v>2.2095655748822628E-2</v>
      </c>
      <c r="CC33" s="79">
        <f t="shared" si="4"/>
        <v>-2.6869685048908501E-3</v>
      </c>
      <c r="CD33" s="79">
        <f t="shared" si="5"/>
        <v>-3.0755848944508573E-3</v>
      </c>
      <c r="CE33" s="79">
        <f t="shared" si="6"/>
        <v>-3.2419606949040101E-3</v>
      </c>
      <c r="CF33" s="79">
        <f t="shared" si="7"/>
        <v>-3.0600346025376124E-3</v>
      </c>
      <c r="CH33" s="88">
        <f t="shared" si="8"/>
        <v>-8.6743029063795802</v>
      </c>
      <c r="CI33" s="88">
        <f t="shared" si="9"/>
        <v>-1.5278522560649321</v>
      </c>
    </row>
    <row r="34" spans="1:87" x14ac:dyDescent="0.25">
      <c r="A34" s="87" t="s">
        <v>33</v>
      </c>
      <c r="B34" s="88">
        <v>3080.9405932</v>
      </c>
      <c r="C34" s="88">
        <v>305.91998658</v>
      </c>
      <c r="D34" s="88">
        <v>2284.5249401000001</v>
      </c>
      <c r="E34" s="88">
        <v>731.95265178</v>
      </c>
      <c r="F34" s="88">
        <v>651.37420652000003</v>
      </c>
      <c r="G34" s="88">
        <v>888.86106649999999</v>
      </c>
      <c r="H34" s="88">
        <v>305.87043324000001</v>
      </c>
      <c r="I34" s="88">
        <v>18.2486204</v>
      </c>
      <c r="J34" s="88"/>
      <c r="K34" s="88" t="s">
        <v>33</v>
      </c>
      <c r="L34" s="88">
        <v>0</v>
      </c>
      <c r="M34" s="88">
        <v>0.20762432155871</v>
      </c>
      <c r="N34" s="88">
        <v>0.41889666315821661</v>
      </c>
      <c r="O34" s="88">
        <v>0.41889666315821661</v>
      </c>
      <c r="P34" s="88">
        <v>0.1721084890780428</v>
      </c>
      <c r="Q34" s="88">
        <v>0.14787709557497039</v>
      </c>
      <c r="R34" s="88">
        <v>1.456171843889418</v>
      </c>
      <c r="S34" s="88">
        <v>1333.8844783824391</v>
      </c>
      <c r="T34" s="88">
        <v>3076.6671489334499</v>
      </c>
      <c r="U34" s="88">
        <v>7.9245735576031278</v>
      </c>
      <c r="V34" s="88">
        <v>176.4353808476734</v>
      </c>
      <c r="W34" s="88">
        <v>4.0251160516203202</v>
      </c>
      <c r="X34" s="88">
        <v>0.54371863282824195</v>
      </c>
      <c r="Y34" s="88">
        <v>0</v>
      </c>
      <c r="Z34" s="88">
        <v>168.85895500422509</v>
      </c>
      <c r="AA34" s="88">
        <v>168.85895500422509</v>
      </c>
      <c r="AB34" s="88">
        <v>18.241606142958688</v>
      </c>
      <c r="AC34" s="88">
        <v>0</v>
      </c>
      <c r="AD34" s="88">
        <v>4.1703666088420785</v>
      </c>
      <c r="AE34" s="88">
        <v>0</v>
      </c>
      <c r="AF34" s="88">
        <v>4.2491060736853594</v>
      </c>
      <c r="AG34" s="88">
        <v>3.8094931535272006E-2</v>
      </c>
      <c r="AH34" s="88">
        <v>4.3510684657917604</v>
      </c>
      <c r="AI34" s="88">
        <v>2.57117784493523E-2</v>
      </c>
      <c r="AJ34" s="88">
        <v>305.374983483302</v>
      </c>
      <c r="AK34" s="88">
        <v>0</v>
      </c>
      <c r="AL34" s="88">
        <v>482.205187186736</v>
      </c>
      <c r="AM34" s="88">
        <v>2049.2284843283333</v>
      </c>
      <c r="AN34" s="88">
        <v>227.6919696281565</v>
      </c>
      <c r="AO34" s="88">
        <v>2276.9204539564898</v>
      </c>
      <c r="AP34" s="88">
        <v>0</v>
      </c>
      <c r="AQ34" s="88">
        <v>15.582743721999829</v>
      </c>
      <c r="AR34" s="88">
        <v>11.84657015465422</v>
      </c>
      <c r="AS34" s="88">
        <v>41.134242714026328</v>
      </c>
      <c r="AT34" s="88">
        <v>10.027957287311839</v>
      </c>
      <c r="AU34" s="88">
        <v>14.800715128964871</v>
      </c>
      <c r="AV34" s="88">
        <v>39.5412220526132</v>
      </c>
      <c r="AW34" s="88">
        <v>11.70678937264174</v>
      </c>
      <c r="AX34" s="88">
        <v>0</v>
      </c>
      <c r="AY34" s="88">
        <v>3.17759579474638</v>
      </c>
      <c r="AZ34" s="88">
        <v>730.52391744929298</v>
      </c>
      <c r="BA34" s="88">
        <v>650.18795709853794</v>
      </c>
      <c r="BB34" s="88">
        <v>80.3359603507553</v>
      </c>
      <c r="BC34" s="88">
        <v>5.21479271350385E-3</v>
      </c>
      <c r="BD34" s="88">
        <v>3.8421172852692601E-2</v>
      </c>
      <c r="BE34" s="88">
        <v>92.588598385533203</v>
      </c>
      <c r="BF34" s="88">
        <v>7.4831492838836606</v>
      </c>
      <c r="BG34" s="88">
        <v>92.066353548945301</v>
      </c>
      <c r="BH34" s="88">
        <v>23.102219929011099</v>
      </c>
      <c r="BI34" s="88">
        <v>12.15100017862949</v>
      </c>
      <c r="BJ34" s="88">
        <v>230.07417846370799</v>
      </c>
      <c r="BK34" s="88">
        <v>36.89602044108571</v>
      </c>
      <c r="BL34" s="88">
        <v>24.240406414722401</v>
      </c>
      <c r="BM34" s="88">
        <v>76.7648473647602</v>
      </c>
      <c r="BN34" s="88">
        <v>0.57271777284565895</v>
      </c>
      <c r="BO34" s="88">
        <v>889.81483600368097</v>
      </c>
      <c r="BP34" s="88">
        <v>12.502430933200881</v>
      </c>
      <c r="BQ34" s="88">
        <v>20.079151440996043</v>
      </c>
      <c r="BR34" s="88">
        <v>0.32413308013359798</v>
      </c>
      <c r="BS34" s="88">
        <v>6.0444763658386202</v>
      </c>
      <c r="BT34" s="88">
        <v>0</v>
      </c>
      <c r="BU34" s="88">
        <v>0.31778846226161117</v>
      </c>
      <c r="BV34" s="88">
        <v>305.47474006922499</v>
      </c>
      <c r="BW34" s="88">
        <v>9.0006417071609395</v>
      </c>
      <c r="BX34" s="48"/>
      <c r="BY34" s="79">
        <f t="shared" si="0"/>
        <v>-1.3870583145881108E-3</v>
      </c>
      <c r="BZ34" s="79">
        <f t="shared" si="1"/>
        <v>-1.7815217070018892E-3</v>
      </c>
      <c r="CA34" s="79">
        <f t="shared" si="2"/>
        <v>-3.3286947364984283E-3</v>
      </c>
      <c r="CB34" s="79">
        <f t="shared" si="3"/>
        <v>-1.9519491147856989E-3</v>
      </c>
      <c r="CC34" s="79">
        <f t="shared" si="4"/>
        <v>-1.82114890271706E-3</v>
      </c>
      <c r="CD34" s="79">
        <f t="shared" si="5"/>
        <v>1.0730242775021733E-3</v>
      </c>
      <c r="CE34" s="79">
        <f t="shared" si="6"/>
        <v>-1.2936627008486943E-3</v>
      </c>
      <c r="CF34" s="79">
        <f t="shared" si="7"/>
        <v>-3.8437190798886541E-4</v>
      </c>
      <c r="CH34" s="88">
        <f t="shared" si="8"/>
        <v>-7.6044861435102575</v>
      </c>
      <c r="CI34" s="88">
        <f t="shared" si="9"/>
        <v>0.95376950368097368</v>
      </c>
    </row>
    <row r="35" spans="1:87" x14ac:dyDescent="0.25">
      <c r="A35" s="87" t="s">
        <v>34</v>
      </c>
      <c r="B35" s="88">
        <v>868.26408093999999</v>
      </c>
      <c r="C35" s="88">
        <v>39.327596540000002</v>
      </c>
      <c r="D35" s="88">
        <v>5376.9102687000004</v>
      </c>
      <c r="E35" s="88">
        <v>522.27060738</v>
      </c>
      <c r="F35" s="88">
        <v>347.60897244</v>
      </c>
      <c r="G35" s="88">
        <v>8316.3680984999992</v>
      </c>
      <c r="H35" s="88">
        <v>117.75617287999999</v>
      </c>
      <c r="I35" s="88">
        <v>23.636262179999999</v>
      </c>
      <c r="J35" s="88"/>
      <c r="K35" s="88" t="s">
        <v>34</v>
      </c>
      <c r="L35" s="88">
        <v>0.1646738062044675</v>
      </c>
      <c r="M35" s="88">
        <v>0.36786243135600599</v>
      </c>
      <c r="N35" s="88">
        <v>0.20982000165625</v>
      </c>
      <c r="O35" s="88">
        <v>0.19674101908947561</v>
      </c>
      <c r="P35" s="88">
        <v>0.37818854438730698</v>
      </c>
      <c r="Q35" s="88">
        <v>0.10477383559260781</v>
      </c>
      <c r="R35" s="88">
        <v>0.64719579096241597</v>
      </c>
      <c r="S35" s="88">
        <v>2.4825922033207704</v>
      </c>
      <c r="T35" s="88">
        <v>870.24715036730095</v>
      </c>
      <c r="U35" s="88">
        <v>0.64516744186477903</v>
      </c>
      <c r="V35" s="88">
        <v>2.3602397323242599</v>
      </c>
      <c r="W35" s="88">
        <v>0.194001510920154</v>
      </c>
      <c r="X35" s="88">
        <v>0.40173814194388002</v>
      </c>
      <c r="Y35" s="88">
        <v>9.4739928724019803E-2</v>
      </c>
      <c r="Z35" s="88">
        <v>0.78501262146804096</v>
      </c>
      <c r="AA35" s="88">
        <v>0.78501262146804096</v>
      </c>
      <c r="AB35" s="88">
        <v>23.7002180622518</v>
      </c>
      <c r="AC35" s="88">
        <v>0</v>
      </c>
      <c r="AD35" s="88">
        <v>1.788925041195345</v>
      </c>
      <c r="AE35" s="88">
        <v>9.0228604823073599E-2</v>
      </c>
      <c r="AF35" s="88">
        <v>3.24144642912223</v>
      </c>
      <c r="AG35" s="88">
        <v>0.222989392622231</v>
      </c>
      <c r="AH35" s="88">
        <v>1.0981704962643768</v>
      </c>
      <c r="AI35" s="88">
        <v>4.5083002508381403E-2</v>
      </c>
      <c r="AJ35" s="88">
        <v>39.431685958376605</v>
      </c>
      <c r="AK35" s="88">
        <v>0</v>
      </c>
      <c r="AL35" s="88">
        <v>121.7777061549739</v>
      </c>
      <c r="AM35" s="88">
        <v>4843.8063738181199</v>
      </c>
      <c r="AN35" s="88">
        <v>538.20071281002697</v>
      </c>
      <c r="AO35" s="88">
        <v>5382.0070866281403</v>
      </c>
      <c r="AP35" s="88">
        <v>6.7320070950467603E-4</v>
      </c>
      <c r="AQ35" s="88">
        <v>3.6734009087451698</v>
      </c>
      <c r="AR35" s="88">
        <v>11.22006666464171</v>
      </c>
      <c r="AS35" s="88">
        <v>34.665015738517397</v>
      </c>
      <c r="AT35" s="88">
        <v>42.9951142443878</v>
      </c>
      <c r="AU35" s="88">
        <v>0.43885143642586599</v>
      </c>
      <c r="AV35" s="88">
        <v>6.3961866229820803</v>
      </c>
      <c r="AW35" s="88">
        <v>8.2029068382226296</v>
      </c>
      <c r="AX35" s="88">
        <v>0.61847598009226301</v>
      </c>
      <c r="AY35" s="88">
        <v>1.3969951021015552</v>
      </c>
      <c r="AZ35" s="88">
        <v>523.30138911977599</v>
      </c>
      <c r="BA35" s="88">
        <v>348.338383485424</v>
      </c>
      <c r="BB35" s="88">
        <v>174.96300563435221</v>
      </c>
      <c r="BC35" s="88">
        <v>2.92999462722597</v>
      </c>
      <c r="BD35" s="88">
        <v>7.8904746881837712E-2</v>
      </c>
      <c r="BE35" s="88">
        <v>96.665436188418994</v>
      </c>
      <c r="BF35" s="88">
        <v>1.965016198460066</v>
      </c>
      <c r="BG35" s="88">
        <v>35.441642418723703</v>
      </c>
      <c r="BH35" s="88">
        <v>1.2733710441640891</v>
      </c>
      <c r="BI35" s="88">
        <v>1.251611995221481</v>
      </c>
      <c r="BJ35" s="88">
        <v>88.587209212012908</v>
      </c>
      <c r="BK35" s="88">
        <v>2.2845049836935001</v>
      </c>
      <c r="BL35" s="88">
        <v>18.927990103731869</v>
      </c>
      <c r="BM35" s="88">
        <v>27.920265524617299</v>
      </c>
      <c r="BN35" s="88">
        <v>2.0283445371120497</v>
      </c>
      <c r="BO35" s="88">
        <v>8344.4702362759399</v>
      </c>
      <c r="BP35" s="88">
        <v>24.389012783518702</v>
      </c>
      <c r="BQ35" s="88">
        <v>238.65195772108152</v>
      </c>
      <c r="BR35" s="88">
        <v>0.126638254812661</v>
      </c>
      <c r="BS35" s="88">
        <v>16.66886896019907</v>
      </c>
      <c r="BT35" s="88">
        <v>0</v>
      </c>
      <c r="BU35" s="88">
        <v>2.24448227604291</v>
      </c>
      <c r="BV35" s="88">
        <v>117.9796978766182</v>
      </c>
      <c r="BW35" s="88">
        <v>47.650419657045703</v>
      </c>
      <c r="BX35" s="48"/>
      <c r="BY35" s="79">
        <f t="shared" ref="BY35:BY61" si="10">+IF(B35=0,"",(T35-B35)/B35)</f>
        <v>2.2839473275850027E-3</v>
      </c>
      <c r="BZ35" s="79">
        <f t="shared" ref="BZ35:BZ61" si="11">IF(C35=0,"",(AJ35-C35)/C35)</f>
        <v>2.6467271721203126E-3</v>
      </c>
      <c r="CA35" s="79">
        <f t="shared" ref="CA35:CA61" si="12">IF(D35=0,"",(AO35-D35)/D35)</f>
        <v>9.479083104305141E-4</v>
      </c>
      <c r="CB35" s="79">
        <f t="shared" ref="CB35:CB61" si="13">IF(E35=0,"",(AZ35-E35)/E35)</f>
        <v>1.9736545101532018E-3</v>
      </c>
      <c r="CC35" s="79">
        <f t="shared" ref="CC35:CC61" si="14">IF(F35=0,"",(BA35-F35)/F35)</f>
        <v>2.0983665648903905E-3</v>
      </c>
      <c r="CD35" s="79">
        <f t="shared" ref="CD35:CD61" si="15">IF(G35=0,"",(BO35-G35)/G35)</f>
        <v>3.3791358731474893E-3</v>
      </c>
      <c r="CE35" s="79">
        <f t="shared" ref="CE35:CE61" si="16">IF(H35=0,"",(BV35-H35)/H35)</f>
        <v>1.8982019468821716E-3</v>
      </c>
      <c r="CF35" s="79">
        <f t="shared" ref="CF35:CF54" si="17">IF(I35=0,"",(AB35-I35)/I35)</f>
        <v>2.705837402071011E-3</v>
      </c>
      <c r="CH35" s="88">
        <f t="shared" ref="CH35:CH51" si="18">AO35-D35</f>
        <v>5.0968179281398989</v>
      </c>
      <c r="CI35" s="88">
        <f t="shared" ref="CI35:CI51" si="19">BO35-G35</f>
        <v>28.102137775940719</v>
      </c>
    </row>
    <row r="36" spans="1:87" x14ac:dyDescent="0.25">
      <c r="A36" s="87" t="s">
        <v>35</v>
      </c>
      <c r="B36" s="88">
        <v>2123.9801539999999</v>
      </c>
      <c r="C36" s="88">
        <v>373.51790643999999</v>
      </c>
      <c r="D36" s="88">
        <v>4031.3034757</v>
      </c>
      <c r="E36" s="88">
        <v>1083.6728462000001</v>
      </c>
      <c r="F36" s="88">
        <v>841.36199141999998</v>
      </c>
      <c r="G36" s="88">
        <v>7160.8445596000001</v>
      </c>
      <c r="H36" s="88">
        <v>282.21574750000002</v>
      </c>
      <c r="I36" s="88">
        <v>33.982551659999999</v>
      </c>
      <c r="J36" s="88"/>
      <c r="K36" s="88" t="s">
        <v>35</v>
      </c>
      <c r="L36" s="88">
        <v>0</v>
      </c>
      <c r="M36" s="88">
        <v>1.0179790266869479E-2</v>
      </c>
      <c r="N36" s="88">
        <v>0.208074320000911</v>
      </c>
      <c r="O36" s="88">
        <v>0.208074320000911</v>
      </c>
      <c r="P36" s="88">
        <v>8.4022868079498603E-2</v>
      </c>
      <c r="Q36" s="88">
        <v>7.2507919049014102E-3</v>
      </c>
      <c r="R36" s="88">
        <v>0.75897101766199104</v>
      </c>
      <c r="S36" s="88">
        <v>821.01157953521204</v>
      </c>
      <c r="T36" s="88">
        <v>2121.4418738894469</v>
      </c>
      <c r="U36" s="88">
        <v>4.3267723200654702</v>
      </c>
      <c r="V36" s="88">
        <v>101.75371475625479</v>
      </c>
      <c r="W36" s="88">
        <v>2.19768999979628</v>
      </c>
      <c r="X36" s="88">
        <v>2.6659069114634802E-2</v>
      </c>
      <c r="Y36" s="88">
        <v>0</v>
      </c>
      <c r="Z36" s="88">
        <v>132.5318651115584</v>
      </c>
      <c r="AA36" s="88">
        <v>132.5318651115584</v>
      </c>
      <c r="AB36" s="88">
        <v>34.030129502361603</v>
      </c>
      <c r="AC36" s="88">
        <v>0</v>
      </c>
      <c r="AD36" s="88">
        <v>3.3744619870963399</v>
      </c>
      <c r="AE36" s="88">
        <v>0</v>
      </c>
      <c r="AF36" s="88">
        <v>0.20833989195946701</v>
      </c>
      <c r="AG36" s="88">
        <v>1.8677228629221149E-3</v>
      </c>
      <c r="AH36" s="88">
        <v>0.21334360318854401</v>
      </c>
      <c r="AI36" s="88">
        <v>1.2605686682253341E-3</v>
      </c>
      <c r="AJ36" s="88">
        <v>373.230489576568</v>
      </c>
      <c r="AK36" s="88">
        <v>0</v>
      </c>
      <c r="AL36" s="88">
        <v>383.59483936528795</v>
      </c>
      <c r="AM36" s="88">
        <v>3625.4121460046099</v>
      </c>
      <c r="AN36" s="88">
        <v>402.82389786096496</v>
      </c>
      <c r="AO36" s="88">
        <v>4028.2360438655796</v>
      </c>
      <c r="AP36" s="88">
        <v>0</v>
      </c>
      <c r="AQ36" s="88">
        <v>12.659716256419021</v>
      </c>
      <c r="AR36" s="88">
        <v>25.4268974336435</v>
      </c>
      <c r="AS36" s="88">
        <v>48.629861802708206</v>
      </c>
      <c r="AT36" s="88">
        <v>17.65685255509074</v>
      </c>
      <c r="AU36" s="88">
        <v>13.815467445868251</v>
      </c>
      <c r="AV36" s="88">
        <v>48.234951757800104</v>
      </c>
      <c r="AW36" s="88">
        <v>18.219582284109631</v>
      </c>
      <c r="AX36" s="88">
        <v>0</v>
      </c>
      <c r="AY36" s="88">
        <v>3.52016138762104</v>
      </c>
      <c r="AZ36" s="88">
        <v>1116.7630220630331</v>
      </c>
      <c r="BA36" s="88">
        <v>841.78514290993894</v>
      </c>
      <c r="BB36" s="88">
        <v>274.97787915309402</v>
      </c>
      <c r="BC36" s="88">
        <v>2.7165198939576701E-4</v>
      </c>
      <c r="BD36" s="88">
        <v>0.1025951460782529</v>
      </c>
      <c r="BE36" s="88">
        <v>225.47242260660101</v>
      </c>
      <c r="BF36" s="88">
        <v>0.38982876039616898</v>
      </c>
      <c r="BG36" s="88">
        <v>92.527262231738803</v>
      </c>
      <c r="BH36" s="88">
        <v>23.141147775811941</v>
      </c>
      <c r="BI36" s="88">
        <v>11.935085458864499</v>
      </c>
      <c r="BJ36" s="88">
        <v>231.19218466200311</v>
      </c>
      <c r="BK36" s="88">
        <v>24.964182745065898</v>
      </c>
      <c r="BL36" s="88">
        <v>44.558931294355503</v>
      </c>
      <c r="BM36" s="88">
        <v>84.030584179301798</v>
      </c>
      <c r="BN36" s="88">
        <v>1.560916278664219</v>
      </c>
      <c r="BO36" s="88">
        <v>7179.71938601276</v>
      </c>
      <c r="BP36" s="88">
        <v>19.686631230529152</v>
      </c>
      <c r="BQ36" s="88">
        <v>161.81236374058199</v>
      </c>
      <c r="BR36" s="88">
        <v>1.589322031065328E-2</v>
      </c>
      <c r="BS36" s="88">
        <v>12.81321133040198</v>
      </c>
      <c r="BT36" s="88">
        <v>0</v>
      </c>
      <c r="BU36" s="88">
        <v>8.9911765884296904E-2</v>
      </c>
      <c r="BV36" s="88">
        <v>281.86670200631499</v>
      </c>
      <c r="BW36" s="88">
        <v>38.969588203486396</v>
      </c>
      <c r="BX36" s="48"/>
      <c r="BY36" s="79">
        <f t="shared" si="10"/>
        <v>-1.1950582992843409E-3</v>
      </c>
      <c r="BZ36" s="79">
        <f t="shared" si="11"/>
        <v>-7.6948617047936619E-4</v>
      </c>
      <c r="CA36" s="79">
        <f t="shared" si="12"/>
        <v>-7.6090322966513245E-4</v>
      </c>
      <c r="CB36" s="79">
        <f t="shared" si="13"/>
        <v>3.0535208092614639E-2</v>
      </c>
      <c r="CC36" s="79">
        <f t="shared" si="14"/>
        <v>5.0293630358175549E-4</v>
      </c>
      <c r="CD36" s="79">
        <f t="shared" si="15"/>
        <v>2.6358380293921872E-3</v>
      </c>
      <c r="CE36" s="79">
        <f t="shared" si="16"/>
        <v>-1.2368037459887867E-3</v>
      </c>
      <c r="CF36" s="79">
        <f t="shared" si="17"/>
        <v>1.4000668000928125E-3</v>
      </c>
      <c r="CH36" s="88">
        <f t="shared" si="18"/>
        <v>-3.0674318344204039</v>
      </c>
      <c r="CI36" s="88">
        <f t="shared" si="19"/>
        <v>18.87482641275983</v>
      </c>
    </row>
    <row r="37" spans="1:87" x14ac:dyDescent="0.25">
      <c r="A37" s="87" t="s">
        <v>36</v>
      </c>
      <c r="B37" s="88">
        <v>1852.55395</v>
      </c>
      <c r="C37" s="88">
        <v>237.62400058</v>
      </c>
      <c r="D37" s="88">
        <v>547.5041003</v>
      </c>
      <c r="E37" s="88">
        <v>176.60596432</v>
      </c>
      <c r="F37" s="88">
        <v>190.67842597999999</v>
      </c>
      <c r="G37" s="88">
        <v>0.32118486000000002</v>
      </c>
      <c r="H37" s="88">
        <v>82.461382799999996</v>
      </c>
      <c r="I37" s="88"/>
      <c r="J37" s="88"/>
      <c r="K37" s="88" t="s">
        <v>36</v>
      </c>
      <c r="L37" s="88">
        <v>0</v>
      </c>
      <c r="M37" s="88">
        <v>0</v>
      </c>
      <c r="N37" s="88">
        <v>1.4306973951751841E-2</v>
      </c>
      <c r="O37" s="88">
        <v>1.4306973951751841E-2</v>
      </c>
      <c r="P37" s="88">
        <v>5.76627381405115E-3</v>
      </c>
      <c r="Q37" s="88">
        <v>0</v>
      </c>
      <c r="R37" s="88">
        <v>0.1542831199525124</v>
      </c>
      <c r="S37" s="88">
        <v>217.331695134988</v>
      </c>
      <c r="T37" s="88">
        <v>1850.2096595785779</v>
      </c>
      <c r="U37" s="88">
        <v>0.31842228550505003</v>
      </c>
      <c r="V37" s="88">
        <v>6.6822339545207301</v>
      </c>
      <c r="W37" s="88">
        <v>0.1526043412655631</v>
      </c>
      <c r="X37" s="88">
        <v>0</v>
      </c>
      <c r="Y37" s="88">
        <v>0</v>
      </c>
      <c r="Z37" s="88">
        <v>77.439093249904801</v>
      </c>
      <c r="AA37" s="88">
        <v>77.439093249904801</v>
      </c>
      <c r="AB37" s="88">
        <v>0</v>
      </c>
      <c r="AC37" s="88">
        <v>0</v>
      </c>
      <c r="AD37" s="88">
        <v>0.14886154295430359</v>
      </c>
      <c r="AE37" s="88">
        <v>0</v>
      </c>
      <c r="AF37" s="88">
        <v>0</v>
      </c>
      <c r="AG37" s="88">
        <v>0</v>
      </c>
      <c r="AH37" s="88">
        <v>0</v>
      </c>
      <c r="AI37" s="88">
        <v>0</v>
      </c>
      <c r="AJ37" s="88">
        <v>237.26140808148199</v>
      </c>
      <c r="AK37" s="88">
        <v>0</v>
      </c>
      <c r="AL37" s="88">
        <v>88.980731180519911</v>
      </c>
      <c r="AM37" s="88">
        <v>489.35562459564403</v>
      </c>
      <c r="AN37" s="88">
        <v>54.372898084734501</v>
      </c>
      <c r="AO37" s="88">
        <v>543.72852268037798</v>
      </c>
      <c r="AP37" s="88">
        <v>0</v>
      </c>
      <c r="AQ37" s="88">
        <v>0.57413774128209694</v>
      </c>
      <c r="AR37" s="88">
        <v>1.5235730016479541</v>
      </c>
      <c r="AS37" s="88">
        <v>1.8952549790340432</v>
      </c>
      <c r="AT37" s="88">
        <v>2.0552470987725759</v>
      </c>
      <c r="AU37" s="88">
        <v>5.3911287023043704</v>
      </c>
      <c r="AV37" s="88">
        <v>13.00799335868647</v>
      </c>
      <c r="AW37" s="88">
        <v>3.0442090650749201</v>
      </c>
      <c r="AX37" s="88">
        <v>0</v>
      </c>
      <c r="AY37" s="88">
        <v>0.71783245743701607</v>
      </c>
      <c r="AZ37" s="88">
        <v>194.57547567860979</v>
      </c>
      <c r="BA37" s="88">
        <v>190.2429621605294</v>
      </c>
      <c r="BB37" s="88">
        <v>4.3325135180806402</v>
      </c>
      <c r="BC37" s="88">
        <v>0</v>
      </c>
      <c r="BD37" s="88">
        <v>4.1666694224441399E-5</v>
      </c>
      <c r="BE37" s="88">
        <v>5.6943550735516997</v>
      </c>
      <c r="BF37" s="88">
        <v>5.6179114513577608E-4</v>
      </c>
      <c r="BG37" s="88">
        <v>34.934698377949303</v>
      </c>
      <c r="BH37" s="88">
        <v>8.6960146110219902</v>
      </c>
      <c r="BI37" s="88">
        <v>4.6599021681354902</v>
      </c>
      <c r="BJ37" s="88">
        <v>87.308237572270102</v>
      </c>
      <c r="BK37" s="88">
        <v>1.473712103652506</v>
      </c>
      <c r="BL37" s="88">
        <v>4.7587672921179101</v>
      </c>
      <c r="BM37" s="88">
        <v>18.450233256722662</v>
      </c>
      <c r="BN37" s="88">
        <v>1.6666699735996512E-4</v>
      </c>
      <c r="BO37" s="88">
        <v>0.31997502604209604</v>
      </c>
      <c r="BP37" s="88">
        <v>0.77130279123861101</v>
      </c>
      <c r="BQ37" s="88">
        <v>0</v>
      </c>
      <c r="BR37" s="88">
        <v>0</v>
      </c>
      <c r="BS37" s="88">
        <v>6.9369492950831294E-2</v>
      </c>
      <c r="BT37" s="88">
        <v>0</v>
      </c>
      <c r="BU37" s="88">
        <v>6.8695698010879692E-3</v>
      </c>
      <c r="BV37" s="88">
        <v>82.300991436145807</v>
      </c>
      <c r="BW37" s="88">
        <v>4.8147548087214803E-2</v>
      </c>
      <c r="BX37" s="48"/>
      <c r="BY37" s="79">
        <f t="shared" si="10"/>
        <v>-1.2654370586195893E-3</v>
      </c>
      <c r="BZ37" s="79">
        <f t="shared" si="11"/>
        <v>-1.5259085682969105E-3</v>
      </c>
      <c r="CA37" s="79">
        <f t="shared" si="12"/>
        <v>-6.8959805370466315E-3</v>
      </c>
      <c r="CB37" s="79">
        <f t="shared" si="13"/>
        <v>0.10174917607001119</v>
      </c>
      <c r="CC37" s="79">
        <f t="shared" si="14"/>
        <v>-2.2837603007917606E-3</v>
      </c>
      <c r="CD37" s="79">
        <f t="shared" si="15"/>
        <v>-3.7667838948074071E-3</v>
      </c>
      <c r="CE37" s="79">
        <f t="shared" si="16"/>
        <v>-1.9450481959925161E-3</v>
      </c>
      <c r="CF37" s="79" t="str">
        <f t="shared" si="17"/>
        <v/>
      </c>
      <c r="CH37" s="88">
        <f t="shared" si="18"/>
        <v>-3.7755776196220268</v>
      </c>
      <c r="CI37" s="88">
        <f t="shared" si="19"/>
        <v>-1.2098339579039719E-3</v>
      </c>
    </row>
    <row r="38" spans="1:87" x14ac:dyDescent="0.25">
      <c r="A38" s="87" t="s">
        <v>37</v>
      </c>
      <c r="B38" s="88">
        <v>677.91972239999996</v>
      </c>
      <c r="C38" s="88">
        <v>70.440514519999994</v>
      </c>
      <c r="D38" s="88">
        <v>531.28937306</v>
      </c>
      <c r="E38" s="88">
        <v>125.61884809999999</v>
      </c>
      <c r="F38" s="88">
        <v>120.58772376</v>
      </c>
      <c r="G38" s="88">
        <v>9.5382407600000008</v>
      </c>
      <c r="H38" s="88">
        <v>114.79790368</v>
      </c>
      <c r="I38" s="88"/>
      <c r="J38" s="88"/>
      <c r="K38" s="88" t="s">
        <v>37</v>
      </c>
      <c r="L38" s="88">
        <v>0</v>
      </c>
      <c r="M38" s="88">
        <v>4.0996731036558001E-2</v>
      </c>
      <c r="N38" s="88">
        <v>0.16871692733466409</v>
      </c>
      <c r="O38" s="88">
        <v>0.16871692733466409</v>
      </c>
      <c r="P38" s="88">
        <v>6.8646478408703693E-2</v>
      </c>
      <c r="Q38" s="88">
        <v>2.9199895050954199E-2</v>
      </c>
      <c r="R38" s="88">
        <v>0.97587438750935407</v>
      </c>
      <c r="S38" s="88">
        <v>556.38293036398602</v>
      </c>
      <c r="T38" s="88">
        <v>676.05649864581005</v>
      </c>
      <c r="U38" s="88">
        <v>3.7944362283013802</v>
      </c>
      <c r="V38" s="88">
        <v>75.039368259133497</v>
      </c>
      <c r="W38" s="88">
        <v>1.7121252123032709</v>
      </c>
      <c r="X38" s="88">
        <v>0.1073605657440984</v>
      </c>
      <c r="Y38" s="88">
        <v>0</v>
      </c>
      <c r="Z38" s="88">
        <v>65.342067598631303</v>
      </c>
      <c r="AA38" s="88">
        <v>65.342067598631303</v>
      </c>
      <c r="AB38" s="88">
        <v>0</v>
      </c>
      <c r="AC38" s="88">
        <v>0</v>
      </c>
      <c r="AD38" s="88">
        <v>1.6701388602703939</v>
      </c>
      <c r="AE38" s="88">
        <v>0</v>
      </c>
      <c r="AF38" s="88">
        <v>0.83902589812404205</v>
      </c>
      <c r="AG38" s="88">
        <v>7.5221157823376506E-3</v>
      </c>
      <c r="AH38" s="88">
        <v>0.85917391991930891</v>
      </c>
      <c r="AI38" s="88">
        <v>5.0776066308801399E-3</v>
      </c>
      <c r="AJ38" s="88">
        <v>70.475880629639903</v>
      </c>
      <c r="AK38" s="88">
        <v>0</v>
      </c>
      <c r="AL38" s="88">
        <v>189.5120991231108</v>
      </c>
      <c r="AM38" s="88">
        <v>476.680142273515</v>
      </c>
      <c r="AN38" s="88">
        <v>52.964178251183498</v>
      </c>
      <c r="AO38" s="88">
        <v>529.64432052469897</v>
      </c>
      <c r="AP38" s="88">
        <v>0</v>
      </c>
      <c r="AQ38" s="88">
        <v>6.4525504358702896</v>
      </c>
      <c r="AR38" s="88">
        <v>0.95811725844232409</v>
      </c>
      <c r="AS38" s="88">
        <v>15.257792778008881</v>
      </c>
      <c r="AT38" s="88">
        <v>1.3072479759916651</v>
      </c>
      <c r="AU38" s="88">
        <v>3.7681544252825896</v>
      </c>
      <c r="AV38" s="88">
        <v>7.7430742781240802</v>
      </c>
      <c r="AW38" s="88">
        <v>1.8575135614014699</v>
      </c>
      <c r="AX38" s="88">
        <v>0</v>
      </c>
      <c r="AY38" s="88">
        <v>0.63824092979932301</v>
      </c>
      <c r="AZ38" s="88">
        <v>126.116564552875</v>
      </c>
      <c r="BA38" s="88">
        <v>120.38500501143639</v>
      </c>
      <c r="BB38" s="88">
        <v>5.73155954143862</v>
      </c>
      <c r="BC38" s="88">
        <v>1.094025253944895E-3</v>
      </c>
      <c r="BD38" s="88">
        <v>2.0776444716347699E-3</v>
      </c>
      <c r="BE38" s="88">
        <v>4.7128870023203495</v>
      </c>
      <c r="BF38" s="88">
        <v>1.5954813406306299</v>
      </c>
      <c r="BG38" s="88">
        <v>20.649825056741388</v>
      </c>
      <c r="BH38" s="88">
        <v>5.4032357145455396</v>
      </c>
      <c r="BI38" s="88">
        <v>2.7891498293071297</v>
      </c>
      <c r="BJ38" s="88">
        <v>51.608501550400298</v>
      </c>
      <c r="BK38" s="88">
        <v>15.57014401486436</v>
      </c>
      <c r="BL38" s="88">
        <v>3.01396193246139</v>
      </c>
      <c r="BM38" s="88">
        <v>14.32861811130034</v>
      </c>
      <c r="BN38" s="88">
        <v>7.8243749621080601E-3</v>
      </c>
      <c r="BO38" s="88">
        <v>9.4892433186174596</v>
      </c>
      <c r="BP38" s="88">
        <v>3.7519456688794897</v>
      </c>
      <c r="BQ38" s="88">
        <v>0</v>
      </c>
      <c r="BR38" s="88">
        <v>6.4002836368326196E-2</v>
      </c>
      <c r="BS38" s="88">
        <v>0.87026763867270795</v>
      </c>
      <c r="BT38" s="88">
        <v>0</v>
      </c>
      <c r="BU38" s="88">
        <v>9.6810744228508994E-2</v>
      </c>
      <c r="BV38" s="88">
        <v>114.4288978543515</v>
      </c>
      <c r="BW38" s="88">
        <v>0.56868038916334496</v>
      </c>
      <c r="BX38" s="48"/>
      <c r="BY38" s="79">
        <f t="shared" si="10"/>
        <v>-2.748443056935473E-3</v>
      </c>
      <c r="BZ38" s="79">
        <f t="shared" si="11"/>
        <v>5.0207057516406944E-4</v>
      </c>
      <c r="CA38" s="79">
        <f t="shared" si="12"/>
        <v>-3.0963399960858111E-3</v>
      </c>
      <c r="CB38" s="79">
        <f t="shared" si="13"/>
        <v>3.9621160391376878E-3</v>
      </c>
      <c r="CC38" s="79">
        <f t="shared" si="14"/>
        <v>-1.681089436326648E-3</v>
      </c>
      <c r="CD38" s="79">
        <f t="shared" si="15"/>
        <v>-5.1369474324887074E-3</v>
      </c>
      <c r="CE38" s="79">
        <f t="shared" si="16"/>
        <v>-3.2143951572243573E-3</v>
      </c>
      <c r="CF38" s="79" t="str">
        <f t="shared" si="17"/>
        <v/>
      </c>
      <c r="CH38" s="88">
        <f t="shared" si="18"/>
        <v>-1.6450525353010335</v>
      </c>
      <c r="CI38" s="88">
        <f t="shared" si="19"/>
        <v>-4.899744138254114E-2</v>
      </c>
    </row>
    <row r="39" spans="1:87" x14ac:dyDescent="0.25">
      <c r="A39" s="87" t="s">
        <v>130</v>
      </c>
      <c r="B39" s="88">
        <v>3703.2096350000002</v>
      </c>
      <c r="C39" s="88">
        <v>564.61005</v>
      </c>
      <c r="D39" s="88">
        <v>5425.4515422000004</v>
      </c>
      <c r="E39" s="88">
        <v>1350.7551530000001</v>
      </c>
      <c r="F39" s="88">
        <v>973.98150018000001</v>
      </c>
      <c r="G39" s="88">
        <v>2649.8696768</v>
      </c>
      <c r="H39" s="88">
        <v>546.32858622000003</v>
      </c>
      <c r="I39" s="88">
        <v>46.688047679999997</v>
      </c>
      <c r="J39" s="88"/>
      <c r="K39" s="88" t="s">
        <v>130</v>
      </c>
      <c r="L39" s="88">
        <v>1.925657603465665E-2</v>
      </c>
      <c r="M39" s="88">
        <v>0.19675718450723939</v>
      </c>
      <c r="N39" s="88">
        <v>0.41918241490289099</v>
      </c>
      <c r="O39" s="88">
        <v>0.41765270774926799</v>
      </c>
      <c r="P39" s="88">
        <v>0.20358406961093919</v>
      </c>
      <c r="Q39" s="88">
        <v>2.5902983745321899E-2</v>
      </c>
      <c r="R39" s="88">
        <v>12.088862744851991</v>
      </c>
      <c r="S39" s="88">
        <v>1826.76860545763</v>
      </c>
      <c r="T39" s="88">
        <v>3721.16272787446</v>
      </c>
      <c r="U39" s="88">
        <v>12.60144882053274</v>
      </c>
      <c r="V39" s="88">
        <v>197.6570997618509</v>
      </c>
      <c r="W39" s="88">
        <v>4.9540163087088001</v>
      </c>
      <c r="X39" s="88">
        <v>9.7167784025000509E-2</v>
      </c>
      <c r="Y39" s="88">
        <v>1.107792174694246E-2</v>
      </c>
      <c r="Z39" s="88">
        <v>324.81482101133895</v>
      </c>
      <c r="AA39" s="88">
        <v>324.81482101133895</v>
      </c>
      <c r="AB39" s="88">
        <v>46.574519279308902</v>
      </c>
      <c r="AC39" s="88">
        <v>0</v>
      </c>
      <c r="AD39" s="88">
        <v>4.0991758425888802</v>
      </c>
      <c r="AE39" s="88">
        <v>1.055060573951289E-2</v>
      </c>
      <c r="AF39" s="88">
        <v>0.77126560951600798</v>
      </c>
      <c r="AG39" s="88">
        <v>2.9591732431642898E-2</v>
      </c>
      <c r="AH39" s="88">
        <v>0.53006497974834199</v>
      </c>
      <c r="AI39" s="88">
        <v>7.6450050711817201E-3</v>
      </c>
      <c r="AJ39" s="88">
        <v>566.94857554247403</v>
      </c>
      <c r="AK39" s="88">
        <v>0</v>
      </c>
      <c r="AL39" s="88">
        <v>748.69845046820501</v>
      </c>
      <c r="AM39" s="88">
        <v>4907.3103523686896</v>
      </c>
      <c r="AN39" s="88">
        <v>545.257242520256</v>
      </c>
      <c r="AO39" s="88">
        <v>5452.5675948889493</v>
      </c>
      <c r="AP39" s="88">
        <v>7.8719490070933693E-5</v>
      </c>
      <c r="AQ39" s="88">
        <v>23.276372720227901</v>
      </c>
      <c r="AR39" s="88">
        <v>9.1254564157255604</v>
      </c>
      <c r="AS39" s="88">
        <v>102.2277330478678</v>
      </c>
      <c r="AT39" s="88">
        <v>15.255686388553599</v>
      </c>
      <c r="AU39" s="88">
        <v>30.283534956265701</v>
      </c>
      <c r="AV39" s="88">
        <v>62.731852243698896</v>
      </c>
      <c r="AW39" s="88">
        <v>16.125412984121198</v>
      </c>
      <c r="AX39" s="88">
        <v>0</v>
      </c>
      <c r="AY39" s="88">
        <v>4.3429919182967005</v>
      </c>
      <c r="AZ39" s="88">
        <v>1384.573946571425</v>
      </c>
      <c r="BA39" s="88">
        <v>978.49069247330908</v>
      </c>
      <c r="BB39" s="88">
        <v>406.08325409811596</v>
      </c>
      <c r="BC39" s="88">
        <v>0.32576311590248902</v>
      </c>
      <c r="BD39" s="88">
        <v>2.92061839646819E-2</v>
      </c>
      <c r="BE39" s="88">
        <v>51.081329784002101</v>
      </c>
      <c r="BF39" s="88">
        <v>1.2309584516939751</v>
      </c>
      <c r="BG39" s="88">
        <v>170.4615283872638</v>
      </c>
      <c r="BH39" s="88">
        <v>44.093047295314598</v>
      </c>
      <c r="BI39" s="88">
        <v>22.687571058824801</v>
      </c>
      <c r="BJ39" s="88">
        <v>426.02057307825703</v>
      </c>
      <c r="BK39" s="88">
        <v>56.567731178017198</v>
      </c>
      <c r="BL39" s="88">
        <v>26.930821081697701</v>
      </c>
      <c r="BM39" s="88">
        <v>97.454413721346697</v>
      </c>
      <c r="BN39" s="88">
        <v>0.31054540837866501</v>
      </c>
      <c r="BO39" s="88">
        <v>2653.4178987527303</v>
      </c>
      <c r="BP39" s="88">
        <v>45.086053373126205</v>
      </c>
      <c r="BQ39" s="88">
        <v>1.7052746462959571E-2</v>
      </c>
      <c r="BR39" s="88">
        <v>4.4728440106924103E-2</v>
      </c>
      <c r="BS39" s="88">
        <v>5.11826942531179</v>
      </c>
      <c r="BT39" s="88">
        <v>0</v>
      </c>
      <c r="BU39" s="88">
        <v>0.52448000603105105</v>
      </c>
      <c r="BV39" s="88">
        <v>550.774765332318</v>
      </c>
      <c r="BW39" s="88">
        <v>2.1264466529643862</v>
      </c>
      <c r="BX39" s="48"/>
      <c r="BY39" s="79">
        <f t="shared" si="10"/>
        <v>4.847981789845337E-3</v>
      </c>
      <c r="BZ39" s="79">
        <f t="shared" si="11"/>
        <v>4.1418418649721714E-3</v>
      </c>
      <c r="CA39" s="79">
        <f t="shared" si="12"/>
        <v>4.9979347300470869E-3</v>
      </c>
      <c r="CB39" s="79">
        <f t="shared" si="13"/>
        <v>2.5036953215624692E-2</v>
      </c>
      <c r="CC39" s="79">
        <f t="shared" si="14"/>
        <v>4.6296488100397524E-3</v>
      </c>
      <c r="CD39" s="79">
        <f t="shared" si="15"/>
        <v>1.3390175312376605E-3</v>
      </c>
      <c r="CE39" s="79">
        <f t="shared" si="16"/>
        <v>8.1382875149929278E-3</v>
      </c>
      <c r="CF39" s="79">
        <f t="shared" si="17"/>
        <v>-2.4316373532947662E-3</v>
      </c>
      <c r="CH39" s="88">
        <f t="shared" si="18"/>
        <v>27.116052688948912</v>
      </c>
      <c r="CI39" s="88">
        <f t="shared" si="19"/>
        <v>3.5482219527302732</v>
      </c>
    </row>
    <row r="40" spans="1:87" x14ac:dyDescent="0.25">
      <c r="A40" s="87" t="s">
        <v>39</v>
      </c>
      <c r="B40" s="88">
        <v>107.80697121999999</v>
      </c>
      <c r="C40" s="88">
        <v>2.2776631599999999</v>
      </c>
      <c r="D40" s="88">
        <v>137.53239062</v>
      </c>
      <c r="E40" s="88">
        <v>34.245519379999998</v>
      </c>
      <c r="F40" s="88">
        <v>7.0851531999999997</v>
      </c>
      <c r="G40" s="88"/>
      <c r="H40" s="88">
        <v>15.355503240000001</v>
      </c>
      <c r="I40" s="88"/>
      <c r="J40" s="88"/>
      <c r="K40" s="88" t="s">
        <v>39</v>
      </c>
      <c r="L40" s="88">
        <v>0</v>
      </c>
      <c r="M40" s="88">
        <v>0</v>
      </c>
      <c r="N40" s="88">
        <v>3.1150355191190301E-2</v>
      </c>
      <c r="O40" s="88">
        <v>3.1150355191190301E-2</v>
      </c>
      <c r="P40" s="88">
        <v>1.255483675325318E-2</v>
      </c>
      <c r="Q40" s="88">
        <v>0</v>
      </c>
      <c r="R40" s="88">
        <v>0.1145872040565484</v>
      </c>
      <c r="S40" s="88">
        <v>92.776750569068</v>
      </c>
      <c r="T40" s="88">
        <v>107.4346776015916</v>
      </c>
      <c r="U40" s="88">
        <v>0.65415420758941101</v>
      </c>
      <c r="V40" s="88">
        <v>14.536991021015549</v>
      </c>
      <c r="W40" s="88">
        <v>0.33226364503711903</v>
      </c>
      <c r="X40" s="88">
        <v>0</v>
      </c>
      <c r="Y40" s="88">
        <v>0</v>
      </c>
      <c r="Z40" s="88">
        <v>6.4732260984473804</v>
      </c>
      <c r="AA40" s="88">
        <v>6.4732260984473804</v>
      </c>
      <c r="AB40" s="88">
        <v>0</v>
      </c>
      <c r="AC40" s="88">
        <v>0</v>
      </c>
      <c r="AD40" s="88">
        <v>0.32411464306618798</v>
      </c>
      <c r="AE40" s="88">
        <v>0</v>
      </c>
      <c r="AF40" s="88">
        <v>0</v>
      </c>
      <c r="AG40" s="88">
        <v>0</v>
      </c>
      <c r="AH40" s="88">
        <v>0</v>
      </c>
      <c r="AI40" s="88">
        <v>0</v>
      </c>
      <c r="AJ40" s="88">
        <v>2.26964673798618</v>
      </c>
      <c r="AK40" s="88">
        <v>0</v>
      </c>
      <c r="AL40" s="88">
        <v>29.834366088504396</v>
      </c>
      <c r="AM40" s="88">
        <v>123.3384993579038</v>
      </c>
      <c r="AN40" s="88">
        <v>13.70428921113113</v>
      </c>
      <c r="AO40" s="88">
        <v>137.0427885690348</v>
      </c>
      <c r="AP40" s="88">
        <v>0</v>
      </c>
      <c r="AQ40" s="88">
        <v>1.2485830326780079</v>
      </c>
      <c r="AR40" s="88">
        <v>5.6523314428699706E-2</v>
      </c>
      <c r="AS40" s="88">
        <v>2.9150063383984399</v>
      </c>
      <c r="AT40" s="88">
        <v>7.626078473519729E-2</v>
      </c>
      <c r="AU40" s="88">
        <v>0.19983130232532481</v>
      </c>
      <c r="AV40" s="88">
        <v>0.482984914874032</v>
      </c>
      <c r="AW40" s="88">
        <v>0.1129789513715504</v>
      </c>
      <c r="AX40" s="88">
        <v>0</v>
      </c>
      <c r="AY40" s="88">
        <v>2.6599495141564199E-2</v>
      </c>
      <c r="AZ40" s="88">
        <v>34.125048601994003</v>
      </c>
      <c r="BA40" s="88">
        <v>7.0616883171569098</v>
      </c>
      <c r="BB40" s="88">
        <v>27.063360284837099</v>
      </c>
      <c r="BC40" s="88">
        <v>0</v>
      </c>
      <c r="BD40" s="88">
        <v>0</v>
      </c>
      <c r="BE40" s="88">
        <v>0.21042308900610079</v>
      </c>
      <c r="BF40" s="88">
        <v>0</v>
      </c>
      <c r="BG40" s="88">
        <v>1.2971387313502749</v>
      </c>
      <c r="BH40" s="88">
        <v>0.322696252693771</v>
      </c>
      <c r="BI40" s="88">
        <v>0.17299881501568029</v>
      </c>
      <c r="BJ40" s="88">
        <v>3.2417880586649801</v>
      </c>
      <c r="BK40" s="88">
        <v>3.0220049391469099</v>
      </c>
      <c r="BL40" s="88">
        <v>0.1765296714562079</v>
      </c>
      <c r="BM40" s="88">
        <v>0.68493493609351908</v>
      </c>
      <c r="BN40" s="88">
        <v>0</v>
      </c>
      <c r="BO40" s="88">
        <v>0</v>
      </c>
      <c r="BP40" s="88">
        <v>0.68470852152647999</v>
      </c>
      <c r="BQ40" s="88">
        <v>0</v>
      </c>
      <c r="BR40" s="88">
        <v>0</v>
      </c>
      <c r="BS40" s="88">
        <v>5.7693875605747402E-2</v>
      </c>
      <c r="BT40" s="88">
        <v>0</v>
      </c>
      <c r="BU40" s="88">
        <v>1.235179750326559E-2</v>
      </c>
      <c r="BV40" s="88">
        <v>15.302731526645601</v>
      </c>
      <c r="BW40" s="88">
        <v>0.104830823730551</v>
      </c>
      <c r="BX40" s="48"/>
      <c r="BY40" s="79">
        <f t="shared" si="10"/>
        <v>-3.453335291728568E-3</v>
      </c>
      <c r="BZ40" s="79">
        <f t="shared" si="11"/>
        <v>-3.5195818919158848E-3</v>
      </c>
      <c r="CA40" s="79">
        <f t="shared" si="12"/>
        <v>-3.5599035889513956E-3</v>
      </c>
      <c r="CB40" s="79">
        <f t="shared" si="13"/>
        <v>-3.5178551876877632E-3</v>
      </c>
      <c r="CC40" s="79">
        <f t="shared" si="14"/>
        <v>-3.3118384572248766E-3</v>
      </c>
      <c r="CD40" s="79" t="str">
        <f t="shared" si="15"/>
        <v/>
      </c>
      <c r="CE40" s="79">
        <f t="shared" si="16"/>
        <v>-3.4366645319010365E-3</v>
      </c>
      <c r="CF40" s="79" t="str">
        <f t="shared" si="17"/>
        <v/>
      </c>
      <c r="CH40" s="88">
        <f t="shared" si="18"/>
        <v>-0.48960205096520326</v>
      </c>
      <c r="CI40" s="88">
        <f t="shared" si="19"/>
        <v>0</v>
      </c>
    </row>
    <row r="41" spans="1:87" x14ac:dyDescent="0.25">
      <c r="A41" s="87" t="s">
        <v>40</v>
      </c>
      <c r="B41" s="88">
        <v>1409.443608</v>
      </c>
      <c r="C41" s="88">
        <v>296.62448566</v>
      </c>
      <c r="D41" s="88">
        <v>820.22545153999999</v>
      </c>
      <c r="E41" s="88">
        <v>576.61376508000001</v>
      </c>
      <c r="F41" s="88">
        <v>411.09071807999999</v>
      </c>
      <c r="G41" s="88">
        <v>92.425270960000006</v>
      </c>
      <c r="H41" s="88">
        <v>208.36062003999999</v>
      </c>
      <c r="I41" s="88">
        <v>0.93528774000000003</v>
      </c>
      <c r="J41" s="88"/>
      <c r="K41" s="88" t="s">
        <v>40</v>
      </c>
      <c r="L41" s="88">
        <v>0</v>
      </c>
      <c r="M41" s="88">
        <v>0.85890517294046909</v>
      </c>
      <c r="N41" s="88">
        <v>0.41156049392010197</v>
      </c>
      <c r="O41" s="88">
        <v>0.41156049392010197</v>
      </c>
      <c r="P41" s="88">
        <v>0.24204113461221169</v>
      </c>
      <c r="Q41" s="88">
        <v>0.4793681887249</v>
      </c>
      <c r="R41" s="88">
        <v>1.8525726584954931</v>
      </c>
      <c r="S41" s="88">
        <v>631.24044174473693</v>
      </c>
      <c r="T41" s="88">
        <v>1406.8529883501151</v>
      </c>
      <c r="U41" s="88">
        <v>3.300018493642781</v>
      </c>
      <c r="V41" s="88">
        <v>73.401698285530813</v>
      </c>
      <c r="W41" s="88">
        <v>1.6761767705389481</v>
      </c>
      <c r="X41" s="88">
        <v>1.784307414535558</v>
      </c>
      <c r="Y41" s="88">
        <v>0</v>
      </c>
      <c r="Z41" s="88">
        <v>100.3283270653793</v>
      </c>
      <c r="AA41" s="88">
        <v>100.3283270653793</v>
      </c>
      <c r="AB41" s="88">
        <v>0.93735640304899204</v>
      </c>
      <c r="AC41" s="88">
        <v>0</v>
      </c>
      <c r="AD41" s="88">
        <v>1.6842534185519569</v>
      </c>
      <c r="AE41" s="88">
        <v>0</v>
      </c>
      <c r="AF41" s="88">
        <v>14.962375946322179</v>
      </c>
      <c r="AG41" s="88">
        <v>0.1234203416895121</v>
      </c>
      <c r="AH41" s="88">
        <v>15.553247586148341</v>
      </c>
      <c r="AI41" s="88">
        <v>0.14999768106218669</v>
      </c>
      <c r="AJ41" s="88">
        <v>295.96196572104998</v>
      </c>
      <c r="AK41" s="88">
        <v>0</v>
      </c>
      <c r="AL41" s="88">
        <v>282.77755803391813</v>
      </c>
      <c r="AM41" s="88">
        <v>739.64630430088596</v>
      </c>
      <c r="AN41" s="88">
        <v>82.183020955791704</v>
      </c>
      <c r="AO41" s="88">
        <v>821.82932525667707</v>
      </c>
      <c r="AP41" s="88">
        <v>0</v>
      </c>
      <c r="AQ41" s="88">
        <v>6.4450589873548294</v>
      </c>
      <c r="AR41" s="88">
        <v>3.2566043650964103</v>
      </c>
      <c r="AS41" s="88">
        <v>26.8223509085669</v>
      </c>
      <c r="AT41" s="88">
        <v>4.3308198107442095</v>
      </c>
      <c r="AU41" s="88">
        <v>11.52717088964212</v>
      </c>
      <c r="AV41" s="88">
        <v>24.3941956199671</v>
      </c>
      <c r="AW41" s="88">
        <v>5.6779923426974594</v>
      </c>
      <c r="AX41" s="88">
        <v>0</v>
      </c>
      <c r="AY41" s="88">
        <v>2.9262148029828499</v>
      </c>
      <c r="AZ41" s="88">
        <v>575.44720424942307</v>
      </c>
      <c r="BA41" s="88">
        <v>410.24984654193304</v>
      </c>
      <c r="BB41" s="88">
        <v>165.19735770749071</v>
      </c>
      <c r="BC41" s="88">
        <v>1.1698983669262589E-2</v>
      </c>
      <c r="BD41" s="88">
        <v>4.32575957494887E-3</v>
      </c>
      <c r="BE41" s="88">
        <v>16.49091826585536</v>
      </c>
      <c r="BF41" s="88">
        <v>16.7879328913066</v>
      </c>
      <c r="BG41" s="88">
        <v>63.345603360835902</v>
      </c>
      <c r="BH41" s="88">
        <v>16.112470795592959</v>
      </c>
      <c r="BI41" s="88">
        <v>8.4859364127162493</v>
      </c>
      <c r="BJ41" s="88">
        <v>158.31548636331053</v>
      </c>
      <c r="BK41" s="88">
        <v>16.371520810290569</v>
      </c>
      <c r="BL41" s="88">
        <v>9.3734869915507808</v>
      </c>
      <c r="BM41" s="88">
        <v>69.170226090709093</v>
      </c>
      <c r="BN41" s="88">
        <v>3.87627956811454E-2</v>
      </c>
      <c r="BO41" s="88">
        <v>92.629769001912393</v>
      </c>
      <c r="BP41" s="88">
        <v>13.87743899653506</v>
      </c>
      <c r="BQ41" s="88">
        <v>2.0933161240540761</v>
      </c>
      <c r="BR41" s="88">
        <v>2.1240383598824897</v>
      </c>
      <c r="BS41" s="88">
        <v>10.752745016991479</v>
      </c>
      <c r="BT41" s="88">
        <v>0</v>
      </c>
      <c r="BU41" s="88">
        <v>0.65722672037293495</v>
      </c>
      <c r="BV41" s="88">
        <v>208.04210063504129</v>
      </c>
      <c r="BW41" s="88">
        <v>2.5272527077085498</v>
      </c>
      <c r="BX41" s="48"/>
      <c r="BY41" s="79">
        <f t="shared" si="10"/>
        <v>-1.8380442006906861E-3</v>
      </c>
      <c r="BZ41" s="79">
        <f t="shared" si="11"/>
        <v>-2.2335308478526185E-3</v>
      </c>
      <c r="CA41" s="79">
        <f t="shared" si="12"/>
        <v>1.9554059358506204E-3</v>
      </c>
      <c r="CB41" s="79">
        <f t="shared" si="13"/>
        <v>-2.0231234514755145E-3</v>
      </c>
      <c r="CC41" s="79">
        <f t="shared" si="14"/>
        <v>-2.0454646653036619E-3</v>
      </c>
      <c r="CD41" s="79">
        <f t="shared" si="15"/>
        <v>2.2125771424667015E-3</v>
      </c>
      <c r="CE41" s="79">
        <f t="shared" si="16"/>
        <v>-1.5286929214241389E-3</v>
      </c>
      <c r="CF41" s="79">
        <f t="shared" si="17"/>
        <v>2.2117931846214549E-3</v>
      </c>
      <c r="CH41" s="88">
        <f t="shared" si="18"/>
        <v>1.6038737166770716</v>
      </c>
      <c r="CI41" s="88">
        <f t="shared" si="19"/>
        <v>0.20449804191238741</v>
      </c>
    </row>
    <row r="42" spans="1:87" x14ac:dyDescent="0.25">
      <c r="A42" s="87" t="s">
        <v>41</v>
      </c>
      <c r="B42" s="88">
        <v>114.85392716</v>
      </c>
      <c r="C42" s="88">
        <v>6.9914040200000001</v>
      </c>
      <c r="D42" s="88">
        <v>275.23521144</v>
      </c>
      <c r="E42" s="88">
        <v>19.825442079999998</v>
      </c>
      <c r="F42" s="88">
        <v>9.2858849600000006</v>
      </c>
      <c r="G42" s="88">
        <v>255.64601469999999</v>
      </c>
      <c r="H42" s="88">
        <v>25.216522359999999</v>
      </c>
      <c r="I42" s="88">
        <v>3.6363670799999999</v>
      </c>
      <c r="J42" s="88"/>
      <c r="K42" s="88" t="s">
        <v>41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0.20759638171596689</v>
      </c>
      <c r="T42" s="88">
        <v>115.14133716849371</v>
      </c>
      <c r="U42" s="88">
        <v>0</v>
      </c>
      <c r="V42" s="88">
        <v>0.53772626855602701</v>
      </c>
      <c r="W42" s="88">
        <v>0</v>
      </c>
      <c r="X42" s="88">
        <v>0</v>
      </c>
      <c r="Y42" s="88">
        <v>0</v>
      </c>
      <c r="Z42" s="88">
        <v>8.8969948802724907E-2</v>
      </c>
      <c r="AA42" s="88">
        <v>8.8969948802724907E-2</v>
      </c>
      <c r="AB42" s="88">
        <v>3.6455465734993298</v>
      </c>
      <c r="AC42" s="88">
        <v>0</v>
      </c>
      <c r="AD42" s="88">
        <v>0.39623518378279998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7.0089930530156401</v>
      </c>
      <c r="AK42" s="88">
        <v>0</v>
      </c>
      <c r="AL42" s="88">
        <v>25.8149192531842</v>
      </c>
      <c r="AM42" s="88">
        <v>247.07109396561802</v>
      </c>
      <c r="AN42" s="88">
        <v>27.452343743139402</v>
      </c>
      <c r="AO42" s="88">
        <v>274.523437708757</v>
      </c>
      <c r="AP42" s="88">
        <v>0</v>
      </c>
      <c r="AQ42" s="88">
        <v>0.72017889460253293</v>
      </c>
      <c r="AR42" s="88">
        <v>0.55238059970127207</v>
      </c>
      <c r="AS42" s="88">
        <v>7.4170513355048708</v>
      </c>
      <c r="AT42" s="88">
        <v>0.31961726329249102</v>
      </c>
      <c r="AU42" s="88">
        <v>7.6587856942078895E-3</v>
      </c>
      <c r="AV42" s="88">
        <v>0.40009552814475402</v>
      </c>
      <c r="AW42" s="88">
        <v>0.27096334275809197</v>
      </c>
      <c r="AX42" s="88">
        <v>0</v>
      </c>
      <c r="AY42" s="88">
        <v>4.3178683168262205E-2</v>
      </c>
      <c r="AZ42" s="88">
        <v>19.87535966625326</v>
      </c>
      <c r="BA42" s="88">
        <v>9.3092191985427402</v>
      </c>
      <c r="BB42" s="88">
        <v>10.566140467710539</v>
      </c>
      <c r="BC42" s="88">
        <v>0</v>
      </c>
      <c r="BD42" s="88">
        <v>2.6206385687593901E-3</v>
      </c>
      <c r="BE42" s="88">
        <v>5.3985141820025602</v>
      </c>
      <c r="BF42" s="88">
        <v>0</v>
      </c>
      <c r="BG42" s="88">
        <v>0.12936917111724722</v>
      </c>
      <c r="BH42" s="88">
        <v>3.5110115687538801E-2</v>
      </c>
      <c r="BI42" s="88">
        <v>6.8703566527224206E-3</v>
      </c>
      <c r="BJ42" s="88">
        <v>0.32202771110633299</v>
      </c>
      <c r="BK42" s="88">
        <v>0.45796926333305699</v>
      </c>
      <c r="BL42" s="88">
        <v>0.83450240006172893</v>
      </c>
      <c r="BM42" s="88">
        <v>0.94642307677044912</v>
      </c>
      <c r="BN42" s="88">
        <v>3.9887343816310802E-2</v>
      </c>
      <c r="BO42" s="88">
        <v>256.29081962333902</v>
      </c>
      <c r="BP42" s="88">
        <v>4.8650762626293407</v>
      </c>
      <c r="BQ42" s="88">
        <v>6.2791205652650692</v>
      </c>
      <c r="BR42" s="88">
        <v>0</v>
      </c>
      <c r="BS42" s="88">
        <v>3.9570130872445999</v>
      </c>
      <c r="BT42" s="88">
        <v>0</v>
      </c>
      <c r="BU42" s="88">
        <v>0</v>
      </c>
      <c r="BV42" s="88">
        <v>25.2797672169403</v>
      </c>
      <c r="BW42" s="88">
        <v>12.32138361632963</v>
      </c>
      <c r="BX42" s="48"/>
      <c r="BY42" s="79">
        <f t="shared" si="10"/>
        <v>2.5023960050867479E-3</v>
      </c>
      <c r="BZ42" s="79">
        <f t="shared" si="11"/>
        <v>2.5158084077710153E-3</v>
      </c>
      <c r="CA42" s="79">
        <f t="shared" si="12"/>
        <v>-2.5860562226725226E-3</v>
      </c>
      <c r="CB42" s="79">
        <f t="shared" si="13"/>
        <v>2.5178548882710062E-3</v>
      </c>
      <c r="CC42" s="79">
        <f t="shared" si="14"/>
        <v>2.5128718095533595E-3</v>
      </c>
      <c r="CD42" s="79">
        <f t="shared" si="15"/>
        <v>2.5222568953234053E-3</v>
      </c>
      <c r="CE42" s="79">
        <f t="shared" si="16"/>
        <v>2.508072129748704E-3</v>
      </c>
      <c r="CF42" s="79">
        <f t="shared" si="17"/>
        <v>2.5243583217483901E-3</v>
      </c>
      <c r="CH42" s="88">
        <f t="shared" si="18"/>
        <v>-0.71177373124299947</v>
      </c>
      <c r="CI42" s="88">
        <f t="shared" si="19"/>
        <v>0.64480492333902362</v>
      </c>
    </row>
    <row r="43" spans="1:87" x14ac:dyDescent="0.25">
      <c r="A43" s="87" t="s">
        <v>42</v>
      </c>
      <c r="B43" s="88">
        <v>540.98784737999995</v>
      </c>
      <c r="C43" s="88">
        <v>87.240948119999999</v>
      </c>
      <c r="D43" s="88">
        <v>183.24234154000001</v>
      </c>
      <c r="E43" s="88">
        <v>157.09885951999999</v>
      </c>
      <c r="F43" s="88">
        <v>153.58423936</v>
      </c>
      <c r="G43" s="88"/>
      <c r="H43" s="88">
        <v>117.06451342</v>
      </c>
      <c r="I43" s="88"/>
      <c r="J43" s="88"/>
      <c r="K43" s="88" t="s">
        <v>42</v>
      </c>
      <c r="L43" s="88">
        <v>0</v>
      </c>
      <c r="M43" s="88">
        <v>0</v>
      </c>
      <c r="N43" s="88">
        <v>6.9132355210795804E-2</v>
      </c>
      <c r="O43" s="88">
        <v>6.9132355210795804E-2</v>
      </c>
      <c r="P43" s="88">
        <v>2.78630901013244E-2</v>
      </c>
      <c r="Q43" s="88">
        <v>0</v>
      </c>
      <c r="R43" s="88">
        <v>0.25344108338760463</v>
      </c>
      <c r="S43" s="88">
        <v>399.256672348812</v>
      </c>
      <c r="T43" s="88">
        <v>539.49358646547194</v>
      </c>
      <c r="U43" s="88">
        <v>1.4517729699383504</v>
      </c>
      <c r="V43" s="88">
        <v>32.262103977468151</v>
      </c>
      <c r="W43" s="88">
        <v>0.7373987781043001</v>
      </c>
      <c r="X43" s="88">
        <v>0</v>
      </c>
      <c r="Y43" s="88">
        <v>0</v>
      </c>
      <c r="Z43" s="88">
        <v>97.236356206549203</v>
      </c>
      <c r="AA43" s="88">
        <v>97.236356206549203</v>
      </c>
      <c r="AB43" s="88">
        <v>0</v>
      </c>
      <c r="AC43" s="88">
        <v>0</v>
      </c>
      <c r="AD43" s="88">
        <v>0.71931176726334711</v>
      </c>
      <c r="AE43" s="88">
        <v>0</v>
      </c>
      <c r="AF43" s="88">
        <v>0</v>
      </c>
      <c r="AG43" s="88">
        <v>0</v>
      </c>
      <c r="AH43" s="88">
        <v>0</v>
      </c>
      <c r="AI43" s="88">
        <v>0</v>
      </c>
      <c r="AJ43" s="88">
        <v>86.965854803885492</v>
      </c>
      <c r="AK43" s="88">
        <v>0</v>
      </c>
      <c r="AL43" s="88">
        <v>149.07432562997619</v>
      </c>
      <c r="AM43" s="88">
        <v>164.63468577185461</v>
      </c>
      <c r="AN43" s="88">
        <v>18.292752411840919</v>
      </c>
      <c r="AO43" s="88">
        <v>182.92743818369502</v>
      </c>
      <c r="AP43" s="88">
        <v>0</v>
      </c>
      <c r="AQ43" s="88">
        <v>2.7709881271118881</v>
      </c>
      <c r="AR43" s="88">
        <v>1.226178806437495</v>
      </c>
      <c r="AS43" s="88">
        <v>6.4637453872418487</v>
      </c>
      <c r="AT43" s="88">
        <v>1.654347733878976</v>
      </c>
      <c r="AU43" s="88">
        <v>4.3350033457023596</v>
      </c>
      <c r="AV43" s="88">
        <v>10.477535617509101</v>
      </c>
      <c r="AW43" s="88">
        <v>2.4508844666236698</v>
      </c>
      <c r="AX43" s="88">
        <v>0</v>
      </c>
      <c r="AY43" s="88">
        <v>0.57703033051516406</v>
      </c>
      <c r="AZ43" s="88">
        <v>158.20919365224881</v>
      </c>
      <c r="BA43" s="88">
        <v>153.19133549189559</v>
      </c>
      <c r="BB43" s="88">
        <v>5.0178581603531693</v>
      </c>
      <c r="BC43" s="88">
        <v>0</v>
      </c>
      <c r="BD43" s="88">
        <v>0</v>
      </c>
      <c r="BE43" s="88">
        <v>4.5647738785683103</v>
      </c>
      <c r="BF43" s="88">
        <v>0</v>
      </c>
      <c r="BG43" s="88">
        <v>28.139227080165398</v>
      </c>
      <c r="BH43" s="88">
        <v>7.0003422217805493</v>
      </c>
      <c r="BI43" s="88">
        <v>3.75291889737704</v>
      </c>
      <c r="BJ43" s="88">
        <v>70.325093480844501</v>
      </c>
      <c r="BK43" s="88">
        <v>6.7059047084455665</v>
      </c>
      <c r="BL43" s="88">
        <v>3.8295082493680903</v>
      </c>
      <c r="BM43" s="88">
        <v>14.85849138312471</v>
      </c>
      <c r="BN43" s="88">
        <v>0</v>
      </c>
      <c r="BO43" s="88">
        <v>0</v>
      </c>
      <c r="BP43" s="88">
        <v>1.5149807304307059</v>
      </c>
      <c r="BQ43" s="88">
        <v>0</v>
      </c>
      <c r="BR43" s="88">
        <v>0</v>
      </c>
      <c r="BS43" s="88">
        <v>0.12760908245503355</v>
      </c>
      <c r="BT43" s="88">
        <v>0</v>
      </c>
      <c r="BU43" s="88">
        <v>2.7400432673608949E-2</v>
      </c>
      <c r="BV43" s="88">
        <v>116.82405740243721</v>
      </c>
      <c r="BW43" s="88">
        <v>0.2326529141608871</v>
      </c>
      <c r="BX43" s="48"/>
      <c r="BY43" s="79">
        <f t="shared" si="10"/>
        <v>-2.7620970078435355E-3</v>
      </c>
      <c r="BZ43" s="79">
        <f t="shared" si="11"/>
        <v>-3.1532591293725507E-3</v>
      </c>
      <c r="CA43" s="79">
        <f t="shared" si="12"/>
        <v>-1.7185075985085856E-3</v>
      </c>
      <c r="CB43" s="79">
        <f t="shared" si="13"/>
        <v>7.0677415204753197E-3</v>
      </c>
      <c r="CC43" s="79">
        <f t="shared" si="14"/>
        <v>-2.5582303870610641E-3</v>
      </c>
      <c r="CD43" s="79" t="str">
        <f t="shared" si="15"/>
        <v/>
      </c>
      <c r="CE43" s="79">
        <f t="shared" si="16"/>
        <v>-2.0540470424208947E-3</v>
      </c>
      <c r="CF43" s="79" t="str">
        <f t="shared" si="17"/>
        <v/>
      </c>
      <c r="CH43" s="88">
        <f t="shared" si="18"/>
        <v>-0.31490335630499544</v>
      </c>
      <c r="CI43" s="88">
        <f t="shared" si="19"/>
        <v>0</v>
      </c>
    </row>
    <row r="44" spans="1:87" x14ac:dyDescent="0.25">
      <c r="A44" s="87" t="s">
        <v>43</v>
      </c>
      <c r="B44" s="88">
        <v>4647.2956317999997</v>
      </c>
      <c r="C44" s="88">
        <v>981.85605610000005</v>
      </c>
      <c r="D44" s="88">
        <v>4293.0641658000004</v>
      </c>
      <c r="E44" s="88">
        <v>1146.724923</v>
      </c>
      <c r="F44" s="88">
        <v>1111.6256375999999</v>
      </c>
      <c r="G44" s="88">
        <v>58.001347539999998</v>
      </c>
      <c r="H44" s="88">
        <v>429.59854474000002</v>
      </c>
      <c r="I44" s="88"/>
      <c r="J44" s="88"/>
      <c r="K44" s="88" t="s">
        <v>43</v>
      </c>
      <c r="L44" s="88">
        <v>0</v>
      </c>
      <c r="M44" s="88">
        <v>8.1412579242491803E-2</v>
      </c>
      <c r="N44" s="88">
        <v>0.28287267125309501</v>
      </c>
      <c r="O44" s="88">
        <v>0.28287267125309501</v>
      </c>
      <c r="P44" s="88">
        <v>0.11529346719522471</v>
      </c>
      <c r="Q44" s="88">
        <v>5.7984533834664301E-2</v>
      </c>
      <c r="R44" s="88">
        <v>6.0587441671349396</v>
      </c>
      <c r="S44" s="88">
        <v>1385.516762408377</v>
      </c>
      <c r="T44" s="88">
        <v>4639.9270126785595</v>
      </c>
      <c r="U44" s="88">
        <v>5.59827759331304</v>
      </c>
      <c r="V44" s="88">
        <v>128.66554158562789</v>
      </c>
      <c r="W44" s="88">
        <v>2.8435267227629302</v>
      </c>
      <c r="X44" s="88">
        <v>0.21319703036712401</v>
      </c>
      <c r="Y44" s="88">
        <v>0</v>
      </c>
      <c r="Z44" s="88">
        <v>289.76797909237405</v>
      </c>
      <c r="AA44" s="88">
        <v>289.76797909237405</v>
      </c>
      <c r="AB44" s="88">
        <v>0</v>
      </c>
      <c r="AC44" s="88">
        <v>0</v>
      </c>
      <c r="AD44" s="88">
        <v>2.7737882523222899</v>
      </c>
      <c r="AE44" s="88">
        <v>0</v>
      </c>
      <c r="AF44" s="88">
        <v>1.6661382783053069</v>
      </c>
      <c r="AG44" s="88">
        <v>1.4937419168085881E-2</v>
      </c>
      <c r="AH44" s="88">
        <v>1.7061492148349009</v>
      </c>
      <c r="AI44" s="88">
        <v>1.0081641161064161E-2</v>
      </c>
      <c r="AJ44" s="88">
        <v>980.97096732298201</v>
      </c>
      <c r="AK44" s="88">
        <v>0</v>
      </c>
      <c r="AL44" s="88">
        <v>558.11526590177209</v>
      </c>
      <c r="AM44" s="88">
        <v>3859.8571585707296</v>
      </c>
      <c r="AN44" s="88">
        <v>428.87324717317802</v>
      </c>
      <c r="AO44" s="88">
        <v>4288.7304057439096</v>
      </c>
      <c r="AP44" s="88">
        <v>0</v>
      </c>
      <c r="AQ44" s="88">
        <v>13.033812113212839</v>
      </c>
      <c r="AR44" s="88">
        <v>8.8069596112149107</v>
      </c>
      <c r="AS44" s="88">
        <v>64.983631017510106</v>
      </c>
      <c r="AT44" s="88">
        <v>11.942231056509961</v>
      </c>
      <c r="AU44" s="88">
        <v>31.466017084056602</v>
      </c>
      <c r="AV44" s="88">
        <v>75.344134718607506</v>
      </c>
      <c r="AW44" s="88">
        <v>17.589248629000693</v>
      </c>
      <c r="AX44" s="88">
        <v>0</v>
      </c>
      <c r="AY44" s="88">
        <v>4.4397884712048699</v>
      </c>
      <c r="AZ44" s="88">
        <v>1147.5815446345</v>
      </c>
      <c r="BA44" s="88">
        <v>1110.969954043497</v>
      </c>
      <c r="BB44" s="88">
        <v>36.611590591003903</v>
      </c>
      <c r="BC44" s="88">
        <v>2.1724985532168102E-3</v>
      </c>
      <c r="BD44" s="88">
        <v>3.6208248593175502E-4</v>
      </c>
      <c r="BE44" s="88">
        <v>33.034581313293202</v>
      </c>
      <c r="BF44" s="88">
        <v>3.1175337996108698</v>
      </c>
      <c r="BG44" s="88">
        <v>202.10601185303901</v>
      </c>
      <c r="BH44" s="88">
        <v>50.344153234786603</v>
      </c>
      <c r="BI44" s="88">
        <v>26.963521903801201</v>
      </c>
      <c r="BJ44" s="88">
        <v>505.10086565915299</v>
      </c>
      <c r="BK44" s="88">
        <v>34.765795704583198</v>
      </c>
      <c r="BL44" s="88">
        <v>27.5071457244111</v>
      </c>
      <c r="BM44" s="88">
        <v>113.2047436269338</v>
      </c>
      <c r="BN44" s="88">
        <v>4.8277683162750598E-4</v>
      </c>
      <c r="BO44" s="88">
        <v>57.783041474451096</v>
      </c>
      <c r="BP44" s="88">
        <v>33.2480060903628</v>
      </c>
      <c r="BQ44" s="88">
        <v>0</v>
      </c>
      <c r="BR44" s="88">
        <v>0.12709749112165641</v>
      </c>
      <c r="BS44" s="88">
        <v>4.1601861803676101</v>
      </c>
      <c r="BT44" s="88">
        <v>0</v>
      </c>
      <c r="BU44" s="88">
        <v>0.24212947011359201</v>
      </c>
      <c r="BV44" s="88">
        <v>429.35654403137096</v>
      </c>
      <c r="BW44" s="88">
        <v>0.95373192613248592</v>
      </c>
      <c r="BX44" s="48"/>
      <c r="BY44" s="79">
        <f t="shared" si="10"/>
        <v>-1.5855714172816901E-3</v>
      </c>
      <c r="BZ44" s="79">
        <f t="shared" si="11"/>
        <v>-9.0144453611018538E-4</v>
      </c>
      <c r="CA44" s="79">
        <f t="shared" si="12"/>
        <v>-1.0094794507417319E-3</v>
      </c>
      <c r="CB44" s="79">
        <f t="shared" si="13"/>
        <v>7.4701579892322246E-4</v>
      </c>
      <c r="CC44" s="79">
        <f t="shared" si="14"/>
        <v>-5.8984206042472808E-4</v>
      </c>
      <c r="CD44" s="79">
        <f t="shared" si="15"/>
        <v>-3.7638102355871841E-3</v>
      </c>
      <c r="CE44" s="79">
        <f t="shared" si="16"/>
        <v>-5.6331826909592213E-4</v>
      </c>
      <c r="CF44" s="79" t="str">
        <f t="shared" si="17"/>
        <v/>
      </c>
      <c r="CH44" s="88">
        <f t="shared" si="18"/>
        <v>-4.3337600560907958</v>
      </c>
      <c r="CI44" s="88">
        <f t="shared" si="19"/>
        <v>-0.21830606554890153</v>
      </c>
    </row>
    <row r="45" spans="1:87" x14ac:dyDescent="0.25">
      <c r="A45" s="87" t="s">
        <v>44</v>
      </c>
      <c r="B45" s="88">
        <v>2961.9919564000002</v>
      </c>
      <c r="C45" s="88">
        <v>180.55624756</v>
      </c>
      <c r="D45" s="88">
        <v>2674.4758302999999</v>
      </c>
      <c r="E45" s="88">
        <v>198.45446713999999</v>
      </c>
      <c r="F45" s="88">
        <v>198.06283228000001</v>
      </c>
      <c r="G45" s="88">
        <v>3098.6319093000002</v>
      </c>
      <c r="H45" s="88">
        <v>125.67318090000001</v>
      </c>
      <c r="I45" s="88">
        <v>14.6852634</v>
      </c>
      <c r="J45" s="88"/>
      <c r="K45" s="88" t="s">
        <v>44</v>
      </c>
      <c r="L45" s="88">
        <v>0</v>
      </c>
      <c r="M45" s="88">
        <v>0.1774060902685779</v>
      </c>
      <c r="N45" s="88">
        <v>9.5439593581110704E-2</v>
      </c>
      <c r="O45" s="88">
        <v>9.5439593581110704E-2</v>
      </c>
      <c r="P45" s="88">
        <v>4.12655263975924E-2</v>
      </c>
      <c r="Q45" s="88">
        <v>0.12635419862189071</v>
      </c>
      <c r="R45" s="88">
        <v>0.40835555937697299</v>
      </c>
      <c r="S45" s="88">
        <v>302.25893702974304</v>
      </c>
      <c r="T45" s="88">
        <v>2965.7012719301902</v>
      </c>
      <c r="U45" s="88">
        <v>1.25896400501331</v>
      </c>
      <c r="V45" s="88">
        <v>29.203062352356898</v>
      </c>
      <c r="W45" s="88">
        <v>1.1884483138421591</v>
      </c>
      <c r="X45" s="88">
        <v>0.46457895160651802</v>
      </c>
      <c r="Y45" s="88">
        <v>0</v>
      </c>
      <c r="Z45" s="88">
        <v>65.882758103178503</v>
      </c>
      <c r="AA45" s="88">
        <v>65.882758103178503</v>
      </c>
      <c r="AB45" s="88">
        <v>14.764891307312109</v>
      </c>
      <c r="AC45" s="88">
        <v>0</v>
      </c>
      <c r="AD45" s="88">
        <v>1.0599627324580969</v>
      </c>
      <c r="AE45" s="88">
        <v>0</v>
      </c>
      <c r="AF45" s="88">
        <v>3.6306788419895497</v>
      </c>
      <c r="AG45" s="88">
        <v>3.2550120037258004E-2</v>
      </c>
      <c r="AH45" s="88">
        <v>3.7178751303890598</v>
      </c>
      <c r="AI45" s="88">
        <v>2.1968898554688338E-2</v>
      </c>
      <c r="AJ45" s="88">
        <v>180.4558373819012</v>
      </c>
      <c r="AK45" s="88">
        <v>0</v>
      </c>
      <c r="AL45" s="88">
        <v>155.07010621978969</v>
      </c>
      <c r="AM45" s="88">
        <v>2398.3965280135708</v>
      </c>
      <c r="AN45" s="88">
        <v>266.48854289566009</v>
      </c>
      <c r="AO45" s="88">
        <v>2664.885070909238</v>
      </c>
      <c r="AP45" s="88">
        <v>0</v>
      </c>
      <c r="AQ45" s="88">
        <v>3.33231102871519</v>
      </c>
      <c r="AR45" s="88">
        <v>4.3014532366606497</v>
      </c>
      <c r="AS45" s="88">
        <v>15.76632538375299</v>
      </c>
      <c r="AT45" s="88">
        <v>3.89783343617894</v>
      </c>
      <c r="AU45" s="88">
        <v>4.0560701981403895</v>
      </c>
      <c r="AV45" s="88">
        <v>10.52543572204125</v>
      </c>
      <c r="AW45" s="88">
        <v>3.5236499847329901</v>
      </c>
      <c r="AX45" s="88">
        <v>0</v>
      </c>
      <c r="AY45" s="88">
        <v>1.3506762391353471</v>
      </c>
      <c r="AZ45" s="88">
        <v>213.48070675277899</v>
      </c>
      <c r="BA45" s="88">
        <v>197.9414232868923</v>
      </c>
      <c r="BB45" s="88">
        <v>15.53928346588614</v>
      </c>
      <c r="BC45" s="88">
        <v>4.9830887966621898E-2</v>
      </c>
      <c r="BD45" s="88">
        <v>1.7176797918836771E-2</v>
      </c>
      <c r="BE45" s="88">
        <v>36.200713629414061</v>
      </c>
      <c r="BF45" s="88">
        <v>6.8023021219486601</v>
      </c>
      <c r="BG45" s="88">
        <v>22.606692618043603</v>
      </c>
      <c r="BH45" s="88">
        <v>5.6726759479047804</v>
      </c>
      <c r="BI45" s="88">
        <v>2.92255073353284</v>
      </c>
      <c r="BJ45" s="88">
        <v>56.492770193510601</v>
      </c>
      <c r="BK45" s="88">
        <v>6.5044665918417905</v>
      </c>
      <c r="BL45" s="88">
        <v>8.0324710818631111</v>
      </c>
      <c r="BM45" s="88">
        <v>31.2258661195896</v>
      </c>
      <c r="BN45" s="88">
        <v>0.26325433831026651</v>
      </c>
      <c r="BO45" s="88">
        <v>3103.0151025865653</v>
      </c>
      <c r="BP45" s="88">
        <v>8.2029814697273995</v>
      </c>
      <c r="BQ45" s="88">
        <v>43.883764966351883</v>
      </c>
      <c r="BR45" s="88">
        <v>0.27695768432524698</v>
      </c>
      <c r="BS45" s="88">
        <v>7.4238650350876494</v>
      </c>
      <c r="BT45" s="88">
        <v>0</v>
      </c>
      <c r="BU45" s="88">
        <v>0.16738707106929671</v>
      </c>
      <c r="BV45" s="88">
        <v>125.57154611352689</v>
      </c>
      <c r="BW45" s="88">
        <v>14.399524184937409</v>
      </c>
      <c r="BX45" s="48"/>
      <c r="BY45" s="79">
        <f t="shared" si="10"/>
        <v>1.252304390015391E-3</v>
      </c>
      <c r="BZ45" s="79">
        <f t="shared" si="11"/>
        <v>-5.5611577807869038E-4</v>
      </c>
      <c r="CA45" s="79">
        <f t="shared" si="12"/>
        <v>-3.5860333012192607E-3</v>
      </c>
      <c r="CB45" s="79">
        <f t="shared" si="13"/>
        <v>7.5716308276289446E-2</v>
      </c>
      <c r="CC45" s="79">
        <f t="shared" si="14"/>
        <v>-6.1298221231165619E-4</v>
      </c>
      <c r="CD45" s="79">
        <f t="shared" si="15"/>
        <v>1.4145575902093077E-3</v>
      </c>
      <c r="CE45" s="79">
        <f t="shared" si="16"/>
        <v>-8.0872295700055031E-4</v>
      </c>
      <c r="CF45" s="79">
        <f t="shared" si="17"/>
        <v>5.4223002436652543E-3</v>
      </c>
      <c r="CH45" s="88">
        <f t="shared" si="18"/>
        <v>-9.590759390761832</v>
      </c>
      <c r="CI45" s="88">
        <f t="shared" si="19"/>
        <v>4.3831932865650742</v>
      </c>
    </row>
    <row r="46" spans="1:87" x14ac:dyDescent="0.25">
      <c r="A46" s="87" t="s">
        <v>45</v>
      </c>
      <c r="B46" s="88">
        <v>9.3833952400000005</v>
      </c>
      <c r="C46" s="88">
        <v>9.2463459999999997E-2</v>
      </c>
      <c r="D46" s="88">
        <v>1.0966769999999999</v>
      </c>
      <c r="E46" s="88">
        <v>0.98574311999999997</v>
      </c>
      <c r="F46" s="88">
        <v>0.98563372000000005</v>
      </c>
      <c r="G46" s="88"/>
      <c r="H46" s="88">
        <v>1.5277744</v>
      </c>
      <c r="I46" s="88"/>
      <c r="J46" s="88"/>
      <c r="K46" s="88" t="s">
        <v>45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88">
        <v>3.55495403945346</v>
      </c>
      <c r="T46" s="88">
        <v>9.3574454233700894</v>
      </c>
      <c r="U46" s="88">
        <v>0</v>
      </c>
      <c r="V46" s="88">
        <v>0</v>
      </c>
      <c r="W46" s="88">
        <v>0</v>
      </c>
      <c r="X46" s="88">
        <v>0</v>
      </c>
      <c r="Y46" s="88">
        <v>0</v>
      </c>
      <c r="Z46" s="88">
        <v>1.5235546680884271</v>
      </c>
      <c r="AA46" s="88">
        <v>1.5235546680884271</v>
      </c>
      <c r="AB46" s="88">
        <v>0</v>
      </c>
      <c r="AC46" s="88">
        <v>0</v>
      </c>
      <c r="AD46" s="88">
        <v>0</v>
      </c>
      <c r="AE46" s="88">
        <v>0</v>
      </c>
      <c r="AF46" s="88">
        <v>0</v>
      </c>
      <c r="AG46" s="88">
        <v>0</v>
      </c>
      <c r="AH46" s="88">
        <v>0</v>
      </c>
      <c r="AI46" s="88">
        <v>0</v>
      </c>
      <c r="AJ46" s="88">
        <v>9.2207826848988789E-2</v>
      </c>
      <c r="AK46" s="88">
        <v>0</v>
      </c>
      <c r="AL46" s="88">
        <v>1.523550296246079</v>
      </c>
      <c r="AM46" s="88">
        <v>0.98428394340735292</v>
      </c>
      <c r="AN46" s="88">
        <v>0.1093644621328615</v>
      </c>
      <c r="AO46" s="88">
        <v>1.0936484055402151</v>
      </c>
      <c r="AP46" s="88">
        <v>0</v>
      </c>
      <c r="AQ46" s="88">
        <v>0</v>
      </c>
      <c r="AR46" s="88">
        <v>7.8679907626338502E-3</v>
      </c>
      <c r="AS46" s="88">
        <v>0</v>
      </c>
      <c r="AT46" s="88">
        <v>1.0615406559852721E-2</v>
      </c>
      <c r="AU46" s="88">
        <v>2.7816370200124403E-2</v>
      </c>
      <c r="AV46" s="88">
        <v>6.7230942641247293E-2</v>
      </c>
      <c r="AW46" s="88">
        <v>1.5726550924012178E-2</v>
      </c>
      <c r="AX46" s="88">
        <v>0</v>
      </c>
      <c r="AY46" s="88">
        <v>3.7026084646461198E-3</v>
      </c>
      <c r="AZ46" s="88">
        <v>0.98308850660008695</v>
      </c>
      <c r="BA46" s="88">
        <v>0.98297940856605803</v>
      </c>
      <c r="BB46" s="88">
        <v>1.090980340283403E-4</v>
      </c>
      <c r="BC46" s="88">
        <v>0</v>
      </c>
      <c r="BD46" s="88">
        <v>0</v>
      </c>
      <c r="BE46" s="88">
        <v>2.9290691093878302E-2</v>
      </c>
      <c r="BF46" s="88">
        <v>0</v>
      </c>
      <c r="BG46" s="88">
        <v>0.18056045602605852</v>
      </c>
      <c r="BH46" s="88">
        <v>4.49189283332505E-2</v>
      </c>
      <c r="BI46" s="88">
        <v>2.4081254540143301E-2</v>
      </c>
      <c r="BJ46" s="88">
        <v>0.451253537040404</v>
      </c>
      <c r="BK46" s="88">
        <v>0</v>
      </c>
      <c r="BL46" s="88">
        <v>2.4572657616693298E-2</v>
      </c>
      <c r="BM46" s="88">
        <v>9.534201436311221E-2</v>
      </c>
      <c r="BN46" s="88">
        <v>0</v>
      </c>
      <c r="BO46" s="88">
        <v>0</v>
      </c>
      <c r="BP46" s="88">
        <v>0</v>
      </c>
      <c r="BQ46" s="88">
        <v>0</v>
      </c>
      <c r="BR46" s="88">
        <v>0</v>
      </c>
      <c r="BS46" s="88">
        <v>0</v>
      </c>
      <c r="BT46" s="88">
        <v>0</v>
      </c>
      <c r="BU46" s="88">
        <v>0</v>
      </c>
      <c r="BV46" s="88">
        <v>1.523550296246079</v>
      </c>
      <c r="BW46" s="88">
        <v>0</v>
      </c>
      <c r="BX46" s="48"/>
      <c r="BY46" s="79">
        <f t="shared" si="10"/>
        <v>-2.7655039531203872E-3</v>
      </c>
      <c r="BZ46" s="79">
        <f t="shared" si="11"/>
        <v>-2.7646937613107778E-3</v>
      </c>
      <c r="CA46" s="79">
        <f t="shared" si="12"/>
        <v>-2.7616102642662897E-3</v>
      </c>
      <c r="CB46" s="79">
        <f t="shared" si="13"/>
        <v>-2.6930072815654241E-3</v>
      </c>
      <c r="CC46" s="79">
        <f t="shared" si="14"/>
        <v>-2.6929998234455836E-3</v>
      </c>
      <c r="CD46" s="79" t="str">
        <f t="shared" si="15"/>
        <v/>
      </c>
      <c r="CE46" s="79">
        <f t="shared" si="16"/>
        <v>-2.7648740245425083E-3</v>
      </c>
      <c r="CF46" s="79" t="str">
        <f t="shared" si="17"/>
        <v/>
      </c>
      <c r="CH46" s="88">
        <f t="shared" si="18"/>
        <v>-3.0285944597847614E-3</v>
      </c>
      <c r="CI46" s="88">
        <f t="shared" si="19"/>
        <v>0</v>
      </c>
    </row>
    <row r="47" spans="1:87" x14ac:dyDescent="0.25">
      <c r="A47" s="87" t="s">
        <v>46</v>
      </c>
      <c r="B47" s="88">
        <v>1696.3817273</v>
      </c>
      <c r="C47" s="88">
        <v>343.60397466000001</v>
      </c>
      <c r="D47" s="88">
        <v>2005.9551874000001</v>
      </c>
      <c r="E47" s="88">
        <v>571.54042458000004</v>
      </c>
      <c r="F47" s="88">
        <v>540.97720384000002</v>
      </c>
      <c r="G47" s="88">
        <v>240.00507408000001</v>
      </c>
      <c r="H47" s="88">
        <v>195.44930923999999</v>
      </c>
      <c r="I47" s="88">
        <v>34.407171320000003</v>
      </c>
      <c r="J47" s="88"/>
      <c r="K47" s="88" t="s">
        <v>46</v>
      </c>
      <c r="L47" s="88">
        <v>0</v>
      </c>
      <c r="M47" s="88">
        <v>0.24970752298494703</v>
      </c>
      <c r="N47" s="88">
        <v>6.2666942036799497E-2</v>
      </c>
      <c r="O47" s="88">
        <v>6.2666942036799497E-2</v>
      </c>
      <c r="P47" s="88">
        <v>2.91850226756394E-2</v>
      </c>
      <c r="Q47" s="88">
        <v>0.17784970003163642</v>
      </c>
      <c r="R47" s="88">
        <v>1.8593141814551841</v>
      </c>
      <c r="S47" s="88">
        <v>427.36532572983401</v>
      </c>
      <c r="T47" s="88">
        <v>1692.3215188522731</v>
      </c>
      <c r="U47" s="88">
        <v>1.7450314279406061</v>
      </c>
      <c r="V47" s="88">
        <v>6.3111851726681802</v>
      </c>
      <c r="W47" s="88">
        <v>0.302558205850955</v>
      </c>
      <c r="X47" s="88">
        <v>0.65391716327580296</v>
      </c>
      <c r="Y47" s="88">
        <v>0</v>
      </c>
      <c r="Z47" s="88">
        <v>162.8970320413363</v>
      </c>
      <c r="AA47" s="88">
        <v>162.8970320413363</v>
      </c>
      <c r="AB47" s="88">
        <v>34.301540176283694</v>
      </c>
      <c r="AC47" s="88">
        <v>0</v>
      </c>
      <c r="AD47" s="88">
        <v>0.23210059512998898</v>
      </c>
      <c r="AE47" s="88">
        <v>2.70326694085549E-2</v>
      </c>
      <c r="AF47" s="88">
        <v>5.1104443267126705</v>
      </c>
      <c r="AG47" s="88">
        <v>4.5815776839343597E-2</v>
      </c>
      <c r="AH47" s="88">
        <v>5.23310571994024</v>
      </c>
      <c r="AI47" s="88">
        <v>3.09223183190694E-2</v>
      </c>
      <c r="AJ47" s="88">
        <v>342.95195601779</v>
      </c>
      <c r="AK47" s="88">
        <v>0</v>
      </c>
      <c r="AL47" s="88">
        <v>201.81811791420699</v>
      </c>
      <c r="AM47" s="88">
        <v>1801.9357645243249</v>
      </c>
      <c r="AN47" s="88">
        <v>200.215001495835</v>
      </c>
      <c r="AO47" s="88">
        <v>2002.150766020161</v>
      </c>
      <c r="AP47" s="88">
        <v>0</v>
      </c>
      <c r="AQ47" s="88">
        <v>0.69572209692179598</v>
      </c>
      <c r="AR47" s="88">
        <v>4.2263174011915901</v>
      </c>
      <c r="AS47" s="88">
        <v>8.4631703801550895</v>
      </c>
      <c r="AT47" s="88">
        <v>5.7754349708163</v>
      </c>
      <c r="AU47" s="88">
        <v>16.351867943142789</v>
      </c>
      <c r="AV47" s="88">
        <v>34.828476555498497</v>
      </c>
      <c r="AW47" s="88">
        <v>8.2675861430689395</v>
      </c>
      <c r="AX47" s="88">
        <v>0</v>
      </c>
      <c r="AY47" s="88">
        <v>2.8310394852207499</v>
      </c>
      <c r="AZ47" s="88">
        <v>570.93577024464594</v>
      </c>
      <c r="BA47" s="88">
        <v>540.42605824543898</v>
      </c>
      <c r="BB47" s="88">
        <v>30.509711999206303</v>
      </c>
      <c r="BC47" s="88">
        <v>1.9144175223355771E-2</v>
      </c>
      <c r="BD47" s="88">
        <v>6.4227801275373603E-3</v>
      </c>
      <c r="BE47" s="88">
        <v>20.068749956183119</v>
      </c>
      <c r="BF47" s="88">
        <v>7.8270073546189494</v>
      </c>
      <c r="BG47" s="88">
        <v>92.966758157376901</v>
      </c>
      <c r="BH47" s="88">
        <v>23.959632080556801</v>
      </c>
      <c r="BI47" s="88">
        <v>12.508706268291458</v>
      </c>
      <c r="BJ47" s="88">
        <v>232.34383890827002</v>
      </c>
      <c r="BK47" s="88">
        <v>1.7773870479216471</v>
      </c>
      <c r="BL47" s="88">
        <v>13.26529789425531</v>
      </c>
      <c r="BM47" s="88">
        <v>65.156024283911194</v>
      </c>
      <c r="BN47" s="88">
        <v>2.3753887685532597E-2</v>
      </c>
      <c r="BO47" s="88">
        <v>239.26713440808601</v>
      </c>
      <c r="BP47" s="88">
        <v>5.2634945536027997</v>
      </c>
      <c r="BQ47" s="88">
        <v>0</v>
      </c>
      <c r="BR47" s="88">
        <v>0.41527718623676502</v>
      </c>
      <c r="BS47" s="88">
        <v>4.0406372205845393</v>
      </c>
      <c r="BT47" s="88">
        <v>0</v>
      </c>
      <c r="BU47" s="88">
        <v>1.0052474801058211</v>
      </c>
      <c r="BV47" s="88">
        <v>195.07565579236831</v>
      </c>
      <c r="BW47" s="88">
        <v>0.54658532142892491</v>
      </c>
      <c r="BX47" s="48"/>
      <c r="BY47" s="79">
        <f t="shared" si="10"/>
        <v>-2.3934521236497618E-3</v>
      </c>
      <c r="BZ47" s="79">
        <f t="shared" si="11"/>
        <v>-1.8975876017010263E-3</v>
      </c>
      <c r="CA47" s="79">
        <f t="shared" si="12"/>
        <v>-1.8965634944069743E-3</v>
      </c>
      <c r="CB47" s="79">
        <f t="shared" si="13"/>
        <v>-1.0579380028953021E-3</v>
      </c>
      <c r="CC47" s="79">
        <f t="shared" si="14"/>
        <v>-1.0187963386421037E-3</v>
      </c>
      <c r="CD47" s="79">
        <f t="shared" si="15"/>
        <v>-3.074683628013762E-3</v>
      </c>
      <c r="CE47" s="79">
        <f t="shared" si="16"/>
        <v>-1.9117665295652593E-3</v>
      </c>
      <c r="CF47" s="79">
        <f t="shared" si="17"/>
        <v>-3.0700327770015845E-3</v>
      </c>
      <c r="CH47" s="88">
        <f t="shared" si="18"/>
        <v>-3.8044213798391411</v>
      </c>
      <c r="CI47" s="88">
        <f t="shared" si="19"/>
        <v>-0.73793967191400611</v>
      </c>
    </row>
    <row r="48" spans="1:87" x14ac:dyDescent="0.25">
      <c r="A48" s="87" t="s">
        <v>47</v>
      </c>
      <c r="B48" s="88">
        <v>863.00337507999996</v>
      </c>
      <c r="C48" s="88">
        <v>26.940302819999999</v>
      </c>
      <c r="D48" s="88">
        <v>823.27137044000006</v>
      </c>
      <c r="E48" s="88">
        <v>122.01057784</v>
      </c>
      <c r="F48" s="88">
        <v>105.06496525999999</v>
      </c>
      <c r="G48" s="88">
        <v>53.128268200000001</v>
      </c>
      <c r="H48" s="88">
        <v>90.543930739999993</v>
      </c>
      <c r="I48" s="88">
        <v>0.78340140000000003</v>
      </c>
      <c r="J48" s="88"/>
      <c r="K48" s="88" t="s">
        <v>47</v>
      </c>
      <c r="L48" s="88">
        <v>1.5435949283993881E-2</v>
      </c>
      <c r="M48" s="88">
        <v>1.852619029857415</v>
      </c>
      <c r="N48" s="88">
        <v>0.21243828345327709</v>
      </c>
      <c r="O48" s="88">
        <v>0.2112117682821272</v>
      </c>
      <c r="P48" s="88">
        <v>0.1152008893649034</v>
      </c>
      <c r="Q48" s="88">
        <v>0.10267355372961411</v>
      </c>
      <c r="R48" s="88">
        <v>3.0143928133582403</v>
      </c>
      <c r="S48" s="88">
        <v>477.76753860800602</v>
      </c>
      <c r="T48" s="88">
        <v>874.17795537033703</v>
      </c>
      <c r="U48" s="88">
        <v>5.5871895514046104</v>
      </c>
      <c r="V48" s="88">
        <v>78.4631362328047</v>
      </c>
      <c r="W48" s="88">
        <v>1.796192164034786</v>
      </c>
      <c r="X48" s="88">
        <v>2.2810316315531098</v>
      </c>
      <c r="Y48" s="88">
        <v>8.8801967321990305E-3</v>
      </c>
      <c r="Z48" s="88">
        <v>26.719981834085349</v>
      </c>
      <c r="AA48" s="88">
        <v>26.719981834085349</v>
      </c>
      <c r="AB48" s="88">
        <v>0.77937311728037906</v>
      </c>
      <c r="AC48" s="88">
        <v>0</v>
      </c>
      <c r="AD48" s="88">
        <v>1.760774569429</v>
      </c>
      <c r="AE48" s="88">
        <v>8.4573999922838098E-3</v>
      </c>
      <c r="AF48" s="88">
        <v>2.9717664023198003</v>
      </c>
      <c r="AG48" s="88">
        <v>4.4821146359342298E-2</v>
      </c>
      <c r="AH48" s="88">
        <v>2.83503682030676</v>
      </c>
      <c r="AI48" s="88">
        <v>2.03687908412175E-2</v>
      </c>
      <c r="AJ48" s="88">
        <v>30.257906757563198</v>
      </c>
      <c r="AK48" s="88">
        <v>0</v>
      </c>
      <c r="AL48" s="88">
        <v>173.2059714832144</v>
      </c>
      <c r="AM48" s="88">
        <v>741.18627404053098</v>
      </c>
      <c r="AN48" s="88">
        <v>82.354073455050397</v>
      </c>
      <c r="AO48" s="88">
        <v>823.54034749558105</v>
      </c>
      <c r="AP48" s="88">
        <v>6.3103031950483988E-5</v>
      </c>
      <c r="AQ48" s="88">
        <v>6.9642708482834106</v>
      </c>
      <c r="AR48" s="88">
        <v>0.50538373402337899</v>
      </c>
      <c r="AS48" s="88">
        <v>18.26317331318635</v>
      </c>
      <c r="AT48" s="88">
        <v>0.91639848384508005</v>
      </c>
      <c r="AU48" s="88">
        <v>2.9096650827670101</v>
      </c>
      <c r="AV48" s="88">
        <v>4.7066639786923199</v>
      </c>
      <c r="AW48" s="88">
        <v>0.91928602301625195</v>
      </c>
      <c r="AX48" s="88">
        <v>0</v>
      </c>
      <c r="AY48" s="88">
        <v>2.5994450362428703</v>
      </c>
      <c r="AZ48" s="88">
        <v>126.9874967246933</v>
      </c>
      <c r="BA48" s="88">
        <v>110.11136093100191</v>
      </c>
      <c r="BB48" s="88">
        <v>16.87613579369145</v>
      </c>
      <c r="BC48" s="88">
        <v>3.1506823305058995E-2</v>
      </c>
      <c r="BD48" s="88">
        <v>3.5640717163533302E-3</v>
      </c>
      <c r="BE48" s="88">
        <v>12.570787718646141</v>
      </c>
      <c r="BF48" s="88">
        <v>6.85381775492319</v>
      </c>
      <c r="BG48" s="88">
        <v>12.60218647751009</v>
      </c>
      <c r="BH48" s="88">
        <v>2.9014863398755404</v>
      </c>
      <c r="BI48" s="88">
        <v>1.3800386458109419</v>
      </c>
      <c r="BJ48" s="88">
        <v>31.501520276569799</v>
      </c>
      <c r="BK48" s="88">
        <v>16.378223823231579</v>
      </c>
      <c r="BL48" s="88">
        <v>4.1590337027728497</v>
      </c>
      <c r="BM48" s="88">
        <v>25.5330999497676</v>
      </c>
      <c r="BN48" s="88">
        <v>1.747683151727597E-2</v>
      </c>
      <c r="BO48" s="88">
        <v>52.856152956673498</v>
      </c>
      <c r="BP48" s="88">
        <v>5.2707164077569999</v>
      </c>
      <c r="BQ48" s="88">
        <v>0</v>
      </c>
      <c r="BR48" s="88">
        <v>0.21539212833148602</v>
      </c>
      <c r="BS48" s="88">
        <v>2.28880263926761</v>
      </c>
      <c r="BT48" s="88">
        <v>0</v>
      </c>
      <c r="BU48" s="88">
        <v>0.40747495955224</v>
      </c>
      <c r="BV48" s="88">
        <v>92.720887624905501</v>
      </c>
      <c r="BW48" s="88">
        <v>0.72672821067863702</v>
      </c>
      <c r="BX48" s="48"/>
      <c r="BY48" s="79">
        <f t="shared" si="10"/>
        <v>1.2948478085964841E-2</v>
      </c>
      <c r="BZ48" s="79">
        <f t="shared" si="11"/>
        <v>0.12314649763700015</v>
      </c>
      <c r="CA48" s="79">
        <f t="shared" si="12"/>
        <v>3.267173683414187E-4</v>
      </c>
      <c r="CB48" s="79">
        <f t="shared" si="13"/>
        <v>4.0790880371207205E-2</v>
      </c>
      <c r="CC48" s="79">
        <f t="shared" si="14"/>
        <v>4.8031193447918702E-2</v>
      </c>
      <c r="CD48" s="79">
        <f t="shared" si="15"/>
        <v>-5.121854194496467E-3</v>
      </c>
      <c r="CE48" s="79">
        <f t="shared" si="16"/>
        <v>2.4043101145638509E-2</v>
      </c>
      <c r="CF48" s="79">
        <f t="shared" si="17"/>
        <v>-5.1420417676314696E-3</v>
      </c>
      <c r="CH48" s="88">
        <f t="shared" si="18"/>
        <v>0.26897705558099005</v>
      </c>
      <c r="CI48" s="88">
        <f t="shared" si="19"/>
        <v>-0.27211524332650328</v>
      </c>
    </row>
    <row r="49" spans="1:87" x14ac:dyDescent="0.25">
      <c r="A49" s="87" t="s">
        <v>48</v>
      </c>
      <c r="B49" s="88">
        <v>1504.1722923</v>
      </c>
      <c r="C49" s="88">
        <v>11.46169512</v>
      </c>
      <c r="D49" s="88">
        <v>4557.7362377999998</v>
      </c>
      <c r="E49" s="88">
        <v>567.92885062000005</v>
      </c>
      <c r="F49" s="88">
        <v>430.63242955999999</v>
      </c>
      <c r="G49" s="88">
        <v>6158.0768109999999</v>
      </c>
      <c r="H49" s="88">
        <v>138.04768519999999</v>
      </c>
      <c r="I49" s="88">
        <v>55.603107880000003</v>
      </c>
      <c r="J49" s="88"/>
      <c r="K49" s="88" t="s">
        <v>48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29.912220103812501</v>
      </c>
      <c r="T49" s="88">
        <v>1505.511430567303</v>
      </c>
      <c r="U49" s="88">
        <v>0</v>
      </c>
      <c r="V49" s="88">
        <v>2.6791015030840399</v>
      </c>
      <c r="W49" s="88">
        <v>0</v>
      </c>
      <c r="X49" s="88">
        <v>0</v>
      </c>
      <c r="Y49" s="88">
        <v>0</v>
      </c>
      <c r="Z49" s="88">
        <v>12.819525836980471</v>
      </c>
      <c r="AA49" s="88">
        <v>12.819525836980471</v>
      </c>
      <c r="AB49" s="88">
        <v>55.721404381950705</v>
      </c>
      <c r="AC49" s="88">
        <v>0</v>
      </c>
      <c r="AD49" s="88">
        <v>1.9741542034754711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11.487960606535591</v>
      </c>
      <c r="AK49" s="88">
        <v>0</v>
      </c>
      <c r="AL49" s="88">
        <v>140.9934543958509</v>
      </c>
      <c r="AM49" s="88">
        <v>4101.7293505725802</v>
      </c>
      <c r="AN49" s="88">
        <v>455.74774793443396</v>
      </c>
      <c r="AO49" s="88">
        <v>4557.4770985070199</v>
      </c>
      <c r="AP49" s="88">
        <v>0</v>
      </c>
      <c r="AQ49" s="88">
        <v>3.5881424037120198</v>
      </c>
      <c r="AR49" s="88">
        <v>25.264414440163698</v>
      </c>
      <c r="AS49" s="88">
        <v>36.953829266346901</v>
      </c>
      <c r="AT49" s="88">
        <v>14.670994372052</v>
      </c>
      <c r="AU49" s="88">
        <v>0.590457640889123</v>
      </c>
      <c r="AV49" s="88">
        <v>18.832651886439898</v>
      </c>
      <c r="AW49" s="88">
        <v>12.49601729302181</v>
      </c>
      <c r="AX49" s="88">
        <v>0</v>
      </c>
      <c r="AY49" s="88">
        <v>2.0016395981525221</v>
      </c>
      <c r="AZ49" s="88">
        <v>571.25675005442008</v>
      </c>
      <c r="BA49" s="88">
        <v>433.14978541942196</v>
      </c>
      <c r="BB49" s="88">
        <v>138.10696463499721</v>
      </c>
      <c r="BC49" s="88">
        <v>0</v>
      </c>
      <c r="BD49" s="88">
        <v>0.1195376340437727</v>
      </c>
      <c r="BE49" s="88">
        <v>246.50091149434698</v>
      </c>
      <c r="BF49" s="88">
        <v>0</v>
      </c>
      <c r="BG49" s="88">
        <v>7.4661292481687802</v>
      </c>
      <c r="BH49" s="88">
        <v>1.9908628453953701</v>
      </c>
      <c r="BI49" s="88">
        <v>0.52211906237426708</v>
      </c>
      <c r="BJ49" s="88">
        <v>18.600351300892278</v>
      </c>
      <c r="BK49" s="88">
        <v>2.2817245420168897</v>
      </c>
      <c r="BL49" s="88">
        <v>38.277845865507004</v>
      </c>
      <c r="BM49" s="88">
        <v>43.996439655638</v>
      </c>
      <c r="BN49" s="88">
        <v>1.8194130823371131</v>
      </c>
      <c r="BO49" s="88">
        <v>6173.5616851865798</v>
      </c>
      <c r="BP49" s="88">
        <v>24.239153888463903</v>
      </c>
      <c r="BQ49" s="88">
        <v>139.522521335119</v>
      </c>
      <c r="BR49" s="88">
        <v>0</v>
      </c>
      <c r="BS49" s="88">
        <v>19.714946318372142</v>
      </c>
      <c r="BT49" s="88">
        <v>0</v>
      </c>
      <c r="BU49" s="88">
        <v>0</v>
      </c>
      <c r="BV49" s="88">
        <v>138.32717703456291</v>
      </c>
      <c r="BW49" s="88">
        <v>61.388667190253798</v>
      </c>
      <c r="BX49" s="48"/>
      <c r="BY49" s="79">
        <f t="shared" si="10"/>
        <v>8.9028249899178263E-4</v>
      </c>
      <c r="BZ49" s="79">
        <f t="shared" si="11"/>
        <v>2.2915883087623874E-3</v>
      </c>
      <c r="CA49" s="79">
        <f t="shared" si="12"/>
        <v>-5.6857018365972515E-5</v>
      </c>
      <c r="CB49" s="79">
        <f t="shared" si="13"/>
        <v>5.8597118825483357E-3</v>
      </c>
      <c r="CC49" s="79">
        <f t="shared" si="14"/>
        <v>5.8457182660258183E-3</v>
      </c>
      <c r="CD49" s="79">
        <f t="shared" si="15"/>
        <v>2.5145633388202753E-3</v>
      </c>
      <c r="CE49" s="79">
        <f t="shared" si="16"/>
        <v>2.024603557517084E-3</v>
      </c>
      <c r="CF49" s="79">
        <f t="shared" si="17"/>
        <v>2.127516005148565E-3</v>
      </c>
      <c r="CH49" s="88">
        <f t="shared" si="18"/>
        <v>-0.25913929297985305</v>
      </c>
      <c r="CI49" s="88">
        <f t="shared" si="19"/>
        <v>15.484874186579873</v>
      </c>
    </row>
    <row r="50" spans="1:87" x14ac:dyDescent="0.25">
      <c r="A50" s="87" t="s">
        <v>49</v>
      </c>
      <c r="B50" s="88">
        <v>1254.7025305</v>
      </c>
      <c r="C50" s="88">
        <v>93.615709659999993</v>
      </c>
      <c r="D50" s="88">
        <v>558.84031842000002</v>
      </c>
      <c r="E50" s="88">
        <v>200.68353162</v>
      </c>
      <c r="F50" s="88">
        <v>182.23573034</v>
      </c>
      <c r="G50" s="88"/>
      <c r="H50" s="88">
        <v>195.58631706</v>
      </c>
      <c r="I50" s="88"/>
      <c r="J50" s="88"/>
      <c r="K50" s="88" t="s">
        <v>49</v>
      </c>
      <c r="L50" s="88">
        <v>0</v>
      </c>
      <c r="M50" s="88">
        <v>0.22806683245880199</v>
      </c>
      <c r="N50" s="88">
        <v>0.39347249669030804</v>
      </c>
      <c r="O50" s="88">
        <v>0.39347249669030804</v>
      </c>
      <c r="P50" s="88">
        <v>0.16218362240265199</v>
      </c>
      <c r="Q50" s="88">
        <v>0.1624383478869911</v>
      </c>
      <c r="R50" s="88">
        <v>1.3823196884771021</v>
      </c>
      <c r="S50" s="88">
        <v>1054.2584177182509</v>
      </c>
      <c r="T50" s="88">
        <v>1250.0478986455892</v>
      </c>
      <c r="U50" s="88">
        <v>7.30477054746307</v>
      </c>
      <c r="V50" s="88">
        <v>162.33104396815412</v>
      </c>
      <c r="W50" s="88">
        <v>3.7103021279095101</v>
      </c>
      <c r="X50" s="88">
        <v>0.59725577094872495</v>
      </c>
      <c r="Y50" s="88">
        <v>0</v>
      </c>
      <c r="Z50" s="88">
        <v>80.492057357703303</v>
      </c>
      <c r="AA50" s="88">
        <v>80.492057357703303</v>
      </c>
      <c r="AB50" s="88">
        <v>0</v>
      </c>
      <c r="AC50" s="88">
        <v>0</v>
      </c>
      <c r="AD50" s="88">
        <v>3.6193095043083696</v>
      </c>
      <c r="AE50" s="88">
        <v>0</v>
      </c>
      <c r="AF50" s="88">
        <v>4.6674836205260801</v>
      </c>
      <c r="AG50" s="88">
        <v>4.1845886131053597E-2</v>
      </c>
      <c r="AH50" s="88">
        <v>4.7796360271029599</v>
      </c>
      <c r="AI50" s="88">
        <v>2.82427256040906E-2</v>
      </c>
      <c r="AJ50" s="88">
        <v>93.447616217970904</v>
      </c>
      <c r="AK50" s="88">
        <v>0</v>
      </c>
      <c r="AL50" s="88">
        <v>357.544749101891</v>
      </c>
      <c r="AM50" s="88">
        <v>501.239133012781</v>
      </c>
      <c r="AN50" s="88">
        <v>55.693276200774804</v>
      </c>
      <c r="AO50" s="88">
        <v>556.93240921355505</v>
      </c>
      <c r="AP50" s="88">
        <v>0</v>
      </c>
      <c r="AQ50" s="88">
        <v>13.957641088911299</v>
      </c>
      <c r="AR50" s="88">
        <v>1.215457716342311</v>
      </c>
      <c r="AS50" s="88">
        <v>34.110780147786699</v>
      </c>
      <c r="AT50" s="88">
        <v>1.8078917764292761</v>
      </c>
      <c r="AU50" s="88">
        <v>5.2217621760721293</v>
      </c>
      <c r="AV50" s="88">
        <v>10.6374537327006</v>
      </c>
      <c r="AW50" s="88">
        <v>2.3899383635090961</v>
      </c>
      <c r="AX50" s="88">
        <v>0</v>
      </c>
      <c r="AY50" s="88">
        <v>1.3992515040261899</v>
      </c>
      <c r="AZ50" s="88">
        <v>201.13327549392861</v>
      </c>
      <c r="BA50" s="88">
        <v>181.7736465862634</v>
      </c>
      <c r="BB50" s="88">
        <v>19.359628907664849</v>
      </c>
      <c r="BC50" s="88">
        <v>6.0861161725557604E-3</v>
      </c>
      <c r="BD50" s="88">
        <v>1.014347867303802E-3</v>
      </c>
      <c r="BE50" s="88">
        <v>5.2205429753578301</v>
      </c>
      <c r="BF50" s="88">
        <v>8.7335306359783189</v>
      </c>
      <c r="BG50" s="88">
        <v>27.886029164503299</v>
      </c>
      <c r="BH50" s="88">
        <v>7.1199493565259502</v>
      </c>
      <c r="BI50" s="88">
        <v>3.7435823758108802</v>
      </c>
      <c r="BJ50" s="88">
        <v>69.694586662477803</v>
      </c>
      <c r="BK50" s="88">
        <v>33.779201098226906</v>
      </c>
      <c r="BL50" s="88">
        <v>3.8013279198840202</v>
      </c>
      <c r="BM50" s="88">
        <v>32.893889304937701</v>
      </c>
      <c r="BN50" s="88">
        <v>1.3524576685020151E-3</v>
      </c>
      <c r="BO50" s="88">
        <v>0</v>
      </c>
      <c r="BP50" s="88">
        <v>9.1268413847662586</v>
      </c>
      <c r="BQ50" s="88">
        <v>0</v>
      </c>
      <c r="BR50" s="88">
        <v>0.35605683701617596</v>
      </c>
      <c r="BS50" s="88">
        <v>3.8539332890929998</v>
      </c>
      <c r="BT50" s="88">
        <v>0</v>
      </c>
      <c r="BU50" s="88">
        <v>0.32303589995766402</v>
      </c>
      <c r="BV50" s="88">
        <v>194.87664961942659</v>
      </c>
      <c r="BW50" s="88">
        <v>1.3291403947537148</v>
      </c>
      <c r="BX50" s="48"/>
      <c r="BY50" s="79">
        <f t="shared" si="10"/>
        <v>-3.7097493160836571E-3</v>
      </c>
      <c r="BZ50" s="79">
        <f t="shared" si="11"/>
        <v>-1.7955687420368118E-3</v>
      </c>
      <c r="CA50" s="79">
        <f t="shared" si="12"/>
        <v>-3.4140507468021809E-3</v>
      </c>
      <c r="CB50" s="79">
        <f t="shared" si="13"/>
        <v>2.2410601921248521E-3</v>
      </c>
      <c r="CC50" s="79">
        <f t="shared" si="14"/>
        <v>-2.5356375112305933E-3</v>
      </c>
      <c r="CD50" s="79" t="str">
        <f t="shared" si="15"/>
        <v/>
      </c>
      <c r="CE50" s="79">
        <f t="shared" si="16"/>
        <v>-3.6284104698167991E-3</v>
      </c>
      <c r="CF50" s="79" t="str">
        <f t="shared" si="17"/>
        <v/>
      </c>
      <c r="CH50" s="88">
        <f t="shared" si="18"/>
        <v>-1.9079092064449696</v>
      </c>
      <c r="CI50" s="88">
        <f t="shared" si="19"/>
        <v>0</v>
      </c>
    </row>
    <row r="51" spans="1:87" x14ac:dyDescent="0.25">
      <c r="A51" s="87" t="s">
        <v>50</v>
      </c>
      <c r="B51" s="88">
        <v>966.34443555999997</v>
      </c>
      <c r="C51" s="88">
        <v>38.422704060000001</v>
      </c>
      <c r="D51" s="88">
        <v>3252.8713217</v>
      </c>
      <c r="E51" s="88">
        <v>238.99368532</v>
      </c>
      <c r="F51" s="88">
        <v>179.81158102000001</v>
      </c>
      <c r="G51" s="88">
        <v>2309.3794207000001</v>
      </c>
      <c r="H51" s="88">
        <v>88.114609160000001</v>
      </c>
      <c r="I51" s="88">
        <v>24.337527260000002</v>
      </c>
      <c r="J51" s="88"/>
      <c r="K51" s="88" t="s">
        <v>50</v>
      </c>
      <c r="L51" s="88">
        <v>0</v>
      </c>
      <c r="M51" s="88">
        <v>3.7750501720156199E-3</v>
      </c>
      <c r="N51" s="88">
        <v>7.5517514991319196E-4</v>
      </c>
      <c r="O51" s="88">
        <v>7.5517514991319196E-4</v>
      </c>
      <c r="P51" s="88">
        <v>3.6393115626911701E-4</v>
      </c>
      <c r="Q51" s="88">
        <v>2.6885800961656001E-3</v>
      </c>
      <c r="R51" s="88">
        <v>1.1508472727701619E-3</v>
      </c>
      <c r="S51" s="88">
        <v>3.6555638203673899E-2</v>
      </c>
      <c r="T51" s="88">
        <v>970.47983835535103</v>
      </c>
      <c r="U51" s="88">
        <v>0</v>
      </c>
      <c r="V51" s="88">
        <v>1.885447396679838</v>
      </c>
      <c r="W51" s="88">
        <v>0</v>
      </c>
      <c r="X51" s="88">
        <v>9.8857809285206287E-3</v>
      </c>
      <c r="Y51" s="88">
        <v>0</v>
      </c>
      <c r="Z51" s="88">
        <v>2.4303112614957198E-2</v>
      </c>
      <c r="AA51" s="88">
        <v>2.4303112614957198E-2</v>
      </c>
      <c r="AB51" s="88">
        <v>24.456800593925102</v>
      </c>
      <c r="AC51" s="88">
        <v>0</v>
      </c>
      <c r="AD51" s="88">
        <v>1.389330074593385</v>
      </c>
      <c r="AE51" s="88">
        <v>0</v>
      </c>
      <c r="AF51" s="88">
        <v>7.7257556505519701E-2</v>
      </c>
      <c r="AG51" s="88">
        <v>6.9262225676129901E-4</v>
      </c>
      <c r="AH51" s="88">
        <v>7.9112836548223292E-2</v>
      </c>
      <c r="AI51" s="88">
        <v>4.6747685090692503E-4</v>
      </c>
      <c r="AJ51" s="88">
        <v>38.634613497357094</v>
      </c>
      <c r="AK51" s="88">
        <v>0</v>
      </c>
      <c r="AL51" s="88">
        <v>90.490927626558999</v>
      </c>
      <c r="AM51" s="88">
        <v>2935.1662208881198</v>
      </c>
      <c r="AN51" s="88">
        <v>326.12961995879505</v>
      </c>
      <c r="AO51" s="88">
        <v>3261.2958408469199</v>
      </c>
      <c r="AP51" s="88">
        <v>0</v>
      </c>
      <c r="AQ51" s="88">
        <v>2.5254373984380099</v>
      </c>
      <c r="AR51" s="88">
        <v>10.7234494187955</v>
      </c>
      <c r="AS51" s="88">
        <v>26.028866238985401</v>
      </c>
      <c r="AT51" s="88">
        <v>6.2003603666616902</v>
      </c>
      <c r="AU51" s="88">
        <v>0.13108126402001791</v>
      </c>
      <c r="AV51" s="88">
        <v>7.6982011042951397</v>
      </c>
      <c r="AW51" s="88">
        <v>5.2455126583883001</v>
      </c>
      <c r="AX51" s="88">
        <v>0</v>
      </c>
      <c r="AY51" s="88">
        <v>0.848260163362488</v>
      </c>
      <c r="AZ51" s="88">
        <v>293.21919771608702</v>
      </c>
      <c r="BA51" s="88">
        <v>180.20661356842243</v>
      </c>
      <c r="BB51" s="88">
        <v>113.01258414766551</v>
      </c>
      <c r="BC51" s="88">
        <v>1.007370051312576E-4</v>
      </c>
      <c r="BD51" s="88">
        <v>5.09359877533248E-2</v>
      </c>
      <c r="BE51" s="88">
        <v>104.8702055115549</v>
      </c>
      <c r="BF51" s="88">
        <v>0.14455797880255949</v>
      </c>
      <c r="BG51" s="88">
        <v>2.2991056689649829</v>
      </c>
      <c r="BH51" s="88">
        <v>0.63183896625274805</v>
      </c>
      <c r="BI51" s="88">
        <v>0.1052814294768982</v>
      </c>
      <c r="BJ51" s="88">
        <v>5.7208435906678208</v>
      </c>
      <c r="BK51" s="88">
        <v>1.6057847724025409</v>
      </c>
      <c r="BL51" s="88">
        <v>16.185332416541272</v>
      </c>
      <c r="BM51" s="88">
        <v>18.57651146910495</v>
      </c>
      <c r="BN51" s="88">
        <v>0.77503483677529794</v>
      </c>
      <c r="BO51" s="88">
        <v>2319.7674917464401</v>
      </c>
      <c r="BP51" s="88">
        <v>17.080127087720221</v>
      </c>
      <c r="BQ51" s="88">
        <v>56.834225984776999</v>
      </c>
      <c r="BR51" s="88">
        <v>5.8933892676796794E-3</v>
      </c>
      <c r="BS51" s="88">
        <v>13.92743550260619</v>
      </c>
      <c r="BT51" s="88">
        <v>0</v>
      </c>
      <c r="BU51" s="88">
        <v>3.0562424577125803E-3</v>
      </c>
      <c r="BV51" s="88">
        <v>88.607937828447291</v>
      </c>
      <c r="BW51" s="88">
        <v>43.205472808779298</v>
      </c>
      <c r="BX51" s="48"/>
      <c r="BY51" s="79">
        <f t="shared" si="10"/>
        <v>4.2794294075430665E-3</v>
      </c>
      <c r="BZ51" s="79">
        <f t="shared" si="11"/>
        <v>5.5152140522483862E-3</v>
      </c>
      <c r="CA51" s="79">
        <f t="shared" si="12"/>
        <v>2.5898716284040212E-3</v>
      </c>
      <c r="CB51" s="79">
        <f t="shared" si="13"/>
        <v>0.22689098384956036</v>
      </c>
      <c r="CC51" s="79">
        <f t="shared" si="14"/>
        <v>2.1969249487800361E-3</v>
      </c>
      <c r="CD51" s="79">
        <f t="shared" si="15"/>
        <v>4.498208892539309E-3</v>
      </c>
      <c r="CE51" s="79">
        <f t="shared" si="16"/>
        <v>5.5987159581165008E-3</v>
      </c>
      <c r="CF51" s="79">
        <f t="shared" si="17"/>
        <v>4.9007991917540692E-3</v>
      </c>
      <c r="CH51" s="88">
        <f t="shared" si="18"/>
        <v>8.4245191469199199</v>
      </c>
      <c r="CI51" s="88">
        <f t="shared" si="19"/>
        <v>10.388071046440018</v>
      </c>
    </row>
    <row r="52" spans="1:87" x14ac:dyDescent="0.25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BX52" s="48"/>
      <c r="BY52" s="79" t="str">
        <f t="shared" si="10"/>
        <v/>
      </c>
      <c r="BZ52" s="79" t="str">
        <f t="shared" si="11"/>
        <v/>
      </c>
      <c r="CA52" s="79" t="str">
        <f t="shared" si="12"/>
        <v/>
      </c>
      <c r="CB52" s="79" t="str">
        <f t="shared" si="13"/>
        <v/>
      </c>
      <c r="CC52" s="79" t="str">
        <f t="shared" si="14"/>
        <v/>
      </c>
      <c r="CD52" s="79" t="str">
        <f t="shared" si="15"/>
        <v/>
      </c>
      <c r="CE52" s="79" t="str">
        <f t="shared" si="16"/>
        <v/>
      </c>
      <c r="CF52" s="79" t="str">
        <f t="shared" si="17"/>
        <v/>
      </c>
    </row>
    <row r="53" spans="1:87" x14ac:dyDescent="0.25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BX53" s="48"/>
      <c r="BY53" s="79" t="str">
        <f t="shared" si="10"/>
        <v/>
      </c>
      <c r="BZ53" s="79" t="str">
        <f t="shared" si="11"/>
        <v/>
      </c>
      <c r="CA53" s="79" t="str">
        <f t="shared" si="12"/>
        <v/>
      </c>
      <c r="CB53" s="79" t="str">
        <f t="shared" si="13"/>
        <v/>
      </c>
      <c r="CC53" s="79" t="str">
        <f t="shared" si="14"/>
        <v/>
      </c>
      <c r="CD53" s="79" t="str">
        <f t="shared" si="15"/>
        <v/>
      </c>
      <c r="CE53" s="79" t="str">
        <f t="shared" si="16"/>
        <v/>
      </c>
      <c r="CF53" s="79" t="str">
        <f t="shared" si="17"/>
        <v/>
      </c>
    </row>
    <row r="54" spans="1:87" x14ac:dyDescent="0.25">
      <c r="A54" s="87" t="s">
        <v>51</v>
      </c>
      <c r="B54" s="88">
        <v>325.87942246</v>
      </c>
      <c r="C54" s="88">
        <v>17.308378479999998</v>
      </c>
      <c r="D54" s="88">
        <v>679.39970128000004</v>
      </c>
      <c r="E54" s="88">
        <v>660.77281798000001</v>
      </c>
      <c r="F54" s="88">
        <v>314.98010038000001</v>
      </c>
      <c r="G54" s="88">
        <v>1688.4108378000001</v>
      </c>
      <c r="H54" s="88">
        <v>39.15210124</v>
      </c>
      <c r="I54" s="88">
        <v>11.10240932</v>
      </c>
      <c r="J54" s="88"/>
      <c r="K54" s="88" t="s">
        <v>51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1.872657666919179</v>
      </c>
      <c r="S54" s="88">
        <v>3.9435971050006298E-2</v>
      </c>
      <c r="T54" s="88">
        <v>338.71453691716607</v>
      </c>
      <c r="U54" s="88">
        <v>0</v>
      </c>
      <c r="V54" s="88">
        <v>8.8233249739644997</v>
      </c>
      <c r="W54" s="88">
        <v>7.6442431791200196</v>
      </c>
      <c r="X54" s="88">
        <v>0</v>
      </c>
      <c r="Y54" s="88">
        <v>0</v>
      </c>
      <c r="Z54" s="88">
        <v>1.690111124368231E-2</v>
      </c>
      <c r="AA54" s="88">
        <v>1.690111124368231E-2</v>
      </c>
      <c r="AB54" s="88">
        <v>11.525523550058679</v>
      </c>
      <c r="AC54" s="88">
        <v>0</v>
      </c>
      <c r="AD54" s="88">
        <v>0</v>
      </c>
      <c r="AE54" s="88">
        <v>0</v>
      </c>
      <c r="AF54" s="88">
        <v>0</v>
      </c>
      <c r="AG54" s="88">
        <v>0</v>
      </c>
      <c r="AH54" s="88">
        <v>0</v>
      </c>
      <c r="AI54" s="88">
        <v>0</v>
      </c>
      <c r="AJ54" s="88">
        <v>17.96951348831816</v>
      </c>
      <c r="AK54" s="88">
        <v>0</v>
      </c>
      <c r="AL54" s="88">
        <v>49.558238527973849</v>
      </c>
      <c r="AM54" s="88">
        <v>613.03083700678371</v>
      </c>
      <c r="AN54" s="88">
        <v>68.114539637626194</v>
      </c>
      <c r="AO54" s="88">
        <v>681.14537664441036</v>
      </c>
      <c r="AP54" s="88">
        <v>0</v>
      </c>
      <c r="AQ54" s="88">
        <v>1.7383357207184791</v>
      </c>
      <c r="AR54" s="88">
        <v>19.53086432723201</v>
      </c>
      <c r="AS54" s="88">
        <v>13.238542981861411</v>
      </c>
      <c r="AT54" s="88">
        <v>11.286943107745371</v>
      </c>
      <c r="AU54" s="88">
        <v>0.20698014263904249</v>
      </c>
      <c r="AV54" s="88">
        <v>14.00469910778947</v>
      </c>
      <c r="AW54" s="88">
        <v>9.5532996456069998</v>
      </c>
      <c r="AX54" s="88">
        <v>0</v>
      </c>
      <c r="AY54" s="88">
        <v>1.5195829754680641</v>
      </c>
      <c r="AZ54" s="88">
        <v>688.81297520671069</v>
      </c>
      <c r="BA54" s="88">
        <v>327.19315433026321</v>
      </c>
      <c r="BB54" s="88">
        <v>361.61982087644651</v>
      </c>
      <c r="BC54" s="88">
        <v>0</v>
      </c>
      <c r="BD54" s="88">
        <v>9.2745648351769405E-2</v>
      </c>
      <c r="BE54" s="88">
        <v>190.98821416921498</v>
      </c>
      <c r="BF54" s="88">
        <v>0</v>
      </c>
      <c r="BG54" s="88">
        <v>4.1625671522346588</v>
      </c>
      <c r="BH54" s="88">
        <v>1.1391029638938019</v>
      </c>
      <c r="BI54" s="88">
        <v>0.18768078219988168</v>
      </c>
      <c r="BJ54" s="88">
        <v>10.35734077393254</v>
      </c>
      <c r="BK54" s="88">
        <v>2.5761500661144021</v>
      </c>
      <c r="BL54" s="88">
        <v>29.476779367934867</v>
      </c>
      <c r="BM54" s="88">
        <v>33.274725788124741</v>
      </c>
      <c r="BN54" s="88">
        <v>1.4116283778942509</v>
      </c>
      <c r="BO54" s="88">
        <v>1755.1879768735089</v>
      </c>
      <c r="BP54" s="88">
        <v>7.2326185898106701</v>
      </c>
      <c r="BQ54" s="88">
        <v>43.002122588005697</v>
      </c>
      <c r="BR54" s="88">
        <v>0</v>
      </c>
      <c r="BS54" s="88">
        <v>6.59377405550575</v>
      </c>
      <c r="BT54" s="88">
        <v>0</v>
      </c>
      <c r="BU54" s="88">
        <v>0</v>
      </c>
      <c r="BV54" s="88">
        <v>40.654209250593823</v>
      </c>
      <c r="BW54" s="88">
        <v>7.1141302426682405</v>
      </c>
      <c r="BX54" s="48"/>
      <c r="BY54" s="79">
        <f t="shared" si="10"/>
        <v>3.9386084461167578E-2</v>
      </c>
      <c r="BZ54" s="79">
        <f t="shared" si="11"/>
        <v>3.8197397236379479E-2</v>
      </c>
      <c r="CA54" s="79">
        <f t="shared" si="12"/>
        <v>2.5694379334012612E-3</v>
      </c>
      <c r="CB54" s="79">
        <f t="shared" si="13"/>
        <v>4.2435397558316906E-2</v>
      </c>
      <c r="CC54" s="79">
        <f t="shared" si="14"/>
        <v>3.8774049330510284E-2</v>
      </c>
      <c r="CD54" s="79">
        <f t="shared" si="15"/>
        <v>3.9550290473448657E-2</v>
      </c>
      <c r="CE54" s="79">
        <f t="shared" si="16"/>
        <v>3.8365961545358492E-2</v>
      </c>
      <c r="CF54" s="79">
        <f t="shared" si="17"/>
        <v>3.8110127078135839E-2</v>
      </c>
    </row>
    <row r="55" spans="1:87" x14ac:dyDescent="0.25">
      <c r="A55" s="87" t="s">
        <v>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BY55" s="79" t="str">
        <f t="shared" si="10"/>
        <v/>
      </c>
      <c r="BZ55" s="79" t="str">
        <f t="shared" si="11"/>
        <v/>
      </c>
      <c r="CA55" s="79" t="str">
        <f t="shared" si="12"/>
        <v/>
      </c>
      <c r="CB55" s="79" t="str">
        <f t="shared" si="13"/>
        <v/>
      </c>
      <c r="CC55" s="79" t="str">
        <f t="shared" si="14"/>
        <v/>
      </c>
      <c r="CD55" s="79" t="str">
        <f t="shared" si="15"/>
        <v/>
      </c>
      <c r="CE55" s="79" t="str">
        <f t="shared" si="16"/>
        <v/>
      </c>
      <c r="CF55" s="79" t="str">
        <f t="shared" ref="CF55:CF61" si="20">IF(I55=0,"",(Z55-I55)/I55)</f>
        <v/>
      </c>
    </row>
    <row r="56" spans="1:87" x14ac:dyDescent="0.25">
      <c r="A56" s="87" t="s">
        <v>11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BY56" s="79" t="str">
        <f t="shared" si="10"/>
        <v/>
      </c>
      <c r="BZ56" s="79" t="str">
        <f t="shared" si="11"/>
        <v/>
      </c>
      <c r="CA56" s="79" t="str">
        <f t="shared" si="12"/>
        <v/>
      </c>
      <c r="CB56" s="79" t="str">
        <f t="shared" si="13"/>
        <v/>
      </c>
      <c r="CC56" s="79" t="str">
        <f t="shared" si="14"/>
        <v/>
      </c>
      <c r="CD56" s="79" t="str">
        <f t="shared" si="15"/>
        <v/>
      </c>
      <c r="CE56" s="79" t="str">
        <f t="shared" si="16"/>
        <v/>
      </c>
      <c r="CF56" s="79" t="str">
        <f t="shared" si="20"/>
        <v/>
      </c>
    </row>
    <row r="57" spans="1:87" x14ac:dyDescent="0.25">
      <c r="A57" s="87" t="s">
        <v>58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BY57" s="79" t="str">
        <f t="shared" si="10"/>
        <v/>
      </c>
      <c r="BZ57" s="79" t="str">
        <f t="shared" si="11"/>
        <v/>
      </c>
      <c r="CA57" s="79" t="str">
        <f t="shared" si="12"/>
        <v/>
      </c>
      <c r="CB57" s="79" t="str">
        <f t="shared" si="13"/>
        <v/>
      </c>
      <c r="CC57" s="79" t="str">
        <f t="shared" si="14"/>
        <v/>
      </c>
      <c r="CD57" s="79" t="str">
        <f t="shared" si="15"/>
        <v/>
      </c>
      <c r="CE57" s="79" t="str">
        <f t="shared" si="16"/>
        <v/>
      </c>
      <c r="CF57" s="79" t="str">
        <f t="shared" si="20"/>
        <v/>
      </c>
    </row>
    <row r="58" spans="1:87" x14ac:dyDescent="0.25">
      <c r="A58" s="87" t="s">
        <v>75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BY58" s="79" t="str">
        <f t="shared" si="10"/>
        <v/>
      </c>
      <c r="BZ58" s="79" t="str">
        <f t="shared" si="11"/>
        <v/>
      </c>
      <c r="CA58" s="79" t="str">
        <f t="shared" si="12"/>
        <v/>
      </c>
      <c r="CB58" s="79" t="str">
        <f t="shared" si="13"/>
        <v/>
      </c>
      <c r="CC58" s="79" t="str">
        <f t="shared" si="14"/>
        <v/>
      </c>
      <c r="CD58" s="79" t="str">
        <f t="shared" si="15"/>
        <v/>
      </c>
      <c r="CE58" s="79" t="str">
        <f t="shared" si="16"/>
        <v/>
      </c>
      <c r="CF58" s="79" t="str">
        <f t="shared" si="20"/>
        <v/>
      </c>
    </row>
    <row r="59" spans="1:87" x14ac:dyDescent="0.25">
      <c r="A59" s="87" t="s">
        <v>235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BY59" s="79" t="str">
        <f t="shared" si="10"/>
        <v/>
      </c>
      <c r="BZ59" s="79" t="str">
        <f t="shared" si="11"/>
        <v/>
      </c>
      <c r="CA59" s="79" t="str">
        <f t="shared" si="12"/>
        <v/>
      </c>
      <c r="CB59" s="79" t="str">
        <f t="shared" si="13"/>
        <v/>
      </c>
      <c r="CC59" s="79" t="str">
        <f t="shared" si="14"/>
        <v/>
      </c>
      <c r="CD59" s="79" t="str">
        <f t="shared" si="15"/>
        <v/>
      </c>
      <c r="CE59" s="79" t="str">
        <f t="shared" si="16"/>
        <v/>
      </c>
      <c r="CF59" s="79" t="str">
        <f t="shared" si="20"/>
        <v/>
      </c>
    </row>
    <row r="60" spans="1:87" x14ac:dyDescent="0.25">
      <c r="BY60" s="79" t="str">
        <f t="shared" si="10"/>
        <v/>
      </c>
      <c r="BZ60" s="79" t="str">
        <f t="shared" si="11"/>
        <v/>
      </c>
      <c r="CA60" s="79" t="str">
        <f t="shared" si="12"/>
        <v/>
      </c>
      <c r="CB60" s="79" t="str">
        <f t="shared" si="13"/>
        <v/>
      </c>
      <c r="CC60" s="79" t="str">
        <f t="shared" si="14"/>
        <v/>
      </c>
      <c r="CD60" s="79" t="str">
        <f t="shared" si="15"/>
        <v/>
      </c>
      <c r="CE60" s="79" t="str">
        <f t="shared" si="16"/>
        <v/>
      </c>
      <c r="CF60" s="79" t="str">
        <f t="shared" si="20"/>
        <v/>
      </c>
    </row>
    <row r="61" spans="1:87" x14ac:dyDescent="0.25">
      <c r="A61" s="1" t="s">
        <v>55</v>
      </c>
      <c r="B61" s="1">
        <f>SUM(B3:B54)</f>
        <v>97775.5043248</v>
      </c>
      <c r="C61" s="1">
        <f t="shared" ref="C61:I61" si="21">SUM(C3:C54)</f>
        <v>10367.788072399999</v>
      </c>
      <c r="D61" s="1">
        <f t="shared" si="21"/>
        <v>128525.06738109999</v>
      </c>
      <c r="E61" s="1">
        <f t="shared" si="21"/>
        <v>26901.405163940006</v>
      </c>
      <c r="F61" s="1">
        <f t="shared" si="21"/>
        <v>23491.646881159995</v>
      </c>
      <c r="G61" s="1">
        <f t="shared" si="21"/>
        <v>125221.94695444002</v>
      </c>
      <c r="H61" s="1">
        <f t="shared" si="21"/>
        <v>10432.304533680001</v>
      </c>
      <c r="I61" s="1">
        <f t="shared" si="21"/>
        <v>799.6233312600001</v>
      </c>
      <c r="L61" s="1">
        <f>SUM(L3:L54)</f>
        <v>0.2295973603315748</v>
      </c>
      <c r="M61" s="1">
        <f t="shared" ref="M61:BU61" si="22">SUM(M3:M54)</f>
        <v>13.220611188320786</v>
      </c>
      <c r="N61" s="1">
        <f t="shared" si="22"/>
        <v>11.534681472652645</v>
      </c>
      <c r="O61" s="1">
        <f t="shared" si="22"/>
        <v>11.516445055437678</v>
      </c>
      <c r="P61" s="1">
        <f t="shared" si="22"/>
        <v>5.0882653841476779</v>
      </c>
      <c r="Q61" s="1">
        <f t="shared" si="22"/>
        <v>5.1397236955246139</v>
      </c>
      <c r="R61" s="1">
        <f t="shared" si="22"/>
        <v>127.53817915837854</v>
      </c>
      <c r="S61" s="1">
        <f t="shared" si="22"/>
        <v>35952.882338002128</v>
      </c>
      <c r="T61" s="1">
        <f t="shared" si="22"/>
        <v>97777.003569640889</v>
      </c>
      <c r="U61" s="1">
        <f t="shared" si="22"/>
        <v>305.7243085523628</v>
      </c>
      <c r="V61" s="1">
        <f t="shared" si="22"/>
        <v>4412.1472248967702</v>
      </c>
      <c r="W61" s="1">
        <f t="shared" si="22"/>
        <v>118.37191572167427</v>
      </c>
      <c r="X61" s="1">
        <f t="shared" si="22"/>
        <v>24.734034453453507</v>
      </c>
      <c r="Y61" s="1">
        <f t="shared" si="22"/>
        <v>0.13209024472626846</v>
      </c>
      <c r="Z61" s="1">
        <f t="shared" si="22"/>
        <v>5157.7457005296792</v>
      </c>
      <c r="AA61" s="1">
        <f t="shared" si="22"/>
        <v>5157.7457005296792</v>
      </c>
      <c r="AB61" s="1">
        <f t="shared" si="22"/>
        <v>801.78217143822246</v>
      </c>
      <c r="AC61" s="1">
        <f t="shared" si="22"/>
        <v>0</v>
      </c>
      <c r="AD61" s="1">
        <f t="shared" si="22"/>
        <v>124.24854662147098</v>
      </c>
      <c r="AE61" s="1">
        <f t="shared" si="22"/>
        <v>0.15283353139555866</v>
      </c>
      <c r="AF61" s="1">
        <f t="shared" si="22"/>
        <v>151.29588806460018</v>
      </c>
      <c r="AG61" s="1">
        <f t="shared" si="22"/>
        <v>1.6754579846260929</v>
      </c>
      <c r="AH61" s="1">
        <f t="shared" si="22"/>
        <v>154.76654006946595</v>
      </c>
      <c r="AI61" s="1">
        <f t="shared" si="22"/>
        <v>1.091833882868229</v>
      </c>
      <c r="AJ61" s="1">
        <f t="shared" si="22"/>
        <v>10359.468633233151</v>
      </c>
      <c r="AK61" s="1">
        <f t="shared" si="22"/>
        <v>0</v>
      </c>
      <c r="AL61" s="1">
        <f t="shared" si="22"/>
        <v>14857.522524143971</v>
      </c>
      <c r="AM61" s="1">
        <f t="shared" si="22"/>
        <v>115468.10784574796</v>
      </c>
      <c r="AN61" s="1">
        <f t="shared" si="22"/>
        <v>12829.7922068882</v>
      </c>
      <c r="AO61" s="1">
        <f t="shared" si="22"/>
        <v>128297.90005263622</v>
      </c>
      <c r="AP61" s="1">
        <f t="shared" si="22"/>
        <v>1.3459754434475861E-3</v>
      </c>
      <c r="AQ61" s="1">
        <f t="shared" si="22"/>
        <v>448.56269804013829</v>
      </c>
      <c r="AR61" s="1">
        <f t="shared" si="22"/>
        <v>618.03513149757384</v>
      </c>
      <c r="AS61" s="1">
        <f t="shared" si="22"/>
        <v>1617.0390276253222</v>
      </c>
      <c r="AT61" s="1">
        <f t="shared" si="22"/>
        <v>494.73654050340053</v>
      </c>
      <c r="AU61" s="1">
        <f t="shared" si="22"/>
        <v>448.20474631907734</v>
      </c>
      <c r="AV61" s="1">
        <f t="shared" si="22"/>
        <v>1319.0593714227034</v>
      </c>
      <c r="AW61" s="1">
        <f t="shared" si="22"/>
        <v>471.53840836026853</v>
      </c>
      <c r="AX61" s="1">
        <f t="shared" si="22"/>
        <v>2.7729235293793333</v>
      </c>
      <c r="AY61" s="1">
        <f t="shared" si="22"/>
        <v>127.48699294692935</v>
      </c>
      <c r="AZ61" s="1">
        <f t="shared" si="22"/>
        <v>28121.440309512189</v>
      </c>
      <c r="BA61" s="1">
        <f t="shared" si="22"/>
        <v>23529.75938187389</v>
      </c>
      <c r="BB61" s="1">
        <f t="shared" si="22"/>
        <v>4591.6809276383028</v>
      </c>
      <c r="BC61" s="1">
        <f t="shared" si="22"/>
        <v>3.6100760365281515</v>
      </c>
      <c r="BD61" s="1">
        <f t="shared" si="22"/>
        <v>2.5879684358759958</v>
      </c>
      <c r="BE61" s="1">
        <f t="shared" si="22"/>
        <v>5487.117041724714</v>
      </c>
      <c r="BF61" s="1">
        <f t="shared" si="22"/>
        <v>263.69102519761634</v>
      </c>
      <c r="BG61" s="1">
        <f t="shared" si="22"/>
        <v>2661.8140237999542</v>
      </c>
      <c r="BH61" s="1">
        <f t="shared" si="22"/>
        <v>674.41589013057524</v>
      </c>
      <c r="BI61" s="1">
        <f t="shared" si="22"/>
        <v>342.9763338049201</v>
      </c>
      <c r="BJ61" s="1">
        <f t="shared" si="22"/>
        <v>6652.5755138338209</v>
      </c>
      <c r="BK61" s="1">
        <f t="shared" si="22"/>
        <v>987.18488937759935</v>
      </c>
      <c r="BL61" s="1">
        <f t="shared" si="22"/>
        <v>1130.0544268908961</v>
      </c>
      <c r="BM61" s="1">
        <f t="shared" si="22"/>
        <v>2790.6122641488996</v>
      </c>
      <c r="BN61" s="1">
        <f t="shared" si="22"/>
        <v>38.470703290755061</v>
      </c>
      <c r="BO61" s="1">
        <f t="shared" si="22"/>
        <v>125822.73225217262</v>
      </c>
      <c r="BP61" s="1">
        <f t="shared" si="22"/>
        <v>696.52696036012958</v>
      </c>
      <c r="BQ61" s="1">
        <f t="shared" si="22"/>
        <v>2722.9074739626903</v>
      </c>
      <c r="BR61" s="1">
        <f t="shared" si="22"/>
        <v>13.592345169109196</v>
      </c>
      <c r="BS61" s="1">
        <f t="shared" si="22"/>
        <v>377.68183130889742</v>
      </c>
      <c r="BT61" s="1">
        <f t="shared" si="22"/>
        <v>5.9195499780088902E-2</v>
      </c>
      <c r="BU61" s="1">
        <f t="shared" si="22"/>
        <v>16.5056367420218</v>
      </c>
      <c r="BV61" s="1">
        <f>SUM(BV3:BV54)</f>
        <v>10426.58425786059</v>
      </c>
      <c r="BW61" s="1">
        <f>SUM(BW3:BW54)</f>
        <v>783.19008918864745</v>
      </c>
      <c r="BX61" s="1"/>
      <c r="BY61" s="79">
        <f t="shared" si="10"/>
        <v>1.5333542396345903E-5</v>
      </c>
      <c r="BZ61" s="79">
        <f t="shared" si="11"/>
        <v>-8.0243144523707002E-4</v>
      </c>
      <c r="CA61" s="79">
        <f t="shared" si="12"/>
        <v>-1.7674943347057222E-3</v>
      </c>
      <c r="CB61" s="79">
        <f t="shared" si="13"/>
        <v>4.5352097339791723E-2</v>
      </c>
      <c r="CC61" s="79">
        <f t="shared" si="14"/>
        <v>1.6223852208701532E-3</v>
      </c>
      <c r="CD61" s="79">
        <f t="shared" si="15"/>
        <v>4.7977635897258689E-3</v>
      </c>
      <c r="CE61" s="79">
        <f t="shared" si="16"/>
        <v>-5.4832331638165034E-4</v>
      </c>
      <c r="CF61" s="79">
        <f t="shared" si="20"/>
        <v>5.4502191205481747</v>
      </c>
    </row>
    <row r="62" spans="1:87" x14ac:dyDescent="0.25">
      <c r="A62" s="87" t="s">
        <v>56</v>
      </c>
      <c r="B62" s="1">
        <f>SUM(B2:B54)</f>
        <v>97775.5043248</v>
      </c>
      <c r="C62" s="1">
        <f t="shared" ref="C62:I62" si="23">SUM(C2:C54)</f>
        <v>10367.788072399999</v>
      </c>
      <c r="D62" s="1">
        <f t="shared" si="23"/>
        <v>128525.06738109999</v>
      </c>
      <c r="E62" s="1">
        <f t="shared" si="23"/>
        <v>26901.405163940006</v>
      </c>
      <c r="F62" s="1">
        <f t="shared" si="23"/>
        <v>23491.646881159995</v>
      </c>
      <c r="G62" s="1">
        <f t="shared" si="23"/>
        <v>125221.94695444002</v>
      </c>
      <c r="H62" s="1">
        <f t="shared" si="23"/>
        <v>10432.304533680001</v>
      </c>
      <c r="I62" s="1">
        <f t="shared" si="23"/>
        <v>799.6233312600001</v>
      </c>
      <c r="L62" s="1">
        <f>SUM(L2:L54)</f>
        <v>0.2295973603315748</v>
      </c>
      <c r="M62" s="1">
        <f t="shared" ref="M62:BU62" si="24">SUM(M2:M54)</f>
        <v>13.220611188320786</v>
      </c>
      <c r="N62" s="1">
        <f t="shared" si="24"/>
        <v>11.534681472652645</v>
      </c>
      <c r="O62" s="1">
        <f t="shared" si="24"/>
        <v>11.516445055437678</v>
      </c>
      <c r="P62" s="1">
        <f t="shared" si="24"/>
        <v>5.0882653841476779</v>
      </c>
      <c r="Q62" s="1">
        <f t="shared" si="24"/>
        <v>5.1397236955246139</v>
      </c>
      <c r="R62" s="1">
        <f t="shared" si="24"/>
        <v>127.53817915837854</v>
      </c>
      <c r="S62" s="1">
        <f t="shared" si="24"/>
        <v>35952.882338002128</v>
      </c>
      <c r="T62" s="1">
        <f t="shared" si="24"/>
        <v>97777.003569640889</v>
      </c>
      <c r="U62" s="1">
        <f t="shared" si="24"/>
        <v>305.7243085523628</v>
      </c>
      <c r="V62" s="1">
        <f t="shared" si="24"/>
        <v>4412.1472248967702</v>
      </c>
      <c r="W62" s="1">
        <f t="shared" si="24"/>
        <v>118.37191572167427</v>
      </c>
      <c r="X62" s="1">
        <f t="shared" si="24"/>
        <v>24.734034453453507</v>
      </c>
      <c r="Y62" s="1">
        <f t="shared" si="24"/>
        <v>0.13209024472626846</v>
      </c>
      <c r="Z62" s="1">
        <f t="shared" si="24"/>
        <v>5157.7457005296792</v>
      </c>
      <c r="AA62" s="1">
        <f t="shared" si="24"/>
        <v>5157.7457005296792</v>
      </c>
      <c r="AB62" s="1">
        <f t="shared" si="24"/>
        <v>801.78217143822246</v>
      </c>
      <c r="AC62" s="1">
        <f t="shared" si="24"/>
        <v>0</v>
      </c>
      <c r="AD62" s="1">
        <f t="shared" si="24"/>
        <v>124.24854662147098</v>
      </c>
      <c r="AE62" s="1">
        <f t="shared" si="24"/>
        <v>0.15283353139555866</v>
      </c>
      <c r="AF62" s="1">
        <f t="shared" si="24"/>
        <v>151.29588806460018</v>
      </c>
      <c r="AG62" s="1">
        <f t="shared" si="24"/>
        <v>1.6754579846260929</v>
      </c>
      <c r="AH62" s="1">
        <f t="shared" si="24"/>
        <v>154.76654006946595</v>
      </c>
      <c r="AI62" s="1">
        <f t="shared" si="24"/>
        <v>1.091833882868229</v>
      </c>
      <c r="AJ62" s="1">
        <f t="shared" si="24"/>
        <v>10359.468633233151</v>
      </c>
      <c r="AK62" s="1">
        <f t="shared" si="24"/>
        <v>0</v>
      </c>
      <c r="AL62" s="1">
        <f t="shared" si="24"/>
        <v>14857.522524143971</v>
      </c>
      <c r="AM62" s="1">
        <f t="shared" si="24"/>
        <v>115468.10784574796</v>
      </c>
      <c r="AN62" s="1">
        <f t="shared" si="24"/>
        <v>12829.7922068882</v>
      </c>
      <c r="AO62" s="1">
        <f t="shared" si="24"/>
        <v>128297.90005263622</v>
      </c>
      <c r="AP62" s="1">
        <f t="shared" si="24"/>
        <v>1.3459754434475861E-3</v>
      </c>
      <c r="AQ62" s="1">
        <f t="shared" si="24"/>
        <v>448.56269804013829</v>
      </c>
      <c r="AR62" s="1">
        <f t="shared" si="24"/>
        <v>618.03513149757384</v>
      </c>
      <c r="AS62" s="1">
        <f t="shared" si="24"/>
        <v>1617.0390276253222</v>
      </c>
      <c r="AT62" s="1">
        <f t="shared" si="24"/>
        <v>494.73654050340053</v>
      </c>
      <c r="AU62" s="1">
        <f t="shared" si="24"/>
        <v>448.20474631907734</v>
      </c>
      <c r="AV62" s="1">
        <f t="shared" si="24"/>
        <v>1319.0593714227034</v>
      </c>
      <c r="AW62" s="1">
        <f t="shared" si="24"/>
        <v>471.53840836026853</v>
      </c>
      <c r="AX62" s="1">
        <f t="shared" si="24"/>
        <v>2.7729235293793333</v>
      </c>
      <c r="AY62" s="1">
        <f t="shared" si="24"/>
        <v>127.48699294692935</v>
      </c>
      <c r="AZ62" s="1">
        <f t="shared" si="24"/>
        <v>28121.440309512189</v>
      </c>
      <c r="BA62" s="1">
        <f t="shared" si="24"/>
        <v>23529.75938187389</v>
      </c>
      <c r="BB62" s="1">
        <f t="shared" si="24"/>
        <v>4591.6809276383028</v>
      </c>
      <c r="BC62" s="1">
        <f t="shared" si="24"/>
        <v>3.6100760365281515</v>
      </c>
      <c r="BD62" s="1">
        <f t="shared" si="24"/>
        <v>2.5879684358759958</v>
      </c>
      <c r="BE62" s="1">
        <f t="shared" si="24"/>
        <v>5487.117041724714</v>
      </c>
      <c r="BF62" s="1">
        <f t="shared" si="24"/>
        <v>263.69102519761634</v>
      </c>
      <c r="BG62" s="1">
        <f t="shared" si="24"/>
        <v>2661.8140237999542</v>
      </c>
      <c r="BH62" s="1">
        <f t="shared" si="24"/>
        <v>674.41589013057524</v>
      </c>
      <c r="BI62" s="1">
        <f t="shared" si="24"/>
        <v>342.9763338049201</v>
      </c>
      <c r="BJ62" s="1">
        <f t="shared" si="24"/>
        <v>6652.5755138338209</v>
      </c>
      <c r="BK62" s="1">
        <f t="shared" si="24"/>
        <v>987.18488937759935</v>
      </c>
      <c r="BL62" s="1">
        <f t="shared" si="24"/>
        <v>1130.0544268908961</v>
      </c>
      <c r="BM62" s="1">
        <f t="shared" si="24"/>
        <v>2790.6122641488996</v>
      </c>
      <c r="BN62" s="1">
        <f t="shared" si="24"/>
        <v>38.470703290755061</v>
      </c>
      <c r="BO62" s="1">
        <f t="shared" si="24"/>
        <v>125822.73225217262</v>
      </c>
      <c r="BP62" s="1">
        <f t="shared" si="24"/>
        <v>696.52696036012958</v>
      </c>
      <c r="BQ62" s="1">
        <f t="shared" si="24"/>
        <v>2722.9074739626903</v>
      </c>
      <c r="BR62" s="1">
        <f t="shared" si="24"/>
        <v>13.592345169109196</v>
      </c>
      <c r="BS62" s="1">
        <f t="shared" si="24"/>
        <v>377.68183130889742</v>
      </c>
      <c r="BT62" s="1">
        <f t="shared" si="24"/>
        <v>5.9195499780088902E-2</v>
      </c>
      <c r="BU62" s="1">
        <f t="shared" si="24"/>
        <v>16.5056367420218</v>
      </c>
      <c r="BV62" s="1">
        <f>SUM(BV2:BV54)</f>
        <v>10426.58425786059</v>
      </c>
      <c r="BW62" s="1">
        <f>SUM(BW2:BW54)</f>
        <v>783.19008918864745</v>
      </c>
    </row>
    <row r="63" spans="1:87" x14ac:dyDescent="0.25">
      <c r="A63" s="87" t="s">
        <v>238</v>
      </c>
      <c r="B63" s="88">
        <f>+B3+B5+B8+B9+B11+B12+B14+B15+B16+B17+B18+B19+B20+B21+B22+B23+B24+B25+B26+B28+B30+B31+B33+B34+B35+B36+B37+B39+B40+B41+B42+B43+B44+B46+B47+B49+B50+B10</f>
        <v>75971.633376580023</v>
      </c>
      <c r="C63" s="88">
        <f t="shared" ref="C63:I63" si="25">+C3+C5+C8+C9+C11+C12+C14+C15+C16+C17+C18+C19+C20+C21+C22+C23+C24+C25+C26+C28+C30+C31+C33+C34+C35+C36+C37+C39+C40+C41+C42+C43+C44+C46+C47+C49+C50+C10</f>
        <v>8245.5052627999994</v>
      </c>
      <c r="D63" s="88">
        <f t="shared" si="25"/>
        <v>105377.38788233997</v>
      </c>
      <c r="E63" s="88">
        <f t="shared" si="25"/>
        <v>22154.845780100011</v>
      </c>
      <c r="F63" s="88">
        <f t="shared" si="25"/>
        <v>19462.111186619997</v>
      </c>
      <c r="G63" s="88">
        <f t="shared" si="25"/>
        <v>114536.30631788001</v>
      </c>
      <c r="H63" s="88">
        <f t="shared" si="25"/>
        <v>7860.1396298000009</v>
      </c>
      <c r="I63" s="88">
        <f t="shared" si="25"/>
        <v>702.60280172</v>
      </c>
      <c r="L63" s="88">
        <f t="shared" ref="L63:BT63" si="26">+L3+L5+L8+L9+L11+L12+L14+L15+L16+L17+L18+L19+L20+L21+L22+L23+L24+L25+L26+L28+L30+L31+L33+L34+L35+L36+L37+L39+L40+L41+L42+L43+L44+L46+L47+L49+L50+L10</f>
        <v>0.21416141104758091</v>
      </c>
      <c r="M63" s="88">
        <f t="shared" si="26"/>
        <v>9.815902967083435</v>
      </c>
      <c r="N63" s="88">
        <f t="shared" si="26"/>
        <v>7.7070865032135973</v>
      </c>
      <c r="O63" s="88">
        <f t="shared" si="26"/>
        <v>7.6900766011697836</v>
      </c>
      <c r="P63" s="88">
        <f t="shared" si="26"/>
        <v>3.4769499990163109</v>
      </c>
      <c r="Q63" s="88">
        <f t="shared" si="26"/>
        <v>3.9316067811327988</v>
      </c>
      <c r="R63" s="88">
        <f t="shared" si="26"/>
        <v>102.79041762903228</v>
      </c>
      <c r="S63" s="88">
        <f t="shared" si="26"/>
        <v>24864.437030809615</v>
      </c>
      <c r="T63" s="88">
        <f t="shared" si="26"/>
        <v>75983.553007150113</v>
      </c>
      <c r="U63" s="88">
        <f t="shared" si="26"/>
        <v>213.98279476339079</v>
      </c>
      <c r="V63" s="88">
        <f t="shared" si="26"/>
        <v>2797.4508121209515</v>
      </c>
      <c r="W63" s="88">
        <f t="shared" si="26"/>
        <v>68.026945612324553</v>
      </c>
      <c r="X63" s="88">
        <f t="shared" si="26"/>
        <v>18.287617562936873</v>
      </c>
      <c r="Y63" s="88">
        <f t="shared" si="26"/>
        <v>0.12321004799406944</v>
      </c>
      <c r="Z63" s="88">
        <f t="shared" si="26"/>
        <v>4071.489777056438</v>
      </c>
      <c r="AA63" s="88">
        <f t="shared" si="26"/>
        <v>4071.489777056438</v>
      </c>
      <c r="AB63" s="88">
        <f t="shared" si="26"/>
        <v>703.54205684666533</v>
      </c>
      <c r="AC63" s="88">
        <f t="shared" si="26"/>
        <v>0</v>
      </c>
      <c r="AD63" s="88">
        <f t="shared" si="26"/>
        <v>80.240558553488881</v>
      </c>
      <c r="AE63" s="88">
        <f t="shared" si="26"/>
        <v>0.14437613140327485</v>
      </c>
      <c r="AF63" s="88">
        <f t="shared" si="26"/>
        <v>116.36713790109793</v>
      </c>
      <c r="AG63" s="88">
        <f t="shared" si="26"/>
        <v>1.3458626592468155</v>
      </c>
      <c r="AH63" s="88">
        <f t="shared" si="26"/>
        <v>119.01548954079192</v>
      </c>
      <c r="AI63" s="88">
        <f t="shared" si="26"/>
        <v>0.87926097078314513</v>
      </c>
      <c r="AJ63" s="88">
        <f t="shared" si="26"/>
        <v>8236.5773961387531</v>
      </c>
      <c r="AK63" s="88">
        <f t="shared" si="26"/>
        <v>0</v>
      </c>
      <c r="AL63" s="88">
        <f t="shared" si="26"/>
        <v>10669.186458673437</v>
      </c>
      <c r="AM63" s="88">
        <f t="shared" si="26"/>
        <v>94681.931209364207</v>
      </c>
      <c r="AN63" s="88">
        <f t="shared" si="26"/>
        <v>10520.216479322531</v>
      </c>
      <c r="AO63" s="88">
        <f t="shared" si="26"/>
        <v>105202.1476886868</v>
      </c>
      <c r="AP63" s="88">
        <f t="shared" si="26"/>
        <v>8.7550770438664589E-4</v>
      </c>
      <c r="AQ63" s="88">
        <f t="shared" si="26"/>
        <v>291.2109711689601</v>
      </c>
      <c r="AR63" s="88">
        <f t="shared" si="26"/>
        <v>526.96752235192002</v>
      </c>
      <c r="AS63" s="88">
        <f t="shared" si="26"/>
        <v>1174.4096737747204</v>
      </c>
      <c r="AT63" s="88">
        <f t="shared" si="26"/>
        <v>423.99260884455816</v>
      </c>
      <c r="AU63" s="88">
        <f t="shared" si="26"/>
        <v>365.11211854468735</v>
      </c>
      <c r="AV63" s="88">
        <f t="shared" si="26"/>
        <v>1073.9970452450111</v>
      </c>
      <c r="AW63" s="88">
        <f t="shared" si="26"/>
        <v>395.51903646829527</v>
      </c>
      <c r="AX63" s="88">
        <f t="shared" si="26"/>
        <v>2.7729235293793333</v>
      </c>
      <c r="AY63" s="88">
        <f t="shared" si="26"/>
        <v>104.44448956432939</v>
      </c>
      <c r="AZ63" s="88">
        <f t="shared" si="26"/>
        <v>22992.299933918479</v>
      </c>
      <c r="BA63" s="88">
        <f t="shared" si="26"/>
        <v>19478.117836742964</v>
      </c>
      <c r="BB63" s="88">
        <f t="shared" si="26"/>
        <v>3514.1820971755214</v>
      </c>
      <c r="BC63" s="88">
        <f t="shared" si="26"/>
        <v>3.4955280853825745</v>
      </c>
      <c r="BD63" s="88">
        <f t="shared" si="26"/>
        <v>2.239583120196174</v>
      </c>
      <c r="BE63" s="88">
        <f t="shared" si="26"/>
        <v>4707.0385627538999</v>
      </c>
      <c r="BF63" s="88">
        <f t="shared" si="26"/>
        <v>202.29611963755983</v>
      </c>
      <c r="BG63" s="88">
        <f t="shared" si="26"/>
        <v>2163.6340619528146</v>
      </c>
      <c r="BH63" s="88">
        <f t="shared" si="26"/>
        <v>548.7645994563029</v>
      </c>
      <c r="BI63" s="88">
        <f t="shared" si="26"/>
        <v>278.03263999505793</v>
      </c>
      <c r="BJ63" s="88">
        <f t="shared" si="26"/>
        <v>5406.4875676961537</v>
      </c>
      <c r="BK63" s="88">
        <f t="shared" si="26"/>
        <v>646.35524323377354</v>
      </c>
      <c r="BL63" s="88">
        <f t="shared" si="26"/>
        <v>955.76915073371799</v>
      </c>
      <c r="BM63" s="88">
        <f t="shared" si="26"/>
        <v>2284.2061499038132</v>
      </c>
      <c r="BN63" s="88">
        <f t="shared" si="26"/>
        <v>33.348128859883751</v>
      </c>
      <c r="BO63" s="88">
        <f t="shared" si="26"/>
        <v>115018.99337217264</v>
      </c>
      <c r="BP63" s="88">
        <f t="shared" si="26"/>
        <v>542.84840483190123</v>
      </c>
      <c r="BQ63" s="88">
        <f t="shared" si="26"/>
        <v>2492.8875874614814</v>
      </c>
      <c r="BR63" s="88">
        <f t="shared" si="26"/>
        <v>10.9539103337304</v>
      </c>
      <c r="BS63" s="88">
        <f t="shared" si="26"/>
        <v>294.83692640907299</v>
      </c>
      <c r="BT63" s="88">
        <f t="shared" si="26"/>
        <v>5.9195499780088902E-2</v>
      </c>
      <c r="BU63" s="88">
        <f>+BU3+BU5+BU8+BU9+BU11+BU12+BU14+BU15+BU16+BU17+BU18+BU19+BU20+BU21+BU22+BU23+BU24+BU25+BU26+BU28+BU30+BU31+BU33+BU34+BU35+BU36+BU37+BU39+BU40+BU41+BU42+BU43+BU44+BU46+BU47+BU49+BU50+BU10</f>
        <v>12.463244535889304</v>
      </c>
      <c r="BV63" s="88">
        <f>+BV3+BV5+BV8+BV9+BV11+BV12+BV14+BV15+BV16+BV17+BV18+BV19+BV20+BV21+BV22+BV23+BV24+BV25+BV26+BV28+BV30+BV31+BV33+BV34+BV35+BV36+BV37+BV39+BV40+BV41+BV42+BV43+BV44+BV46+BV47+BV49+BV50+BV10</f>
        <v>7857.159846062671</v>
      </c>
      <c r="BW63" s="88">
        <f>+BW3+BW5+BW8+BW9+BW11+BW12+BW14+BW15+BW16+BW17+BW18+BW19+BW20+BW21+BW22+BW23+BW24+BW25+BW26+BW28+BW30+BW31+BW33+BW34+BW35+BW36+BW37+BW39+BW40+BW41+BW42+BW43+BW44+BW46+BW47+BW49+BW50+BW10</f>
        <v>623.24363418889482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Y6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" customWidth="1"/>
    <col min="2" max="2" width="9.42578125" bestFit="1" customWidth="1"/>
    <col min="3" max="4" width="9.28515625" bestFit="1" customWidth="1"/>
    <col min="5" max="5" width="9.28515625" style="26" bestFit="1" customWidth="1"/>
    <col min="6" max="6" width="9.7109375" customWidth="1"/>
    <col min="7" max="7" width="10.5703125" customWidth="1"/>
    <col min="8" max="8" width="9.28515625" bestFit="1" customWidth="1"/>
    <col min="9" max="9" width="10.42578125" style="50" customWidth="1"/>
    <col min="10" max="10" width="9.7109375" style="50" customWidth="1"/>
    <col min="11" max="11" width="9.28515625" bestFit="1" customWidth="1"/>
    <col min="12" max="12" width="11.42578125" style="50" customWidth="1"/>
    <col min="13" max="13" width="9.28515625" bestFit="1" customWidth="1"/>
    <col min="14" max="14" width="11.5703125" style="50" customWidth="1"/>
    <col min="15" max="16" width="9" style="62" customWidth="1"/>
    <col min="17" max="17" width="9" style="50" customWidth="1"/>
    <col min="19" max="19" width="19.7109375" customWidth="1"/>
    <col min="20" max="20" width="6" style="88" bestFit="1" customWidth="1"/>
    <col min="21" max="21" width="5.7109375" style="27" bestFit="1" customWidth="1"/>
    <col min="22" max="22" width="9.85546875" style="87" bestFit="1" customWidth="1"/>
    <col min="23" max="23" width="5.7109375" style="25" bestFit="1" customWidth="1"/>
    <col min="24" max="24" width="14.5703125" style="25" bestFit="1" customWidth="1"/>
    <col min="25" max="25" width="5.7109375" style="25" bestFit="1" customWidth="1"/>
    <col min="26" max="26" width="5.7109375" style="88" customWidth="1"/>
    <col min="27" max="27" width="6.7109375" style="25" bestFit="1" customWidth="1"/>
    <col min="28" max="28" width="13.42578125" style="88" bestFit="1" customWidth="1"/>
    <col min="29" max="29" width="9.28515625" style="25" bestFit="1" customWidth="1"/>
    <col min="30" max="30" width="5.7109375" style="25" bestFit="1" customWidth="1"/>
    <col min="31" max="31" width="9.28515625" style="25" bestFit="1" customWidth="1"/>
    <col min="32" max="33" width="6.7109375" style="25" bestFit="1" customWidth="1"/>
    <col min="34" max="34" width="5.7109375" style="25" bestFit="1" customWidth="1"/>
    <col min="35" max="35" width="6.7109375" style="25" bestFit="1" customWidth="1"/>
    <col min="36" max="36" width="5.7109375" style="88" bestFit="1" customWidth="1"/>
    <col min="37" max="37" width="6.7109375" style="25" bestFit="1" customWidth="1"/>
    <col min="38" max="38" width="15.42578125" style="25" bestFit="1" customWidth="1"/>
    <col min="39" max="39" width="6.7109375" style="25" bestFit="1" customWidth="1"/>
    <col min="40" max="40" width="6.5703125" style="25" bestFit="1" customWidth="1"/>
    <col min="41" max="41" width="6.7109375" style="25" bestFit="1" customWidth="1"/>
    <col min="42" max="42" width="5.140625" style="25" bestFit="1" customWidth="1"/>
    <col min="43" max="43" width="6.7109375" style="88" bestFit="1" customWidth="1"/>
    <col min="44" max="44" width="5.7109375" style="25" bestFit="1" customWidth="1"/>
    <col min="45" max="45" width="6.7109375" style="25" bestFit="1" customWidth="1"/>
    <col min="46" max="46" width="6.140625" style="25" bestFit="1" customWidth="1"/>
    <col min="47" max="47" width="6.7109375" style="25" bestFit="1" customWidth="1"/>
    <col min="48" max="48" width="10" style="25" bestFit="1" customWidth="1"/>
    <col min="49" max="49" width="7.7109375" style="88" bestFit="1" customWidth="1"/>
    <col min="50" max="50" width="7.7109375" style="25" bestFit="1" customWidth="1"/>
    <col min="51" max="51" width="6.7109375" style="25" bestFit="1" customWidth="1"/>
    <col min="52" max="52" width="7.7109375" style="25" bestFit="1" customWidth="1"/>
    <col min="53" max="53" width="6" style="25" bestFit="1" customWidth="1"/>
    <col min="54" max="54" width="6.7109375" style="25" bestFit="1" customWidth="1"/>
    <col min="55" max="55" width="5.7109375" style="25" bestFit="1" customWidth="1"/>
    <col min="56" max="56" width="7.7109375" style="25" bestFit="1" customWidth="1"/>
    <col min="57" max="60" width="5.7109375" style="25" bestFit="1" customWidth="1"/>
    <col min="61" max="61" width="5.85546875" style="25" bestFit="1" customWidth="1"/>
    <col min="62" max="62" width="5.7109375" style="25" bestFit="1" customWidth="1"/>
    <col min="63" max="65" width="7.7109375" style="25" bestFit="1" customWidth="1"/>
    <col min="66" max="66" width="5.140625" style="25" bestFit="1" customWidth="1"/>
    <col min="67" max="67" width="5.28515625" style="25" bestFit="1" customWidth="1"/>
    <col min="68" max="68" width="8.7109375" style="25" bestFit="1" customWidth="1"/>
    <col min="69" max="69" width="5.7109375" style="25" bestFit="1" customWidth="1"/>
    <col min="70" max="70" width="7.85546875" style="25" bestFit="1" customWidth="1"/>
    <col min="71" max="71" width="5.85546875" style="25" bestFit="1" customWidth="1"/>
    <col min="72" max="72" width="6" style="25" bestFit="1" customWidth="1"/>
    <col min="73" max="76" width="6.7109375" style="25" bestFit="1" customWidth="1"/>
    <col min="77" max="77" width="4.140625" style="25" bestFit="1" customWidth="1"/>
    <col min="78" max="78" width="7.7109375" style="25" bestFit="1" customWidth="1"/>
    <col min="79" max="79" width="8" style="25" bestFit="1" customWidth="1"/>
    <col min="80" max="80" width="5.7109375" style="25" bestFit="1" customWidth="1"/>
    <col min="81" max="82" width="6.7109375" style="25" bestFit="1" customWidth="1"/>
    <col min="83" max="83" width="4.85546875" style="88" bestFit="1" customWidth="1"/>
    <col min="84" max="84" width="6.7109375" style="25" customWidth="1"/>
    <col min="85" max="85" width="9.140625" style="25" bestFit="1" customWidth="1"/>
    <col min="86" max="86" width="7.140625" style="25" bestFit="1" customWidth="1"/>
    <col min="87" max="87" width="6.7109375" style="25" customWidth="1"/>
    <col min="89" max="97" width="9.140625" style="27"/>
    <col min="98" max="98" width="9.140625" style="50"/>
    <col min="99" max="99" width="9.140625" style="27"/>
    <col min="100" max="100" width="9.140625" style="50"/>
    <col min="103" max="103" width="9.140625" style="50"/>
  </cols>
  <sheetData>
    <row r="1" spans="1:103" x14ac:dyDescent="0.25">
      <c r="B1" s="81" t="s">
        <v>489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S1" s="27" t="s">
        <v>490</v>
      </c>
      <c r="CJ1" s="26"/>
      <c r="CL1" s="27" t="s">
        <v>310</v>
      </c>
    </row>
    <row r="2" spans="1:103" x14ac:dyDescent="0.25">
      <c r="A2" s="27" t="s">
        <v>227</v>
      </c>
      <c r="B2" s="81" t="s">
        <v>59</v>
      </c>
      <c r="C2" s="81" t="s">
        <v>57</v>
      </c>
      <c r="D2" s="81" t="s">
        <v>60</v>
      </c>
      <c r="E2" s="81" t="s">
        <v>54</v>
      </c>
      <c r="F2" s="81" t="s">
        <v>53</v>
      </c>
      <c r="G2" s="81" t="s">
        <v>61</v>
      </c>
      <c r="H2" s="81" t="s">
        <v>62</v>
      </c>
      <c r="I2" s="83" t="s">
        <v>63</v>
      </c>
      <c r="J2" s="83" t="s">
        <v>64</v>
      </c>
      <c r="K2" s="81" t="s">
        <v>225</v>
      </c>
      <c r="L2" s="83" t="s">
        <v>65</v>
      </c>
      <c r="M2" s="81" t="s">
        <v>67</v>
      </c>
      <c r="N2" s="83" t="s">
        <v>68</v>
      </c>
      <c r="O2" s="85" t="s">
        <v>311</v>
      </c>
      <c r="P2" s="85" t="s">
        <v>314</v>
      </c>
      <c r="Q2" s="83" t="s">
        <v>321</v>
      </c>
      <c r="S2" s="27" t="s">
        <v>226</v>
      </c>
      <c r="T2" s="88" t="s">
        <v>458</v>
      </c>
      <c r="U2" s="27" t="s">
        <v>360</v>
      </c>
      <c r="V2" s="87" t="s">
        <v>178</v>
      </c>
      <c r="W2" s="27" t="s">
        <v>131</v>
      </c>
      <c r="X2" s="27" t="s">
        <v>132</v>
      </c>
      <c r="Y2" s="27" t="s">
        <v>133</v>
      </c>
      <c r="Z2" s="87" t="s">
        <v>335</v>
      </c>
      <c r="AA2" s="27" t="s">
        <v>361</v>
      </c>
      <c r="AB2" s="87" t="s">
        <v>179</v>
      </c>
      <c r="AC2" s="27" t="s">
        <v>134</v>
      </c>
      <c r="AD2" s="27" t="s">
        <v>135</v>
      </c>
      <c r="AE2" s="27" t="s">
        <v>59</v>
      </c>
      <c r="AF2" s="27" t="s">
        <v>136</v>
      </c>
      <c r="AG2" s="27" t="s">
        <v>137</v>
      </c>
      <c r="AH2" s="27" t="s">
        <v>362</v>
      </c>
      <c r="AI2" s="27" t="s">
        <v>138</v>
      </c>
      <c r="AJ2" s="87" t="s">
        <v>459</v>
      </c>
      <c r="AK2" s="27" t="s">
        <v>139</v>
      </c>
      <c r="AL2" s="27" t="s">
        <v>140</v>
      </c>
      <c r="AM2" s="27" t="s">
        <v>67</v>
      </c>
      <c r="AN2" s="27" t="s">
        <v>141</v>
      </c>
      <c r="AO2" s="27" t="s">
        <v>142</v>
      </c>
      <c r="AP2" s="27" t="s">
        <v>143</v>
      </c>
      <c r="AQ2" s="87" t="s">
        <v>460</v>
      </c>
      <c r="AR2" s="27" t="s">
        <v>363</v>
      </c>
      <c r="AS2" s="27" t="s">
        <v>144</v>
      </c>
      <c r="AT2" s="27" t="s">
        <v>368</v>
      </c>
      <c r="AU2" s="27" t="s">
        <v>57</v>
      </c>
      <c r="AV2" s="27" t="s">
        <v>128</v>
      </c>
      <c r="AW2" s="87" t="s">
        <v>461</v>
      </c>
      <c r="AX2" s="27" t="s">
        <v>145</v>
      </c>
      <c r="AY2" s="27" t="s">
        <v>146</v>
      </c>
      <c r="AZ2" s="27" t="s">
        <v>60</v>
      </c>
      <c r="BA2" s="27" t="s">
        <v>147</v>
      </c>
      <c r="BB2" s="27" t="s">
        <v>148</v>
      </c>
      <c r="BC2" s="27" t="s">
        <v>149</v>
      </c>
      <c r="BD2" s="27" t="s">
        <v>150</v>
      </c>
      <c r="BE2" s="27" t="s">
        <v>151</v>
      </c>
      <c r="BF2" s="27" t="s">
        <v>152</v>
      </c>
      <c r="BG2" s="27" t="s">
        <v>153</v>
      </c>
      <c r="BH2" s="27" t="s">
        <v>154</v>
      </c>
      <c r="BI2" s="27" t="s">
        <v>155</v>
      </c>
      <c r="BJ2" s="27" t="s">
        <v>156</v>
      </c>
      <c r="BK2" s="27" t="s">
        <v>54</v>
      </c>
      <c r="BL2" s="27" t="s">
        <v>53</v>
      </c>
      <c r="BM2" s="27" t="s">
        <v>157</v>
      </c>
      <c r="BN2" s="27" t="s">
        <v>158</v>
      </c>
      <c r="BO2" s="27" t="s">
        <v>159</v>
      </c>
      <c r="BP2" s="27" t="s">
        <v>160</v>
      </c>
      <c r="BQ2" s="27" t="s">
        <v>161</v>
      </c>
      <c r="BR2" s="27" t="s">
        <v>162</v>
      </c>
      <c r="BS2" s="27" t="s">
        <v>163</v>
      </c>
      <c r="BT2" s="27" t="s">
        <v>164</v>
      </c>
      <c r="BU2" s="27" t="s">
        <v>165</v>
      </c>
      <c r="BV2" s="27" t="s">
        <v>364</v>
      </c>
      <c r="BW2" s="27" t="s">
        <v>166</v>
      </c>
      <c r="BX2" s="27" t="s">
        <v>167</v>
      </c>
      <c r="BY2" s="27" t="s">
        <v>168</v>
      </c>
      <c r="BZ2" s="27" t="s">
        <v>61</v>
      </c>
      <c r="CA2" s="27" t="s">
        <v>369</v>
      </c>
      <c r="CB2" s="27" t="s">
        <v>169</v>
      </c>
      <c r="CC2" s="27" t="s">
        <v>170</v>
      </c>
      <c r="CD2" s="27" t="s">
        <v>171</v>
      </c>
      <c r="CE2" s="87" t="s">
        <v>172</v>
      </c>
      <c r="CF2" s="27" t="s">
        <v>173</v>
      </c>
      <c r="CG2" s="27" t="s">
        <v>174</v>
      </c>
      <c r="CH2" s="27" t="s">
        <v>370</v>
      </c>
      <c r="CK2" s="34" t="s">
        <v>141</v>
      </c>
      <c r="CL2" s="27" t="s">
        <v>59</v>
      </c>
      <c r="CM2" s="27" t="s">
        <v>57</v>
      </c>
      <c r="CN2" s="27" t="s">
        <v>60</v>
      </c>
      <c r="CO2" s="27" t="s">
        <v>54</v>
      </c>
      <c r="CP2" s="27" t="s">
        <v>53</v>
      </c>
      <c r="CQ2" s="27" t="s">
        <v>61</v>
      </c>
      <c r="CR2" s="27" t="s">
        <v>62</v>
      </c>
      <c r="CS2" s="27" t="s">
        <v>225</v>
      </c>
      <c r="CT2" s="50" t="s">
        <v>65</v>
      </c>
      <c r="CU2" s="27" t="s">
        <v>67</v>
      </c>
      <c r="CV2" s="50" t="s">
        <v>68</v>
      </c>
      <c r="CW2" s="27" t="s">
        <v>311</v>
      </c>
      <c r="CX2" s="27" t="s">
        <v>314</v>
      </c>
      <c r="CY2" s="50" t="s">
        <v>321</v>
      </c>
    </row>
    <row r="3" spans="1:103" x14ac:dyDescent="0.25">
      <c r="A3" s="27" t="s">
        <v>0</v>
      </c>
      <c r="B3" s="82">
        <v>59487.919707000001</v>
      </c>
      <c r="C3" s="82">
        <v>1824.9909909</v>
      </c>
      <c r="D3" s="82">
        <v>47295.018700000001</v>
      </c>
      <c r="E3" s="82">
        <v>15699.782712</v>
      </c>
      <c r="F3" s="82">
        <v>12351.069148</v>
      </c>
      <c r="G3" s="82">
        <v>41101.692365000003</v>
      </c>
      <c r="H3" s="82">
        <v>21464.644078000001</v>
      </c>
      <c r="I3" s="84">
        <v>380.29098313999998</v>
      </c>
      <c r="J3" s="84">
        <v>115.32929224999999</v>
      </c>
      <c r="K3" s="82">
        <v>47.562875196999997</v>
      </c>
      <c r="L3" s="84">
        <v>229.65319134999999</v>
      </c>
      <c r="M3" s="82">
        <v>895.43129553999995</v>
      </c>
      <c r="N3" s="84">
        <v>5416.8438151999999</v>
      </c>
      <c r="O3" s="86">
        <v>63.245218549000001</v>
      </c>
      <c r="P3" s="86">
        <v>4.9933237540000004</v>
      </c>
      <c r="Q3" s="84">
        <v>26.825260492000002</v>
      </c>
      <c r="R3" s="25"/>
      <c r="S3" s="27" t="s">
        <v>0</v>
      </c>
      <c r="T3" s="88">
        <v>25.365569408764401</v>
      </c>
      <c r="U3" s="25">
        <v>175.69056543507699</v>
      </c>
      <c r="V3" s="88">
        <v>63.401898334481601</v>
      </c>
      <c r="W3" s="25">
        <v>145.738903299746</v>
      </c>
      <c r="X3" s="25">
        <v>113.139732245651</v>
      </c>
      <c r="Y3" s="25">
        <v>102.153221056928</v>
      </c>
      <c r="Z3" s="88">
        <v>376.519028944149</v>
      </c>
      <c r="AA3" s="25">
        <v>637.00277785337505</v>
      </c>
      <c r="AB3" s="88">
        <v>5.0070278615931496</v>
      </c>
      <c r="AC3" s="25">
        <v>16029.2736691547</v>
      </c>
      <c r="AD3" s="25">
        <v>47.694279539647397</v>
      </c>
      <c r="AE3" s="25">
        <v>59648.437428087898</v>
      </c>
      <c r="AF3" s="25">
        <v>705.83669593715695</v>
      </c>
      <c r="AG3" s="25">
        <v>312.217806759312</v>
      </c>
      <c r="AH3" s="25">
        <v>278.28752260006098</v>
      </c>
      <c r="AI3" s="25">
        <v>254.699787647965</v>
      </c>
      <c r="AJ3" s="88">
        <v>14.907099893130599</v>
      </c>
      <c r="AK3" s="25">
        <v>173.14873932334601</v>
      </c>
      <c r="AL3" s="25">
        <v>173.14873932334601</v>
      </c>
      <c r="AM3" s="25">
        <v>897.84729438573095</v>
      </c>
      <c r="AN3" s="25">
        <v>0</v>
      </c>
      <c r="AO3" s="25">
        <v>368.12960642975298</v>
      </c>
      <c r="AP3" s="25">
        <v>54.710382962912398</v>
      </c>
      <c r="AQ3" s="88">
        <v>1858.44254911126</v>
      </c>
      <c r="AR3" s="25">
        <v>52.7369847565014</v>
      </c>
      <c r="AS3" s="25">
        <v>1160.6425927442999</v>
      </c>
      <c r="AT3" s="25">
        <v>87.843219755944403</v>
      </c>
      <c r="AU3" s="25">
        <v>1830.00580459862</v>
      </c>
      <c r="AV3" s="25">
        <v>0</v>
      </c>
      <c r="AW3" s="88">
        <v>24132.137531793302</v>
      </c>
      <c r="AX3" s="25">
        <v>42674.424609311201</v>
      </c>
      <c r="AY3" s="25">
        <v>4741.6043191653298</v>
      </c>
      <c r="AZ3" s="25">
        <v>47416.028928476502</v>
      </c>
      <c r="BA3" s="25">
        <v>0.28398791622848601</v>
      </c>
      <c r="BB3" s="25">
        <v>510.38587749844299</v>
      </c>
      <c r="BC3" s="25">
        <v>105.333585638982</v>
      </c>
      <c r="BD3" s="25">
        <v>7346.8140311626503</v>
      </c>
      <c r="BE3" s="25">
        <v>417.06499766530499</v>
      </c>
      <c r="BF3" s="25">
        <v>446.32944213065599</v>
      </c>
      <c r="BG3" s="25">
        <v>389.87820962383603</v>
      </c>
      <c r="BH3" s="25">
        <v>266.73858357986398</v>
      </c>
      <c r="BI3" s="25">
        <v>100.476418976327</v>
      </c>
      <c r="BJ3" s="25">
        <v>394.1563588267</v>
      </c>
      <c r="BK3" s="25">
        <v>15740.347326282699</v>
      </c>
      <c r="BL3" s="25">
        <v>12382.9300811167</v>
      </c>
      <c r="BM3" s="25">
        <v>3357.4172451660802</v>
      </c>
      <c r="BN3" s="25">
        <v>44.388684343766698</v>
      </c>
      <c r="BO3" s="25">
        <v>22.5077967140769</v>
      </c>
      <c r="BP3" s="25">
        <v>3556.1791683328001</v>
      </c>
      <c r="BQ3" s="25">
        <v>883.04381270887404</v>
      </c>
      <c r="BR3" s="25">
        <v>761.03341715879401</v>
      </c>
      <c r="BS3" s="25">
        <v>80.411928936325097</v>
      </c>
      <c r="BT3" s="25">
        <v>127.907707637912</v>
      </c>
      <c r="BU3" s="25">
        <v>1905.8681061613599</v>
      </c>
      <c r="BV3" s="25">
        <v>412.80557098777399</v>
      </c>
      <c r="BW3" s="25">
        <v>486.99963167711098</v>
      </c>
      <c r="BX3" s="25">
        <v>2376.7706209842499</v>
      </c>
      <c r="BY3" s="25">
        <v>17.841610019742401</v>
      </c>
      <c r="BZ3" s="25">
        <v>41212.998101961799</v>
      </c>
      <c r="CA3" s="25">
        <v>4006.1896730088501</v>
      </c>
      <c r="CB3" s="25">
        <v>74.086616436673296</v>
      </c>
      <c r="CC3" s="25">
        <v>1887.7847311164001</v>
      </c>
      <c r="CD3" s="25">
        <v>1122.1913767676399</v>
      </c>
      <c r="CE3" s="88">
        <v>7.0892613217962799</v>
      </c>
      <c r="CF3" s="25">
        <v>2886.6418327905199</v>
      </c>
      <c r="CG3" s="25">
        <v>21523.108760881099</v>
      </c>
      <c r="CH3" s="25">
        <v>1229.3037995382199</v>
      </c>
      <c r="CK3" s="34">
        <f t="shared" ref="CK3:CK34" si="0">AN3/AZ3</f>
        <v>0</v>
      </c>
      <c r="CL3" s="22">
        <f t="shared" ref="CL3:CL34" si="1">+(AE3-B3)/B3</f>
        <v>2.6983246662264622E-3</v>
      </c>
      <c r="CM3" s="22">
        <f t="shared" ref="CM3:CM34" si="2">+(AU3-C3)/C3</f>
        <v>2.7478566873071933E-3</v>
      </c>
      <c r="CN3" s="22">
        <f t="shared" ref="CN3:CN34" si="3">+(AZ3-D3)/D3</f>
        <v>2.5586252379788499E-3</v>
      </c>
      <c r="CO3" s="22">
        <f t="shared" ref="CO3:CO34" si="4">+(BK3-E3)/E3</f>
        <v>2.5837691531675664E-3</v>
      </c>
      <c r="CP3" s="22">
        <f t="shared" ref="CP3:CP34" si="5">+(BL3-F3)/F3</f>
        <v>2.5796093224737743E-3</v>
      </c>
      <c r="CQ3" s="22">
        <f t="shared" ref="CQ3:CQ34" si="6">+(BZ3-G3)/G3</f>
        <v>2.7080572734902359E-3</v>
      </c>
      <c r="CR3" s="22">
        <f t="shared" ref="CR3:CR34" si="7">+(CG3-H3)/H3</f>
        <v>2.7237667053152366E-3</v>
      </c>
      <c r="CS3" s="22">
        <f t="shared" ref="CS3:CS34" si="8">+(AD3-K3)/K3</f>
        <v>2.7627501933627499E-3</v>
      </c>
      <c r="CT3" s="72">
        <f t="shared" ref="CT3:CT34" si="9">+(AL3-L3)/L3</f>
        <v>-0.24604252914795813</v>
      </c>
      <c r="CU3" s="22">
        <f t="shared" ref="CU3:CU34" si="10">+(AM3-M3)/M3</f>
        <v>2.698139832463641E-3</v>
      </c>
      <c r="CV3" s="72">
        <f t="shared" ref="CV3:CV34" si="11">+(AS3-N3)/N3</f>
        <v>-0.78573452875132477</v>
      </c>
      <c r="CW3" s="22">
        <f>+(V3-O3)/O3</f>
        <v>2.4773380356051841E-3</v>
      </c>
      <c r="CX3" s="22">
        <f>+(AB3-P3)/P3</f>
        <v>2.7444860914879136E-3</v>
      </c>
      <c r="CY3" s="72">
        <f t="shared" ref="CY3:CY34" si="12">+(AT3-Q3)/Q3</f>
        <v>2.274645544714899</v>
      </c>
    </row>
    <row r="4" spans="1:103" x14ac:dyDescent="0.25">
      <c r="A4" s="27" t="s">
        <v>2</v>
      </c>
      <c r="B4" s="82">
        <v>5158.8708047</v>
      </c>
      <c r="C4" s="82">
        <v>112.66069555</v>
      </c>
      <c r="D4" s="82">
        <v>3943.7557450999998</v>
      </c>
      <c r="E4" s="82">
        <v>5481.8311574999998</v>
      </c>
      <c r="F4" s="82">
        <v>1834.3773027</v>
      </c>
      <c r="G4" s="82">
        <v>6331.1426751999998</v>
      </c>
      <c r="H4" s="82">
        <v>1084.5861574999999</v>
      </c>
      <c r="I4" s="84">
        <v>0.3144088504</v>
      </c>
      <c r="J4" s="84">
        <v>13.468088381999999</v>
      </c>
      <c r="K4" s="82">
        <v>0.51068303940000004</v>
      </c>
      <c r="L4" s="84">
        <v>9.4454586126999995</v>
      </c>
      <c r="M4" s="82">
        <v>15.314302977000001</v>
      </c>
      <c r="N4" s="84">
        <v>9.0794780759999991</v>
      </c>
      <c r="O4" s="86">
        <v>4.8341402499999998E-2</v>
      </c>
      <c r="P4" s="86">
        <v>0.56238439949999997</v>
      </c>
      <c r="Q4" s="84">
        <v>1.2590527607999999</v>
      </c>
      <c r="R4" s="25"/>
      <c r="S4" s="27" t="s">
        <v>2</v>
      </c>
      <c r="T4" s="88">
        <v>0.48151865106163</v>
      </c>
      <c r="U4" s="25">
        <v>3.9337034326103102</v>
      </c>
      <c r="V4" s="88">
        <v>4.8396316834465901E-2</v>
      </c>
      <c r="W4" s="25">
        <v>6.63681495712569</v>
      </c>
      <c r="X4" s="25">
        <v>6.5985769759471404</v>
      </c>
      <c r="Y4" s="25">
        <v>5.6866647735126996</v>
      </c>
      <c r="Z4" s="88">
        <v>1.06015330732776</v>
      </c>
      <c r="AA4" s="25">
        <v>46.113443644029097</v>
      </c>
      <c r="AB4" s="88">
        <v>0.56392940398708202</v>
      </c>
      <c r="AC4" s="25">
        <v>10311.540720081801</v>
      </c>
      <c r="AD4" s="25">
        <v>0.51207790337803205</v>
      </c>
      <c r="AE4" s="25">
        <v>5172.1031118927203</v>
      </c>
      <c r="AF4" s="25">
        <v>38.194755585083499</v>
      </c>
      <c r="AG4" s="25">
        <v>75.920260155491405</v>
      </c>
      <c r="AH4" s="25">
        <v>2.7678080244857499</v>
      </c>
      <c r="AI4" s="25">
        <v>6.9426158622150602</v>
      </c>
      <c r="AJ4" s="88">
        <v>0.27842399313034299</v>
      </c>
      <c r="AK4" s="25">
        <v>29.217966611493399</v>
      </c>
      <c r="AL4" s="25">
        <v>29.217966611493399</v>
      </c>
      <c r="AM4" s="25">
        <v>15.3561579208649</v>
      </c>
      <c r="AN4" s="25">
        <v>0</v>
      </c>
      <c r="AO4" s="25">
        <v>265.46844705303801</v>
      </c>
      <c r="AP4" s="25">
        <v>0.747283110691912</v>
      </c>
      <c r="AQ4" s="88">
        <v>32.190038992649399</v>
      </c>
      <c r="AR4" s="25">
        <v>1.6204981466933399</v>
      </c>
      <c r="AS4" s="25">
        <v>24.2649708343098</v>
      </c>
      <c r="AT4" s="25">
        <v>0.83608587118122502</v>
      </c>
      <c r="AU4" s="25">
        <v>112.96830446524</v>
      </c>
      <c r="AV4" s="25">
        <v>0</v>
      </c>
      <c r="AW4" s="88">
        <v>1181.6772224055701</v>
      </c>
      <c r="AX4" s="25">
        <v>3558.2562638282202</v>
      </c>
      <c r="AY4" s="25">
        <v>395.36203511940801</v>
      </c>
      <c r="AZ4" s="25">
        <v>3953.6182989476301</v>
      </c>
      <c r="BA4" s="25">
        <v>2.8455934502413598E-3</v>
      </c>
      <c r="BB4" s="25">
        <v>33.9223609020938</v>
      </c>
      <c r="BC4" s="25">
        <v>28.6451299459316</v>
      </c>
      <c r="BD4" s="25">
        <v>269.86925689810403</v>
      </c>
      <c r="BE4" s="25">
        <v>57.691332350792699</v>
      </c>
      <c r="BF4" s="25">
        <v>11.503627161537599</v>
      </c>
      <c r="BG4" s="25">
        <v>33.521017644471499</v>
      </c>
      <c r="BH4" s="25">
        <v>19.7141935124247</v>
      </c>
      <c r="BI4" s="25">
        <v>34.861810640740302</v>
      </c>
      <c r="BJ4" s="25">
        <v>24.119849825864399</v>
      </c>
      <c r="BK4" s="25">
        <v>5499.4256992569499</v>
      </c>
      <c r="BL4" s="25">
        <v>1839.44859242644</v>
      </c>
      <c r="BM4" s="25">
        <v>3659.9771068305099</v>
      </c>
      <c r="BN4" s="25">
        <v>2.82593515600455</v>
      </c>
      <c r="BO4" s="25">
        <v>1.3269230683928801</v>
      </c>
      <c r="BP4" s="25">
        <v>1189.37180452557</v>
      </c>
      <c r="BQ4" s="25">
        <v>21.993129997519699</v>
      </c>
      <c r="BR4" s="25">
        <v>41.519333835766602</v>
      </c>
      <c r="BS4" s="25">
        <v>8.1517067755749792</v>
      </c>
      <c r="BT4" s="25">
        <v>16.744741851623399</v>
      </c>
      <c r="BU4" s="25">
        <v>104.89884003869101</v>
      </c>
      <c r="BV4" s="25">
        <v>14.4210057789085</v>
      </c>
      <c r="BW4" s="25">
        <v>77.038690322260507</v>
      </c>
      <c r="BX4" s="25">
        <v>163.471546664616</v>
      </c>
      <c r="BY4" s="25">
        <v>2.04897910865806</v>
      </c>
      <c r="BZ4" s="25">
        <v>6350.1214093421804</v>
      </c>
      <c r="CA4" s="25">
        <v>212.13904844698101</v>
      </c>
      <c r="CB4" s="25">
        <v>2.90980365394123E-3</v>
      </c>
      <c r="CC4" s="25">
        <v>48.865688378418</v>
      </c>
      <c r="CD4" s="25">
        <v>204.31877662688299</v>
      </c>
      <c r="CE4" s="88">
        <v>0.200495249035201</v>
      </c>
      <c r="CF4" s="25">
        <v>43.790042039757999</v>
      </c>
      <c r="CG4" s="25">
        <v>1087.5060068806199</v>
      </c>
      <c r="CH4" s="25">
        <v>16.010519783469999</v>
      </c>
      <c r="CK4" s="34">
        <f t="shared" si="0"/>
        <v>0</v>
      </c>
      <c r="CL4" s="22">
        <f t="shared" si="1"/>
        <v>2.5649619255176939E-3</v>
      </c>
      <c r="CM4" s="22">
        <f t="shared" si="2"/>
        <v>2.730401350162762E-3</v>
      </c>
      <c r="CN4" s="22">
        <f t="shared" si="3"/>
        <v>2.5008024038720663E-3</v>
      </c>
      <c r="CO4" s="22">
        <f t="shared" si="4"/>
        <v>3.2096103020024646E-3</v>
      </c>
      <c r="CP4" s="22">
        <f t="shared" si="5"/>
        <v>2.7645837740009234E-3</v>
      </c>
      <c r="CQ4" s="22">
        <f t="shared" si="6"/>
        <v>2.9976791103639316E-3</v>
      </c>
      <c r="CR4" s="22">
        <f t="shared" si="7"/>
        <v>2.692132257478132E-3</v>
      </c>
      <c r="CS4" s="22">
        <f t="shared" si="8"/>
        <v>2.7313693042769426E-3</v>
      </c>
      <c r="CT4" s="72">
        <f t="shared" si="9"/>
        <v>2.0933348828830871</v>
      </c>
      <c r="CU4" s="22">
        <f t="shared" si="10"/>
        <v>2.7330622835241201E-3</v>
      </c>
      <c r="CV4" s="72">
        <f t="shared" si="11"/>
        <v>1.6725072334774369</v>
      </c>
      <c r="CW4" s="79">
        <f t="shared" ref="CW4:CW51" si="13">+(V4-O4)/O4</f>
        <v>1.1359689960567974E-3</v>
      </c>
      <c r="CX4" s="79">
        <f t="shared" ref="CX4:CX51" si="14">+(AB4-P4)/P4</f>
        <v>2.747239234330962E-3</v>
      </c>
      <c r="CY4" s="72">
        <f t="shared" si="12"/>
        <v>-0.33594056006836642</v>
      </c>
    </row>
    <row r="5" spans="1:103" x14ac:dyDescent="0.25">
      <c r="A5" s="27" t="s">
        <v>3</v>
      </c>
      <c r="B5" s="82">
        <v>24280.360949000002</v>
      </c>
      <c r="C5" s="82">
        <v>1234.7286488</v>
      </c>
      <c r="D5" s="82">
        <v>15590.589915</v>
      </c>
      <c r="E5" s="82">
        <v>6123.0624205000004</v>
      </c>
      <c r="F5" s="82">
        <v>4631.3899426999997</v>
      </c>
      <c r="G5" s="82">
        <v>7326.0245243999998</v>
      </c>
      <c r="H5" s="82">
        <v>16613.345911</v>
      </c>
      <c r="I5" s="84">
        <v>160.78378656999999</v>
      </c>
      <c r="J5" s="84">
        <v>43.781078929000003</v>
      </c>
      <c r="K5" s="82">
        <v>105.18179366</v>
      </c>
      <c r="L5" s="84">
        <v>155.86365803000001</v>
      </c>
      <c r="M5" s="82">
        <v>699.51930039000001</v>
      </c>
      <c r="N5" s="84">
        <v>2693.6187260000002</v>
      </c>
      <c r="O5" s="86">
        <v>27.742593314000001</v>
      </c>
      <c r="P5" s="86">
        <v>0.80879165220000004</v>
      </c>
      <c r="Q5" s="84">
        <v>14.527441241</v>
      </c>
      <c r="R5" s="25"/>
      <c r="S5" s="27" t="s">
        <v>3</v>
      </c>
      <c r="T5" s="88">
        <v>13.5414593005277</v>
      </c>
      <c r="U5" s="25">
        <v>192.54749514171499</v>
      </c>
      <c r="V5" s="88">
        <v>27.816155200839798</v>
      </c>
      <c r="W5" s="25">
        <v>154.10042467489299</v>
      </c>
      <c r="X5" s="25">
        <v>151.58414584923099</v>
      </c>
      <c r="Y5" s="25">
        <v>56.727760495808297</v>
      </c>
      <c r="Z5" s="88">
        <v>292.71723435574103</v>
      </c>
      <c r="AA5" s="25">
        <v>345.32705768606797</v>
      </c>
      <c r="AB5" s="88">
        <v>0.81097642417087001</v>
      </c>
      <c r="AC5" s="25">
        <v>2891.7726804461199</v>
      </c>
      <c r="AD5" s="25">
        <v>105.47008815699201</v>
      </c>
      <c r="AE5" s="25">
        <v>24344.930879952299</v>
      </c>
      <c r="AF5" s="25">
        <v>328.86771549930802</v>
      </c>
      <c r="AG5" s="25">
        <v>95.468056107044802</v>
      </c>
      <c r="AH5" s="25">
        <v>62.197365936184902</v>
      </c>
      <c r="AI5" s="25">
        <v>210.32207103499101</v>
      </c>
      <c r="AJ5" s="88">
        <v>8.0584597441610892</v>
      </c>
      <c r="AK5" s="25">
        <v>98.501115471810607</v>
      </c>
      <c r="AL5" s="25">
        <v>98.501115471810607</v>
      </c>
      <c r="AM5" s="25">
        <v>701.37826329387804</v>
      </c>
      <c r="AN5" s="25">
        <v>0</v>
      </c>
      <c r="AO5" s="25">
        <v>684.69279342388904</v>
      </c>
      <c r="AP5" s="25">
        <v>31.1333050089845</v>
      </c>
      <c r="AQ5" s="88">
        <v>1638.96327023347</v>
      </c>
      <c r="AR5" s="25">
        <v>35.369148773282298</v>
      </c>
      <c r="AS5" s="25">
        <v>1642.4226658094601</v>
      </c>
      <c r="AT5" s="25">
        <v>32.413385119924598</v>
      </c>
      <c r="AU5" s="25">
        <v>1238.1032424800801</v>
      </c>
      <c r="AV5" s="25">
        <v>0</v>
      </c>
      <c r="AW5" s="88">
        <v>17077.616112479802</v>
      </c>
      <c r="AX5" s="25">
        <v>14069.149884528901</v>
      </c>
      <c r="AY5" s="25">
        <v>1563.2384475490201</v>
      </c>
      <c r="AZ5" s="25">
        <v>15632.3883320779</v>
      </c>
      <c r="BA5" s="25">
        <v>0.106605388662665</v>
      </c>
      <c r="BB5" s="25">
        <v>359.02023670087698</v>
      </c>
      <c r="BC5" s="25">
        <v>31.4778459011115</v>
      </c>
      <c r="BD5" s="25">
        <v>4302.1493926070398</v>
      </c>
      <c r="BE5" s="25">
        <v>76.346767187565405</v>
      </c>
      <c r="BF5" s="25">
        <v>108.278267588749</v>
      </c>
      <c r="BG5" s="25">
        <v>151.93303969624699</v>
      </c>
      <c r="BH5" s="25">
        <v>125.30964331852</v>
      </c>
      <c r="BI5" s="25">
        <v>17.032123811240201</v>
      </c>
      <c r="BJ5" s="25">
        <v>153.94471739303401</v>
      </c>
      <c r="BK5" s="25">
        <v>6138.9949014118101</v>
      </c>
      <c r="BL5" s="25">
        <v>4643.5173962121398</v>
      </c>
      <c r="BM5" s="25">
        <v>1495.4775051996601</v>
      </c>
      <c r="BN5" s="25">
        <v>15.0550617737286</v>
      </c>
      <c r="BO5" s="25">
        <v>11.5039282930162</v>
      </c>
      <c r="BP5" s="25">
        <v>1152.63275754449</v>
      </c>
      <c r="BQ5" s="25">
        <v>377.184944756471</v>
      </c>
      <c r="BR5" s="25">
        <v>348.86714198301303</v>
      </c>
      <c r="BS5" s="25">
        <v>28.060574263732299</v>
      </c>
      <c r="BT5" s="25">
        <v>31.724114888265898</v>
      </c>
      <c r="BU5" s="25">
        <v>874.83418555884396</v>
      </c>
      <c r="BV5" s="25">
        <v>228.004657116142</v>
      </c>
      <c r="BW5" s="25">
        <v>190.550128144902</v>
      </c>
      <c r="BX5" s="25">
        <v>941.68394454324402</v>
      </c>
      <c r="BY5" s="25">
        <v>7.0982095659683004</v>
      </c>
      <c r="BZ5" s="25">
        <v>7346.0278972783399</v>
      </c>
      <c r="CA5" s="25">
        <v>2483.7905787478098</v>
      </c>
      <c r="CB5" s="25">
        <v>57.0801011503411</v>
      </c>
      <c r="CC5" s="25">
        <v>2618.6049188460502</v>
      </c>
      <c r="CD5" s="25">
        <v>920.37421432606004</v>
      </c>
      <c r="CE5" s="88">
        <v>10.223874269809301</v>
      </c>
      <c r="CF5" s="25">
        <v>1254.1868234023</v>
      </c>
      <c r="CG5" s="25">
        <v>16657.9971942878</v>
      </c>
      <c r="CH5" s="25">
        <v>567.68769809881303</v>
      </c>
      <c r="CK5" s="34">
        <f t="shared" si="0"/>
        <v>0</v>
      </c>
      <c r="CL5" s="22">
        <f t="shared" si="1"/>
        <v>2.6593480668563266E-3</v>
      </c>
      <c r="CM5" s="22">
        <f t="shared" si="2"/>
        <v>2.7330650206908234E-3</v>
      </c>
      <c r="CN5" s="22">
        <f t="shared" si="3"/>
        <v>2.6810029194395632E-3</v>
      </c>
      <c r="CO5" s="22">
        <f t="shared" si="4"/>
        <v>2.6020445028402533E-3</v>
      </c>
      <c r="CP5" s="22">
        <f t="shared" si="5"/>
        <v>2.6185343195416887E-3</v>
      </c>
      <c r="CQ5" s="22">
        <f t="shared" si="6"/>
        <v>2.7304539879326106E-3</v>
      </c>
      <c r="CR5" s="22">
        <f t="shared" si="7"/>
        <v>2.6876755306849604E-3</v>
      </c>
      <c r="CS5" s="22">
        <f t="shared" si="8"/>
        <v>2.7409163407492412E-3</v>
      </c>
      <c r="CT5" s="72">
        <f t="shared" si="9"/>
        <v>-0.36803025980019338</v>
      </c>
      <c r="CU5" s="22">
        <f t="shared" si="10"/>
        <v>2.6574862235275044E-3</v>
      </c>
      <c r="CV5" s="72">
        <f t="shared" si="11"/>
        <v>-0.390254214541921</v>
      </c>
      <c r="CW5" s="79">
        <f t="shared" si="13"/>
        <v>2.6515865336452014E-3</v>
      </c>
      <c r="CX5" s="79">
        <f t="shared" si="14"/>
        <v>2.7012790808697835E-3</v>
      </c>
      <c r="CY5" s="72">
        <f t="shared" si="12"/>
        <v>1.2311833572209594</v>
      </c>
    </row>
    <row r="6" spans="1:103" x14ac:dyDescent="0.25">
      <c r="A6" s="27" t="s">
        <v>4</v>
      </c>
      <c r="B6" s="82">
        <v>31527.834206</v>
      </c>
      <c r="C6" s="82">
        <v>7868.9909039000004</v>
      </c>
      <c r="D6" s="82">
        <v>33234.344097000001</v>
      </c>
      <c r="E6" s="82">
        <v>23171.349575</v>
      </c>
      <c r="F6" s="82">
        <v>12133.114163</v>
      </c>
      <c r="G6" s="82">
        <v>11198.515452</v>
      </c>
      <c r="H6" s="82">
        <v>27213.304763</v>
      </c>
      <c r="I6" s="84">
        <v>31.322830532000001</v>
      </c>
      <c r="J6" s="84">
        <v>60.827176084999998</v>
      </c>
      <c r="K6" s="82">
        <v>4.5962843918000003</v>
      </c>
      <c r="L6" s="84">
        <v>206.34395182</v>
      </c>
      <c r="M6" s="82">
        <v>346.41703840000002</v>
      </c>
      <c r="N6" s="84">
        <v>175.3141297</v>
      </c>
      <c r="O6" s="86">
        <v>3.4328573863999998</v>
      </c>
      <c r="P6" s="86">
        <v>3.3180721186</v>
      </c>
      <c r="Q6" s="84">
        <v>9.9306208970000007</v>
      </c>
      <c r="R6" s="25"/>
      <c r="S6" s="27" t="s">
        <v>4</v>
      </c>
      <c r="T6" s="88">
        <v>35.767694449332502</v>
      </c>
      <c r="U6" s="25">
        <v>130.19037160326599</v>
      </c>
      <c r="V6" s="88">
        <v>3.44112940107108</v>
      </c>
      <c r="W6" s="25">
        <v>83.057287136650103</v>
      </c>
      <c r="X6" s="25">
        <v>78.545638584576096</v>
      </c>
      <c r="Y6" s="25">
        <v>117.537486371306</v>
      </c>
      <c r="Z6" s="88">
        <v>157.197691022258</v>
      </c>
      <c r="AA6" s="25">
        <v>1030.22763028901</v>
      </c>
      <c r="AB6" s="88">
        <v>3.32506065087505</v>
      </c>
      <c r="AC6" s="25">
        <v>119977.399568047</v>
      </c>
      <c r="AD6" s="25">
        <v>4.6052080625546798</v>
      </c>
      <c r="AE6" s="25">
        <v>31596.639631550301</v>
      </c>
      <c r="AF6" s="25">
        <v>1006.31119968234</v>
      </c>
      <c r="AG6" s="25">
        <v>2588.3067056568898</v>
      </c>
      <c r="AH6" s="25">
        <v>106.006610622217</v>
      </c>
      <c r="AI6" s="25">
        <v>2027.34922645598</v>
      </c>
      <c r="AJ6" s="88">
        <v>21.080143853161399</v>
      </c>
      <c r="AK6" s="25">
        <v>954.46349510234495</v>
      </c>
      <c r="AL6" s="25">
        <v>954.46349510234495</v>
      </c>
      <c r="AM6" s="25">
        <v>347.20319754289</v>
      </c>
      <c r="AN6" s="25">
        <v>0</v>
      </c>
      <c r="AO6" s="25">
        <v>843.33423358638095</v>
      </c>
      <c r="AP6" s="25">
        <v>20.8466437664392</v>
      </c>
      <c r="AQ6" s="88">
        <v>727.37229021853</v>
      </c>
      <c r="AR6" s="25">
        <v>62.817405020742598</v>
      </c>
      <c r="AS6" s="25">
        <v>193.30387620434999</v>
      </c>
      <c r="AT6" s="25">
        <v>15.5424624852654</v>
      </c>
      <c r="AU6" s="25">
        <v>7872.7245345444398</v>
      </c>
      <c r="AV6" s="25">
        <v>0</v>
      </c>
      <c r="AW6" s="88">
        <v>30507.321771082999</v>
      </c>
      <c r="AX6" s="25">
        <v>29985.104545414601</v>
      </c>
      <c r="AY6" s="25">
        <v>3331.71390530399</v>
      </c>
      <c r="AZ6" s="25">
        <v>33316.818450718602</v>
      </c>
      <c r="BA6" s="25">
        <v>0.33495562550257002</v>
      </c>
      <c r="BB6" s="25">
        <v>1077.73589349542</v>
      </c>
      <c r="BC6" s="25">
        <v>267.88466967487301</v>
      </c>
      <c r="BD6" s="25">
        <v>11832.349502493</v>
      </c>
      <c r="BE6" s="25">
        <v>311.49736130226898</v>
      </c>
      <c r="BF6" s="25">
        <v>215.614610101577</v>
      </c>
      <c r="BG6" s="25">
        <v>607.37747503651303</v>
      </c>
      <c r="BH6" s="25">
        <v>184.33651092335</v>
      </c>
      <c r="BI6" s="25">
        <v>153.46076172875399</v>
      </c>
      <c r="BJ6" s="25">
        <v>159.39867423259801</v>
      </c>
      <c r="BK6" s="25">
        <v>23217.9686598972</v>
      </c>
      <c r="BL6" s="25">
        <v>12157.5878070458</v>
      </c>
      <c r="BM6" s="25">
        <v>11060.3808528514</v>
      </c>
      <c r="BN6" s="25">
        <v>16.921054583023199</v>
      </c>
      <c r="BO6" s="25">
        <v>7.00480446601299</v>
      </c>
      <c r="BP6" s="25">
        <v>4691.5764731118797</v>
      </c>
      <c r="BQ6" s="25">
        <v>93.526913356040893</v>
      </c>
      <c r="BR6" s="25">
        <v>893.90601828182696</v>
      </c>
      <c r="BS6" s="25">
        <v>231.60550094104201</v>
      </c>
      <c r="BT6" s="25">
        <v>146.87619161527101</v>
      </c>
      <c r="BU6" s="25">
        <v>2249.1084201855101</v>
      </c>
      <c r="BV6" s="25">
        <v>1759.4002485639901</v>
      </c>
      <c r="BW6" s="25">
        <v>745.13703302964598</v>
      </c>
      <c r="BX6" s="25">
        <v>1154.8097504720599</v>
      </c>
      <c r="BY6" s="25">
        <v>27.545584003593401</v>
      </c>
      <c r="BZ6" s="25">
        <v>11227.0173103056</v>
      </c>
      <c r="CA6" s="25">
        <v>7982.7870661734396</v>
      </c>
      <c r="CB6" s="25">
        <v>3.4038264031512599</v>
      </c>
      <c r="CC6" s="25">
        <v>188.292854682051</v>
      </c>
      <c r="CD6" s="25">
        <v>2355.4838632679298</v>
      </c>
      <c r="CE6" s="88">
        <v>0.149702824086376</v>
      </c>
      <c r="CF6" s="25">
        <v>1620.5852267258399</v>
      </c>
      <c r="CG6" s="25">
        <v>27274.227572457599</v>
      </c>
      <c r="CH6" s="25">
        <v>690.59155584056202</v>
      </c>
      <c r="CK6" s="34">
        <f t="shared" si="0"/>
        <v>0</v>
      </c>
      <c r="CL6" s="54">
        <f t="shared" si="1"/>
        <v>2.1823708251170301E-3</v>
      </c>
      <c r="CM6" s="54">
        <f t="shared" si="2"/>
        <v>4.744738798197141E-4</v>
      </c>
      <c r="CN6" s="54">
        <f t="shared" si="3"/>
        <v>2.4816001627077475E-3</v>
      </c>
      <c r="CO6" s="54">
        <f t="shared" si="4"/>
        <v>2.011927908916375E-3</v>
      </c>
      <c r="CP6" s="54">
        <f t="shared" si="5"/>
        <v>2.0170950109768639E-3</v>
      </c>
      <c r="CQ6" s="54">
        <f t="shared" si="6"/>
        <v>2.5451461336788595E-3</v>
      </c>
      <c r="CR6" s="54">
        <f t="shared" si="7"/>
        <v>2.2387141138562354E-3</v>
      </c>
      <c r="CS6" s="22">
        <f t="shared" si="8"/>
        <v>1.9414966512080634E-3</v>
      </c>
      <c r="CT6" s="72">
        <f t="shared" si="9"/>
        <v>3.6255947251361742</v>
      </c>
      <c r="CU6" s="22">
        <f t="shared" si="10"/>
        <v>2.2694009120365812E-3</v>
      </c>
      <c r="CV6" s="72">
        <f t="shared" si="11"/>
        <v>0.10261435592860828</v>
      </c>
      <c r="CW6" s="79">
        <f t="shared" si="13"/>
        <v>2.4096587011891448E-3</v>
      </c>
      <c r="CX6" s="79">
        <f t="shared" si="14"/>
        <v>2.1062026457697109E-3</v>
      </c>
      <c r="CY6" s="72">
        <f t="shared" si="12"/>
        <v>0.56510480527564122</v>
      </c>
    </row>
    <row r="7" spans="1:103" x14ac:dyDescent="0.25">
      <c r="A7" s="27" t="s">
        <v>5</v>
      </c>
      <c r="B7" s="82">
        <v>17668.439066999999</v>
      </c>
      <c r="C7" s="82">
        <v>487.32637562999997</v>
      </c>
      <c r="D7" s="82">
        <v>15899.031695</v>
      </c>
      <c r="E7" s="82">
        <v>11793.354896999999</v>
      </c>
      <c r="F7" s="82">
        <v>5241.2464074999998</v>
      </c>
      <c r="G7" s="82">
        <v>2964.2410476999999</v>
      </c>
      <c r="H7" s="82">
        <v>17119.944783999999</v>
      </c>
      <c r="I7" s="84">
        <v>33.412634638999997</v>
      </c>
      <c r="J7" s="84">
        <v>159.96432673000001</v>
      </c>
      <c r="K7" s="82">
        <v>2.2042131659000002</v>
      </c>
      <c r="L7" s="84">
        <v>68.667507948999997</v>
      </c>
      <c r="M7" s="82">
        <v>89.918493615000003</v>
      </c>
      <c r="N7" s="84">
        <v>34.874649163000001</v>
      </c>
      <c r="O7" s="86">
        <v>2.5661272337000001</v>
      </c>
      <c r="P7" s="86">
        <v>3.2241480767000001</v>
      </c>
      <c r="Q7" s="84">
        <v>11.744845364</v>
      </c>
      <c r="R7" s="25"/>
      <c r="S7" s="27" t="s">
        <v>5</v>
      </c>
      <c r="T7" s="88">
        <v>18.5361956794195</v>
      </c>
      <c r="U7" s="25">
        <v>124.544681347977</v>
      </c>
      <c r="V7" s="88">
        <v>2.5731340512158201</v>
      </c>
      <c r="W7" s="25">
        <v>66.124478791919501</v>
      </c>
      <c r="X7" s="25">
        <v>64.667211577665</v>
      </c>
      <c r="Y7" s="25">
        <v>52.590018260815199</v>
      </c>
      <c r="Z7" s="88">
        <v>10.5964293017913</v>
      </c>
      <c r="AA7" s="25">
        <v>333.920796672265</v>
      </c>
      <c r="AB7" s="88">
        <v>3.2330454803641202</v>
      </c>
      <c r="AC7" s="25">
        <v>145484.01624340599</v>
      </c>
      <c r="AD7" s="25">
        <v>2.2081502815710099</v>
      </c>
      <c r="AE7" s="25">
        <v>17585.1933394718</v>
      </c>
      <c r="AF7" s="25">
        <v>197.37282353287401</v>
      </c>
      <c r="AG7" s="25">
        <v>1280.16133044464</v>
      </c>
      <c r="AH7" s="25">
        <v>95.946133524230703</v>
      </c>
      <c r="AI7" s="25">
        <v>834.55414803263704</v>
      </c>
      <c r="AJ7" s="88">
        <v>10.9023804672292</v>
      </c>
      <c r="AK7" s="25">
        <v>314.78881655543</v>
      </c>
      <c r="AL7" s="25">
        <v>314.78881655543</v>
      </c>
      <c r="AM7" s="25">
        <v>89.991997186770305</v>
      </c>
      <c r="AN7" s="25">
        <v>0</v>
      </c>
      <c r="AO7" s="25">
        <v>930.01114056040399</v>
      </c>
      <c r="AP7" s="25">
        <v>13.323133051227501</v>
      </c>
      <c r="AQ7" s="88">
        <v>390.565133282776</v>
      </c>
      <c r="AR7" s="25">
        <v>39.277606913992201</v>
      </c>
      <c r="AS7" s="25">
        <v>123.242004787311</v>
      </c>
      <c r="AT7" s="25">
        <v>7.5293692126796898</v>
      </c>
      <c r="AU7" s="25">
        <v>488.26355737121003</v>
      </c>
      <c r="AV7" s="25">
        <v>0</v>
      </c>
      <c r="AW7" s="88">
        <v>18949.451149334</v>
      </c>
      <c r="AX7" s="25">
        <v>14327.210536693099</v>
      </c>
      <c r="AY7" s="25">
        <v>1591.9112859299901</v>
      </c>
      <c r="AZ7" s="25">
        <v>15919.121822623099</v>
      </c>
      <c r="BA7" s="25">
        <v>0.118638133696403</v>
      </c>
      <c r="BB7" s="25">
        <v>440.63344861224999</v>
      </c>
      <c r="BC7" s="25">
        <v>153.21778501375101</v>
      </c>
      <c r="BD7" s="25">
        <v>9304.6838714572696</v>
      </c>
      <c r="BE7" s="25">
        <v>238.20478779113401</v>
      </c>
      <c r="BF7" s="25">
        <v>51.890042883969599</v>
      </c>
      <c r="BG7" s="25">
        <v>169.59105646639799</v>
      </c>
      <c r="BH7" s="25">
        <v>89.124590349179101</v>
      </c>
      <c r="BI7" s="25">
        <v>67.130709454685601</v>
      </c>
      <c r="BJ7" s="25">
        <v>70.099431084949501</v>
      </c>
      <c r="BK7" s="25">
        <v>11748.4529944115</v>
      </c>
      <c r="BL7" s="25">
        <v>5232.1412546726096</v>
      </c>
      <c r="BM7" s="25">
        <v>6516.3117397389697</v>
      </c>
      <c r="BN7" s="25">
        <v>13.7897852856517</v>
      </c>
      <c r="BO7" s="25">
        <v>4.8833936404041003</v>
      </c>
      <c r="BP7" s="25">
        <v>2683.7678959115201</v>
      </c>
      <c r="BQ7" s="25">
        <v>49.1166382295077</v>
      </c>
      <c r="BR7" s="25">
        <v>188.63341562823399</v>
      </c>
      <c r="BS7" s="25">
        <v>40.342004347536601</v>
      </c>
      <c r="BT7" s="25">
        <v>40.524334519152099</v>
      </c>
      <c r="BU7" s="25">
        <v>478.51654174793401</v>
      </c>
      <c r="BV7" s="25">
        <v>374.61465847720302</v>
      </c>
      <c r="BW7" s="25">
        <v>441.00535210579898</v>
      </c>
      <c r="BX7" s="25">
        <v>438.64493117269302</v>
      </c>
      <c r="BY7" s="25">
        <v>13.6585590401003</v>
      </c>
      <c r="BZ7" s="25">
        <v>2972.0098787312299</v>
      </c>
      <c r="CA7" s="25">
        <v>7523.59284787447</v>
      </c>
      <c r="CB7" s="25">
        <v>3.1971189093293999</v>
      </c>
      <c r="CC7" s="25">
        <v>81.215589409889205</v>
      </c>
      <c r="CD7" s="25">
        <v>1706.0204633015601</v>
      </c>
      <c r="CE7" s="88">
        <v>0.233949683491459</v>
      </c>
      <c r="CF7" s="25">
        <v>911.68452741433202</v>
      </c>
      <c r="CG7" s="25">
        <v>17165.8368842366</v>
      </c>
      <c r="CH7" s="25">
        <v>909.18453866103403</v>
      </c>
      <c r="CK7" s="34">
        <f t="shared" si="0"/>
        <v>0</v>
      </c>
      <c r="CL7" s="54">
        <f t="shared" si="1"/>
        <v>-4.7115496288339716E-3</v>
      </c>
      <c r="CM7" s="54">
        <f t="shared" si="2"/>
        <v>1.9231090047167987E-3</v>
      </c>
      <c r="CN7" s="54">
        <f t="shared" si="3"/>
        <v>1.2636069924571443E-3</v>
      </c>
      <c r="CO7" s="54">
        <f t="shared" si="4"/>
        <v>-3.8073900921883766E-3</v>
      </c>
      <c r="CP7" s="54">
        <f t="shared" si="5"/>
        <v>-1.7372113652891939E-3</v>
      </c>
      <c r="CQ7" s="54">
        <f t="shared" si="6"/>
        <v>2.6208499599781362E-3</v>
      </c>
      <c r="CR7" s="54">
        <f t="shared" si="7"/>
        <v>2.6806219772093237E-3</v>
      </c>
      <c r="CS7" s="22">
        <f t="shared" si="8"/>
        <v>1.7861773679235687E-3</v>
      </c>
      <c r="CT7" s="72">
        <f t="shared" si="9"/>
        <v>3.5842469889722315</v>
      </c>
      <c r="CU7" s="22">
        <f t="shared" si="10"/>
        <v>8.1744665435588501E-4</v>
      </c>
      <c r="CV7" s="72">
        <f t="shared" si="11"/>
        <v>2.5338564758398685</v>
      </c>
      <c r="CW7" s="79">
        <f t="shared" si="13"/>
        <v>2.730502768452808E-3</v>
      </c>
      <c r="CX7" s="79">
        <f t="shared" si="14"/>
        <v>2.7596138429308087E-3</v>
      </c>
      <c r="CY7" s="72">
        <f t="shared" si="12"/>
        <v>-0.35892138386440403</v>
      </c>
    </row>
    <row r="8" spans="1:103" x14ac:dyDescent="0.25">
      <c r="A8" s="27" t="s">
        <v>6</v>
      </c>
      <c r="B8" s="82">
        <v>540.38814884999999</v>
      </c>
      <c r="C8" s="82">
        <v>234.54273652000001</v>
      </c>
      <c r="D8" s="82">
        <v>810.32561892000001</v>
      </c>
      <c r="E8" s="82">
        <v>159.056343</v>
      </c>
      <c r="F8" s="82">
        <v>146.93413566999999</v>
      </c>
      <c r="G8" s="82">
        <v>92.600394984000005</v>
      </c>
      <c r="H8" s="82">
        <v>571.15368274000002</v>
      </c>
      <c r="I8" s="84">
        <v>0.1231729646</v>
      </c>
      <c r="J8" s="84">
        <v>2.4229427904</v>
      </c>
      <c r="K8" s="82">
        <v>0.22554515</v>
      </c>
      <c r="L8" s="84">
        <v>8.0400263646999992</v>
      </c>
      <c r="M8" s="82">
        <v>1.3822900900000001E-2</v>
      </c>
      <c r="N8" s="84">
        <v>15.156616550000001</v>
      </c>
      <c r="O8" s="86">
        <v>2.3254681999999999E-2</v>
      </c>
      <c r="P8" s="86">
        <v>4.8584600000000002E-3</v>
      </c>
      <c r="Q8" s="84">
        <v>0.72234361179999995</v>
      </c>
      <c r="R8" s="25"/>
      <c r="S8" s="27" t="s">
        <v>6</v>
      </c>
      <c r="T8" s="88">
        <v>7.8553047688821903E-2</v>
      </c>
      <c r="U8" s="25">
        <v>8.7190668396828599</v>
      </c>
      <c r="V8" s="88">
        <v>2.3294198594240801E-2</v>
      </c>
      <c r="W8" s="25">
        <v>0.33225923436709498</v>
      </c>
      <c r="X8" s="25">
        <v>0.33045220782069101</v>
      </c>
      <c r="Y8" s="25">
        <v>0.67789597659849199</v>
      </c>
      <c r="Z8" s="88">
        <v>4.9017651104566497E-2</v>
      </c>
      <c r="AA8" s="25">
        <v>7.8619578319045802</v>
      </c>
      <c r="AB8" s="88">
        <v>4.8704511932580602E-3</v>
      </c>
      <c r="AC8" s="25">
        <v>292.13571802430602</v>
      </c>
      <c r="AD8" s="25">
        <v>0.226163258684832</v>
      </c>
      <c r="AE8" s="25">
        <v>541.70762038613896</v>
      </c>
      <c r="AF8" s="25">
        <v>9.1805591271019598</v>
      </c>
      <c r="AG8" s="25">
        <v>14.7151399844336</v>
      </c>
      <c r="AH8" s="25">
        <v>1.1380842428767</v>
      </c>
      <c r="AI8" s="25">
        <v>6.2414806859696998</v>
      </c>
      <c r="AJ8" s="88">
        <v>0.10209199277087901</v>
      </c>
      <c r="AK8" s="25">
        <v>44.7330406585248</v>
      </c>
      <c r="AL8" s="25">
        <v>44.7330406585248</v>
      </c>
      <c r="AM8" s="25">
        <v>1.38599724863175E-2</v>
      </c>
      <c r="AN8" s="25">
        <v>0</v>
      </c>
      <c r="AO8" s="25">
        <v>22.822818709303</v>
      </c>
      <c r="AP8" s="25">
        <v>0.106953017497927</v>
      </c>
      <c r="AQ8" s="88">
        <v>11.514782028626099</v>
      </c>
      <c r="AR8" s="25">
        <v>0.70945376647854796</v>
      </c>
      <c r="AS8" s="25">
        <v>5.7181174179212704</v>
      </c>
      <c r="AT8" s="25">
        <v>5.8593166857004601E-2</v>
      </c>
      <c r="AU8" s="25">
        <v>235.161805965486</v>
      </c>
      <c r="AV8" s="25">
        <v>0</v>
      </c>
      <c r="AW8" s="88">
        <v>611.83721060202902</v>
      </c>
      <c r="AX8" s="25">
        <v>731.16417967669202</v>
      </c>
      <c r="AY8" s="25">
        <v>81.240560068783907</v>
      </c>
      <c r="AZ8" s="25">
        <v>812.40473974547695</v>
      </c>
      <c r="BA8" s="25">
        <v>9.4099228169845991E-3</v>
      </c>
      <c r="BB8" s="25">
        <v>17.853559723595499</v>
      </c>
      <c r="BC8" s="25">
        <v>0.613559053555779</v>
      </c>
      <c r="BD8" s="25">
        <v>282.90367715306098</v>
      </c>
      <c r="BE8" s="25">
        <v>1.0089489641032401</v>
      </c>
      <c r="BF8" s="25">
        <v>2.0427676383538098</v>
      </c>
      <c r="BG8" s="25">
        <v>15.224703252368601</v>
      </c>
      <c r="BH8" s="25">
        <v>1.37675297871988</v>
      </c>
      <c r="BI8" s="25">
        <v>1.1653562292145501</v>
      </c>
      <c r="BJ8" s="25">
        <v>0.51785736205955801</v>
      </c>
      <c r="BK8" s="25">
        <v>159.45581510809899</v>
      </c>
      <c r="BL8" s="25">
        <v>147.30065258226401</v>
      </c>
      <c r="BM8" s="25">
        <v>12.155162525835401</v>
      </c>
      <c r="BN8" s="25">
        <v>6.4460935751803602E-2</v>
      </c>
      <c r="BO8" s="25">
        <v>1.81674488665487E-2</v>
      </c>
      <c r="BP8" s="25">
        <v>46.620897788212901</v>
      </c>
      <c r="BQ8" s="25">
        <v>2.3187917366358701</v>
      </c>
      <c r="BR8" s="25">
        <v>14.954406995265501</v>
      </c>
      <c r="BS8" s="25">
        <v>2.8967355721269601</v>
      </c>
      <c r="BT8" s="25">
        <v>1.79205258023445</v>
      </c>
      <c r="BU8" s="25">
        <v>38.241074642989098</v>
      </c>
      <c r="BV8" s="25">
        <v>7.2402494336903702</v>
      </c>
      <c r="BW8" s="25">
        <v>2.08821804924023</v>
      </c>
      <c r="BX8" s="25">
        <v>16.331089028147499</v>
      </c>
      <c r="BY8" s="25">
        <v>2.4812326417875001E-2</v>
      </c>
      <c r="BZ8" s="25">
        <v>92.841981533645296</v>
      </c>
      <c r="CA8" s="25">
        <v>222.75422031546501</v>
      </c>
      <c r="CB8" s="25">
        <v>4.3256009008085499E-3</v>
      </c>
      <c r="CC8" s="25">
        <v>2.2531088440265399</v>
      </c>
      <c r="CD8" s="25">
        <v>95.5602845417569</v>
      </c>
      <c r="CE8" s="88">
        <v>9.2033872597099397E-3</v>
      </c>
      <c r="CF8" s="25">
        <v>33.391184484359698</v>
      </c>
      <c r="CG8" s="25">
        <v>572.66851634451598</v>
      </c>
      <c r="CH8" s="25">
        <v>23.654952537569098</v>
      </c>
      <c r="CK8" s="34">
        <f t="shared" si="0"/>
        <v>0</v>
      </c>
      <c r="CL8" s="54">
        <f t="shared" si="1"/>
        <v>2.4417107202423481E-3</v>
      </c>
      <c r="CM8" s="54">
        <f t="shared" si="2"/>
        <v>2.6394739597199223E-3</v>
      </c>
      <c r="CN8" s="54">
        <f t="shared" si="3"/>
        <v>2.5657843920175961E-3</v>
      </c>
      <c r="CO8" s="54">
        <f t="shared" si="4"/>
        <v>2.511513219557616E-3</v>
      </c>
      <c r="CP8" s="54">
        <f t="shared" si="5"/>
        <v>2.4944299743061738E-3</v>
      </c>
      <c r="CQ8" s="54">
        <f t="shared" si="6"/>
        <v>2.6089148937975216E-3</v>
      </c>
      <c r="CR8" s="54">
        <f t="shared" si="7"/>
        <v>2.652234679200235E-3</v>
      </c>
      <c r="CS8" s="22">
        <f t="shared" si="8"/>
        <v>2.7405097597177452E-3</v>
      </c>
      <c r="CT8" s="72">
        <f t="shared" si="9"/>
        <v>4.5637927824374671</v>
      </c>
      <c r="CU8" s="22">
        <f t="shared" si="10"/>
        <v>2.6818962666150191E-3</v>
      </c>
      <c r="CV8" s="72">
        <f t="shared" si="11"/>
        <v>-0.62273127389230742</v>
      </c>
      <c r="CW8" s="79">
        <f t="shared" si="13"/>
        <v>1.6992962639008462E-3</v>
      </c>
      <c r="CX8" s="79">
        <f t="shared" si="14"/>
        <v>2.4681057903245033E-3</v>
      </c>
      <c r="CY8" s="72">
        <f t="shared" si="12"/>
        <v>-0.91888463343505333</v>
      </c>
    </row>
    <row r="9" spans="1:103" x14ac:dyDescent="0.25">
      <c r="A9" s="27" t="s">
        <v>7</v>
      </c>
      <c r="B9" s="82">
        <v>1916.6009478000001</v>
      </c>
      <c r="C9" s="82">
        <v>65.273074988000005</v>
      </c>
      <c r="D9" s="82">
        <v>2029.7634833</v>
      </c>
      <c r="E9" s="82">
        <v>513.97442030000002</v>
      </c>
      <c r="F9" s="82">
        <v>451.12561713999997</v>
      </c>
      <c r="G9" s="82">
        <v>736.21916828999997</v>
      </c>
      <c r="H9" s="82">
        <v>690.78441930999998</v>
      </c>
      <c r="I9" s="84">
        <v>0.46332501079999999</v>
      </c>
      <c r="J9" s="84">
        <v>4.7622169261999998</v>
      </c>
      <c r="K9" s="82">
        <v>2.87440484E-2</v>
      </c>
      <c r="L9" s="84">
        <v>1.4016883205999999</v>
      </c>
      <c r="M9" s="82">
        <v>25.535187827000001</v>
      </c>
      <c r="N9" s="84">
        <v>14.705372896</v>
      </c>
      <c r="O9" s="86">
        <v>8.2339664000000007E-3</v>
      </c>
      <c r="P9" s="86">
        <v>8.8294319299999993E-2</v>
      </c>
      <c r="Q9" s="84">
        <v>0.1652234675</v>
      </c>
      <c r="R9" s="25"/>
      <c r="S9" s="27" t="s">
        <v>7</v>
      </c>
      <c r="T9" s="88">
        <v>0.75077877103964397</v>
      </c>
      <c r="U9" s="25">
        <v>4.1644175537577102</v>
      </c>
      <c r="V9" s="88">
        <v>8.2560797665484804E-3</v>
      </c>
      <c r="W9" s="25">
        <v>4.5470196871540898</v>
      </c>
      <c r="X9" s="25">
        <v>4.4888869402550897</v>
      </c>
      <c r="Y9" s="25">
        <v>11.385779466856199</v>
      </c>
      <c r="Z9" s="88">
        <v>0.351086367567087</v>
      </c>
      <c r="AA9" s="25">
        <v>38.034773929477801</v>
      </c>
      <c r="AB9" s="88">
        <v>8.8536251407860395E-2</v>
      </c>
      <c r="AC9" s="25">
        <v>3209.7316176519598</v>
      </c>
      <c r="AD9" s="25">
        <v>2.8823860860710801E-2</v>
      </c>
      <c r="AE9" s="25">
        <v>1921.79424792076</v>
      </c>
      <c r="AF9" s="25">
        <v>16.793031516873601</v>
      </c>
      <c r="AG9" s="25">
        <v>42.972341954364197</v>
      </c>
      <c r="AH9" s="25">
        <v>2.4848965974625901</v>
      </c>
      <c r="AI9" s="25">
        <v>4.35002209541297</v>
      </c>
      <c r="AJ9" s="88">
        <v>0.44793565341137798</v>
      </c>
      <c r="AK9" s="25">
        <v>13.6518601903734</v>
      </c>
      <c r="AL9" s="25">
        <v>13.6518601903734</v>
      </c>
      <c r="AM9" s="25">
        <v>25.608068286914801</v>
      </c>
      <c r="AN9" s="25">
        <v>0</v>
      </c>
      <c r="AO9" s="25">
        <v>10.2705640217838</v>
      </c>
      <c r="AP9" s="25">
        <v>0.41607092264183898</v>
      </c>
      <c r="AQ9" s="88">
        <v>21.937856290214899</v>
      </c>
      <c r="AR9" s="25">
        <v>1.31736208086773</v>
      </c>
      <c r="AS9" s="25">
        <v>4.8956714333045497</v>
      </c>
      <c r="AT9" s="25">
        <v>0.47916155572010699</v>
      </c>
      <c r="AU9" s="25">
        <v>65.456381664158997</v>
      </c>
      <c r="AV9" s="25">
        <v>0</v>
      </c>
      <c r="AW9" s="88">
        <v>746.45290144788396</v>
      </c>
      <c r="AX9" s="25">
        <v>1831.9252996908001</v>
      </c>
      <c r="AY9" s="25">
        <v>203.54674896520501</v>
      </c>
      <c r="AZ9" s="25">
        <v>2035.472048656</v>
      </c>
      <c r="BA9" s="25">
        <v>8.1421292987648598E-3</v>
      </c>
      <c r="BB9" s="25">
        <v>33.453885062859101</v>
      </c>
      <c r="BC9" s="25">
        <v>3.7618160132718002</v>
      </c>
      <c r="BD9" s="25">
        <v>325.09054219811799</v>
      </c>
      <c r="BE9" s="25">
        <v>4.9723476578646997</v>
      </c>
      <c r="BF9" s="25">
        <v>9.8004436140368405</v>
      </c>
      <c r="BG9" s="25">
        <v>33.2116331288547</v>
      </c>
      <c r="BH9" s="25">
        <v>6.1785069858959298</v>
      </c>
      <c r="BI9" s="25">
        <v>0.99204428203729</v>
      </c>
      <c r="BJ9" s="25">
        <v>1.7009030715895801</v>
      </c>
      <c r="BK9" s="25">
        <v>515.12067650082304</v>
      </c>
      <c r="BL9" s="25">
        <v>452.30557428903597</v>
      </c>
      <c r="BM9" s="25">
        <v>62.815102211787199</v>
      </c>
      <c r="BN9" s="25">
        <v>0.12358111631034401</v>
      </c>
      <c r="BO9" s="25">
        <v>3.3686258480905097E-2</v>
      </c>
      <c r="BP9" s="25">
        <v>80.6130004354129</v>
      </c>
      <c r="BQ9" s="25">
        <v>0.27154334121485602</v>
      </c>
      <c r="BR9" s="25">
        <v>65.886477399868795</v>
      </c>
      <c r="BS9" s="25">
        <v>15.620294449312899</v>
      </c>
      <c r="BT9" s="25">
        <v>8.4690863605548792</v>
      </c>
      <c r="BU9" s="25">
        <v>165.364498751632</v>
      </c>
      <c r="BV9" s="25">
        <v>58.966438300457</v>
      </c>
      <c r="BW9" s="25">
        <v>13.6078852714716</v>
      </c>
      <c r="BX9" s="25">
        <v>41.4018721539707</v>
      </c>
      <c r="BY9" s="25">
        <v>0.29595399725524701</v>
      </c>
      <c r="BZ9" s="25">
        <v>738.28304529726597</v>
      </c>
      <c r="CA9" s="25">
        <v>194.54442271206801</v>
      </c>
      <c r="CB9" s="25">
        <v>0.94043833062649895</v>
      </c>
      <c r="CC9" s="25">
        <v>0.31606681301086398</v>
      </c>
      <c r="CD9" s="25">
        <v>67.832182783798004</v>
      </c>
      <c r="CE9" s="88">
        <v>0</v>
      </c>
      <c r="CF9" s="25">
        <v>49.990832720117801</v>
      </c>
      <c r="CG9" s="25">
        <v>692.52258888760196</v>
      </c>
      <c r="CH9" s="25">
        <v>16.614074639935598</v>
      </c>
      <c r="CK9" s="34">
        <f t="shared" si="0"/>
        <v>0</v>
      </c>
      <c r="CL9" s="54">
        <f t="shared" si="1"/>
        <v>2.7096407975385258E-3</v>
      </c>
      <c r="CM9" s="54">
        <f t="shared" si="2"/>
        <v>2.8083045910230445E-3</v>
      </c>
      <c r="CN9" s="54">
        <f t="shared" si="3"/>
        <v>2.8124288386147302E-3</v>
      </c>
      <c r="CO9" s="54">
        <f t="shared" si="4"/>
        <v>2.2301814167210179E-3</v>
      </c>
      <c r="CP9" s="54">
        <f t="shared" si="5"/>
        <v>2.6155844496629811E-3</v>
      </c>
      <c r="CQ9" s="54">
        <f t="shared" si="6"/>
        <v>2.803345927626039E-3</v>
      </c>
      <c r="CR9" s="54">
        <f t="shared" si="7"/>
        <v>2.5162257992705967E-3</v>
      </c>
      <c r="CS9" s="22">
        <f t="shared" si="8"/>
        <v>2.7766603924449765E-3</v>
      </c>
      <c r="CT9" s="72">
        <f t="shared" si="9"/>
        <v>8.7395833222963937</v>
      </c>
      <c r="CU9" s="22">
        <f t="shared" si="10"/>
        <v>2.8541188108175174E-3</v>
      </c>
      <c r="CV9" s="72">
        <f t="shared" si="11"/>
        <v>-0.66708280926108177</v>
      </c>
      <c r="CW9" s="79">
        <f t="shared" si="13"/>
        <v>2.6856274939960592E-3</v>
      </c>
      <c r="CX9" s="79">
        <f t="shared" si="14"/>
        <v>2.7400642507745278E-3</v>
      </c>
      <c r="CY9" s="72">
        <f t="shared" si="12"/>
        <v>1.9000817073404357</v>
      </c>
    </row>
    <row r="10" spans="1:103" x14ac:dyDescent="0.25">
      <c r="A10" s="27" t="s">
        <v>8</v>
      </c>
      <c r="B10" s="82">
        <v>251.223906</v>
      </c>
      <c r="C10" s="82">
        <v>2.5630956900000001E-2</v>
      </c>
      <c r="D10" s="82">
        <v>415.47345279000001</v>
      </c>
      <c r="E10" s="82">
        <v>33.798427549000003</v>
      </c>
      <c r="F10" s="82">
        <v>33.802637103999999</v>
      </c>
      <c r="G10" s="82">
        <v>16.487309487000001</v>
      </c>
      <c r="H10" s="82">
        <v>19.086466133999998</v>
      </c>
      <c r="I10" s="84"/>
      <c r="J10" s="84"/>
      <c r="K10" s="82"/>
      <c r="L10" s="84"/>
      <c r="M10" s="82"/>
      <c r="N10" s="84"/>
      <c r="O10" s="86"/>
      <c r="P10" s="86"/>
      <c r="Q10" s="84"/>
      <c r="R10" s="25"/>
      <c r="S10" s="27" t="s">
        <v>8</v>
      </c>
      <c r="T10" s="88">
        <v>0</v>
      </c>
      <c r="U10" s="25">
        <v>0</v>
      </c>
      <c r="V10" s="88">
        <v>0</v>
      </c>
      <c r="W10" s="25">
        <v>0.18034098225301201</v>
      </c>
      <c r="X10" s="25">
        <v>0.18034098225301201</v>
      </c>
      <c r="Y10" s="25">
        <v>0.138033917425883</v>
      </c>
      <c r="Z10" s="88">
        <v>0</v>
      </c>
      <c r="AA10" s="25">
        <v>1.5235303259699</v>
      </c>
      <c r="AB10" s="88">
        <v>0</v>
      </c>
      <c r="AC10" s="25">
        <v>21.164927294212202</v>
      </c>
      <c r="AD10" s="25">
        <v>0</v>
      </c>
      <c r="AE10" s="25">
        <v>251.96027403451299</v>
      </c>
      <c r="AF10" s="25">
        <v>3.6883792547495999E-2</v>
      </c>
      <c r="AG10" s="25">
        <v>8.9091624504372902E-5</v>
      </c>
      <c r="AH10" s="25">
        <v>1.9799967719704398E-2</v>
      </c>
      <c r="AI10" s="25">
        <v>0</v>
      </c>
      <c r="AJ10" s="88">
        <v>0</v>
      </c>
      <c r="AK10" s="25">
        <v>3.3081593191686198</v>
      </c>
      <c r="AL10" s="25">
        <v>3.3081593191686198</v>
      </c>
      <c r="AM10" s="25">
        <v>0</v>
      </c>
      <c r="AN10" s="25">
        <v>0</v>
      </c>
      <c r="AO10" s="25">
        <v>8.7470701830387101E-3</v>
      </c>
      <c r="AP10" s="25">
        <v>0</v>
      </c>
      <c r="AQ10" s="88">
        <v>0.17544577525428601</v>
      </c>
      <c r="AR10" s="25">
        <v>1.5535247090725599E-2</v>
      </c>
      <c r="AS10" s="25">
        <v>0</v>
      </c>
      <c r="AT10" s="25">
        <v>1.23483128980306E-2</v>
      </c>
      <c r="AU10" s="25">
        <v>2.5708270308702302E-2</v>
      </c>
      <c r="AV10" s="25">
        <v>0</v>
      </c>
      <c r="AW10" s="88">
        <v>19.141315277479201</v>
      </c>
      <c r="AX10" s="25">
        <v>375.00162304270998</v>
      </c>
      <c r="AY10" s="25">
        <v>41.667364209064601</v>
      </c>
      <c r="AZ10" s="25">
        <v>416.66898725177498</v>
      </c>
      <c r="BA10" s="25">
        <v>1.5828762400171899E-5</v>
      </c>
      <c r="BB10" s="25">
        <v>4.8701708493857597E-2</v>
      </c>
      <c r="BC10" s="25">
        <v>0.27164144027954701</v>
      </c>
      <c r="BD10" s="25">
        <v>10.564493473767699</v>
      </c>
      <c r="BE10" s="25">
        <v>0.34710196927859099</v>
      </c>
      <c r="BF10" s="25">
        <v>0.84254534631855904</v>
      </c>
      <c r="BG10" s="25">
        <v>2.7153766872247602</v>
      </c>
      <c r="BH10" s="25">
        <v>0.496212569652275</v>
      </c>
      <c r="BI10" s="25">
        <v>4.1982572463168899E-4</v>
      </c>
      <c r="BJ10" s="25">
        <v>0.116511891179858</v>
      </c>
      <c r="BK10" s="25">
        <v>33.915708258844703</v>
      </c>
      <c r="BL10" s="25">
        <v>33.902126255173997</v>
      </c>
      <c r="BM10" s="25">
        <v>1.3582003670695701E-2</v>
      </c>
      <c r="BN10" s="25">
        <v>4.5270655930157298E-4</v>
      </c>
      <c r="BO10" s="25">
        <v>2.2052348749152699E-4</v>
      </c>
      <c r="BP10" s="25">
        <v>2.3089082160750101</v>
      </c>
      <c r="BQ10" s="25">
        <v>2.6454346136675498E-3</v>
      </c>
      <c r="BR10" s="25">
        <v>5.8081375904584203</v>
      </c>
      <c r="BS10" s="25">
        <v>1.3614950644025201</v>
      </c>
      <c r="BT10" s="25">
        <v>0.72999432309837597</v>
      </c>
      <c r="BU10" s="25">
        <v>14.544818862745799</v>
      </c>
      <c r="BV10" s="25">
        <v>1.51648636835925</v>
      </c>
      <c r="BW10" s="25">
        <v>0.83166674933999496</v>
      </c>
      <c r="BX10" s="25">
        <v>3.5215429046996798</v>
      </c>
      <c r="BY10" s="25">
        <v>2.4341500355495298E-3</v>
      </c>
      <c r="BZ10" s="25">
        <v>16.5328610151182</v>
      </c>
      <c r="CA10" s="25">
        <v>8.3329690069016298</v>
      </c>
      <c r="CB10" s="25">
        <v>0.30598550527180401</v>
      </c>
      <c r="CC10" s="25">
        <v>0</v>
      </c>
      <c r="CD10" s="25">
        <v>1.0960877898730701</v>
      </c>
      <c r="CE10" s="88">
        <v>0</v>
      </c>
      <c r="CF10" s="25">
        <v>0.210068643727574</v>
      </c>
      <c r="CG10" s="25">
        <v>19.142172324277801</v>
      </c>
      <c r="CH10" s="25">
        <v>0.24853166991848399</v>
      </c>
      <c r="CK10" s="34">
        <f t="shared" si="0"/>
        <v>0</v>
      </c>
      <c r="CL10" s="54">
        <f t="shared" si="1"/>
        <v>2.931122464567493E-3</v>
      </c>
      <c r="CM10" s="54">
        <f t="shared" si="2"/>
        <v>3.0164074249721109E-3</v>
      </c>
      <c r="CN10" s="54">
        <f t="shared" si="3"/>
        <v>2.8775231094710849E-3</v>
      </c>
      <c r="CO10" s="54">
        <f t="shared" si="4"/>
        <v>3.4700049188581116E-3</v>
      </c>
      <c r="CP10" s="54">
        <f t="shared" si="5"/>
        <v>2.9432363773246846E-3</v>
      </c>
      <c r="CQ10" s="54">
        <f t="shared" si="6"/>
        <v>2.7628236222602734E-3</v>
      </c>
      <c r="CR10" s="54">
        <f t="shared" si="7"/>
        <v>2.9186225405325263E-3</v>
      </c>
      <c r="CS10" s="22" t="e">
        <f t="shared" si="8"/>
        <v>#DIV/0!</v>
      </c>
      <c r="CT10" s="72" t="e">
        <f t="shared" si="9"/>
        <v>#DIV/0!</v>
      </c>
      <c r="CU10" s="22" t="e">
        <f t="shared" si="10"/>
        <v>#DIV/0!</v>
      </c>
      <c r="CV10" s="72" t="e">
        <f t="shared" si="11"/>
        <v>#DIV/0!</v>
      </c>
      <c r="CW10" s="79" t="e">
        <f t="shared" si="13"/>
        <v>#DIV/0!</v>
      </c>
      <c r="CX10" s="79" t="e">
        <f t="shared" si="14"/>
        <v>#DIV/0!</v>
      </c>
      <c r="CY10" s="72" t="e">
        <f t="shared" si="12"/>
        <v>#DIV/0!</v>
      </c>
    </row>
    <row r="11" spans="1:103" x14ac:dyDescent="0.25">
      <c r="A11" s="27" t="s">
        <v>9</v>
      </c>
      <c r="B11" s="82">
        <v>41664.385234000001</v>
      </c>
      <c r="C11" s="82">
        <v>1476.1187262999999</v>
      </c>
      <c r="D11" s="82">
        <v>25111.669686000001</v>
      </c>
      <c r="E11" s="82">
        <v>9210.66446</v>
      </c>
      <c r="F11" s="82">
        <v>6991.0635874999998</v>
      </c>
      <c r="G11" s="82">
        <v>28372.839003000001</v>
      </c>
      <c r="H11" s="82">
        <v>18408.750830000001</v>
      </c>
      <c r="I11" s="84">
        <v>133.10589422999999</v>
      </c>
      <c r="J11" s="84">
        <v>82.662528949000006</v>
      </c>
      <c r="K11" s="82">
        <v>25.791506516999998</v>
      </c>
      <c r="L11" s="84">
        <v>117.23630783999999</v>
      </c>
      <c r="M11" s="82">
        <v>617.47514067999998</v>
      </c>
      <c r="N11" s="84">
        <v>2034.9958306999999</v>
      </c>
      <c r="O11" s="86">
        <v>35.361471428000002</v>
      </c>
      <c r="P11" s="86">
        <v>1.0848057499999999E-2</v>
      </c>
      <c r="Q11" s="84">
        <v>198.19287172</v>
      </c>
      <c r="R11" s="25"/>
      <c r="S11" s="27" t="s">
        <v>9</v>
      </c>
      <c r="T11" s="88">
        <v>29.624273268953502</v>
      </c>
      <c r="U11" s="25">
        <v>201.94765304451201</v>
      </c>
      <c r="V11" s="88">
        <v>35.4494133182871</v>
      </c>
      <c r="W11" s="25">
        <v>183.35558623374601</v>
      </c>
      <c r="X11" s="25">
        <v>178.136940146336</v>
      </c>
      <c r="Y11" s="25">
        <v>105.669440638995</v>
      </c>
      <c r="Z11" s="88">
        <v>168.094794375601</v>
      </c>
      <c r="AA11" s="25">
        <v>845.57791532077601</v>
      </c>
      <c r="AB11" s="88">
        <v>1.08782576315985E-2</v>
      </c>
      <c r="AC11" s="25">
        <v>75678.022249097703</v>
      </c>
      <c r="AD11" s="25">
        <v>25.918824962939802</v>
      </c>
      <c r="AE11" s="25">
        <v>41809.187594235103</v>
      </c>
      <c r="AF11" s="25">
        <v>861.15915240116999</v>
      </c>
      <c r="AG11" s="25">
        <v>960.06287195724303</v>
      </c>
      <c r="AH11" s="25">
        <v>96.155809128880406</v>
      </c>
      <c r="AI11" s="25">
        <v>696.41424925899696</v>
      </c>
      <c r="AJ11" s="88">
        <v>17.428023105004399</v>
      </c>
      <c r="AK11" s="25">
        <v>190.94498443454401</v>
      </c>
      <c r="AL11" s="25">
        <v>190.94498443454401</v>
      </c>
      <c r="AM11" s="25">
        <v>619.10736707378101</v>
      </c>
      <c r="AN11" s="25">
        <v>0</v>
      </c>
      <c r="AO11" s="25">
        <v>852.47620204162195</v>
      </c>
      <c r="AP11" s="25">
        <v>28.886712134677801</v>
      </c>
      <c r="AQ11" s="88">
        <v>1216.79343977034</v>
      </c>
      <c r="AR11" s="25">
        <v>65.432728741324894</v>
      </c>
      <c r="AS11" s="25">
        <v>1274.2583923403299</v>
      </c>
      <c r="AT11" s="25">
        <v>32.819202837956198</v>
      </c>
      <c r="AU11" s="25">
        <v>1480.11609570418</v>
      </c>
      <c r="AV11" s="25">
        <v>0</v>
      </c>
      <c r="AW11" s="88">
        <v>19969.399465445302</v>
      </c>
      <c r="AX11" s="25">
        <v>22661.5387329962</v>
      </c>
      <c r="AY11" s="25">
        <v>2517.94737431967</v>
      </c>
      <c r="AZ11" s="25">
        <v>25179.486107315901</v>
      </c>
      <c r="BA11" s="25">
        <v>0.53483652202299603</v>
      </c>
      <c r="BB11" s="25">
        <v>701.29724331524199</v>
      </c>
      <c r="BC11" s="25">
        <v>24.896990596515501</v>
      </c>
      <c r="BD11" s="25">
        <v>4648.93787676388</v>
      </c>
      <c r="BE11" s="25">
        <v>142.06216927561599</v>
      </c>
      <c r="BF11" s="25">
        <v>106.098141272992</v>
      </c>
      <c r="BG11" s="25">
        <v>235.12412242530399</v>
      </c>
      <c r="BH11" s="25">
        <v>52.772166893037202</v>
      </c>
      <c r="BI11" s="25">
        <v>76.321950515308302</v>
      </c>
      <c r="BJ11" s="25">
        <v>211.51085315005099</v>
      </c>
      <c r="BK11" s="25">
        <v>9235.6278608653101</v>
      </c>
      <c r="BL11" s="25">
        <v>7010.1387931139698</v>
      </c>
      <c r="BM11" s="25">
        <v>2225.4890677513299</v>
      </c>
      <c r="BN11" s="25">
        <v>8.7378710978466394</v>
      </c>
      <c r="BO11" s="25">
        <v>3.6047228418289499</v>
      </c>
      <c r="BP11" s="25">
        <v>2231.0036269768498</v>
      </c>
      <c r="BQ11" s="25">
        <v>321.88489038502598</v>
      </c>
      <c r="BR11" s="25">
        <v>566.65158926183699</v>
      </c>
      <c r="BS11" s="25">
        <v>64.999238194745203</v>
      </c>
      <c r="BT11" s="25">
        <v>68.734192812601606</v>
      </c>
      <c r="BU11" s="25">
        <v>1420.42994111035</v>
      </c>
      <c r="BV11" s="25">
        <v>350.52800555666801</v>
      </c>
      <c r="BW11" s="25">
        <v>308.95713140495002</v>
      </c>
      <c r="BX11" s="25">
        <v>1160.66190159691</v>
      </c>
      <c r="BY11" s="25">
        <v>5.68729330217562</v>
      </c>
      <c r="BZ11" s="25">
        <v>28450.553830153502</v>
      </c>
      <c r="CA11" s="25">
        <v>3255.2260360366699</v>
      </c>
      <c r="CB11" s="25">
        <v>51.374398167112602</v>
      </c>
      <c r="CC11" s="25">
        <v>1249.39796999087</v>
      </c>
      <c r="CD11" s="25">
        <v>2740.1181184645998</v>
      </c>
      <c r="CE11" s="88">
        <v>4.4012889622871896</v>
      </c>
      <c r="CF11" s="25">
        <v>1111.52996406443</v>
      </c>
      <c r="CG11" s="25">
        <v>18461.057289525201</v>
      </c>
      <c r="CH11" s="25">
        <v>445.398773124576</v>
      </c>
      <c r="CK11" s="34">
        <f t="shared" si="0"/>
        <v>0</v>
      </c>
      <c r="CL11" s="54">
        <f t="shared" si="1"/>
        <v>3.4754469415988658E-3</v>
      </c>
      <c r="CM11" s="54">
        <f t="shared" si="2"/>
        <v>2.7080270258475502E-3</v>
      </c>
      <c r="CN11" s="54">
        <f t="shared" si="3"/>
        <v>2.7005938738397829E-3</v>
      </c>
      <c r="CO11" s="54">
        <f t="shared" si="4"/>
        <v>2.7102714439029927E-3</v>
      </c>
      <c r="CP11" s="54">
        <f t="shared" si="5"/>
        <v>2.7285126755357174E-3</v>
      </c>
      <c r="CQ11" s="54">
        <f t="shared" si="6"/>
        <v>2.7390571364847732E-3</v>
      </c>
      <c r="CR11" s="54">
        <f t="shared" si="7"/>
        <v>2.8413910323539264E-3</v>
      </c>
      <c r="CS11" s="22">
        <f t="shared" si="8"/>
        <v>4.9364485884484301E-3</v>
      </c>
      <c r="CT11" s="72">
        <f t="shared" si="9"/>
        <v>0.62871884958317725</v>
      </c>
      <c r="CU11" s="22">
        <f t="shared" si="10"/>
        <v>2.6433880268985745E-3</v>
      </c>
      <c r="CV11" s="72">
        <f t="shared" si="11"/>
        <v>-0.37382751693304</v>
      </c>
      <c r="CW11" s="79">
        <f t="shared" si="13"/>
        <v>2.4869409200394231E-3</v>
      </c>
      <c r="CX11" s="79">
        <f t="shared" si="14"/>
        <v>2.7839206787482937E-3</v>
      </c>
      <c r="CY11" s="72">
        <f t="shared" si="12"/>
        <v>-0.83440775365361264</v>
      </c>
    </row>
    <row r="12" spans="1:103" x14ac:dyDescent="0.25">
      <c r="A12" s="27" t="s">
        <v>10</v>
      </c>
      <c r="B12" s="82">
        <v>36507.724823999997</v>
      </c>
      <c r="C12" s="82">
        <v>5498.8358398</v>
      </c>
      <c r="D12" s="82">
        <v>26937.170674000001</v>
      </c>
      <c r="E12" s="82">
        <v>13696.691484000001</v>
      </c>
      <c r="F12" s="82">
        <v>10814.048011000001</v>
      </c>
      <c r="G12" s="82">
        <v>15480.82919</v>
      </c>
      <c r="H12" s="82">
        <v>23210.850897</v>
      </c>
      <c r="I12" s="84">
        <v>302.51755515999997</v>
      </c>
      <c r="J12" s="84">
        <v>94.922944446000002</v>
      </c>
      <c r="K12" s="82">
        <v>4.0443749382999998</v>
      </c>
      <c r="L12" s="84">
        <v>191.52569876999999</v>
      </c>
      <c r="M12" s="82">
        <v>929.30696995999995</v>
      </c>
      <c r="N12" s="84">
        <v>4568.6020165999998</v>
      </c>
      <c r="O12" s="86">
        <v>90.832121674000007</v>
      </c>
      <c r="P12" s="86">
        <v>5.9485162000000001E-2</v>
      </c>
      <c r="Q12" s="84">
        <v>4.5448061672</v>
      </c>
      <c r="R12" s="25"/>
      <c r="S12" s="27" t="s">
        <v>10</v>
      </c>
      <c r="T12" s="88">
        <v>25.795167047074202</v>
      </c>
      <c r="U12" s="25">
        <v>425.07847509751201</v>
      </c>
      <c r="V12" s="88">
        <v>91.031218675835206</v>
      </c>
      <c r="W12" s="25">
        <v>383.95731158906</v>
      </c>
      <c r="X12" s="25">
        <v>381.87635759678898</v>
      </c>
      <c r="Y12" s="25">
        <v>128.40170726639701</v>
      </c>
      <c r="Z12" s="88">
        <v>790.54398434398104</v>
      </c>
      <c r="AA12" s="25">
        <v>437.71624573493602</v>
      </c>
      <c r="AB12" s="88">
        <v>5.96477274260101E-2</v>
      </c>
      <c r="AC12" s="25">
        <v>30408.156485175899</v>
      </c>
      <c r="AD12" s="25">
        <v>4.0554807574317699</v>
      </c>
      <c r="AE12" s="25">
        <v>36598.033511585803</v>
      </c>
      <c r="AF12" s="25">
        <v>458.58558702859398</v>
      </c>
      <c r="AG12" s="25">
        <v>359.47974538635498</v>
      </c>
      <c r="AH12" s="25">
        <v>110.01384989778001</v>
      </c>
      <c r="AI12" s="25">
        <v>401.57704425581102</v>
      </c>
      <c r="AJ12" s="88">
        <v>15.7258281280834</v>
      </c>
      <c r="AK12" s="25">
        <v>213.457625052873</v>
      </c>
      <c r="AL12" s="25">
        <v>213.457625052873</v>
      </c>
      <c r="AM12" s="25">
        <v>931.08401501417097</v>
      </c>
      <c r="AN12" s="25">
        <v>0</v>
      </c>
      <c r="AO12" s="25">
        <v>997.99542252434799</v>
      </c>
      <c r="AP12" s="25">
        <v>39.046150197346101</v>
      </c>
      <c r="AQ12" s="88">
        <v>2188.4696028285498</v>
      </c>
      <c r="AR12" s="25">
        <v>79.492951709479797</v>
      </c>
      <c r="AS12" s="25">
        <v>2286.6560717134898</v>
      </c>
      <c r="AT12" s="25">
        <v>45.081901968710099</v>
      </c>
      <c r="AU12" s="25">
        <v>5513.4899708289904</v>
      </c>
      <c r="AV12" s="25">
        <v>0</v>
      </c>
      <c r="AW12" s="88">
        <v>24380.2027262554</v>
      </c>
      <c r="AX12" s="25">
        <v>24307.160987088799</v>
      </c>
      <c r="AY12" s="25">
        <v>2700.8006289191198</v>
      </c>
      <c r="AZ12" s="25">
        <v>27007.961616007899</v>
      </c>
      <c r="BA12" s="25">
        <v>0.27050973030194497</v>
      </c>
      <c r="BB12" s="25">
        <v>505.83709468226402</v>
      </c>
      <c r="BC12" s="25">
        <v>49.587398327353299</v>
      </c>
      <c r="BD12" s="25">
        <v>5481.8099729059004</v>
      </c>
      <c r="BE12" s="25">
        <v>158.16663059629499</v>
      </c>
      <c r="BF12" s="25">
        <v>229.61031641495401</v>
      </c>
      <c r="BG12" s="25">
        <v>309.28747689820699</v>
      </c>
      <c r="BH12" s="25">
        <v>55.034996035205602</v>
      </c>
      <c r="BI12" s="25">
        <v>137.32759712356301</v>
      </c>
      <c r="BJ12" s="25">
        <v>228.38152504764699</v>
      </c>
      <c r="BK12" s="25">
        <v>13731.8850912463</v>
      </c>
      <c r="BL12" s="25">
        <v>10841.750851688101</v>
      </c>
      <c r="BM12" s="25">
        <v>2890.1342395581901</v>
      </c>
      <c r="BN12" s="25">
        <v>9.7116217705319201</v>
      </c>
      <c r="BO12" s="25">
        <v>2.2102013446981501</v>
      </c>
      <c r="BP12" s="25">
        <v>4155.0778959374302</v>
      </c>
      <c r="BQ12" s="25">
        <v>541.48954172313302</v>
      </c>
      <c r="BR12" s="25">
        <v>790.50647020552401</v>
      </c>
      <c r="BS12" s="25">
        <v>69.395686923946002</v>
      </c>
      <c r="BT12" s="25">
        <v>112.381430013723</v>
      </c>
      <c r="BU12" s="25">
        <v>1869.06776451881</v>
      </c>
      <c r="BV12" s="25">
        <v>257.80779427191601</v>
      </c>
      <c r="BW12" s="25">
        <v>309.31492362918198</v>
      </c>
      <c r="BX12" s="25">
        <v>1802.5051574490301</v>
      </c>
      <c r="BY12" s="25">
        <v>12.6942177289566</v>
      </c>
      <c r="BZ12" s="25">
        <v>15526.8869847236</v>
      </c>
      <c r="CA12" s="25">
        <v>3561.5672314247199</v>
      </c>
      <c r="CB12" s="25">
        <v>79.703169732877896</v>
      </c>
      <c r="CC12" s="25">
        <v>3213.07202876271</v>
      </c>
      <c r="CD12" s="25">
        <v>1891.34482273195</v>
      </c>
      <c r="CE12" s="88">
        <v>8.4580020061574999</v>
      </c>
      <c r="CF12" s="25">
        <v>1514.9106462767199</v>
      </c>
      <c r="CG12" s="25">
        <v>23263.670416979901</v>
      </c>
      <c r="CH12" s="25">
        <v>675.32211738698402</v>
      </c>
      <c r="CK12" s="34">
        <f t="shared" si="0"/>
        <v>0</v>
      </c>
      <c r="CL12" s="54">
        <f t="shared" si="1"/>
        <v>2.4736870900932645E-3</v>
      </c>
      <c r="CM12" s="54">
        <f t="shared" si="2"/>
        <v>2.6649515380919916E-3</v>
      </c>
      <c r="CN12" s="54">
        <f t="shared" si="3"/>
        <v>2.6280021337291275E-3</v>
      </c>
      <c r="CO12" s="54">
        <f t="shared" si="4"/>
        <v>2.5694969684767637E-3</v>
      </c>
      <c r="CP12" s="54">
        <f t="shared" si="5"/>
        <v>2.5617456719186711E-3</v>
      </c>
      <c r="CQ12" s="54">
        <f t="shared" si="6"/>
        <v>2.9751503720066384E-3</v>
      </c>
      <c r="CR12" s="54">
        <f t="shared" si="7"/>
        <v>2.2756391057911626E-3</v>
      </c>
      <c r="CS12" s="22">
        <f t="shared" si="8"/>
        <v>2.7459914822927614E-3</v>
      </c>
      <c r="CT12" s="72">
        <f t="shared" si="9"/>
        <v>0.11451166304951427</v>
      </c>
      <c r="CU12" s="22">
        <f t="shared" si="10"/>
        <v>1.9122261121613188E-3</v>
      </c>
      <c r="CV12" s="72">
        <f t="shared" si="11"/>
        <v>-0.49948451114696951</v>
      </c>
      <c r="CW12" s="79">
        <f t="shared" si="13"/>
        <v>2.1919228370527945E-3</v>
      </c>
      <c r="CX12" s="79">
        <f t="shared" si="14"/>
        <v>2.7328735527373809E-3</v>
      </c>
      <c r="CY12" s="72">
        <f t="shared" si="12"/>
        <v>8.9194333729934439</v>
      </c>
    </row>
    <row r="13" spans="1:103" x14ac:dyDescent="0.25">
      <c r="A13" s="27" t="s">
        <v>12</v>
      </c>
      <c r="B13" s="82">
        <v>9961.6584280000006</v>
      </c>
      <c r="C13" s="82">
        <v>1518.4857804999999</v>
      </c>
      <c r="D13" s="82">
        <v>6191.1443668000002</v>
      </c>
      <c r="E13" s="82">
        <v>1883.1047598</v>
      </c>
      <c r="F13" s="82">
        <v>1267.7413732</v>
      </c>
      <c r="G13" s="82">
        <v>2416.8300159</v>
      </c>
      <c r="H13" s="82">
        <v>1405.6305018999999</v>
      </c>
      <c r="I13" s="84">
        <v>63.406869065000002</v>
      </c>
      <c r="J13" s="84">
        <v>9.0496513244999992</v>
      </c>
      <c r="K13" s="82">
        <v>3.0012455604000001</v>
      </c>
      <c r="L13" s="84">
        <v>24.825476963</v>
      </c>
      <c r="M13" s="82">
        <v>53.579946716999999</v>
      </c>
      <c r="N13" s="84">
        <v>410.67857755</v>
      </c>
      <c r="O13" s="86">
        <v>10.010450178999999</v>
      </c>
      <c r="P13" s="86">
        <v>2.1199399999999999E-5</v>
      </c>
      <c r="Q13" s="84">
        <v>0.54066273890000005</v>
      </c>
      <c r="R13" s="25"/>
      <c r="S13" s="27" t="s">
        <v>12</v>
      </c>
      <c r="T13" s="88">
        <v>2.1685604726535699</v>
      </c>
      <c r="U13" s="25">
        <v>15.935591852317501</v>
      </c>
      <c r="V13" s="88">
        <v>10.037917173821</v>
      </c>
      <c r="W13" s="25">
        <v>13.860537376118099</v>
      </c>
      <c r="X13" s="25">
        <v>13.688522725442001</v>
      </c>
      <c r="Y13" s="25">
        <v>9.0873718895318696</v>
      </c>
      <c r="Z13" s="88">
        <v>33.580007072733103</v>
      </c>
      <c r="AA13" s="25">
        <v>41.7499686700911</v>
      </c>
      <c r="AB13" s="88">
        <v>2.12557739432641E-5</v>
      </c>
      <c r="AC13" s="25">
        <v>198.34797052565401</v>
      </c>
      <c r="AD13" s="25">
        <v>3.0094558560552298</v>
      </c>
      <c r="AE13" s="25">
        <v>9988.6434634326506</v>
      </c>
      <c r="AF13" s="25">
        <v>43.585216985155803</v>
      </c>
      <c r="AG13" s="25">
        <v>24.930361402680099</v>
      </c>
      <c r="AH13" s="25">
        <v>9.4607593170337001</v>
      </c>
      <c r="AI13" s="25">
        <v>29.8268804857404</v>
      </c>
      <c r="AJ13" s="88">
        <v>1.25125022898449</v>
      </c>
      <c r="AK13" s="25">
        <v>17.715909907669001</v>
      </c>
      <c r="AL13" s="25">
        <v>17.715909907669001</v>
      </c>
      <c r="AM13" s="25">
        <v>53.7267158642303</v>
      </c>
      <c r="AN13" s="25">
        <v>0</v>
      </c>
      <c r="AO13" s="25">
        <v>16.908207183555199</v>
      </c>
      <c r="AP13" s="25">
        <v>3.01323278301845</v>
      </c>
      <c r="AQ13" s="88">
        <v>119.80747070362899</v>
      </c>
      <c r="AR13" s="25">
        <v>4.0682488226793803</v>
      </c>
      <c r="AS13" s="25">
        <v>140.852972891441</v>
      </c>
      <c r="AT13" s="25">
        <v>2.6220588744750399</v>
      </c>
      <c r="AU13" s="25">
        <v>1522.4244925969799</v>
      </c>
      <c r="AV13" s="25">
        <v>0</v>
      </c>
      <c r="AW13" s="88">
        <v>1465.6437135865301</v>
      </c>
      <c r="AX13" s="25">
        <v>5587.1712268730098</v>
      </c>
      <c r="AY13" s="25">
        <v>620.79655518034497</v>
      </c>
      <c r="AZ13" s="25">
        <v>6207.9677820533598</v>
      </c>
      <c r="BA13" s="25">
        <v>1.04769223340809E-2</v>
      </c>
      <c r="BB13" s="25">
        <v>37.733840579165197</v>
      </c>
      <c r="BC13" s="25">
        <v>5.6450672336954302</v>
      </c>
      <c r="BD13" s="25">
        <v>386.05600258143801</v>
      </c>
      <c r="BE13" s="25">
        <v>9.3242616015476596</v>
      </c>
      <c r="BF13" s="25">
        <v>8.5658678542303601</v>
      </c>
      <c r="BG13" s="25">
        <v>41.142670654960099</v>
      </c>
      <c r="BH13" s="25">
        <v>5.1045856169976398</v>
      </c>
      <c r="BI13" s="25">
        <v>8.0707241629097002</v>
      </c>
      <c r="BJ13" s="25">
        <v>22.653415831236099</v>
      </c>
      <c r="BK13" s="25">
        <v>1887.8772383010801</v>
      </c>
      <c r="BL13" s="25">
        <v>1270.9860543655</v>
      </c>
      <c r="BM13" s="25">
        <v>616.89118393557999</v>
      </c>
      <c r="BN13" s="25">
        <v>1.34366387781984</v>
      </c>
      <c r="BO13" s="25">
        <v>0.15927678246443699</v>
      </c>
      <c r="BP13" s="25">
        <v>637.57568812380998</v>
      </c>
      <c r="BQ13" s="25">
        <v>26.036726425150299</v>
      </c>
      <c r="BR13" s="25">
        <v>90.985269972497306</v>
      </c>
      <c r="BS13" s="25">
        <v>12.5657140302143</v>
      </c>
      <c r="BT13" s="25">
        <v>5.7949130283238901</v>
      </c>
      <c r="BU13" s="25">
        <v>228.25922029288401</v>
      </c>
      <c r="BV13" s="25">
        <v>22.232574549408099</v>
      </c>
      <c r="BW13" s="25">
        <v>62.000599493598202</v>
      </c>
      <c r="BX13" s="25">
        <v>104.958065780187</v>
      </c>
      <c r="BY13" s="25">
        <v>0.80032360298065097</v>
      </c>
      <c r="BZ13" s="25">
        <v>2423.3831674900498</v>
      </c>
      <c r="CA13" s="25">
        <v>238.87629638012601</v>
      </c>
      <c r="CB13" s="25">
        <v>14.9774382554825</v>
      </c>
      <c r="CC13" s="25">
        <v>189.941290809473</v>
      </c>
      <c r="CD13" s="25">
        <v>107.43286153210499</v>
      </c>
      <c r="CE13" s="88">
        <v>0.65600093688387395</v>
      </c>
      <c r="CF13" s="25">
        <v>98.273274573594506</v>
      </c>
      <c r="CG13" s="25">
        <v>1409.4445008349901</v>
      </c>
      <c r="CH13" s="25">
        <v>38.376533819606799</v>
      </c>
      <c r="CK13" s="34">
        <f t="shared" si="0"/>
        <v>0</v>
      </c>
      <c r="CL13" s="54">
        <f t="shared" si="1"/>
        <v>2.7088898527981094E-3</v>
      </c>
      <c r="CM13" s="54">
        <f t="shared" si="2"/>
        <v>2.5938419361971748E-3</v>
      </c>
      <c r="CN13" s="54">
        <f t="shared" si="3"/>
        <v>2.7173353190688187E-3</v>
      </c>
      <c r="CO13" s="54">
        <f t="shared" si="4"/>
        <v>2.5343669682970438E-3</v>
      </c>
      <c r="CP13" s="54">
        <f t="shared" si="5"/>
        <v>2.5594188484279164E-3</v>
      </c>
      <c r="CQ13" s="54">
        <f t="shared" si="6"/>
        <v>2.7114656582951473E-3</v>
      </c>
      <c r="CR13" s="54">
        <f t="shared" si="7"/>
        <v>2.7133723477363275E-3</v>
      </c>
      <c r="CS13" s="22">
        <f t="shared" si="8"/>
        <v>2.7356294211845268E-3</v>
      </c>
      <c r="CT13" s="72">
        <f t="shared" si="9"/>
        <v>-0.28638189171257933</v>
      </c>
      <c r="CU13" s="22">
        <f t="shared" si="10"/>
        <v>2.7392551919752902E-3</v>
      </c>
      <c r="CV13" s="72">
        <f t="shared" si="11"/>
        <v>-0.65702381231635532</v>
      </c>
      <c r="CW13" s="79">
        <f t="shared" si="13"/>
        <v>2.7438321284113274E-3</v>
      </c>
      <c r="CX13" s="79">
        <f t="shared" si="14"/>
        <v>2.6592235282178116E-3</v>
      </c>
      <c r="CY13" s="72">
        <f t="shared" si="12"/>
        <v>3.8497125579797187</v>
      </c>
    </row>
    <row r="14" spans="1:103" x14ac:dyDescent="0.25">
      <c r="A14" s="27" t="s">
        <v>13</v>
      </c>
      <c r="B14" s="82">
        <v>32053.350589999998</v>
      </c>
      <c r="C14" s="82">
        <v>977.26820860999999</v>
      </c>
      <c r="D14" s="82">
        <v>31897.975301999999</v>
      </c>
      <c r="E14" s="82">
        <v>15094.667024</v>
      </c>
      <c r="F14" s="82">
        <v>9258.1754701999998</v>
      </c>
      <c r="G14" s="82">
        <v>19499.637917</v>
      </c>
      <c r="H14" s="82">
        <v>26727.539336999998</v>
      </c>
      <c r="I14" s="84">
        <v>182.40227242</v>
      </c>
      <c r="J14" s="84">
        <v>49.242317391</v>
      </c>
      <c r="K14" s="82">
        <v>18.43584852</v>
      </c>
      <c r="L14" s="84">
        <v>52.032607048999999</v>
      </c>
      <c r="M14" s="82">
        <v>829.97331708000002</v>
      </c>
      <c r="N14" s="84">
        <v>438.57843922000001</v>
      </c>
      <c r="O14" s="86">
        <v>10.933714673000001</v>
      </c>
      <c r="P14" s="86">
        <v>27.639594021000001</v>
      </c>
      <c r="Q14" s="84">
        <v>47.442056286000003</v>
      </c>
      <c r="R14" s="25"/>
      <c r="S14" s="27" t="s">
        <v>13</v>
      </c>
      <c r="T14" s="88">
        <v>97.760370004522201</v>
      </c>
      <c r="U14" s="25">
        <v>291.766489958107</v>
      </c>
      <c r="V14" s="88">
        <v>10.9632602060067</v>
      </c>
      <c r="W14" s="25">
        <v>200.60808559398799</v>
      </c>
      <c r="X14" s="25">
        <v>162.35756937880299</v>
      </c>
      <c r="Y14" s="25">
        <v>301.93465358908401</v>
      </c>
      <c r="Z14" s="88">
        <v>42.644677940461499</v>
      </c>
      <c r="AA14" s="25">
        <v>1052.2928577304101</v>
      </c>
      <c r="AB14" s="88">
        <v>27.714441827175701</v>
      </c>
      <c r="AC14" s="25">
        <v>38497.499656633801</v>
      </c>
      <c r="AD14" s="25">
        <v>18.4863253223978</v>
      </c>
      <c r="AE14" s="25">
        <v>32137.5606558256</v>
      </c>
      <c r="AF14" s="25">
        <v>938.95596051982704</v>
      </c>
      <c r="AG14" s="25">
        <v>696.01849051722195</v>
      </c>
      <c r="AH14" s="25">
        <v>141.596987000822</v>
      </c>
      <c r="AI14" s="25">
        <v>1190.4698099873001</v>
      </c>
      <c r="AJ14" s="88">
        <v>57.780376490793401</v>
      </c>
      <c r="AK14" s="25">
        <v>684.14195288597705</v>
      </c>
      <c r="AL14" s="25">
        <v>684.14195288597705</v>
      </c>
      <c r="AM14" s="25">
        <v>831.90185488300403</v>
      </c>
      <c r="AN14" s="25">
        <v>0</v>
      </c>
      <c r="AO14" s="25">
        <v>982.26073824923697</v>
      </c>
      <c r="AP14" s="25">
        <v>48.571059460336301</v>
      </c>
      <c r="AQ14" s="88">
        <v>2244.21729780228</v>
      </c>
      <c r="AR14" s="25">
        <v>180.39230794538801</v>
      </c>
      <c r="AS14" s="25">
        <v>280.15035502358802</v>
      </c>
      <c r="AT14" s="25">
        <v>27.802027038146701</v>
      </c>
      <c r="AU14" s="25">
        <v>979.94443844217994</v>
      </c>
      <c r="AV14" s="25">
        <v>0</v>
      </c>
      <c r="AW14" s="88">
        <v>28693.546603105398</v>
      </c>
      <c r="AX14" s="25">
        <v>28784.073228993198</v>
      </c>
      <c r="AY14" s="25">
        <v>3198.2408755339102</v>
      </c>
      <c r="AZ14" s="25">
        <v>31982.3141045271</v>
      </c>
      <c r="BA14" s="25">
        <v>1.05396850909825</v>
      </c>
      <c r="BB14" s="25">
        <v>1098.8171951413101</v>
      </c>
      <c r="BC14" s="25">
        <v>151.18749681707601</v>
      </c>
      <c r="BD14" s="25">
        <v>9638.8992158327292</v>
      </c>
      <c r="BE14" s="25">
        <v>125.440118481897</v>
      </c>
      <c r="BF14" s="25">
        <v>217.14429110501101</v>
      </c>
      <c r="BG14" s="25">
        <v>308.40567507818099</v>
      </c>
      <c r="BH14" s="25">
        <v>182.639094088967</v>
      </c>
      <c r="BI14" s="25">
        <v>115.960381165363</v>
      </c>
      <c r="BJ14" s="25">
        <v>105.894079916444</v>
      </c>
      <c r="BK14" s="25">
        <v>15132.1034336136</v>
      </c>
      <c r="BL14" s="25">
        <v>9281.6958276677797</v>
      </c>
      <c r="BM14" s="25">
        <v>5850.4076059458703</v>
      </c>
      <c r="BN14" s="25">
        <v>12.6296022032992</v>
      </c>
      <c r="BO14" s="25">
        <v>9.7244925553222199</v>
      </c>
      <c r="BP14" s="25">
        <v>4635.8463100139497</v>
      </c>
      <c r="BQ14" s="25">
        <v>101.691513561401</v>
      </c>
      <c r="BR14" s="25">
        <v>444.07179293969801</v>
      </c>
      <c r="BS14" s="25">
        <v>90.197317974062599</v>
      </c>
      <c r="BT14" s="25">
        <v>70.272585359435993</v>
      </c>
      <c r="BU14" s="25">
        <v>1120.5732440593699</v>
      </c>
      <c r="BV14" s="25">
        <v>936.86706514256696</v>
      </c>
      <c r="BW14" s="25">
        <v>521.62363995436397</v>
      </c>
      <c r="BX14" s="25">
        <v>1029.41354646582</v>
      </c>
      <c r="BY14" s="25">
        <v>38.980645928111997</v>
      </c>
      <c r="BZ14" s="25">
        <v>19547.317096305102</v>
      </c>
      <c r="CA14" s="25">
        <v>7762.3900513245098</v>
      </c>
      <c r="CB14" s="25">
        <v>117.338840953014</v>
      </c>
      <c r="CC14" s="25">
        <v>53.0746758838375</v>
      </c>
      <c r="CD14" s="25">
        <v>2586.1843794865799</v>
      </c>
      <c r="CE14" s="88">
        <v>5.37626738537344E-2</v>
      </c>
      <c r="CF14" s="25">
        <v>2231.1456882375001</v>
      </c>
      <c r="CG14" s="25">
        <v>26796.1058008445</v>
      </c>
      <c r="CH14" s="25">
        <v>1169.26314587763</v>
      </c>
      <c r="CK14" s="34">
        <f t="shared" si="0"/>
        <v>0</v>
      </c>
      <c r="CL14" s="54">
        <f t="shared" si="1"/>
        <v>2.6271844994536723E-3</v>
      </c>
      <c r="CM14" s="54">
        <f t="shared" si="2"/>
        <v>2.7384803972969139E-3</v>
      </c>
      <c r="CN14" s="54">
        <f t="shared" si="3"/>
        <v>2.6440174252004476E-3</v>
      </c>
      <c r="CO14" s="54">
        <f t="shared" si="4"/>
        <v>2.4801083425077882E-3</v>
      </c>
      <c r="CP14" s="54">
        <f t="shared" si="5"/>
        <v>2.5404959695878105E-3</v>
      </c>
      <c r="CQ14" s="54">
        <f t="shared" si="6"/>
        <v>2.4451315202901453E-3</v>
      </c>
      <c r="CR14" s="54">
        <f t="shared" si="7"/>
        <v>2.5653863223234368E-3</v>
      </c>
      <c r="CS14" s="22">
        <f t="shared" si="8"/>
        <v>2.7379701207156317E-3</v>
      </c>
      <c r="CT14" s="72">
        <f t="shared" si="9"/>
        <v>12.148331242401689</v>
      </c>
      <c r="CU14" s="22">
        <f t="shared" si="10"/>
        <v>2.3236142214655437E-3</v>
      </c>
      <c r="CV14" s="72">
        <f t="shared" si="11"/>
        <v>-0.36123089971812589</v>
      </c>
      <c r="CW14" s="79">
        <f t="shared" si="13"/>
        <v>2.7022410855168408E-3</v>
      </c>
      <c r="CX14" s="79">
        <f t="shared" si="14"/>
        <v>2.7079922418119704E-3</v>
      </c>
      <c r="CY14" s="72">
        <f t="shared" si="12"/>
        <v>-0.41397929991599058</v>
      </c>
    </row>
    <row r="15" spans="1:103" x14ac:dyDescent="0.25">
      <c r="A15" s="27" t="s">
        <v>14</v>
      </c>
      <c r="B15" s="82">
        <v>235919.81956999999</v>
      </c>
      <c r="C15" s="82">
        <v>1198.1574343</v>
      </c>
      <c r="D15" s="82">
        <v>42221.650917999999</v>
      </c>
      <c r="E15" s="82">
        <v>21215.312653000001</v>
      </c>
      <c r="F15" s="82">
        <v>15638.632256999999</v>
      </c>
      <c r="G15" s="82">
        <v>38384.383240000003</v>
      </c>
      <c r="H15" s="82">
        <v>18358.573363</v>
      </c>
      <c r="I15" s="84">
        <v>71.609245666000007</v>
      </c>
      <c r="J15" s="84">
        <v>131.34295642000001</v>
      </c>
      <c r="K15" s="82">
        <v>4.6332507437999997</v>
      </c>
      <c r="L15" s="84">
        <v>83.356484218999995</v>
      </c>
      <c r="M15" s="82">
        <v>1023.4737363</v>
      </c>
      <c r="N15" s="84">
        <v>208.64428727000001</v>
      </c>
      <c r="O15" s="86">
        <v>17.856657026000001</v>
      </c>
      <c r="P15" s="86">
        <v>2.3896890223999998</v>
      </c>
      <c r="Q15" s="84">
        <v>7.6732121015999999</v>
      </c>
      <c r="R15" s="25"/>
      <c r="S15" s="27" t="s">
        <v>14</v>
      </c>
      <c r="T15" s="88">
        <v>62.6437804045989</v>
      </c>
      <c r="U15" s="25">
        <v>185.13076925486001</v>
      </c>
      <c r="V15" s="88">
        <v>17.905559010761401</v>
      </c>
      <c r="W15" s="25">
        <v>172.64161630751499</v>
      </c>
      <c r="X15" s="25">
        <v>107.910267206908</v>
      </c>
      <c r="Y15" s="25">
        <v>198.24432788609201</v>
      </c>
      <c r="Z15" s="88">
        <v>29.1977810017057</v>
      </c>
      <c r="AA15" s="25">
        <v>747.714566981693</v>
      </c>
      <c r="AB15" s="88">
        <v>2.3963147931964</v>
      </c>
      <c r="AC15" s="25">
        <v>16417.798800798799</v>
      </c>
      <c r="AD15" s="25">
        <v>4.6459406938503198</v>
      </c>
      <c r="AE15" s="25">
        <v>236560.63855554</v>
      </c>
      <c r="AF15" s="25">
        <v>626.36759887462802</v>
      </c>
      <c r="AG15" s="25">
        <v>523.46385596191305</v>
      </c>
      <c r="AH15" s="25">
        <v>99.320810064378605</v>
      </c>
      <c r="AI15" s="25">
        <v>2931.4792175837501</v>
      </c>
      <c r="AJ15" s="88">
        <v>35.789017778729701</v>
      </c>
      <c r="AK15" s="25">
        <v>302.97242562942199</v>
      </c>
      <c r="AL15" s="25">
        <v>302.97242562942199</v>
      </c>
      <c r="AM15" s="25">
        <v>1023.9415842903099</v>
      </c>
      <c r="AN15" s="25">
        <v>0</v>
      </c>
      <c r="AO15" s="25">
        <v>1031.70919979121</v>
      </c>
      <c r="AP15" s="25">
        <v>33.231403471416101</v>
      </c>
      <c r="AQ15" s="88">
        <v>1232.8504464565599</v>
      </c>
      <c r="AR15" s="25">
        <v>88.758984922882703</v>
      </c>
      <c r="AS15" s="25">
        <v>241.741445937403</v>
      </c>
      <c r="AT15" s="25">
        <v>22.186820070621302</v>
      </c>
      <c r="AU15" s="25">
        <v>1201.39069034408</v>
      </c>
      <c r="AV15" s="25">
        <v>0</v>
      </c>
      <c r="AW15" s="88">
        <v>19543.146351296498</v>
      </c>
      <c r="AX15" s="25">
        <v>38094.698282557503</v>
      </c>
      <c r="AY15" s="25">
        <v>4232.7449854413398</v>
      </c>
      <c r="AZ15" s="25">
        <v>42327.443267998802</v>
      </c>
      <c r="BA15" s="25">
        <v>0.45996312307758203</v>
      </c>
      <c r="BB15" s="25">
        <v>731.77372034593805</v>
      </c>
      <c r="BC15" s="25">
        <v>293.94244105711698</v>
      </c>
      <c r="BD15" s="25">
        <v>4446.2208100371899</v>
      </c>
      <c r="BE15" s="25">
        <v>439.12966717270001</v>
      </c>
      <c r="BF15" s="25">
        <v>784.83245567436904</v>
      </c>
      <c r="BG15" s="25">
        <v>508.84774506162199</v>
      </c>
      <c r="BH15" s="25">
        <v>568.94717245605398</v>
      </c>
      <c r="BI15" s="25">
        <v>134.130026851004</v>
      </c>
      <c r="BJ15" s="25">
        <v>573.08470432525405</v>
      </c>
      <c r="BK15" s="25">
        <v>21271.119882478299</v>
      </c>
      <c r="BL15" s="25">
        <v>15679.942518495</v>
      </c>
      <c r="BM15" s="25">
        <v>5591.17736398331</v>
      </c>
      <c r="BN15" s="25">
        <v>36.830778654155303</v>
      </c>
      <c r="BO15" s="25">
        <v>27.484802814041998</v>
      </c>
      <c r="BP15" s="25">
        <v>4783.83916086316</v>
      </c>
      <c r="BQ15" s="25">
        <v>428.400132865025</v>
      </c>
      <c r="BR15" s="25">
        <v>1121.7654428082701</v>
      </c>
      <c r="BS15" s="25">
        <v>234.732985051009</v>
      </c>
      <c r="BT15" s="25">
        <v>171.042468118503</v>
      </c>
      <c r="BU15" s="25">
        <v>2810.26870920888</v>
      </c>
      <c r="BV15" s="25">
        <v>436.03523691931099</v>
      </c>
      <c r="BW15" s="25">
        <v>735.79200556472301</v>
      </c>
      <c r="BX15" s="25">
        <v>1995.36750213303</v>
      </c>
      <c r="BY15" s="25">
        <v>31.504317816120601</v>
      </c>
      <c r="BZ15" s="25">
        <v>38489.088501031802</v>
      </c>
      <c r="CA15" s="25">
        <v>3617.7672124031001</v>
      </c>
      <c r="CB15" s="25">
        <v>114.59358007656201</v>
      </c>
      <c r="CC15" s="25">
        <v>101.708982256697</v>
      </c>
      <c r="CD15" s="25">
        <v>2187.8627961940601</v>
      </c>
      <c r="CE15" s="88">
        <v>0.14753752737621301</v>
      </c>
      <c r="CF15" s="25">
        <v>1330.8081242369799</v>
      </c>
      <c r="CG15" s="25">
        <v>18404.441730527898</v>
      </c>
      <c r="CH15" s="25">
        <v>1016.77911075913</v>
      </c>
      <c r="CK15" s="34">
        <f t="shared" si="0"/>
        <v>0</v>
      </c>
      <c r="CL15" s="54">
        <f t="shared" si="1"/>
        <v>2.7162575264257287E-3</v>
      </c>
      <c r="CM15" s="54">
        <f t="shared" si="2"/>
        <v>2.6985235425000509E-3</v>
      </c>
      <c r="CN15" s="54">
        <f t="shared" si="3"/>
        <v>2.505642193012904E-3</v>
      </c>
      <c r="CO15" s="54">
        <f t="shared" si="4"/>
        <v>2.63051647605138E-3</v>
      </c>
      <c r="CP15" s="54">
        <f t="shared" si="5"/>
        <v>2.6415520754066867E-3</v>
      </c>
      <c r="CQ15" s="54">
        <f t="shared" si="6"/>
        <v>2.7278088689643544E-3</v>
      </c>
      <c r="CR15" s="54">
        <f t="shared" si="7"/>
        <v>2.498471238530026E-3</v>
      </c>
      <c r="CS15" s="22">
        <f t="shared" si="8"/>
        <v>2.7388869612336958E-3</v>
      </c>
      <c r="CT15" s="72">
        <f t="shared" si="9"/>
        <v>2.6346593605535427</v>
      </c>
      <c r="CU15" s="22">
        <f t="shared" si="10"/>
        <v>4.5711772927485328E-4</v>
      </c>
      <c r="CV15" s="72">
        <f t="shared" si="11"/>
        <v>0.15862959441862409</v>
      </c>
      <c r="CW15" s="79">
        <f t="shared" si="13"/>
        <v>2.7385856540895117E-3</v>
      </c>
      <c r="CX15" s="79">
        <f t="shared" si="14"/>
        <v>2.7726498026700496E-3</v>
      </c>
      <c r="CY15" s="72">
        <f t="shared" si="12"/>
        <v>1.8914644580194724</v>
      </c>
    </row>
    <row r="16" spans="1:103" x14ac:dyDescent="0.25">
      <c r="A16" s="27" t="s">
        <v>15</v>
      </c>
      <c r="B16" s="82">
        <v>12351.059377</v>
      </c>
      <c r="C16" s="82">
        <v>2353.3969695999999</v>
      </c>
      <c r="D16" s="82">
        <v>13574.229380000001</v>
      </c>
      <c r="E16" s="82">
        <v>6087.8220812</v>
      </c>
      <c r="F16" s="82">
        <v>4416.1683543999998</v>
      </c>
      <c r="G16" s="82">
        <v>6320.4530960000002</v>
      </c>
      <c r="H16" s="82">
        <v>16344.771187</v>
      </c>
      <c r="I16" s="84">
        <v>408.45014272999998</v>
      </c>
      <c r="J16" s="84">
        <v>60.969143670000001</v>
      </c>
      <c r="K16" s="82">
        <v>14.824871226000001</v>
      </c>
      <c r="L16" s="84">
        <v>109.25154723</v>
      </c>
      <c r="M16" s="82">
        <v>241.59097022</v>
      </c>
      <c r="N16" s="84">
        <v>206.76746216000001</v>
      </c>
      <c r="O16" s="86">
        <v>71.412556379999998</v>
      </c>
      <c r="P16" s="86">
        <v>1.3454579513</v>
      </c>
      <c r="Q16" s="84">
        <v>11.591194042</v>
      </c>
      <c r="R16" s="25"/>
      <c r="S16" s="27" t="s">
        <v>15</v>
      </c>
      <c r="T16" s="88">
        <v>62.935089905697801</v>
      </c>
      <c r="U16" s="25">
        <v>160.86216124665299</v>
      </c>
      <c r="V16" s="88">
        <v>71.607102021632002</v>
      </c>
      <c r="W16" s="25">
        <v>121.063638953129</v>
      </c>
      <c r="X16" s="25">
        <v>84.116503010547106</v>
      </c>
      <c r="Y16" s="25">
        <v>177.34698842593201</v>
      </c>
      <c r="Z16" s="88">
        <v>30.728867681973899</v>
      </c>
      <c r="AA16" s="25">
        <v>504.94656464076297</v>
      </c>
      <c r="AB16" s="88">
        <v>1.34749809858062</v>
      </c>
      <c r="AC16" s="25">
        <v>14678.459991669601</v>
      </c>
      <c r="AD16" s="25">
        <v>14.863701939610101</v>
      </c>
      <c r="AE16" s="25">
        <v>12384.005139323001</v>
      </c>
      <c r="AF16" s="25">
        <v>719.31854207274398</v>
      </c>
      <c r="AG16" s="25">
        <v>558.12662988530997</v>
      </c>
      <c r="AH16" s="25">
        <v>87.000860675597195</v>
      </c>
      <c r="AI16" s="25">
        <v>3452.1657146974599</v>
      </c>
      <c r="AJ16" s="88">
        <v>36.903490186702797</v>
      </c>
      <c r="AK16" s="25">
        <v>212.16041354988499</v>
      </c>
      <c r="AL16" s="25">
        <v>212.16041354988499</v>
      </c>
      <c r="AM16" s="25">
        <v>242.220077338869</v>
      </c>
      <c r="AN16" s="25">
        <v>0</v>
      </c>
      <c r="AO16" s="25">
        <v>242.13320833272499</v>
      </c>
      <c r="AP16" s="25">
        <v>33.870225915052004</v>
      </c>
      <c r="AQ16" s="88">
        <v>1174.4569974988499</v>
      </c>
      <c r="AR16" s="25">
        <v>91.324669547661998</v>
      </c>
      <c r="AS16" s="25">
        <v>185.10068866470999</v>
      </c>
      <c r="AT16" s="25">
        <v>15.7799771146256</v>
      </c>
      <c r="AU16" s="25">
        <v>2359.73464492225</v>
      </c>
      <c r="AV16" s="25">
        <v>0</v>
      </c>
      <c r="AW16" s="88">
        <v>17598.171267355599</v>
      </c>
      <c r="AX16" s="25">
        <v>12248.687241261399</v>
      </c>
      <c r="AY16" s="25">
        <v>1360.9643768845301</v>
      </c>
      <c r="AZ16" s="25">
        <v>13609.651618145999</v>
      </c>
      <c r="BA16" s="25">
        <v>0.67712205098414102</v>
      </c>
      <c r="BB16" s="25">
        <v>511.93797164280198</v>
      </c>
      <c r="BC16" s="25">
        <v>37.1619049497871</v>
      </c>
      <c r="BD16" s="25">
        <v>4982.7853464797499</v>
      </c>
      <c r="BE16" s="25">
        <v>98.282720535072897</v>
      </c>
      <c r="BF16" s="25">
        <v>107.492316396565</v>
      </c>
      <c r="BG16" s="25">
        <v>118.81226456026</v>
      </c>
      <c r="BH16" s="25">
        <v>86.323319990552406</v>
      </c>
      <c r="BI16" s="25">
        <v>62.014796941820997</v>
      </c>
      <c r="BJ16" s="25">
        <v>50.092570115985502</v>
      </c>
      <c r="BK16" s="25">
        <v>6102.7884601982696</v>
      </c>
      <c r="BL16" s="25">
        <v>4426.9204697314999</v>
      </c>
      <c r="BM16" s="25">
        <v>1675.8679904667699</v>
      </c>
      <c r="BN16" s="25">
        <v>6.0643761776835303</v>
      </c>
      <c r="BO16" s="25">
        <v>5.7054418993285001</v>
      </c>
      <c r="BP16" s="25">
        <v>2283.9970317626098</v>
      </c>
      <c r="BQ16" s="25">
        <v>64.228952418374703</v>
      </c>
      <c r="BR16" s="25">
        <v>223.04817526259799</v>
      </c>
      <c r="BS16" s="25">
        <v>35.824044647358498</v>
      </c>
      <c r="BT16" s="25">
        <v>44.166799089624398</v>
      </c>
      <c r="BU16" s="25">
        <v>560.10048955968102</v>
      </c>
      <c r="BV16" s="25">
        <v>507.41149325014698</v>
      </c>
      <c r="BW16" s="25">
        <v>148.222415536032</v>
      </c>
      <c r="BX16" s="25">
        <v>475.68368095072202</v>
      </c>
      <c r="BY16" s="25">
        <v>19.699168937437499</v>
      </c>
      <c r="BZ16" s="25">
        <v>6337.1005943956097</v>
      </c>
      <c r="CA16" s="25">
        <v>4076.1203610654702</v>
      </c>
      <c r="CB16" s="25">
        <v>58.239595753125997</v>
      </c>
      <c r="CC16" s="25">
        <v>70.454757149081701</v>
      </c>
      <c r="CD16" s="25">
        <v>1004.86316856821</v>
      </c>
      <c r="CE16" s="88">
        <v>0.15645315854098099</v>
      </c>
      <c r="CF16" s="25">
        <v>1196.6481878893901</v>
      </c>
      <c r="CG16" s="25">
        <v>16387.8225471859</v>
      </c>
      <c r="CH16" s="25">
        <v>608.75201565300097</v>
      </c>
      <c r="CK16" s="34">
        <f t="shared" si="0"/>
        <v>0</v>
      </c>
      <c r="CL16" s="54">
        <f t="shared" si="1"/>
        <v>2.667444250519286E-3</v>
      </c>
      <c r="CM16" s="54">
        <f t="shared" si="2"/>
        <v>2.6929903471947202E-3</v>
      </c>
      <c r="CN16" s="54">
        <f t="shared" si="3"/>
        <v>2.6095211119821641E-3</v>
      </c>
      <c r="CO16" s="54">
        <f t="shared" si="4"/>
        <v>2.4584126800432961E-3</v>
      </c>
      <c r="CP16" s="54">
        <f t="shared" si="5"/>
        <v>2.4347159049739092E-3</v>
      </c>
      <c r="CQ16" s="54">
        <f t="shared" si="6"/>
        <v>2.633909016134489E-3</v>
      </c>
      <c r="CR16" s="54">
        <f t="shared" si="7"/>
        <v>2.633953066295696E-3</v>
      </c>
      <c r="CS16" s="22">
        <f t="shared" si="8"/>
        <v>2.6192951708071599E-3</v>
      </c>
      <c r="CT16" s="72">
        <f t="shared" si="9"/>
        <v>0.94194424636602914</v>
      </c>
      <c r="CU16" s="22">
        <f t="shared" si="10"/>
        <v>2.6040175189334159E-3</v>
      </c>
      <c r="CV16" s="72">
        <f t="shared" si="11"/>
        <v>-0.1047881193150396</v>
      </c>
      <c r="CW16" s="79">
        <f t="shared" si="13"/>
        <v>2.7242497887456827E-3</v>
      </c>
      <c r="CX16" s="79">
        <f t="shared" si="14"/>
        <v>1.5163218431677821E-3</v>
      </c>
      <c r="CY16" s="72">
        <f t="shared" si="12"/>
        <v>0.36137632218456489</v>
      </c>
    </row>
    <row r="17" spans="1:103" x14ac:dyDescent="0.25">
      <c r="A17" s="27" t="s">
        <v>16</v>
      </c>
      <c r="B17" s="82">
        <v>11058.570325000001</v>
      </c>
      <c r="C17" s="82">
        <v>1317.3562942999999</v>
      </c>
      <c r="D17" s="82">
        <v>12153.537399999999</v>
      </c>
      <c r="E17" s="82">
        <v>6389.5070210000003</v>
      </c>
      <c r="F17" s="82">
        <v>3479.0701339000002</v>
      </c>
      <c r="G17" s="82">
        <v>3903.3906354000001</v>
      </c>
      <c r="H17" s="82">
        <v>7301.8183312000001</v>
      </c>
      <c r="I17" s="84">
        <v>39.279991977000002</v>
      </c>
      <c r="J17" s="84">
        <v>30.154473352</v>
      </c>
      <c r="K17" s="82">
        <v>7.0103839455000001</v>
      </c>
      <c r="L17" s="84">
        <v>35.303714757999998</v>
      </c>
      <c r="M17" s="82">
        <v>149.99488054</v>
      </c>
      <c r="N17" s="84">
        <v>68.124259432000002</v>
      </c>
      <c r="O17" s="86">
        <v>11.789075149</v>
      </c>
      <c r="P17" s="86">
        <v>0.24040762639999999</v>
      </c>
      <c r="Q17" s="84">
        <v>3.6513736488999999</v>
      </c>
      <c r="R17" s="25"/>
      <c r="S17" s="27" t="s">
        <v>16</v>
      </c>
      <c r="T17" s="88">
        <v>17.050026834609799</v>
      </c>
      <c r="U17" s="25">
        <v>54.935286528072602</v>
      </c>
      <c r="V17" s="88">
        <v>11.821343220904399</v>
      </c>
      <c r="W17" s="25">
        <v>57.364469410165299</v>
      </c>
      <c r="X17" s="25">
        <v>47.189506768962197</v>
      </c>
      <c r="Y17" s="25">
        <v>62.108520693862197</v>
      </c>
      <c r="Z17" s="88">
        <v>8.1695788102558495</v>
      </c>
      <c r="AA17" s="25">
        <v>285.77988688415502</v>
      </c>
      <c r="AB17" s="88">
        <v>0.24106917733117</v>
      </c>
      <c r="AC17" s="25">
        <v>11888.201821967001</v>
      </c>
      <c r="AD17" s="25">
        <v>7.0290173765971398</v>
      </c>
      <c r="AE17" s="25">
        <v>11086.929940248499</v>
      </c>
      <c r="AF17" s="25">
        <v>143.47576465849201</v>
      </c>
      <c r="AG17" s="25">
        <v>233.033108353003</v>
      </c>
      <c r="AH17" s="25">
        <v>52.896675074746199</v>
      </c>
      <c r="AI17" s="25">
        <v>450.42808641691897</v>
      </c>
      <c r="AJ17" s="88">
        <v>9.8200175202155702</v>
      </c>
      <c r="AK17" s="25">
        <v>118.819599203297</v>
      </c>
      <c r="AL17" s="25">
        <v>118.819599203297</v>
      </c>
      <c r="AM17" s="25">
        <v>150.40372611816301</v>
      </c>
      <c r="AN17" s="25">
        <v>0</v>
      </c>
      <c r="AO17" s="25">
        <v>236.99891911159</v>
      </c>
      <c r="AP17" s="25">
        <v>9.6692128088382994</v>
      </c>
      <c r="AQ17" s="88">
        <v>373.819953234845</v>
      </c>
      <c r="AR17" s="25">
        <v>37.365911231243899</v>
      </c>
      <c r="AS17" s="25">
        <v>61.995908721759001</v>
      </c>
      <c r="AT17" s="25">
        <v>4.9580651956465998</v>
      </c>
      <c r="AU17" s="25">
        <v>1320.97091351874</v>
      </c>
      <c r="AV17" s="25">
        <v>0</v>
      </c>
      <c r="AW17" s="88">
        <v>7732.5535648539098</v>
      </c>
      <c r="AX17" s="25">
        <v>10967.1490075567</v>
      </c>
      <c r="AY17" s="25">
        <v>1218.57104589912</v>
      </c>
      <c r="AZ17" s="25">
        <v>12185.7200534559</v>
      </c>
      <c r="BA17" s="25">
        <v>7.33405485400275E-2</v>
      </c>
      <c r="BB17" s="25">
        <v>307.23826786709401</v>
      </c>
      <c r="BC17" s="25">
        <v>42.148008256287298</v>
      </c>
      <c r="BD17" s="25">
        <v>2942.7860188887798</v>
      </c>
      <c r="BE17" s="25">
        <v>69.505856574986396</v>
      </c>
      <c r="BF17" s="25">
        <v>146.12924884861999</v>
      </c>
      <c r="BG17" s="25">
        <v>130.67632775904499</v>
      </c>
      <c r="BH17" s="25">
        <v>91.063862942958593</v>
      </c>
      <c r="BI17" s="25">
        <v>50.021091974249998</v>
      </c>
      <c r="BJ17" s="25">
        <v>33.626257411745499</v>
      </c>
      <c r="BK17" s="25">
        <v>6402.4874782007</v>
      </c>
      <c r="BL17" s="25">
        <v>3486.25726544708</v>
      </c>
      <c r="BM17" s="25">
        <v>2916.23021275362</v>
      </c>
      <c r="BN17" s="25">
        <v>8.7006459293308893</v>
      </c>
      <c r="BO17" s="25">
        <v>6.2769303628327204</v>
      </c>
      <c r="BP17" s="25">
        <v>1524.4298007376599</v>
      </c>
      <c r="BQ17" s="25">
        <v>33.037865777322203</v>
      </c>
      <c r="BR17" s="25">
        <v>210.71635857920899</v>
      </c>
      <c r="BS17" s="25">
        <v>40.6524042885409</v>
      </c>
      <c r="BT17" s="25">
        <v>44.010022304429697</v>
      </c>
      <c r="BU17" s="25">
        <v>530.77080696319899</v>
      </c>
      <c r="BV17" s="25">
        <v>331.99282039957302</v>
      </c>
      <c r="BW17" s="25">
        <v>153.82701958960899</v>
      </c>
      <c r="BX17" s="25">
        <v>347.40794075102599</v>
      </c>
      <c r="BY17" s="25">
        <v>23.256816396022799</v>
      </c>
      <c r="BZ17" s="25">
        <v>3913.6885772208698</v>
      </c>
      <c r="CA17" s="25">
        <v>2064.48015323255</v>
      </c>
      <c r="CB17" s="25">
        <v>0.25355150769366702</v>
      </c>
      <c r="CC17" s="25">
        <v>23.306260994119999</v>
      </c>
      <c r="CD17" s="25">
        <v>1072.85155582115</v>
      </c>
      <c r="CE17" s="88">
        <v>0</v>
      </c>
      <c r="CF17" s="25">
        <v>465.06360886727902</v>
      </c>
      <c r="CG17" s="25">
        <v>7321.07090270563</v>
      </c>
      <c r="CH17" s="25">
        <v>212.95291772698599</v>
      </c>
      <c r="CK17" s="34">
        <f t="shared" si="0"/>
        <v>0</v>
      </c>
      <c r="CL17" s="54">
        <f t="shared" si="1"/>
        <v>2.564492010724615E-3</v>
      </c>
      <c r="CM17" s="54">
        <f t="shared" si="2"/>
        <v>2.7438432824740916E-3</v>
      </c>
      <c r="CN17" s="54">
        <f t="shared" si="3"/>
        <v>2.6480071107446001E-3</v>
      </c>
      <c r="CO17" s="54">
        <f t="shared" si="4"/>
        <v>2.0315271832455311E-3</v>
      </c>
      <c r="CP17" s="54">
        <f t="shared" si="5"/>
        <v>2.0658196789563269E-3</v>
      </c>
      <c r="CQ17" s="54">
        <f t="shared" si="6"/>
        <v>2.6382042646404076E-3</v>
      </c>
      <c r="CR17" s="54">
        <f t="shared" si="7"/>
        <v>2.6366818006640152E-3</v>
      </c>
      <c r="CS17" s="22">
        <f t="shared" si="8"/>
        <v>2.6579758315663374E-3</v>
      </c>
      <c r="CT17" s="72">
        <f t="shared" si="9"/>
        <v>2.3656401321442213</v>
      </c>
      <c r="CU17" s="22">
        <f t="shared" si="10"/>
        <v>2.7257302161988193E-3</v>
      </c>
      <c r="CV17" s="72">
        <f t="shared" si="11"/>
        <v>-8.9958419531270997E-2</v>
      </c>
      <c r="CW17" s="79">
        <f t="shared" si="13"/>
        <v>2.7371164825542894E-3</v>
      </c>
      <c r="CX17" s="79">
        <f t="shared" si="14"/>
        <v>2.7517884564497866E-3</v>
      </c>
      <c r="CY17" s="72">
        <f t="shared" si="12"/>
        <v>0.35786300510227137</v>
      </c>
    </row>
    <row r="18" spans="1:103" x14ac:dyDescent="0.25">
      <c r="A18" s="27" t="s">
        <v>17</v>
      </c>
      <c r="B18" s="82">
        <v>77565.136465999996</v>
      </c>
      <c r="C18" s="82">
        <v>487.01042546999997</v>
      </c>
      <c r="D18" s="82">
        <v>18741.029063999998</v>
      </c>
      <c r="E18" s="82">
        <v>14808.995781</v>
      </c>
      <c r="F18" s="82">
        <v>8878.8419412999992</v>
      </c>
      <c r="G18" s="82">
        <v>13473.64537</v>
      </c>
      <c r="H18" s="82">
        <v>39481.263967999999</v>
      </c>
      <c r="I18" s="84">
        <v>43.643971897999997</v>
      </c>
      <c r="J18" s="84">
        <v>46.310724514999997</v>
      </c>
      <c r="K18" s="82">
        <v>115.11611094</v>
      </c>
      <c r="L18" s="84">
        <v>109.80497086</v>
      </c>
      <c r="M18" s="82">
        <v>996.24287922999997</v>
      </c>
      <c r="N18" s="84">
        <v>1274.8340596</v>
      </c>
      <c r="O18" s="86">
        <v>8.5692914480999995</v>
      </c>
      <c r="P18" s="86">
        <v>8.3280812551000007</v>
      </c>
      <c r="Q18" s="84">
        <v>44.047633654000002</v>
      </c>
      <c r="R18" s="25"/>
      <c r="S18" s="27" t="s">
        <v>17</v>
      </c>
      <c r="T18" s="88">
        <v>17.8321588401563</v>
      </c>
      <c r="U18" s="25">
        <v>1752.2116963753799</v>
      </c>
      <c r="V18" s="88">
        <v>8.5850401378962697</v>
      </c>
      <c r="W18" s="25">
        <v>42.284274690771603</v>
      </c>
      <c r="X18" s="25">
        <v>37.900365303704703</v>
      </c>
      <c r="Y18" s="25">
        <v>54.5768698064877</v>
      </c>
      <c r="Z18" s="88">
        <v>16.6445654885752</v>
      </c>
      <c r="AA18" s="25">
        <v>283.04972046502098</v>
      </c>
      <c r="AB18" s="88">
        <v>8.3512839871845497</v>
      </c>
      <c r="AC18" s="25">
        <v>4664.57592467838</v>
      </c>
      <c r="AD18" s="25">
        <v>115.441044468455</v>
      </c>
      <c r="AE18" s="25">
        <v>77774.923264471203</v>
      </c>
      <c r="AF18" s="25">
        <v>467.99160833453101</v>
      </c>
      <c r="AG18" s="25">
        <v>401.09217288897003</v>
      </c>
      <c r="AH18" s="25">
        <v>112.35906658180799</v>
      </c>
      <c r="AI18" s="25">
        <v>20538.959488880701</v>
      </c>
      <c r="AJ18" s="88">
        <v>10.7651188995348</v>
      </c>
      <c r="AK18" s="25">
        <v>139.010405480575</v>
      </c>
      <c r="AL18" s="25">
        <v>139.010405480575</v>
      </c>
      <c r="AM18" s="25">
        <v>997.83523889831599</v>
      </c>
      <c r="AN18" s="25">
        <v>0</v>
      </c>
      <c r="AO18" s="25">
        <v>546.39809380123404</v>
      </c>
      <c r="AP18" s="25">
        <v>11.392300171158499</v>
      </c>
      <c r="AQ18" s="88">
        <v>846.17969497764898</v>
      </c>
      <c r="AR18" s="25">
        <v>102.640514539317</v>
      </c>
      <c r="AS18" s="25">
        <v>994.76936461467994</v>
      </c>
      <c r="AT18" s="25">
        <v>10.798370936749601</v>
      </c>
      <c r="AU18" s="25">
        <v>488.29913177869201</v>
      </c>
      <c r="AV18" s="25">
        <v>0</v>
      </c>
      <c r="AW18" s="88">
        <v>41882.541641623196</v>
      </c>
      <c r="AX18" s="25">
        <v>16911.962942563801</v>
      </c>
      <c r="AY18" s="25">
        <v>1879.10158550708</v>
      </c>
      <c r="AZ18" s="25">
        <v>18791.0645280709</v>
      </c>
      <c r="BA18" s="25">
        <v>0.22708976260213301</v>
      </c>
      <c r="BB18" s="25">
        <v>391.89168264017201</v>
      </c>
      <c r="BC18" s="25">
        <v>407.28053491724398</v>
      </c>
      <c r="BD18" s="25">
        <v>4986.7719756756096</v>
      </c>
      <c r="BE18" s="25">
        <v>231.47551585238199</v>
      </c>
      <c r="BF18" s="25">
        <v>302.57715546610098</v>
      </c>
      <c r="BG18" s="25">
        <v>243.571092675584</v>
      </c>
      <c r="BH18" s="25">
        <v>136.27485508494499</v>
      </c>
      <c r="BI18" s="25">
        <v>99.9668252955491</v>
      </c>
      <c r="BJ18" s="25">
        <v>235.76898381508599</v>
      </c>
      <c r="BK18" s="25">
        <v>14844.803592488401</v>
      </c>
      <c r="BL18" s="25">
        <v>8900.9349543134995</v>
      </c>
      <c r="BM18" s="25">
        <v>5943.8686381749003</v>
      </c>
      <c r="BN18" s="25">
        <v>56.418481986551697</v>
      </c>
      <c r="BO18" s="25">
        <v>6.5757993444729497</v>
      </c>
      <c r="BP18" s="25">
        <v>4076.1663549927398</v>
      </c>
      <c r="BQ18" s="25">
        <v>282.41671611761802</v>
      </c>
      <c r="BR18" s="25">
        <v>416.659916717935</v>
      </c>
      <c r="BS18" s="25">
        <v>57.849737021760703</v>
      </c>
      <c r="BT18" s="25">
        <v>74.451065593381799</v>
      </c>
      <c r="BU18" s="25">
        <v>1043.6102231749801</v>
      </c>
      <c r="BV18" s="25">
        <v>286.80747171218297</v>
      </c>
      <c r="BW18" s="25">
        <v>459.72924463514198</v>
      </c>
      <c r="BX18" s="25">
        <v>750.83866035639198</v>
      </c>
      <c r="BY18" s="25">
        <v>19.303791265627702</v>
      </c>
      <c r="BZ18" s="25">
        <v>13510.085240344801</v>
      </c>
      <c r="CA18" s="25">
        <v>2862.23326666606</v>
      </c>
      <c r="CB18" s="25">
        <v>59.798452486231099</v>
      </c>
      <c r="CC18" s="25">
        <v>210.86254855557101</v>
      </c>
      <c r="CD18" s="25">
        <v>4338.1959486582</v>
      </c>
      <c r="CE18" s="88">
        <v>0.78772141495044301</v>
      </c>
      <c r="CF18" s="25">
        <v>1829.58675079719</v>
      </c>
      <c r="CG18" s="25">
        <v>39578.487518000104</v>
      </c>
      <c r="CH18" s="25">
        <v>2609.9173042942498</v>
      </c>
      <c r="CK18" s="34">
        <f t="shared" si="0"/>
        <v>0</v>
      </c>
      <c r="CL18" s="54">
        <f t="shared" si="1"/>
        <v>2.7046532505382078E-3</v>
      </c>
      <c r="CM18" s="54">
        <f t="shared" si="2"/>
        <v>2.6461575385133655E-3</v>
      </c>
      <c r="CN18" s="54">
        <f t="shared" si="3"/>
        <v>2.6698354663466776E-3</v>
      </c>
      <c r="CO18" s="54">
        <f t="shared" si="4"/>
        <v>2.41797702004498E-3</v>
      </c>
      <c r="CP18" s="54">
        <f t="shared" si="5"/>
        <v>2.4882764170780455E-3</v>
      </c>
      <c r="CQ18" s="54">
        <f t="shared" si="6"/>
        <v>2.7045294234874545E-3</v>
      </c>
      <c r="CR18" s="54">
        <f t="shared" si="7"/>
        <v>2.4625237449060664E-3</v>
      </c>
      <c r="CS18" s="22">
        <f t="shared" si="8"/>
        <v>2.8226590162029122E-3</v>
      </c>
      <c r="CT18" s="72">
        <f t="shared" si="9"/>
        <v>0.26597552362006982</v>
      </c>
      <c r="CU18" s="22">
        <f t="shared" si="10"/>
        <v>1.5983649183487888E-3</v>
      </c>
      <c r="CV18" s="72">
        <f t="shared" si="11"/>
        <v>-0.21968717644176761</v>
      </c>
      <c r="CW18" s="79">
        <f t="shared" si="13"/>
        <v>1.8378053648486924E-3</v>
      </c>
      <c r="CX18" s="79">
        <f t="shared" si="14"/>
        <v>2.7860837777417095E-3</v>
      </c>
      <c r="CY18" s="72">
        <f t="shared" si="12"/>
        <v>-0.75484787624297289</v>
      </c>
    </row>
    <row r="19" spans="1:103" x14ac:dyDescent="0.25">
      <c r="A19" s="27" t="s">
        <v>18</v>
      </c>
      <c r="B19" s="82">
        <v>58861.701992000002</v>
      </c>
      <c r="C19" s="82">
        <v>8385.5863654999994</v>
      </c>
      <c r="D19" s="82">
        <v>66557.656575999994</v>
      </c>
      <c r="E19" s="82">
        <v>26727.106081999998</v>
      </c>
      <c r="F19" s="82">
        <v>15927.58418</v>
      </c>
      <c r="G19" s="82">
        <v>54953.132001999998</v>
      </c>
      <c r="H19" s="82">
        <v>42136.458059999997</v>
      </c>
      <c r="I19" s="84">
        <v>342.51045606000002</v>
      </c>
      <c r="J19" s="84">
        <v>236.42146001</v>
      </c>
      <c r="K19" s="82">
        <v>170.76974412000001</v>
      </c>
      <c r="L19" s="84">
        <v>276.34194222999997</v>
      </c>
      <c r="M19" s="82">
        <v>907.44766676999996</v>
      </c>
      <c r="N19" s="84">
        <v>5383.9196318000004</v>
      </c>
      <c r="O19" s="86">
        <v>51.777638355999997</v>
      </c>
      <c r="P19" s="86">
        <v>48.562115824999999</v>
      </c>
      <c r="Q19" s="84">
        <v>98.318731069999998</v>
      </c>
      <c r="R19" s="25"/>
      <c r="S19" s="27" t="s">
        <v>18</v>
      </c>
      <c r="T19" s="88">
        <v>22.171848368396901</v>
      </c>
      <c r="U19" s="25">
        <v>1063.82553345575</v>
      </c>
      <c r="V19" s="88">
        <v>51.918266241810102</v>
      </c>
      <c r="W19" s="25">
        <v>608.92546888797494</v>
      </c>
      <c r="X19" s="25">
        <v>606.74871558970005</v>
      </c>
      <c r="Y19" s="25">
        <v>117.54860854438201</v>
      </c>
      <c r="Z19" s="88">
        <v>859.83285661669299</v>
      </c>
      <c r="AA19" s="25">
        <v>1492.8014988089701</v>
      </c>
      <c r="AB19" s="88">
        <v>48.695019566445701</v>
      </c>
      <c r="AC19" s="25">
        <v>30893.055456156399</v>
      </c>
      <c r="AD19" s="25">
        <v>171.23541935477999</v>
      </c>
      <c r="AE19" s="25">
        <v>59026.387708522401</v>
      </c>
      <c r="AF19" s="25">
        <v>1272.93727862777</v>
      </c>
      <c r="AG19" s="25">
        <v>987.34637395773802</v>
      </c>
      <c r="AH19" s="25">
        <v>459.26186339320401</v>
      </c>
      <c r="AI19" s="25">
        <v>344.21536691692103</v>
      </c>
      <c r="AJ19" s="88">
        <v>16.528384793816599</v>
      </c>
      <c r="AK19" s="25">
        <v>956.86869036459404</v>
      </c>
      <c r="AL19" s="25">
        <v>956.86869036459404</v>
      </c>
      <c r="AM19" s="25">
        <v>909.61372495076205</v>
      </c>
      <c r="AN19" s="25">
        <v>0</v>
      </c>
      <c r="AO19" s="25">
        <v>342.62859339560498</v>
      </c>
      <c r="AP19" s="25">
        <v>36.280231980338598</v>
      </c>
      <c r="AQ19" s="88">
        <v>2180.5947318875201</v>
      </c>
      <c r="AR19" s="25">
        <v>112.65585313995</v>
      </c>
      <c r="AS19" s="25">
        <v>2434.17593532103</v>
      </c>
      <c r="AT19" s="25">
        <v>20.483168746792899</v>
      </c>
      <c r="AU19" s="25">
        <v>8408.4711321180403</v>
      </c>
      <c r="AV19" s="25">
        <v>0</v>
      </c>
      <c r="AW19" s="88">
        <v>45039.538436900897</v>
      </c>
      <c r="AX19" s="25">
        <v>60071.318035629803</v>
      </c>
      <c r="AY19" s="25">
        <v>6674.5939639112203</v>
      </c>
      <c r="AZ19" s="25">
        <v>66745.911999541</v>
      </c>
      <c r="BA19" s="25">
        <v>0.81772037293204403</v>
      </c>
      <c r="BB19" s="25">
        <v>1613.7141158184299</v>
      </c>
      <c r="BC19" s="25">
        <v>255.17419047559099</v>
      </c>
      <c r="BD19" s="25">
        <v>15999.7127272378</v>
      </c>
      <c r="BE19" s="25">
        <v>180.017255732336</v>
      </c>
      <c r="BF19" s="25">
        <v>194.989490551252</v>
      </c>
      <c r="BG19" s="25">
        <v>561.93316623841804</v>
      </c>
      <c r="BH19" s="25">
        <v>148.51300270224701</v>
      </c>
      <c r="BI19" s="25">
        <v>160.93748064132501</v>
      </c>
      <c r="BJ19" s="25">
        <v>381.71163037408297</v>
      </c>
      <c r="BK19" s="25">
        <v>26804.4494003117</v>
      </c>
      <c r="BL19" s="25">
        <v>15974.891156572001</v>
      </c>
      <c r="BM19" s="25">
        <v>10829.558243739701</v>
      </c>
      <c r="BN19" s="25">
        <v>25.922617907002401</v>
      </c>
      <c r="BO19" s="25">
        <v>6.02023187338854</v>
      </c>
      <c r="BP19" s="25">
        <v>6080.1289005885101</v>
      </c>
      <c r="BQ19" s="25">
        <v>452.83229304166201</v>
      </c>
      <c r="BR19" s="25">
        <v>1137.18128884108</v>
      </c>
      <c r="BS19" s="25">
        <v>189.42195735335099</v>
      </c>
      <c r="BT19" s="25">
        <v>104.34421669827</v>
      </c>
      <c r="BU19" s="25">
        <v>2846.82047391689</v>
      </c>
      <c r="BV19" s="25">
        <v>1549.5920604908999</v>
      </c>
      <c r="BW19" s="25">
        <v>996.75189880145797</v>
      </c>
      <c r="BX19" s="25">
        <v>2235.32553577207</v>
      </c>
      <c r="BY19" s="25">
        <v>16.865525063090899</v>
      </c>
      <c r="BZ19" s="25">
        <v>55103.285615962297</v>
      </c>
      <c r="CA19" s="25">
        <v>10578.298188589401</v>
      </c>
      <c r="CB19" s="25">
        <v>8.6408060680015497E-2</v>
      </c>
      <c r="CC19" s="25">
        <v>2377.4327960557098</v>
      </c>
      <c r="CD19" s="25">
        <v>3156.5575892491602</v>
      </c>
      <c r="CE19" s="88">
        <v>4.0069568198753203</v>
      </c>
      <c r="CF19" s="25">
        <v>3208.4633684355099</v>
      </c>
      <c r="CG19" s="25">
        <v>42250.3385377624</v>
      </c>
      <c r="CH19" s="25">
        <v>1396.63809123599</v>
      </c>
      <c r="CK19" s="34">
        <f t="shared" si="0"/>
        <v>0</v>
      </c>
      <c r="CL19" s="54">
        <f t="shared" si="1"/>
        <v>2.7978415667420198E-3</v>
      </c>
      <c r="CM19" s="54">
        <f t="shared" si="2"/>
        <v>2.729059796246742E-3</v>
      </c>
      <c r="CN19" s="54">
        <f t="shared" si="3"/>
        <v>2.8284563072926631E-3</v>
      </c>
      <c r="CO19" s="54">
        <f t="shared" si="4"/>
        <v>2.8938156669266182E-3</v>
      </c>
      <c r="CP19" s="54">
        <f t="shared" si="5"/>
        <v>2.9701288053089465E-3</v>
      </c>
      <c r="CQ19" s="54">
        <f t="shared" si="6"/>
        <v>2.7323941055231167E-3</v>
      </c>
      <c r="CR19" s="54">
        <f t="shared" si="7"/>
        <v>2.7026590037597178E-3</v>
      </c>
      <c r="CS19" s="22">
        <f t="shared" si="8"/>
        <v>2.7269188531005191E-3</v>
      </c>
      <c r="CT19" s="72">
        <f t="shared" si="9"/>
        <v>2.4626256247710319</v>
      </c>
      <c r="CU19" s="22">
        <f t="shared" si="10"/>
        <v>2.3869786215573556E-3</v>
      </c>
      <c r="CV19" s="72">
        <f t="shared" si="11"/>
        <v>-0.54788033592782026</v>
      </c>
      <c r="CW19" s="79">
        <f t="shared" si="13"/>
        <v>2.7159965242757869E-3</v>
      </c>
      <c r="CX19" s="79">
        <f t="shared" si="14"/>
        <v>2.7367782310935159E-3</v>
      </c>
      <c r="CY19" s="72">
        <f t="shared" si="12"/>
        <v>-0.79166565186638249</v>
      </c>
    </row>
    <row r="20" spans="1:103" x14ac:dyDescent="0.25">
      <c r="A20" s="27" t="s">
        <v>19</v>
      </c>
      <c r="B20" s="82">
        <v>4901.1771189000001</v>
      </c>
      <c r="C20" s="82">
        <v>265.57943243</v>
      </c>
      <c r="D20" s="82">
        <v>4502.1463987999996</v>
      </c>
      <c r="E20" s="82">
        <v>1415.356481</v>
      </c>
      <c r="F20" s="82">
        <v>1148.2557360999999</v>
      </c>
      <c r="G20" s="82">
        <v>1128.9297709</v>
      </c>
      <c r="H20" s="82">
        <v>1742.5787264999999</v>
      </c>
      <c r="I20" s="84">
        <v>56.313858377000003</v>
      </c>
      <c r="J20" s="84">
        <v>9.7676650114000001</v>
      </c>
      <c r="K20" s="82">
        <v>0.65096790760000001</v>
      </c>
      <c r="L20" s="84">
        <v>36.22220935</v>
      </c>
      <c r="M20" s="82">
        <v>148.5330921</v>
      </c>
      <c r="N20" s="84">
        <v>443.17920000999999</v>
      </c>
      <c r="O20" s="86">
        <v>8.5536955737000007</v>
      </c>
      <c r="P20" s="86">
        <v>2.4283867999999999E-8</v>
      </c>
      <c r="Q20" s="84">
        <v>0.48488026620000002</v>
      </c>
      <c r="R20" s="25"/>
      <c r="S20" s="27" t="s">
        <v>19</v>
      </c>
      <c r="T20" s="88">
        <v>3.9750706771369999</v>
      </c>
      <c r="U20" s="25">
        <v>18.6405804833799</v>
      </c>
      <c r="V20" s="88">
        <v>8.5771815259536499</v>
      </c>
      <c r="W20" s="25">
        <v>16.045460176703902</v>
      </c>
      <c r="X20" s="25">
        <v>15.7306558980838</v>
      </c>
      <c r="Y20" s="25">
        <v>11.5983740472065</v>
      </c>
      <c r="Z20" s="88">
        <v>10.831685060040201</v>
      </c>
      <c r="AA20" s="25">
        <v>48.593159044735103</v>
      </c>
      <c r="AB20" s="88">
        <v>2.4344123311562801E-8</v>
      </c>
      <c r="AC20" s="25">
        <v>1263.335969539</v>
      </c>
      <c r="AD20" s="25">
        <v>0.65274781670772797</v>
      </c>
      <c r="AE20" s="25">
        <v>4914.1902994427801</v>
      </c>
      <c r="AF20" s="25">
        <v>55.608955561571399</v>
      </c>
      <c r="AG20" s="25">
        <v>33.714927169568298</v>
      </c>
      <c r="AH20" s="25">
        <v>10.4386250439336</v>
      </c>
      <c r="AI20" s="25">
        <v>29.885584124209899</v>
      </c>
      <c r="AJ20" s="88">
        <v>2.2982458866058102</v>
      </c>
      <c r="AK20" s="25">
        <v>22.867000810682502</v>
      </c>
      <c r="AL20" s="25">
        <v>22.867000810682502</v>
      </c>
      <c r="AM20" s="25">
        <v>148.93932679362999</v>
      </c>
      <c r="AN20" s="25">
        <v>0</v>
      </c>
      <c r="AO20" s="25">
        <v>32.722357515448302</v>
      </c>
      <c r="AP20" s="25">
        <v>4.1012260939554803</v>
      </c>
      <c r="AQ20" s="88">
        <v>174.96896438042299</v>
      </c>
      <c r="AR20" s="25">
        <v>6.3298518008961997</v>
      </c>
      <c r="AS20" s="25">
        <v>156.40966353571801</v>
      </c>
      <c r="AT20" s="25">
        <v>4.1101009408216003</v>
      </c>
      <c r="AU20" s="25">
        <v>266.30422249012003</v>
      </c>
      <c r="AV20" s="25">
        <v>0</v>
      </c>
      <c r="AW20" s="88">
        <v>1828.74132023787</v>
      </c>
      <c r="AX20" s="25">
        <v>4062.9176227561002</v>
      </c>
      <c r="AY20" s="25">
        <v>451.43614102966899</v>
      </c>
      <c r="AZ20" s="25">
        <v>4514.3537637857698</v>
      </c>
      <c r="BA20" s="25">
        <v>1.9163915851634801E-2</v>
      </c>
      <c r="BB20" s="25">
        <v>44.122551238997502</v>
      </c>
      <c r="BC20" s="25">
        <v>3.2391439294079998</v>
      </c>
      <c r="BD20" s="25">
        <v>563.93197110335802</v>
      </c>
      <c r="BE20" s="25">
        <v>14.5714126038239</v>
      </c>
      <c r="BF20" s="25">
        <v>18.538801999592099</v>
      </c>
      <c r="BG20" s="25">
        <v>52.571574629210097</v>
      </c>
      <c r="BH20" s="25">
        <v>5.0559633901574497</v>
      </c>
      <c r="BI20" s="25">
        <v>1.38208409045563</v>
      </c>
      <c r="BJ20" s="25">
        <v>50.018549402822899</v>
      </c>
      <c r="BK20" s="25">
        <v>1419.1630016377201</v>
      </c>
      <c r="BL20" s="25">
        <v>1151.3273453934</v>
      </c>
      <c r="BM20" s="25">
        <v>267.83565624431498</v>
      </c>
      <c r="BN20" s="25">
        <v>0.94186653108241403</v>
      </c>
      <c r="BO20" s="25">
        <v>0.109043132238738</v>
      </c>
      <c r="BP20" s="25">
        <v>142.76519530195</v>
      </c>
      <c r="BQ20" s="25">
        <v>60.502167106819101</v>
      </c>
      <c r="BR20" s="25">
        <v>149.50149131654501</v>
      </c>
      <c r="BS20" s="25">
        <v>14.660644481996499</v>
      </c>
      <c r="BT20" s="25">
        <v>8.6295742713999992</v>
      </c>
      <c r="BU20" s="25">
        <v>374.29704613722703</v>
      </c>
      <c r="BV20" s="25">
        <v>25.142163831185002</v>
      </c>
      <c r="BW20" s="25">
        <v>73.210999068547196</v>
      </c>
      <c r="BX20" s="25">
        <v>181.176057287102</v>
      </c>
      <c r="BY20" s="25">
        <v>0.15573071302677999</v>
      </c>
      <c r="BZ20" s="25">
        <v>1131.9419075050801</v>
      </c>
      <c r="CA20" s="25">
        <v>408.20638803864398</v>
      </c>
      <c r="CB20" s="25">
        <v>1.5152681777922801</v>
      </c>
      <c r="CC20" s="25">
        <v>200.66993847338401</v>
      </c>
      <c r="CD20" s="25">
        <v>70.458883206901405</v>
      </c>
      <c r="CE20" s="88">
        <v>0.68607955837761803</v>
      </c>
      <c r="CF20" s="25">
        <v>130.82355858401101</v>
      </c>
      <c r="CG20" s="25">
        <v>1747.3315960912</v>
      </c>
      <c r="CH20" s="25">
        <v>48.892046625631899</v>
      </c>
      <c r="CK20" s="34">
        <f t="shared" si="0"/>
        <v>0</v>
      </c>
      <c r="CL20" s="54">
        <f t="shared" si="1"/>
        <v>2.6551132977011482E-3</v>
      </c>
      <c r="CM20" s="54">
        <f t="shared" si="2"/>
        <v>2.7290895740243923E-3</v>
      </c>
      <c r="CN20" s="54">
        <f t="shared" si="3"/>
        <v>2.7114544718101572E-3</v>
      </c>
      <c r="CO20" s="54">
        <f t="shared" si="4"/>
        <v>2.689443040548059E-3</v>
      </c>
      <c r="CP20" s="54">
        <f t="shared" si="5"/>
        <v>2.675021945749386E-3</v>
      </c>
      <c r="CQ20" s="54">
        <f t="shared" si="6"/>
        <v>2.6681346198167296E-3</v>
      </c>
      <c r="CR20" s="54">
        <f t="shared" si="7"/>
        <v>2.7274920317352583E-3</v>
      </c>
      <c r="CS20" s="22">
        <f t="shared" si="8"/>
        <v>2.7342501634069214E-3</v>
      </c>
      <c r="CT20" s="72">
        <f t="shared" si="9"/>
        <v>-0.36870220726382885</v>
      </c>
      <c r="CU20" s="22">
        <f t="shared" si="10"/>
        <v>2.7349776934320162E-3</v>
      </c>
      <c r="CV20" s="72">
        <f t="shared" si="11"/>
        <v>-0.64707354602339462</v>
      </c>
      <c r="CW20" s="79">
        <f t="shared" si="13"/>
        <v>2.7457082206504249E-3</v>
      </c>
      <c r="CX20" s="79">
        <f t="shared" si="14"/>
        <v>2.4812897007512403E-3</v>
      </c>
      <c r="CY20" s="72">
        <f t="shared" si="12"/>
        <v>7.4765275622215039</v>
      </c>
    </row>
    <row r="21" spans="1:103" x14ac:dyDescent="0.25">
      <c r="A21" s="27" t="s">
        <v>20</v>
      </c>
      <c r="B21" s="82">
        <v>4048.3445642000001</v>
      </c>
      <c r="C21" s="82">
        <v>231.56339113999999</v>
      </c>
      <c r="D21" s="82">
        <v>5473.2159604999997</v>
      </c>
      <c r="E21" s="82">
        <v>894.65970471000003</v>
      </c>
      <c r="F21" s="82">
        <v>678.29377925999995</v>
      </c>
      <c r="G21" s="82">
        <v>383.92829754000002</v>
      </c>
      <c r="H21" s="82">
        <v>1348.1561999</v>
      </c>
      <c r="I21" s="84">
        <v>7.0655248889999998</v>
      </c>
      <c r="J21" s="84">
        <v>7.1909467087000003</v>
      </c>
      <c r="K21" s="82">
        <v>0.212425154</v>
      </c>
      <c r="L21" s="84">
        <v>26.730781265000001</v>
      </c>
      <c r="M21" s="82">
        <v>23.105642122999999</v>
      </c>
      <c r="N21" s="84">
        <v>1.9437864436000001</v>
      </c>
      <c r="O21" s="86">
        <v>2.4767375697</v>
      </c>
      <c r="P21" s="86">
        <v>9.20965755E-2</v>
      </c>
      <c r="Q21" s="84">
        <v>0.1726172959</v>
      </c>
      <c r="R21" s="25"/>
      <c r="S21" s="27" t="s">
        <v>20</v>
      </c>
      <c r="T21" s="88">
        <v>4.9431299053005597</v>
      </c>
      <c r="U21" s="25">
        <v>11.717849237038701</v>
      </c>
      <c r="V21" s="88">
        <v>2.4823101327422599</v>
      </c>
      <c r="W21" s="25">
        <v>10.858524237689201</v>
      </c>
      <c r="X21" s="25">
        <v>10.4663921523795</v>
      </c>
      <c r="Y21" s="25">
        <v>14.9778017267707</v>
      </c>
      <c r="Z21" s="88">
        <v>27.159726372064501</v>
      </c>
      <c r="AA21" s="25">
        <v>41.848660270730399</v>
      </c>
      <c r="AB21" s="88">
        <v>9.2283963041337402E-2</v>
      </c>
      <c r="AC21" s="25">
        <v>446.24198858826799</v>
      </c>
      <c r="AD21" s="25">
        <v>0.213006349562326</v>
      </c>
      <c r="AE21" s="25">
        <v>4059.0082950533701</v>
      </c>
      <c r="AF21" s="25">
        <v>30.216629317883601</v>
      </c>
      <c r="AG21" s="25">
        <v>41.9657695401987</v>
      </c>
      <c r="AH21" s="25">
        <v>8.6624915015934203</v>
      </c>
      <c r="AI21" s="25">
        <v>13.389695643382501</v>
      </c>
      <c r="AJ21" s="88">
        <v>2.8501994898489702</v>
      </c>
      <c r="AK21" s="25">
        <v>48.8145354988661</v>
      </c>
      <c r="AL21" s="25">
        <v>48.8145354988661</v>
      </c>
      <c r="AM21" s="25">
        <v>23.167065292621999</v>
      </c>
      <c r="AN21" s="25">
        <v>0</v>
      </c>
      <c r="AO21" s="25">
        <v>48.065845487460798</v>
      </c>
      <c r="AP21" s="25">
        <v>2.7786863459367801</v>
      </c>
      <c r="AQ21" s="88">
        <v>81.189097183462806</v>
      </c>
      <c r="AR21" s="25">
        <v>10.2883825199838</v>
      </c>
      <c r="AS21" s="25">
        <v>10.641179230534</v>
      </c>
      <c r="AT21" s="25">
        <v>1.62490343145155</v>
      </c>
      <c r="AU21" s="25">
        <v>231.93416738548399</v>
      </c>
      <c r="AV21" s="25">
        <v>0</v>
      </c>
      <c r="AW21" s="88">
        <v>1445.6972811058299</v>
      </c>
      <c r="AX21" s="25">
        <v>4938.4770096992197</v>
      </c>
      <c r="AY21" s="25">
        <v>548.72042864994398</v>
      </c>
      <c r="AZ21" s="25">
        <v>5487.1974383491697</v>
      </c>
      <c r="BA21" s="25">
        <v>2.1632485409702001E-2</v>
      </c>
      <c r="BB21" s="25">
        <v>55.344935193207498</v>
      </c>
      <c r="BC21" s="25">
        <v>8.4230178434387692</v>
      </c>
      <c r="BD21" s="25">
        <v>526.99930726381001</v>
      </c>
      <c r="BE21" s="25">
        <v>60.426752940249102</v>
      </c>
      <c r="BF21" s="25">
        <v>9.5187653983696805</v>
      </c>
      <c r="BG21" s="25">
        <v>49.966353579479303</v>
      </c>
      <c r="BH21" s="25">
        <v>6.5075639769176101</v>
      </c>
      <c r="BI21" s="25">
        <v>11.206414070338401</v>
      </c>
      <c r="BJ21" s="25">
        <v>12.1113605766188</v>
      </c>
      <c r="BK21" s="25">
        <v>896.90477345497095</v>
      </c>
      <c r="BL21" s="25">
        <v>679.97949333007898</v>
      </c>
      <c r="BM21" s="25">
        <v>216.925280124891</v>
      </c>
      <c r="BN21" s="25">
        <v>2.6404315526601398</v>
      </c>
      <c r="BO21" s="25">
        <v>0.27555183846734599</v>
      </c>
      <c r="BP21" s="25">
        <v>220.72577118625199</v>
      </c>
      <c r="BQ21" s="25">
        <v>5.1089837490699201</v>
      </c>
      <c r="BR21" s="25">
        <v>50.255599696864401</v>
      </c>
      <c r="BS21" s="25">
        <v>9.4190602231077492</v>
      </c>
      <c r="BT21" s="25">
        <v>10.4478087233585</v>
      </c>
      <c r="BU21" s="25">
        <v>127.903643250274</v>
      </c>
      <c r="BV21" s="25">
        <v>39.4753745487061</v>
      </c>
      <c r="BW21" s="25">
        <v>23.690747294102</v>
      </c>
      <c r="BX21" s="25">
        <v>69.599365956447599</v>
      </c>
      <c r="BY21" s="25">
        <v>1.7523014740638301</v>
      </c>
      <c r="BZ21" s="25">
        <v>384.90388599987801</v>
      </c>
      <c r="CA21" s="25">
        <v>449.03468368426701</v>
      </c>
      <c r="CB21" s="25">
        <v>0.78265487772218301</v>
      </c>
      <c r="CC21" s="25">
        <v>24.330092185803601</v>
      </c>
      <c r="CD21" s="25">
        <v>205.37488508503699</v>
      </c>
      <c r="CE21" s="88">
        <v>0</v>
      </c>
      <c r="CF21" s="25">
        <v>85.203693989776198</v>
      </c>
      <c r="CG21" s="25">
        <v>1351.3225343783199</v>
      </c>
      <c r="CH21" s="25">
        <v>34.002768492383503</v>
      </c>
      <c r="CK21" s="34">
        <f t="shared" si="0"/>
        <v>0</v>
      </c>
      <c r="CL21" s="54">
        <f t="shared" si="1"/>
        <v>2.6340966496949539E-3</v>
      </c>
      <c r="CM21" s="54">
        <f t="shared" si="2"/>
        <v>1.6011868009819781E-3</v>
      </c>
      <c r="CN21" s="54">
        <f t="shared" si="3"/>
        <v>2.5545269819560973E-3</v>
      </c>
      <c r="CO21" s="54">
        <f t="shared" si="4"/>
        <v>2.5094108219601229E-3</v>
      </c>
      <c r="CP21" s="54">
        <f t="shared" si="5"/>
        <v>2.4852270824569523E-3</v>
      </c>
      <c r="CQ21" s="54">
        <f t="shared" si="6"/>
        <v>2.5410694291851574E-3</v>
      </c>
      <c r="CR21" s="54">
        <f t="shared" si="7"/>
        <v>2.3486406683103428E-3</v>
      </c>
      <c r="CS21" s="22">
        <f t="shared" si="8"/>
        <v>2.7360016051865398E-3</v>
      </c>
      <c r="CT21" s="72">
        <f t="shared" si="9"/>
        <v>0.82615446271230031</v>
      </c>
      <c r="CU21" s="22">
        <f t="shared" si="10"/>
        <v>2.658362372922639E-3</v>
      </c>
      <c r="CV21" s="72">
        <f t="shared" si="11"/>
        <v>4.4744590207275792</v>
      </c>
      <c r="CW21" s="79">
        <f t="shared" si="13"/>
        <v>2.2499610416677391E-3</v>
      </c>
      <c r="CX21" s="79">
        <f t="shared" si="14"/>
        <v>2.0346852238539818E-3</v>
      </c>
      <c r="CY21" s="72">
        <f t="shared" si="12"/>
        <v>8.4133291972832378</v>
      </c>
    </row>
    <row r="22" spans="1:103" x14ac:dyDescent="0.25">
      <c r="A22" s="27" t="s">
        <v>21</v>
      </c>
      <c r="B22" s="82">
        <v>2486.4055742</v>
      </c>
      <c r="C22" s="82">
        <v>154.54315804999999</v>
      </c>
      <c r="D22" s="82">
        <v>3148.6804594999999</v>
      </c>
      <c r="E22" s="82">
        <v>838.70450582000001</v>
      </c>
      <c r="F22" s="82">
        <v>667.64544605000003</v>
      </c>
      <c r="G22" s="82">
        <v>344.60025007000002</v>
      </c>
      <c r="H22" s="82">
        <v>1407.2693389999999</v>
      </c>
      <c r="I22" s="84">
        <v>1.2751448314</v>
      </c>
      <c r="J22" s="84">
        <v>2.0157776143000001</v>
      </c>
      <c r="K22" s="82">
        <v>1.3611610688</v>
      </c>
      <c r="L22" s="84">
        <v>30.664874449999999</v>
      </c>
      <c r="M22" s="82">
        <v>6.4086077664000003</v>
      </c>
      <c r="N22" s="84">
        <v>33.972945146999997</v>
      </c>
      <c r="O22" s="86">
        <v>0.7418971875</v>
      </c>
      <c r="P22" s="86">
        <v>5.8201629999999997E-4</v>
      </c>
      <c r="Q22" s="84">
        <v>0.19982402169999999</v>
      </c>
      <c r="R22" s="25"/>
      <c r="S22" s="27" t="s">
        <v>129</v>
      </c>
      <c r="T22" s="88">
        <v>2.2323857781488901</v>
      </c>
      <c r="U22" s="25">
        <v>13.744683706887599</v>
      </c>
      <c r="V22" s="88">
        <v>0.74391473301470701</v>
      </c>
      <c r="W22" s="25">
        <v>8.4886458857115503</v>
      </c>
      <c r="X22" s="25">
        <v>6.9568909564327397</v>
      </c>
      <c r="Y22" s="25">
        <v>10.314731814788599</v>
      </c>
      <c r="Z22" s="88">
        <v>0.98679396035591505</v>
      </c>
      <c r="AA22" s="25">
        <v>65.164262486893307</v>
      </c>
      <c r="AB22" s="88">
        <v>5.8361318044739896E-4</v>
      </c>
      <c r="AC22" s="25">
        <v>6874.4184857416003</v>
      </c>
      <c r="AD22" s="25">
        <v>1.36489078457999</v>
      </c>
      <c r="AE22" s="25">
        <v>2493.0888694513201</v>
      </c>
      <c r="AF22" s="25">
        <v>73.405793976060906</v>
      </c>
      <c r="AG22" s="25">
        <v>84.208694492375798</v>
      </c>
      <c r="AH22" s="25">
        <v>6.8974979846385303</v>
      </c>
      <c r="AI22" s="25">
        <v>12.467509188060101</v>
      </c>
      <c r="AJ22" s="88">
        <v>1.5283339415031101</v>
      </c>
      <c r="AK22" s="25">
        <v>66.673751007056396</v>
      </c>
      <c r="AL22" s="25">
        <v>66.673751007056396</v>
      </c>
      <c r="AM22" s="25">
        <v>6.3847702632340697</v>
      </c>
      <c r="AN22" s="25">
        <v>0</v>
      </c>
      <c r="AO22" s="25">
        <v>72.279478744771197</v>
      </c>
      <c r="AP22" s="25">
        <v>1.17499048315354</v>
      </c>
      <c r="AQ22" s="88">
        <v>78.038529053841103</v>
      </c>
      <c r="AR22" s="25">
        <v>5.45766659336745</v>
      </c>
      <c r="AS22" s="25">
        <v>15.030628160784699</v>
      </c>
      <c r="AT22" s="25">
        <v>1.0727482545737601</v>
      </c>
      <c r="AU22" s="25">
        <v>154.853375529875</v>
      </c>
      <c r="AV22" s="25">
        <v>0</v>
      </c>
      <c r="AW22" s="88">
        <v>1551.49310871542</v>
      </c>
      <c r="AX22" s="25">
        <v>2841.4921192288198</v>
      </c>
      <c r="AY22" s="25">
        <v>315.72175342420798</v>
      </c>
      <c r="AZ22" s="25">
        <v>3157.2138726530202</v>
      </c>
      <c r="BA22" s="25">
        <v>5.1418112706500499E-2</v>
      </c>
      <c r="BB22" s="25">
        <v>53.196600174283503</v>
      </c>
      <c r="BC22" s="25">
        <v>9.7298027210546891</v>
      </c>
      <c r="BD22" s="25">
        <v>528.73149114765704</v>
      </c>
      <c r="BE22" s="25">
        <v>13.363395430530399</v>
      </c>
      <c r="BF22" s="25">
        <v>12.8093675916599</v>
      </c>
      <c r="BG22" s="25">
        <v>46.187586273847103</v>
      </c>
      <c r="BH22" s="25">
        <v>9.9494588622813396</v>
      </c>
      <c r="BI22" s="25">
        <v>3.66240188528249</v>
      </c>
      <c r="BJ22" s="25">
        <v>3.3059796914438602</v>
      </c>
      <c r="BK22" s="25">
        <v>840.42744426562695</v>
      </c>
      <c r="BL22" s="25">
        <v>669.18518676577798</v>
      </c>
      <c r="BM22" s="25">
        <v>171.24225749984799</v>
      </c>
      <c r="BN22" s="25">
        <v>0.55826069798332301</v>
      </c>
      <c r="BO22" s="25">
        <v>0.18426553840727</v>
      </c>
      <c r="BP22" s="25">
        <v>194.40504558574</v>
      </c>
      <c r="BQ22" s="25">
        <v>6.8527903367008998</v>
      </c>
      <c r="BR22" s="25">
        <v>69.575023257373104</v>
      </c>
      <c r="BS22" s="25">
        <v>15.322224437573301</v>
      </c>
      <c r="BT22" s="25">
        <v>8.9693521261043703</v>
      </c>
      <c r="BU22" s="25">
        <v>175.446696024956</v>
      </c>
      <c r="BV22" s="25">
        <v>40.239636508663601</v>
      </c>
      <c r="BW22" s="25">
        <v>24.7116346307158</v>
      </c>
      <c r="BX22" s="25">
        <v>67.468557675270105</v>
      </c>
      <c r="BY22" s="25">
        <v>6.6833439988535801</v>
      </c>
      <c r="BZ22" s="25">
        <v>345.29169872253101</v>
      </c>
      <c r="CA22" s="25">
        <v>428.06219999060897</v>
      </c>
      <c r="CB22" s="25">
        <v>1.9823563489387499</v>
      </c>
      <c r="CC22" s="25">
        <v>6.9597370782298302</v>
      </c>
      <c r="CD22" s="25">
        <v>182.83496737270301</v>
      </c>
      <c r="CE22" s="88">
        <v>1.10813697574365E-2</v>
      </c>
      <c r="CF22" s="25">
        <v>88.929665819584997</v>
      </c>
      <c r="CG22" s="25">
        <v>1410.7566953708399</v>
      </c>
      <c r="CH22" s="25">
        <v>66.351614475975197</v>
      </c>
      <c r="CK22" s="34">
        <f t="shared" si="0"/>
        <v>0</v>
      </c>
      <c r="CL22" s="54">
        <f t="shared" si="1"/>
        <v>2.6879344708155184E-3</v>
      </c>
      <c r="CM22" s="54">
        <f t="shared" si="2"/>
        <v>2.0073194037787236E-3</v>
      </c>
      <c r="CN22" s="54">
        <f t="shared" si="3"/>
        <v>2.7101553373807255E-3</v>
      </c>
      <c r="CO22" s="54">
        <f t="shared" si="4"/>
        <v>2.0542854291004712E-3</v>
      </c>
      <c r="CP22" s="54">
        <f t="shared" si="5"/>
        <v>2.3062251452287165E-3</v>
      </c>
      <c r="CQ22" s="54">
        <f t="shared" si="6"/>
        <v>2.0065239430050829E-3</v>
      </c>
      <c r="CR22" s="54">
        <f t="shared" si="7"/>
        <v>2.478101578847773E-3</v>
      </c>
      <c r="CS22" s="22">
        <f t="shared" si="8"/>
        <v>2.7400987770522692E-3</v>
      </c>
      <c r="CT22" s="72">
        <f t="shared" si="9"/>
        <v>1.1742711230000291</v>
      </c>
      <c r="CU22" s="22">
        <f t="shared" si="10"/>
        <v>-3.7196071338472894E-3</v>
      </c>
      <c r="CV22" s="72">
        <f t="shared" si="11"/>
        <v>-0.55757064641444576</v>
      </c>
      <c r="CW22" s="79">
        <f t="shared" si="13"/>
        <v>2.7194408453085133E-3</v>
      </c>
      <c r="CX22" s="79">
        <f t="shared" si="14"/>
        <v>2.7437039948863826E-3</v>
      </c>
      <c r="CY22" s="72">
        <f t="shared" si="12"/>
        <v>4.3684649395371471</v>
      </c>
    </row>
    <row r="23" spans="1:103" x14ac:dyDescent="0.25">
      <c r="A23" s="27" t="s">
        <v>22</v>
      </c>
      <c r="B23" s="82">
        <v>64875.960894000003</v>
      </c>
      <c r="C23" s="82">
        <v>610.16582985000002</v>
      </c>
      <c r="D23" s="82">
        <v>40831.113662000003</v>
      </c>
      <c r="E23" s="82">
        <v>9989.6887676000006</v>
      </c>
      <c r="F23" s="82">
        <v>6890.1074250000001</v>
      </c>
      <c r="G23" s="82">
        <v>13409.964348</v>
      </c>
      <c r="H23" s="82">
        <v>10404.150057000001</v>
      </c>
      <c r="I23" s="84">
        <v>45.044612639999997</v>
      </c>
      <c r="J23" s="84">
        <v>22.04710871</v>
      </c>
      <c r="K23" s="82">
        <v>9.0370913561999995</v>
      </c>
      <c r="L23" s="84">
        <v>194.12091315000001</v>
      </c>
      <c r="M23" s="82">
        <v>385.10672099999999</v>
      </c>
      <c r="N23" s="84">
        <v>421.87362278000001</v>
      </c>
      <c r="O23" s="86">
        <v>26.545312682999999</v>
      </c>
      <c r="P23" s="86">
        <v>2.3343028778999999</v>
      </c>
      <c r="Q23" s="84">
        <v>4.5530336944999998</v>
      </c>
      <c r="R23" s="25"/>
      <c r="S23" s="27" t="s">
        <v>22</v>
      </c>
      <c r="T23" s="88">
        <v>24.259893222629199</v>
      </c>
      <c r="U23" s="25">
        <v>135.763172327316</v>
      </c>
      <c r="V23" s="88">
        <v>26.6178913373429</v>
      </c>
      <c r="W23" s="25">
        <v>104.56226105963</v>
      </c>
      <c r="X23" s="25">
        <v>40.885165978496403</v>
      </c>
      <c r="Y23" s="25">
        <v>112.62852119103</v>
      </c>
      <c r="Z23" s="88">
        <v>104.248310655214</v>
      </c>
      <c r="AA23" s="25">
        <v>476.41510864110302</v>
      </c>
      <c r="AB23" s="88">
        <v>2.3406937967002799</v>
      </c>
      <c r="AC23" s="25">
        <v>6357.9757317323401</v>
      </c>
      <c r="AD23" s="25">
        <v>9.0618417008311098</v>
      </c>
      <c r="AE23" s="25">
        <v>65042.808865732703</v>
      </c>
      <c r="AF23" s="25">
        <v>311.94640081994697</v>
      </c>
      <c r="AG23" s="25">
        <v>461.72477154406897</v>
      </c>
      <c r="AH23" s="25">
        <v>55.232656657262901</v>
      </c>
      <c r="AI23" s="25">
        <v>184.233515719027</v>
      </c>
      <c r="AJ23" s="88">
        <v>14.8647903049311</v>
      </c>
      <c r="AK23" s="25">
        <v>205.53851409284999</v>
      </c>
      <c r="AL23" s="25">
        <v>205.53851409284999</v>
      </c>
      <c r="AM23" s="25">
        <v>386.09418946563102</v>
      </c>
      <c r="AN23" s="25">
        <v>0</v>
      </c>
      <c r="AO23" s="25">
        <v>863.45910116784603</v>
      </c>
      <c r="AP23" s="25">
        <v>14.3564905697206</v>
      </c>
      <c r="AQ23" s="88">
        <v>679.80059745056496</v>
      </c>
      <c r="AR23" s="25">
        <v>58.275063406480498</v>
      </c>
      <c r="AS23" s="25">
        <v>198.94773528267501</v>
      </c>
      <c r="AT23" s="25">
        <v>9.0146942682421898</v>
      </c>
      <c r="AU23" s="25">
        <v>611.82570774946805</v>
      </c>
      <c r="AV23" s="25">
        <v>0</v>
      </c>
      <c r="AW23" s="88">
        <v>11271.5710978303</v>
      </c>
      <c r="AX23" s="25">
        <v>36843.280487463402</v>
      </c>
      <c r="AY23" s="25">
        <v>4093.71242529349</v>
      </c>
      <c r="AZ23" s="25">
        <v>40936.992912756898</v>
      </c>
      <c r="BA23" s="25">
        <v>0.26438095432069503</v>
      </c>
      <c r="BB23" s="25">
        <v>421.68974675749001</v>
      </c>
      <c r="BC23" s="25">
        <v>91.558610926767898</v>
      </c>
      <c r="BD23" s="25">
        <v>2903.8577240121599</v>
      </c>
      <c r="BE23" s="25">
        <v>226.019518682187</v>
      </c>
      <c r="BF23" s="25">
        <v>396.81423927434901</v>
      </c>
      <c r="BG23" s="25">
        <v>267.72296632770599</v>
      </c>
      <c r="BH23" s="25">
        <v>194.26405733935201</v>
      </c>
      <c r="BI23" s="25">
        <v>57.773288039198199</v>
      </c>
      <c r="BJ23" s="25">
        <v>159.865897312345</v>
      </c>
      <c r="BK23" s="25">
        <v>10007.693533396799</v>
      </c>
      <c r="BL23" s="25">
        <v>6904.0264254898602</v>
      </c>
      <c r="BM23" s="25">
        <v>3103.6671079069802</v>
      </c>
      <c r="BN23" s="25">
        <v>12.341312367785999</v>
      </c>
      <c r="BO23" s="25">
        <v>11.823000100144901</v>
      </c>
      <c r="BP23" s="25">
        <v>1952.4205787119499</v>
      </c>
      <c r="BQ23" s="25">
        <v>238.320074317587</v>
      </c>
      <c r="BR23" s="25">
        <v>506.57703535265699</v>
      </c>
      <c r="BS23" s="25">
        <v>79.851984778187301</v>
      </c>
      <c r="BT23" s="25">
        <v>81.157456226216198</v>
      </c>
      <c r="BU23" s="25">
        <v>1275.36675281936</v>
      </c>
      <c r="BV23" s="25">
        <v>304.03974903811502</v>
      </c>
      <c r="BW23" s="25">
        <v>303.27321434150701</v>
      </c>
      <c r="BX23" s="25">
        <v>1036.3001149720201</v>
      </c>
      <c r="BY23" s="25">
        <v>12.576323600524001</v>
      </c>
      <c r="BZ23" s="25">
        <v>13443.198609966899</v>
      </c>
      <c r="CA23" s="25">
        <v>2121.6917587370599</v>
      </c>
      <c r="CB23" s="25">
        <v>33.932288538466899</v>
      </c>
      <c r="CC23" s="25">
        <v>246.76727531277999</v>
      </c>
      <c r="CD23" s="25">
        <v>1562.7330433218301</v>
      </c>
      <c r="CE23" s="88">
        <v>0.60208609938325697</v>
      </c>
      <c r="CF23" s="25">
        <v>705.73287090841097</v>
      </c>
      <c r="CG23" s="25">
        <v>10429.9709992756</v>
      </c>
      <c r="CH23" s="25">
        <v>720.60739436489496</v>
      </c>
      <c r="CK23" s="34">
        <f t="shared" si="0"/>
        <v>0</v>
      </c>
      <c r="CL23" s="54">
        <f t="shared" si="1"/>
        <v>2.5717996224411972E-3</v>
      </c>
      <c r="CM23" s="54">
        <f t="shared" si="2"/>
        <v>2.7203717715167442E-3</v>
      </c>
      <c r="CN23" s="54">
        <f t="shared" si="3"/>
        <v>2.5931022022412297E-3</v>
      </c>
      <c r="CO23" s="54">
        <f t="shared" si="4"/>
        <v>1.8023350091941348E-3</v>
      </c>
      <c r="CP23" s="54">
        <f t="shared" si="5"/>
        <v>2.0201427396264555E-3</v>
      </c>
      <c r="CQ23" s="54">
        <f t="shared" si="6"/>
        <v>2.4783259003858908E-3</v>
      </c>
      <c r="CR23" s="54">
        <f t="shared" si="7"/>
        <v>2.4817925668254334E-3</v>
      </c>
      <c r="CS23" s="22">
        <f t="shared" si="8"/>
        <v>2.7387511817206661E-3</v>
      </c>
      <c r="CT23" s="72">
        <f t="shared" si="9"/>
        <v>5.8816954637069131E-2</v>
      </c>
      <c r="CU23" s="22">
        <f t="shared" si="10"/>
        <v>2.5641423838744823E-3</v>
      </c>
      <c r="CV23" s="72">
        <f t="shared" si="11"/>
        <v>-0.52841864354619084</v>
      </c>
      <c r="CW23" s="79">
        <f t="shared" si="13"/>
        <v>2.7341420012498888E-3</v>
      </c>
      <c r="CX23" s="79">
        <f t="shared" si="14"/>
        <v>2.7378275804677988E-3</v>
      </c>
      <c r="CY23" s="72">
        <f t="shared" si="12"/>
        <v>0.97993137611342795</v>
      </c>
    </row>
    <row r="24" spans="1:103" x14ac:dyDescent="0.25">
      <c r="A24" s="27" t="s">
        <v>23</v>
      </c>
      <c r="B24" s="82">
        <v>15798.21024</v>
      </c>
      <c r="C24" s="82">
        <v>623.88214691999997</v>
      </c>
      <c r="D24" s="82">
        <v>38288.214704999999</v>
      </c>
      <c r="E24" s="82">
        <v>15253.370718</v>
      </c>
      <c r="F24" s="82">
        <v>9121.3496364999992</v>
      </c>
      <c r="G24" s="82">
        <v>9722.3560431000005</v>
      </c>
      <c r="H24" s="82">
        <v>9357.9805151</v>
      </c>
      <c r="I24" s="84">
        <v>84.058762036000005</v>
      </c>
      <c r="J24" s="84">
        <v>37.97431916</v>
      </c>
      <c r="K24" s="82">
        <v>39.217099638000001</v>
      </c>
      <c r="L24" s="84">
        <v>90.972147241000002</v>
      </c>
      <c r="M24" s="82">
        <v>148.27793120000001</v>
      </c>
      <c r="N24" s="84">
        <v>203.24776728000001</v>
      </c>
      <c r="O24" s="86">
        <v>32.019824051000001</v>
      </c>
      <c r="P24" s="86">
        <v>0.33424115259999998</v>
      </c>
      <c r="Q24" s="84">
        <v>3.1769806867999999</v>
      </c>
      <c r="R24" s="25"/>
      <c r="S24" s="27" t="s">
        <v>23</v>
      </c>
      <c r="T24" s="88">
        <v>21.127545475732301</v>
      </c>
      <c r="U24" s="25">
        <v>94.895870286220301</v>
      </c>
      <c r="V24" s="88">
        <v>32.093891178165499</v>
      </c>
      <c r="W24" s="25">
        <v>72.549254564323604</v>
      </c>
      <c r="X24" s="25">
        <v>46.626197074069701</v>
      </c>
      <c r="Y24" s="25">
        <v>82.762388533360294</v>
      </c>
      <c r="Z24" s="88">
        <v>26.549771265842299</v>
      </c>
      <c r="AA24" s="25">
        <v>448.81297618458598</v>
      </c>
      <c r="AB24" s="88">
        <v>0.33515003557929701</v>
      </c>
      <c r="AC24" s="25">
        <v>19832.6210882737</v>
      </c>
      <c r="AD24" s="25">
        <v>39.324627918902799</v>
      </c>
      <c r="AE24" s="25">
        <v>15839.2247775428</v>
      </c>
      <c r="AF24" s="25">
        <v>659.71833579704605</v>
      </c>
      <c r="AG24" s="25">
        <v>321.04694957322698</v>
      </c>
      <c r="AH24" s="25">
        <v>56.123738473609599</v>
      </c>
      <c r="AI24" s="25">
        <v>745.87671400522004</v>
      </c>
      <c r="AJ24" s="88">
        <v>12.6079303796954</v>
      </c>
      <c r="AK24" s="25">
        <v>181.77267862172201</v>
      </c>
      <c r="AL24" s="25">
        <v>181.77267862172201</v>
      </c>
      <c r="AM24" s="25">
        <v>148.589107074835</v>
      </c>
      <c r="AN24" s="25">
        <v>0</v>
      </c>
      <c r="AO24" s="25">
        <v>198.955610631095</v>
      </c>
      <c r="AP24" s="25">
        <v>14.1722892847071</v>
      </c>
      <c r="AQ24" s="88">
        <v>541.82030784682502</v>
      </c>
      <c r="AR24" s="25">
        <v>45.185792498608301</v>
      </c>
      <c r="AS24" s="25">
        <v>177.261233823558</v>
      </c>
      <c r="AT24" s="25">
        <v>12.791844086178701</v>
      </c>
      <c r="AU24" s="25">
        <v>625.032552392291</v>
      </c>
      <c r="AV24" s="25">
        <v>0</v>
      </c>
      <c r="AW24" s="88">
        <v>10003.9072461824</v>
      </c>
      <c r="AX24" s="25">
        <v>34550.875171712403</v>
      </c>
      <c r="AY24" s="25">
        <v>3838.99506028736</v>
      </c>
      <c r="AZ24" s="25">
        <v>38389.870231999797</v>
      </c>
      <c r="BA24" s="25">
        <v>0.16190995521045401</v>
      </c>
      <c r="BB24" s="25">
        <v>351.24600195272501</v>
      </c>
      <c r="BC24" s="25">
        <v>155.222075578318</v>
      </c>
      <c r="BD24" s="25">
        <v>3156.5279100022999</v>
      </c>
      <c r="BE24" s="25">
        <v>175.16037472332499</v>
      </c>
      <c r="BF24" s="25">
        <v>180.25966445924399</v>
      </c>
      <c r="BG24" s="25">
        <v>306.409111331867</v>
      </c>
      <c r="BH24" s="25">
        <v>186.659765709651</v>
      </c>
      <c r="BI24" s="25">
        <v>64.541669184499398</v>
      </c>
      <c r="BJ24" s="25">
        <v>92.593974217585199</v>
      </c>
      <c r="BK24" s="25">
        <v>15289.244075243299</v>
      </c>
      <c r="BL24" s="25">
        <v>9143.9136874153592</v>
      </c>
      <c r="BM24" s="25">
        <v>6145.3303878279403</v>
      </c>
      <c r="BN24" s="25">
        <v>17.1940625291423</v>
      </c>
      <c r="BO24" s="25">
        <v>7.3804357393916398</v>
      </c>
      <c r="BP24" s="25">
        <v>4111.7348180403096</v>
      </c>
      <c r="BQ24" s="25">
        <v>84.543370719643804</v>
      </c>
      <c r="BR24" s="25">
        <v>654.59861897341796</v>
      </c>
      <c r="BS24" s="25">
        <v>100.52034434400301</v>
      </c>
      <c r="BT24" s="25">
        <v>63.0559831440113</v>
      </c>
      <c r="BU24" s="25">
        <v>1643.04361365256</v>
      </c>
      <c r="BV24" s="25">
        <v>331.93903938081002</v>
      </c>
      <c r="BW24" s="25">
        <v>538.32950327132801</v>
      </c>
      <c r="BX24" s="25">
        <v>733.77950987571501</v>
      </c>
      <c r="BY24" s="25">
        <v>28.8867919213371</v>
      </c>
      <c r="BZ24" s="25">
        <v>9748.2898905709499</v>
      </c>
      <c r="CA24" s="25">
        <v>1992.7405618805999</v>
      </c>
      <c r="CB24" s="25">
        <v>72.290062228982904</v>
      </c>
      <c r="CC24" s="25">
        <v>210.32546792230801</v>
      </c>
      <c r="CD24" s="25">
        <v>930.72327262209001</v>
      </c>
      <c r="CE24" s="88">
        <v>0.76178915463720998</v>
      </c>
      <c r="CF24" s="25">
        <v>629.03300333217896</v>
      </c>
      <c r="CG24" s="25">
        <v>9382.9336742891501</v>
      </c>
      <c r="CH24" s="25">
        <v>341.562098710903</v>
      </c>
      <c r="CK24" s="34">
        <f t="shared" si="0"/>
        <v>0</v>
      </c>
      <c r="CL24" s="54">
        <f t="shared" si="1"/>
        <v>2.5961508879628697E-3</v>
      </c>
      <c r="CM24" s="54">
        <f t="shared" si="2"/>
        <v>1.8439467741950672E-3</v>
      </c>
      <c r="CN24" s="54">
        <f t="shared" si="3"/>
        <v>2.6550082782137098E-3</v>
      </c>
      <c r="CO24" s="54">
        <f t="shared" si="4"/>
        <v>2.351831467713976E-3</v>
      </c>
      <c r="CP24" s="54">
        <f t="shared" si="5"/>
        <v>2.4737623065196035E-3</v>
      </c>
      <c r="CQ24" s="54">
        <f t="shared" si="6"/>
        <v>2.6674447382900256E-3</v>
      </c>
      <c r="CR24" s="54">
        <f t="shared" si="7"/>
        <v>2.6665111290716742E-3</v>
      </c>
      <c r="CS24" s="22">
        <f t="shared" si="8"/>
        <v>2.7418723438335825E-3</v>
      </c>
      <c r="CT24" s="72">
        <f t="shared" si="9"/>
        <v>0.99811353402681202</v>
      </c>
      <c r="CU24" s="22">
        <f t="shared" si="10"/>
        <v>2.0985987079578778E-3</v>
      </c>
      <c r="CV24" s="72">
        <f t="shared" si="11"/>
        <v>-0.12785642767057906</v>
      </c>
      <c r="CW24" s="79">
        <f t="shared" si="13"/>
        <v>2.313164714694481E-3</v>
      </c>
      <c r="CX24" s="79">
        <f t="shared" si="14"/>
        <v>2.7192431938048317E-3</v>
      </c>
      <c r="CY24" s="72">
        <f t="shared" si="12"/>
        <v>3.0264154388244742</v>
      </c>
    </row>
    <row r="25" spans="1:103" x14ac:dyDescent="0.25">
      <c r="A25" s="27" t="s">
        <v>24</v>
      </c>
      <c r="B25" s="82">
        <v>24603.795011999999</v>
      </c>
      <c r="C25" s="82">
        <v>1847.6820315</v>
      </c>
      <c r="D25" s="82">
        <v>13081.301315000001</v>
      </c>
      <c r="E25" s="82">
        <v>8391.8732600999992</v>
      </c>
      <c r="F25" s="82">
        <v>7068.7129223000002</v>
      </c>
      <c r="G25" s="82">
        <v>5542.0609071999997</v>
      </c>
      <c r="H25" s="82">
        <v>18987.549950000001</v>
      </c>
      <c r="I25" s="84">
        <v>173.02271585</v>
      </c>
      <c r="J25" s="84">
        <v>44.576914991999999</v>
      </c>
      <c r="K25" s="82">
        <v>27.564964987</v>
      </c>
      <c r="L25" s="84">
        <v>219.85031462000001</v>
      </c>
      <c r="M25" s="82">
        <v>187.60958643000001</v>
      </c>
      <c r="N25" s="84">
        <v>4082.0588155999999</v>
      </c>
      <c r="O25" s="86">
        <v>30.754273161</v>
      </c>
      <c r="P25" s="86">
        <v>0.96264187379999999</v>
      </c>
      <c r="Q25" s="84">
        <v>18.111111798</v>
      </c>
      <c r="R25" s="25"/>
      <c r="S25" s="27" t="s">
        <v>24</v>
      </c>
      <c r="T25" s="88">
        <v>11.6783026542483</v>
      </c>
      <c r="U25" s="25">
        <v>181.61796104365899</v>
      </c>
      <c r="V25" s="88">
        <v>30.8384902950969</v>
      </c>
      <c r="W25" s="25">
        <v>329.61795631406301</v>
      </c>
      <c r="X25" s="25">
        <v>312.50495075428103</v>
      </c>
      <c r="Y25" s="25">
        <v>122.241067709056</v>
      </c>
      <c r="Z25" s="88">
        <v>868.97580184752405</v>
      </c>
      <c r="AA25" s="25">
        <v>932.98521137425996</v>
      </c>
      <c r="AB25" s="88">
        <v>0.96528252711743601</v>
      </c>
      <c r="AC25" s="25">
        <v>7039.9486339622099</v>
      </c>
      <c r="AD25" s="25">
        <v>27.641567665453799</v>
      </c>
      <c r="AE25" s="25">
        <v>24669.547461021401</v>
      </c>
      <c r="AF25" s="25">
        <v>601.035872694727</v>
      </c>
      <c r="AG25" s="25">
        <v>318.61847990308303</v>
      </c>
      <c r="AH25" s="25">
        <v>61.984220964491499</v>
      </c>
      <c r="AI25" s="25">
        <v>462.20561338125998</v>
      </c>
      <c r="AJ25" s="88">
        <v>7.8873925030776704</v>
      </c>
      <c r="AK25" s="25">
        <v>292.88701274506099</v>
      </c>
      <c r="AL25" s="25">
        <v>292.88701274506099</v>
      </c>
      <c r="AM25" s="25">
        <v>188.11782791566199</v>
      </c>
      <c r="AN25" s="25">
        <v>0</v>
      </c>
      <c r="AO25" s="25">
        <v>509.69821224036099</v>
      </c>
      <c r="AP25" s="25">
        <v>16.850604826070501</v>
      </c>
      <c r="AQ25" s="88">
        <v>1386.2527208962999</v>
      </c>
      <c r="AR25" s="25">
        <v>47.359523629092898</v>
      </c>
      <c r="AS25" s="25">
        <v>1542.8313739866801</v>
      </c>
      <c r="AT25" s="25">
        <v>31.2024451540759</v>
      </c>
      <c r="AU25" s="25">
        <v>1852.7242080415699</v>
      </c>
      <c r="AV25" s="25">
        <v>0</v>
      </c>
      <c r="AW25" s="88">
        <v>19720.353347813201</v>
      </c>
      <c r="AX25" s="25">
        <v>11804.604427976599</v>
      </c>
      <c r="AY25" s="25">
        <v>1311.6232293042499</v>
      </c>
      <c r="AZ25" s="25">
        <v>13116.227657280901</v>
      </c>
      <c r="BA25" s="25">
        <v>0.25221628824937098</v>
      </c>
      <c r="BB25" s="25">
        <v>501.669136248222</v>
      </c>
      <c r="BC25" s="25">
        <v>31.507664822720798</v>
      </c>
      <c r="BD25" s="25">
        <v>4951.1864408945003</v>
      </c>
      <c r="BE25" s="25">
        <v>61.42723672887</v>
      </c>
      <c r="BF25" s="25">
        <v>187.35267769898201</v>
      </c>
      <c r="BG25" s="25">
        <v>240.090174363773</v>
      </c>
      <c r="BH25" s="25">
        <v>100.130388962648</v>
      </c>
      <c r="BI25" s="25">
        <v>56.452386356366098</v>
      </c>
      <c r="BJ25" s="25">
        <v>155.40245750976601</v>
      </c>
      <c r="BK25" s="25">
        <v>8413.3088119271397</v>
      </c>
      <c r="BL25" s="25">
        <v>7086.9007400278097</v>
      </c>
      <c r="BM25" s="25">
        <v>1326.40807189933</v>
      </c>
      <c r="BN25" s="25">
        <v>10.0733727817369</v>
      </c>
      <c r="BO25" s="25">
        <v>4.9424166468316502</v>
      </c>
      <c r="BP25" s="25">
        <v>2403.03070178486</v>
      </c>
      <c r="BQ25" s="25">
        <v>205.96516574742699</v>
      </c>
      <c r="BR25" s="25">
        <v>653.80093617465002</v>
      </c>
      <c r="BS25" s="25">
        <v>64.175230414127199</v>
      </c>
      <c r="BT25" s="25">
        <v>102.537518017868</v>
      </c>
      <c r="BU25" s="25">
        <v>1637.1381105283899</v>
      </c>
      <c r="BV25" s="25">
        <v>552.68077303407404</v>
      </c>
      <c r="BW25" s="25">
        <v>281.863072251414</v>
      </c>
      <c r="BX25" s="25">
        <v>879.93251769645701</v>
      </c>
      <c r="BY25" s="25">
        <v>11.0787115409124</v>
      </c>
      <c r="BZ25" s="25">
        <v>5555.4398789235602</v>
      </c>
      <c r="CA25" s="25">
        <v>3291.05995764613</v>
      </c>
      <c r="CB25" s="25">
        <v>46.1296133989784</v>
      </c>
      <c r="CC25" s="25">
        <v>1696.0363219778801</v>
      </c>
      <c r="CD25" s="25">
        <v>1379.91552228007</v>
      </c>
      <c r="CE25" s="88">
        <v>4.6681418351978001</v>
      </c>
      <c r="CF25" s="25">
        <v>1067.2931781172399</v>
      </c>
      <c r="CG25" s="25">
        <v>19038.391645331401</v>
      </c>
      <c r="CH25" s="25">
        <v>666.00440927860598</v>
      </c>
      <c r="CK25" s="34">
        <f t="shared" si="0"/>
        <v>0</v>
      </c>
      <c r="CL25" s="54">
        <f t="shared" si="1"/>
        <v>2.6724515055231287E-3</v>
      </c>
      <c r="CM25" s="54">
        <f t="shared" si="2"/>
        <v>2.7289200498835479E-3</v>
      </c>
      <c r="CN25" s="54">
        <f t="shared" si="3"/>
        <v>2.6699440246706002E-3</v>
      </c>
      <c r="CO25" s="54">
        <f t="shared" si="4"/>
        <v>2.554322636050513E-3</v>
      </c>
      <c r="CP25" s="54">
        <f t="shared" si="5"/>
        <v>2.5730027414795028E-3</v>
      </c>
      <c r="CQ25" s="54">
        <f t="shared" si="6"/>
        <v>2.4140787962432997E-3</v>
      </c>
      <c r="CR25" s="54">
        <f t="shared" si="7"/>
        <v>2.6776332631267595E-3</v>
      </c>
      <c r="CS25" s="22">
        <f t="shared" si="8"/>
        <v>2.7789869673306689E-3</v>
      </c>
      <c r="CT25" s="72">
        <f t="shared" si="9"/>
        <v>0.33221102390188145</v>
      </c>
      <c r="CU25" s="22">
        <f t="shared" si="10"/>
        <v>2.7090379299546941E-3</v>
      </c>
      <c r="CV25" s="72">
        <f t="shared" si="11"/>
        <v>-0.62204577550656681</v>
      </c>
      <c r="CW25" s="79">
        <f t="shared" si="13"/>
        <v>2.7383880495571817E-3</v>
      </c>
      <c r="CX25" s="79">
        <f t="shared" si="14"/>
        <v>2.7431315729203789E-3</v>
      </c>
      <c r="CY25" s="72">
        <f t="shared" si="12"/>
        <v>0.72283432966945571</v>
      </c>
    </row>
    <row r="26" spans="1:103" x14ac:dyDescent="0.25">
      <c r="A26" s="27" t="s">
        <v>25</v>
      </c>
      <c r="B26" s="82">
        <v>56215.374836000003</v>
      </c>
      <c r="C26" s="82">
        <v>1366.7860556000001</v>
      </c>
      <c r="D26" s="82">
        <v>24135.271368999998</v>
      </c>
      <c r="E26" s="82">
        <v>7155.3252505</v>
      </c>
      <c r="F26" s="82">
        <v>3999.6444434</v>
      </c>
      <c r="G26" s="82">
        <v>12969.356284</v>
      </c>
      <c r="H26" s="82">
        <v>7954.1513573000002</v>
      </c>
      <c r="I26" s="84">
        <v>52.518887339000003</v>
      </c>
      <c r="J26" s="84">
        <v>69.842360025999994</v>
      </c>
      <c r="K26" s="82">
        <v>4.7145839465000003</v>
      </c>
      <c r="L26" s="84">
        <v>46.782607388000002</v>
      </c>
      <c r="M26" s="82">
        <v>365.36389510999999</v>
      </c>
      <c r="N26" s="84">
        <v>143.30829016999999</v>
      </c>
      <c r="O26" s="86">
        <v>4.3290547981999996</v>
      </c>
      <c r="P26" s="86">
        <v>0.40073911579999999</v>
      </c>
      <c r="Q26" s="84">
        <v>8.5210005436999996</v>
      </c>
      <c r="R26" s="25"/>
      <c r="S26" s="27" t="s">
        <v>25</v>
      </c>
      <c r="T26" s="88">
        <v>30.868356211263499</v>
      </c>
      <c r="U26" s="25">
        <v>99.971444509395397</v>
      </c>
      <c r="V26" s="88">
        <v>4.3409018819356904</v>
      </c>
      <c r="W26" s="25">
        <v>65.110155574597798</v>
      </c>
      <c r="X26" s="25">
        <v>56.381128785346498</v>
      </c>
      <c r="Y26" s="25">
        <v>92.014877325314202</v>
      </c>
      <c r="Z26" s="88">
        <v>14.733812573959501</v>
      </c>
      <c r="AA26" s="25">
        <v>251.15235184754599</v>
      </c>
      <c r="AB26" s="88">
        <v>0.40184345914394698</v>
      </c>
      <c r="AC26" s="25">
        <v>17835.8771732399</v>
      </c>
      <c r="AD26" s="25">
        <v>4.7273864791935303</v>
      </c>
      <c r="AE26" s="25">
        <v>56368.081848123198</v>
      </c>
      <c r="AF26" s="25">
        <v>194.09022492450001</v>
      </c>
      <c r="AG26" s="25">
        <v>194.075189663385</v>
      </c>
      <c r="AH26" s="25">
        <v>40.135769762937002</v>
      </c>
      <c r="AI26" s="25">
        <v>431.15428751896297</v>
      </c>
      <c r="AJ26" s="88">
        <v>18.6489640903904</v>
      </c>
      <c r="AK26" s="25">
        <v>147.19840053175199</v>
      </c>
      <c r="AL26" s="25">
        <v>147.19840053175199</v>
      </c>
      <c r="AM26" s="25">
        <v>366.36064025175602</v>
      </c>
      <c r="AN26" s="25">
        <v>0</v>
      </c>
      <c r="AO26" s="25">
        <v>419.88250129470299</v>
      </c>
      <c r="AP26" s="25">
        <v>16.643376349187101</v>
      </c>
      <c r="AQ26" s="88">
        <v>669.46676651372502</v>
      </c>
      <c r="AR26" s="25">
        <v>54.340197612209003</v>
      </c>
      <c r="AS26" s="25">
        <v>115.03318619810101</v>
      </c>
      <c r="AT26" s="25">
        <v>13.2976935018701</v>
      </c>
      <c r="AU26" s="25">
        <v>1370.38805693888</v>
      </c>
      <c r="AV26" s="25">
        <v>0</v>
      </c>
      <c r="AW26" s="88">
        <v>8556.6058793211996</v>
      </c>
      <c r="AX26" s="25">
        <v>21780.7577960255</v>
      </c>
      <c r="AY26" s="25">
        <v>2420.08407621061</v>
      </c>
      <c r="AZ26" s="25">
        <v>24200.841872236098</v>
      </c>
      <c r="BA26" s="25">
        <v>0.30219898779085003</v>
      </c>
      <c r="BB26" s="25">
        <v>322.006703604351</v>
      </c>
      <c r="BC26" s="25">
        <v>66.304738473596899</v>
      </c>
      <c r="BD26" s="25">
        <v>2285.0686071482901</v>
      </c>
      <c r="BE26" s="25">
        <v>316.786074241417</v>
      </c>
      <c r="BF26" s="25">
        <v>109.97683784006701</v>
      </c>
      <c r="BG26" s="25">
        <v>118.13005599629599</v>
      </c>
      <c r="BH26" s="25">
        <v>45.100523847886897</v>
      </c>
      <c r="BI26" s="25">
        <v>73.971755186163605</v>
      </c>
      <c r="BJ26" s="25">
        <v>132.163998924716</v>
      </c>
      <c r="BK26" s="25">
        <v>7173.6413285526596</v>
      </c>
      <c r="BL26" s="25">
        <v>4009.8529877417</v>
      </c>
      <c r="BM26" s="25">
        <v>3163.7883408109601</v>
      </c>
      <c r="BN26" s="25">
        <v>14.4108210561484</v>
      </c>
      <c r="BO26" s="25">
        <v>3.7063782461725001</v>
      </c>
      <c r="BP26" s="25">
        <v>1331.59529562532</v>
      </c>
      <c r="BQ26" s="25">
        <v>209.31527393219099</v>
      </c>
      <c r="BR26" s="25">
        <v>180.935096037081</v>
      </c>
      <c r="BS26" s="25">
        <v>53.457388639693001</v>
      </c>
      <c r="BT26" s="25">
        <v>113.43922266535</v>
      </c>
      <c r="BU26" s="25">
        <v>454.92780380032701</v>
      </c>
      <c r="BV26" s="25">
        <v>178.51783014437501</v>
      </c>
      <c r="BW26" s="25">
        <v>187.67210815048699</v>
      </c>
      <c r="BX26" s="25">
        <v>586.997404335429</v>
      </c>
      <c r="BY26" s="25">
        <v>10.9622107433482</v>
      </c>
      <c r="BZ26" s="25">
        <v>13004.754032914499</v>
      </c>
      <c r="CA26" s="25">
        <v>1922.21309132191</v>
      </c>
      <c r="CB26" s="25">
        <v>38.392525865981298</v>
      </c>
      <c r="CC26" s="25">
        <v>54.9980142771429</v>
      </c>
      <c r="CD26" s="25">
        <v>1033.2044556712599</v>
      </c>
      <c r="CE26" s="88">
        <v>0.11823353834394</v>
      </c>
      <c r="CF26" s="25">
        <v>759.10807862090996</v>
      </c>
      <c r="CG26" s="25">
        <v>7974.12094568251</v>
      </c>
      <c r="CH26" s="25">
        <v>587.32884236844404</v>
      </c>
      <c r="CK26" s="34">
        <f t="shared" si="0"/>
        <v>0</v>
      </c>
      <c r="CL26" s="54">
        <f t="shared" si="1"/>
        <v>2.7164634687342291E-3</v>
      </c>
      <c r="CM26" s="54">
        <f t="shared" si="2"/>
        <v>2.6353805148375941E-3</v>
      </c>
      <c r="CN26" s="54">
        <f t="shared" si="3"/>
        <v>2.7167916297108942E-3</v>
      </c>
      <c r="CO26" s="54">
        <f t="shared" si="4"/>
        <v>2.5597827368336172E-3</v>
      </c>
      <c r="CP26" s="54">
        <f t="shared" si="5"/>
        <v>2.5523629627992451E-3</v>
      </c>
      <c r="CQ26" s="54">
        <f t="shared" si="6"/>
        <v>2.7293373810826195E-3</v>
      </c>
      <c r="CR26" s="54">
        <f t="shared" si="7"/>
        <v>2.5105869231646528E-3</v>
      </c>
      <c r="CS26" s="22">
        <f t="shared" si="8"/>
        <v>2.7155169658256359E-3</v>
      </c>
      <c r="CT26" s="72">
        <f t="shared" si="9"/>
        <v>2.1464343000580421</v>
      </c>
      <c r="CU26" s="22">
        <f t="shared" si="10"/>
        <v>2.7280887769601512E-3</v>
      </c>
      <c r="CV26" s="72">
        <f t="shared" si="11"/>
        <v>-0.19730263991257965</v>
      </c>
      <c r="CW26" s="79">
        <f t="shared" si="13"/>
        <v>2.7366444380922893E-3</v>
      </c>
      <c r="CX26" s="79">
        <f t="shared" si="14"/>
        <v>2.7557662838636966E-3</v>
      </c>
      <c r="CY26" s="72">
        <f t="shared" si="12"/>
        <v>0.56057888198372985</v>
      </c>
    </row>
    <row r="27" spans="1:103" x14ac:dyDescent="0.25">
      <c r="A27" s="27" t="s">
        <v>26</v>
      </c>
      <c r="B27" s="82">
        <v>5082.5871299999999</v>
      </c>
      <c r="C27" s="82">
        <v>175.59069683999999</v>
      </c>
      <c r="D27" s="82">
        <v>7067.5052149000003</v>
      </c>
      <c r="E27" s="82">
        <v>5668.6208409000001</v>
      </c>
      <c r="F27" s="82">
        <v>1782.543539</v>
      </c>
      <c r="G27" s="82">
        <v>2832.6791088999998</v>
      </c>
      <c r="H27" s="82">
        <v>3084.2919566999999</v>
      </c>
      <c r="I27" s="84">
        <v>4.6378768882000001</v>
      </c>
      <c r="J27" s="84">
        <v>19.899953171</v>
      </c>
      <c r="K27" s="82"/>
      <c r="L27" s="84">
        <v>83.880093045999999</v>
      </c>
      <c r="M27" s="82">
        <v>44.577024700000003</v>
      </c>
      <c r="N27" s="84">
        <v>62.203160715999999</v>
      </c>
      <c r="O27" s="86">
        <v>6.1345698527000003</v>
      </c>
      <c r="P27" s="86">
        <v>4.7787302886000003</v>
      </c>
      <c r="Q27" s="84">
        <v>2.5343022599</v>
      </c>
      <c r="R27" s="25"/>
      <c r="S27" s="27" t="s">
        <v>26</v>
      </c>
      <c r="T27" s="88">
        <v>0.56358488879775703</v>
      </c>
      <c r="U27" s="25">
        <v>5.4581332184451901</v>
      </c>
      <c r="V27" s="88">
        <v>6.1513369638517901</v>
      </c>
      <c r="W27" s="25">
        <v>5.1529888052285697</v>
      </c>
      <c r="X27" s="25">
        <v>5.1095721226963899</v>
      </c>
      <c r="Y27" s="25">
        <v>3.8818252983941499</v>
      </c>
      <c r="Z27" s="88">
        <v>57.380986872694699</v>
      </c>
      <c r="AA27" s="25">
        <v>196.21186345844501</v>
      </c>
      <c r="AB27" s="88">
        <v>4.7918927465049199</v>
      </c>
      <c r="AC27" s="25">
        <v>9095.5393935679404</v>
      </c>
      <c r="AD27" s="25">
        <v>0</v>
      </c>
      <c r="AE27" s="25">
        <v>5096.0004827487201</v>
      </c>
      <c r="AF27" s="25">
        <v>51.512077297115503</v>
      </c>
      <c r="AG27" s="25">
        <v>155.222852524366</v>
      </c>
      <c r="AH27" s="25">
        <v>4.6196778078793299</v>
      </c>
      <c r="AI27" s="25">
        <v>18.111489632341598</v>
      </c>
      <c r="AJ27" s="88">
        <v>0.34151806140021002</v>
      </c>
      <c r="AK27" s="25">
        <v>41.916107739890798</v>
      </c>
      <c r="AL27" s="25">
        <v>41.916107739890798</v>
      </c>
      <c r="AM27" s="25">
        <v>44.650231105650697</v>
      </c>
      <c r="AN27" s="25">
        <v>0</v>
      </c>
      <c r="AO27" s="25">
        <v>27.6273720497624</v>
      </c>
      <c r="AP27" s="25">
        <v>1.2714577884561999</v>
      </c>
      <c r="AQ27" s="88">
        <v>84.975605317357704</v>
      </c>
      <c r="AR27" s="25">
        <v>1.5611465797292901</v>
      </c>
      <c r="AS27" s="25">
        <v>57.390933402800997</v>
      </c>
      <c r="AT27" s="25">
        <v>1.3424862844749901</v>
      </c>
      <c r="AU27" s="25">
        <v>176.05034756968001</v>
      </c>
      <c r="AV27" s="25">
        <v>0</v>
      </c>
      <c r="AW27" s="88">
        <v>3291.49619306878</v>
      </c>
      <c r="AX27" s="25">
        <v>6375.0704070911797</v>
      </c>
      <c r="AY27" s="25">
        <v>708.342935894221</v>
      </c>
      <c r="AZ27" s="25">
        <v>7083.4133429854</v>
      </c>
      <c r="BA27" s="25">
        <v>1.01343798107403E-2</v>
      </c>
      <c r="BB27" s="25">
        <v>123.719159136893</v>
      </c>
      <c r="BC27" s="25">
        <v>44.328500945926102</v>
      </c>
      <c r="BD27" s="25">
        <v>1404.02850229346</v>
      </c>
      <c r="BE27" s="25">
        <v>62.329650897777199</v>
      </c>
      <c r="BF27" s="25">
        <v>17.2236208803055</v>
      </c>
      <c r="BG27" s="25">
        <v>54.229126266637998</v>
      </c>
      <c r="BH27" s="25">
        <v>27.546178259009999</v>
      </c>
      <c r="BI27" s="25">
        <v>32.941747432882998</v>
      </c>
      <c r="BJ27" s="25">
        <v>32.093001245743601</v>
      </c>
      <c r="BK27" s="25">
        <v>5680.9243037695396</v>
      </c>
      <c r="BL27" s="25">
        <v>1786.6146750118901</v>
      </c>
      <c r="BM27" s="25">
        <v>3894.30962875764</v>
      </c>
      <c r="BN27" s="25">
        <v>3.8796626565694998</v>
      </c>
      <c r="BO27" s="25">
        <v>1.06820106609456</v>
      </c>
      <c r="BP27" s="25">
        <v>720.194210647001</v>
      </c>
      <c r="BQ27" s="25">
        <v>16.7317296213341</v>
      </c>
      <c r="BR27" s="25">
        <v>122.45889124302001</v>
      </c>
      <c r="BS27" s="25">
        <v>15.545172780413999</v>
      </c>
      <c r="BT27" s="25">
        <v>15.976666672354501</v>
      </c>
      <c r="BU27" s="25">
        <v>306.77542631304499</v>
      </c>
      <c r="BV27" s="25">
        <v>255.357453175389</v>
      </c>
      <c r="BW27" s="25">
        <v>136.19369594680199</v>
      </c>
      <c r="BX27" s="25">
        <v>172.59464618870399</v>
      </c>
      <c r="BY27" s="25">
        <v>4.50454594826875</v>
      </c>
      <c r="BZ27" s="25">
        <v>2840.5686569417298</v>
      </c>
      <c r="CA27" s="25">
        <v>693.43575697578297</v>
      </c>
      <c r="CB27" s="25">
        <v>4.3998720510590603</v>
      </c>
      <c r="CC27" s="25">
        <v>153.47553733050501</v>
      </c>
      <c r="CD27" s="25">
        <v>302.07945887439797</v>
      </c>
      <c r="CE27" s="88">
        <v>0.42691030955538301</v>
      </c>
      <c r="CF27" s="25">
        <v>250.859567519481</v>
      </c>
      <c r="CG27" s="25">
        <v>3092.7667776838198</v>
      </c>
      <c r="CH27" s="25">
        <v>74.253056962078404</v>
      </c>
      <c r="CK27" s="34">
        <f t="shared" si="0"/>
        <v>0</v>
      </c>
      <c r="CL27" s="54">
        <f t="shared" si="1"/>
        <v>2.6390797453422449E-3</v>
      </c>
      <c r="CM27" s="54">
        <f t="shared" si="2"/>
        <v>2.6177396522257643E-3</v>
      </c>
      <c r="CN27" s="54">
        <f t="shared" si="3"/>
        <v>2.2508831053794777E-3</v>
      </c>
      <c r="CO27" s="54">
        <f t="shared" si="4"/>
        <v>2.1704508406644707E-3</v>
      </c>
      <c r="CP27" s="54">
        <f t="shared" si="5"/>
        <v>2.2838914858561979E-3</v>
      </c>
      <c r="CQ27" s="54">
        <f t="shared" si="6"/>
        <v>2.7851894755540115E-3</v>
      </c>
      <c r="CR27" s="54">
        <f t="shared" si="7"/>
        <v>2.7477363047327761E-3</v>
      </c>
      <c r="CS27" s="22" t="e">
        <f t="shared" si="8"/>
        <v>#DIV/0!</v>
      </c>
      <c r="CT27" s="72">
        <f t="shared" si="9"/>
        <v>-0.50028539290122243</v>
      </c>
      <c r="CU27" s="22">
        <f t="shared" si="10"/>
        <v>1.6422452180998577E-3</v>
      </c>
      <c r="CV27" s="72">
        <f t="shared" si="11"/>
        <v>-7.7363067371610167E-2</v>
      </c>
      <c r="CW27" s="79">
        <f t="shared" si="13"/>
        <v>2.733217088466286E-3</v>
      </c>
      <c r="CX27" s="79">
        <f t="shared" si="14"/>
        <v>2.7543839283668365E-3</v>
      </c>
      <c r="CY27" s="72">
        <f t="shared" si="12"/>
        <v>-0.47027380840990818</v>
      </c>
    </row>
    <row r="28" spans="1:103" x14ac:dyDescent="0.25">
      <c r="A28" s="27" t="s">
        <v>27</v>
      </c>
      <c r="B28" s="82">
        <v>7606.2731696000001</v>
      </c>
      <c r="C28" s="82">
        <v>2785.7769048999999</v>
      </c>
      <c r="D28" s="82">
        <v>7895.0988180000004</v>
      </c>
      <c r="E28" s="82">
        <v>4076.9172269999999</v>
      </c>
      <c r="F28" s="82">
        <v>2004.2802159</v>
      </c>
      <c r="G28" s="82">
        <v>2011.6076725</v>
      </c>
      <c r="H28" s="82">
        <v>3863.3909852000002</v>
      </c>
      <c r="I28" s="84">
        <v>109.69071820000001</v>
      </c>
      <c r="J28" s="84">
        <v>9.5232671736000007</v>
      </c>
      <c r="K28" s="82">
        <v>2.2907620061</v>
      </c>
      <c r="L28" s="84">
        <v>21.578750224</v>
      </c>
      <c r="M28" s="82">
        <v>76.689446774000004</v>
      </c>
      <c r="N28" s="84">
        <v>21.713219523999999</v>
      </c>
      <c r="O28" s="86">
        <v>23.062152396999998</v>
      </c>
      <c r="P28" s="86">
        <v>2.3873470500000001E-2</v>
      </c>
      <c r="Q28" s="84">
        <v>0.17004031929999999</v>
      </c>
      <c r="R28" s="25"/>
      <c r="S28" s="27" t="s">
        <v>27</v>
      </c>
      <c r="T28" s="88">
        <v>8.9823285676199909</v>
      </c>
      <c r="U28" s="25">
        <v>177.25709555771701</v>
      </c>
      <c r="V28" s="88">
        <v>23.125339610020699</v>
      </c>
      <c r="W28" s="25">
        <v>20.136567565470099</v>
      </c>
      <c r="X28" s="25">
        <v>19.121469695813602</v>
      </c>
      <c r="Y28" s="25">
        <v>27.698387977016999</v>
      </c>
      <c r="Z28" s="88">
        <v>3.5593323654134701</v>
      </c>
      <c r="AA28" s="25">
        <v>72.569579171614507</v>
      </c>
      <c r="AB28" s="88">
        <v>2.3940884317528301E-2</v>
      </c>
      <c r="AC28" s="25">
        <v>6504.5065882664703</v>
      </c>
      <c r="AD28" s="25">
        <v>2.297043994349</v>
      </c>
      <c r="AE28" s="25">
        <v>7625.6990561600596</v>
      </c>
      <c r="AF28" s="25">
        <v>56.099301704286397</v>
      </c>
      <c r="AG28" s="25">
        <v>87.725456485434407</v>
      </c>
      <c r="AH28" s="25">
        <v>12.590763420422601</v>
      </c>
      <c r="AI28" s="25">
        <v>510.75685570973002</v>
      </c>
      <c r="AJ28" s="88">
        <v>5.1320735508608797</v>
      </c>
      <c r="AK28" s="25">
        <v>81.095273986958702</v>
      </c>
      <c r="AL28" s="25">
        <v>81.095273986958702</v>
      </c>
      <c r="AM28" s="25">
        <v>76.8133540366007</v>
      </c>
      <c r="AN28" s="25">
        <v>0</v>
      </c>
      <c r="AO28" s="25">
        <v>232.06689759719399</v>
      </c>
      <c r="AP28" s="25">
        <v>4.1782557672833196</v>
      </c>
      <c r="AQ28" s="88">
        <v>201.14259528431299</v>
      </c>
      <c r="AR28" s="25">
        <v>20.3702557759234</v>
      </c>
      <c r="AS28" s="25">
        <v>95.569117056694694</v>
      </c>
      <c r="AT28" s="25">
        <v>2.6412784281822299</v>
      </c>
      <c r="AU28" s="25">
        <v>2793.3914785914499</v>
      </c>
      <c r="AV28" s="25">
        <v>0</v>
      </c>
      <c r="AW28" s="88">
        <v>4277.7664492984804</v>
      </c>
      <c r="AX28" s="25">
        <v>7123.7576226992996</v>
      </c>
      <c r="AY28" s="25">
        <v>791.52929119031296</v>
      </c>
      <c r="AZ28" s="25">
        <v>7915.2869138896103</v>
      </c>
      <c r="BA28" s="25">
        <v>9.8055067539578003E-2</v>
      </c>
      <c r="BB28" s="25">
        <v>95.048369184485793</v>
      </c>
      <c r="BC28" s="25">
        <v>14.629880401726099</v>
      </c>
      <c r="BD28" s="25">
        <v>1208.29032016678</v>
      </c>
      <c r="BE28" s="25">
        <v>27.5422288109446</v>
      </c>
      <c r="BF28" s="25">
        <v>27.214998368822201</v>
      </c>
      <c r="BG28" s="25">
        <v>69.399226786090097</v>
      </c>
      <c r="BH28" s="25">
        <v>22.149142061041001</v>
      </c>
      <c r="BI28" s="25">
        <v>18.8220006503634</v>
      </c>
      <c r="BJ28" s="25">
        <v>11.883735340976401</v>
      </c>
      <c r="BK28" s="25">
        <v>4086.4023730344902</v>
      </c>
      <c r="BL28" s="25">
        <v>2009.0771780555101</v>
      </c>
      <c r="BM28" s="25">
        <v>2077.3251949789701</v>
      </c>
      <c r="BN28" s="25">
        <v>1.6622696603889999</v>
      </c>
      <c r="BO28" s="25">
        <v>0.84035497357213895</v>
      </c>
      <c r="BP28" s="25">
        <v>1059.8665843685601</v>
      </c>
      <c r="BQ28" s="25">
        <v>2.5130775402370999</v>
      </c>
      <c r="BR28" s="25">
        <v>137.77785449691399</v>
      </c>
      <c r="BS28" s="25">
        <v>26.1264051833308</v>
      </c>
      <c r="BT28" s="25">
        <v>16.559841998038099</v>
      </c>
      <c r="BU28" s="25">
        <v>346.21878047160402</v>
      </c>
      <c r="BV28" s="25">
        <v>68.090217929344504</v>
      </c>
      <c r="BW28" s="25">
        <v>79.757032901998898</v>
      </c>
      <c r="BX28" s="25">
        <v>145.14519407186799</v>
      </c>
      <c r="BY28" s="25">
        <v>0.96856996903370096</v>
      </c>
      <c r="BZ28" s="25">
        <v>2016.80437424404</v>
      </c>
      <c r="CA28" s="25">
        <v>918.36872198404899</v>
      </c>
      <c r="CB28" s="25">
        <v>6.4170934585934303</v>
      </c>
      <c r="CC28" s="25">
        <v>3.9189283652192199</v>
      </c>
      <c r="CD28" s="25">
        <v>570.43789951506005</v>
      </c>
      <c r="CE28" s="88">
        <v>2.3440188263695E-3</v>
      </c>
      <c r="CF28" s="25">
        <v>302.32852719745802</v>
      </c>
      <c r="CG28" s="25">
        <v>3873.7042240378</v>
      </c>
      <c r="CH28" s="25">
        <v>177.66768702348801</v>
      </c>
      <c r="CK28" s="34">
        <f t="shared" si="0"/>
        <v>0</v>
      </c>
      <c r="CL28" s="54">
        <f t="shared" si="1"/>
        <v>2.553929648188158E-3</v>
      </c>
      <c r="CM28" s="54">
        <f t="shared" si="2"/>
        <v>2.7333752670777286E-3</v>
      </c>
      <c r="CN28" s="54">
        <f t="shared" si="3"/>
        <v>2.5570415716118958E-3</v>
      </c>
      <c r="CO28" s="54">
        <f t="shared" si="4"/>
        <v>2.3265485920767504E-3</v>
      </c>
      <c r="CP28" s="54">
        <f t="shared" si="5"/>
        <v>2.3933590310654491E-3</v>
      </c>
      <c r="CQ28" s="54">
        <f t="shared" si="6"/>
        <v>2.5833574881833506E-3</v>
      </c>
      <c r="CR28" s="54">
        <f t="shared" si="7"/>
        <v>2.6694784134735916E-3</v>
      </c>
      <c r="CS28" s="22">
        <f t="shared" si="8"/>
        <v>2.742313794393234E-3</v>
      </c>
      <c r="CT28" s="72">
        <f t="shared" si="9"/>
        <v>2.7581080064944681</v>
      </c>
      <c r="CU28" s="22">
        <f t="shared" si="10"/>
        <v>1.6157016097122776E-3</v>
      </c>
      <c r="CV28" s="72">
        <f t="shared" si="11"/>
        <v>3.4014254519492373</v>
      </c>
      <c r="CW28" s="79">
        <f t="shared" si="13"/>
        <v>2.7398662506852717E-3</v>
      </c>
      <c r="CX28" s="79">
        <f t="shared" si="14"/>
        <v>2.8237962942296471E-3</v>
      </c>
      <c r="CY28" s="72">
        <f t="shared" si="12"/>
        <v>14.533247873536721</v>
      </c>
    </row>
    <row r="29" spans="1:103" x14ac:dyDescent="0.25">
      <c r="A29" s="27" t="s">
        <v>28</v>
      </c>
      <c r="B29" s="82">
        <v>2855.7022572999999</v>
      </c>
      <c r="C29" s="82">
        <v>48.276192447</v>
      </c>
      <c r="D29" s="82">
        <v>5639.0919461000003</v>
      </c>
      <c r="E29" s="82">
        <v>3147.6323060999998</v>
      </c>
      <c r="F29" s="82">
        <v>1483.0848229999999</v>
      </c>
      <c r="G29" s="82">
        <v>1195.2491184999999</v>
      </c>
      <c r="H29" s="82">
        <v>1269.0041467000001</v>
      </c>
      <c r="I29" s="84">
        <v>7.5322457600000003E-2</v>
      </c>
      <c r="J29" s="84">
        <v>0.63043515660000005</v>
      </c>
      <c r="K29" s="82">
        <v>0.62593205539999996</v>
      </c>
      <c r="L29" s="84">
        <v>1.8692922189000001</v>
      </c>
      <c r="M29" s="82">
        <v>20.897052148</v>
      </c>
      <c r="N29" s="84">
        <v>32.203255873000003</v>
      </c>
      <c r="O29" s="86">
        <v>0.1488191935</v>
      </c>
      <c r="P29" s="86">
        <v>6.9183443000000004E-3</v>
      </c>
      <c r="Q29" s="84">
        <v>0.71355063620000003</v>
      </c>
      <c r="R29" s="25"/>
      <c r="S29" s="27" t="s">
        <v>28</v>
      </c>
      <c r="T29" s="88">
        <v>1.8437344556877799</v>
      </c>
      <c r="U29" s="25">
        <v>4.3741063144135799</v>
      </c>
      <c r="V29" s="88">
        <v>0.14896118121301499</v>
      </c>
      <c r="W29" s="25">
        <v>4.0954281121879399</v>
      </c>
      <c r="X29" s="25">
        <v>3.94846162074511</v>
      </c>
      <c r="Y29" s="25">
        <v>5.6437883153657404</v>
      </c>
      <c r="Z29" s="88">
        <v>1.5225474354006401</v>
      </c>
      <c r="AA29" s="25">
        <v>54.887110926387798</v>
      </c>
      <c r="AB29" s="88">
        <v>6.9367178601379602E-3</v>
      </c>
      <c r="AC29" s="25">
        <v>1046.38052857911</v>
      </c>
      <c r="AD29" s="25">
        <v>0.62748269961841496</v>
      </c>
      <c r="AE29" s="25">
        <v>2860.8057217436299</v>
      </c>
      <c r="AF29" s="25">
        <v>26.140234787299399</v>
      </c>
      <c r="AG29" s="25">
        <v>110.62582098627</v>
      </c>
      <c r="AH29" s="25">
        <v>9.6576167856525394</v>
      </c>
      <c r="AI29" s="25">
        <v>3.7726872510545801</v>
      </c>
      <c r="AJ29" s="88">
        <v>1.0806993450703</v>
      </c>
      <c r="AK29" s="25">
        <v>100.319639072059</v>
      </c>
      <c r="AL29" s="25">
        <v>100.319639072059</v>
      </c>
      <c r="AM29" s="25">
        <v>20.9528301394047</v>
      </c>
      <c r="AN29" s="25">
        <v>0</v>
      </c>
      <c r="AO29" s="25">
        <v>99.138064673486696</v>
      </c>
      <c r="AP29" s="25">
        <v>1.0422236448737401</v>
      </c>
      <c r="AQ29" s="88">
        <v>39.025600414754798</v>
      </c>
      <c r="AR29" s="25">
        <v>5.6875027853981397</v>
      </c>
      <c r="AS29" s="25">
        <v>4.5774483630291103</v>
      </c>
      <c r="AT29" s="25">
        <v>1.37613732813449</v>
      </c>
      <c r="AU29" s="25">
        <v>48.381682376582603</v>
      </c>
      <c r="AV29" s="25">
        <v>0</v>
      </c>
      <c r="AW29" s="88">
        <v>1398.3803485507301</v>
      </c>
      <c r="AX29" s="25">
        <v>5086.7090572485104</v>
      </c>
      <c r="AY29" s="25">
        <v>565.190833812287</v>
      </c>
      <c r="AZ29" s="25">
        <v>5651.8998910607997</v>
      </c>
      <c r="BA29" s="25">
        <v>1.10596938568377E-2</v>
      </c>
      <c r="BB29" s="25">
        <v>37.273524518466402</v>
      </c>
      <c r="BC29" s="25">
        <v>34.086198292520201</v>
      </c>
      <c r="BD29" s="25">
        <v>572.23818716795495</v>
      </c>
      <c r="BE29" s="25">
        <v>85.754549435671905</v>
      </c>
      <c r="BF29" s="25">
        <v>14.3858677647888</v>
      </c>
      <c r="BG29" s="25">
        <v>54.175592249651402</v>
      </c>
      <c r="BH29" s="25">
        <v>19.285383951343899</v>
      </c>
      <c r="BI29" s="25">
        <v>26.298647816046302</v>
      </c>
      <c r="BJ29" s="25">
        <v>20.604489811559802</v>
      </c>
      <c r="BK29" s="25">
        <v>3147.72065536529</v>
      </c>
      <c r="BL29" s="25">
        <v>1486.4900819100401</v>
      </c>
      <c r="BM29" s="25">
        <v>1661.2305734552499</v>
      </c>
      <c r="BN29" s="25">
        <v>5.6162996796574003</v>
      </c>
      <c r="BO29" s="25">
        <v>0.85349715619195599</v>
      </c>
      <c r="BP29" s="25">
        <v>697.21516791503404</v>
      </c>
      <c r="BQ29" s="25">
        <v>11.543656388718899</v>
      </c>
      <c r="BR29" s="25">
        <v>69.610400476198393</v>
      </c>
      <c r="BS29" s="25">
        <v>14.7541733354277</v>
      </c>
      <c r="BT29" s="25">
        <v>15.7183597569403</v>
      </c>
      <c r="BU29" s="25">
        <v>176.18461202621199</v>
      </c>
      <c r="BV29" s="25">
        <v>105.524400963676</v>
      </c>
      <c r="BW29" s="25">
        <v>89.053145170499803</v>
      </c>
      <c r="BX29" s="25">
        <v>141.32342648081701</v>
      </c>
      <c r="BY29" s="25">
        <v>10.026614202758999</v>
      </c>
      <c r="BZ29" s="25">
        <v>1196.0812675659299</v>
      </c>
      <c r="CA29" s="25">
        <v>444.31201451180101</v>
      </c>
      <c r="CB29" s="25">
        <v>1.3936466886490799</v>
      </c>
      <c r="CC29" s="25">
        <v>1.96192238087801</v>
      </c>
      <c r="CD29" s="25">
        <v>122.92114831576001</v>
      </c>
      <c r="CE29" s="88">
        <v>3.7836393617619E-3</v>
      </c>
      <c r="CF29" s="25">
        <v>37.376505727725799</v>
      </c>
      <c r="CG29" s="25">
        <v>1269.77675126903</v>
      </c>
      <c r="CH29" s="25">
        <v>26.364637193916099</v>
      </c>
      <c r="CK29" s="34">
        <f t="shared" si="0"/>
        <v>0</v>
      </c>
      <c r="CL29" s="54">
        <f t="shared" si="1"/>
        <v>1.7871136357384655E-3</v>
      </c>
      <c r="CM29" s="54">
        <f t="shared" si="2"/>
        <v>2.1851335872938894E-3</v>
      </c>
      <c r="CN29" s="54">
        <f t="shared" si="3"/>
        <v>2.2712779084330084E-3</v>
      </c>
      <c r="CO29" s="54">
        <f t="shared" si="4"/>
        <v>2.8068483449907585E-5</v>
      </c>
      <c r="CP29" s="54">
        <f t="shared" si="5"/>
        <v>2.2960648354232232E-3</v>
      </c>
      <c r="CQ29" s="54">
        <f t="shared" si="6"/>
        <v>6.9621391310821143E-4</v>
      </c>
      <c r="CR29" s="54">
        <f t="shared" si="7"/>
        <v>6.0882745816003784E-4</v>
      </c>
      <c r="CS29" s="22">
        <f t="shared" si="8"/>
        <v>2.477336325943658E-3</v>
      </c>
      <c r="CT29" s="72">
        <f t="shared" si="9"/>
        <v>52.667178442059154</v>
      </c>
      <c r="CU29" s="22">
        <f t="shared" si="10"/>
        <v>2.6691798924394221E-3</v>
      </c>
      <c r="CV29" s="72">
        <f t="shared" si="11"/>
        <v>-0.85785759113671012</v>
      </c>
      <c r="CW29" s="79">
        <f t="shared" si="13"/>
        <v>9.5409543403412187E-4</v>
      </c>
      <c r="CX29" s="79">
        <f t="shared" si="14"/>
        <v>2.6557741767722948E-3</v>
      </c>
      <c r="CY29" s="72">
        <f t="shared" si="12"/>
        <v>0.92857697592855137</v>
      </c>
    </row>
    <row r="30" spans="1:103" x14ac:dyDescent="0.25">
      <c r="A30" s="27" t="s">
        <v>29</v>
      </c>
      <c r="B30" s="82">
        <v>834.19200948000002</v>
      </c>
      <c r="C30" s="82">
        <v>11.321802039</v>
      </c>
      <c r="D30" s="82">
        <v>451.28231811000001</v>
      </c>
      <c r="E30" s="82">
        <v>244.67564265999999</v>
      </c>
      <c r="F30" s="82">
        <v>230.528986</v>
      </c>
      <c r="G30" s="82">
        <v>177.31078328000001</v>
      </c>
      <c r="H30" s="82">
        <v>159.39440345</v>
      </c>
      <c r="I30" s="84">
        <v>0.38933199740000002</v>
      </c>
      <c r="J30" s="84">
        <v>1.5379179823</v>
      </c>
      <c r="K30" s="82">
        <v>8.7137289399999998E-2</v>
      </c>
      <c r="L30" s="84">
        <v>2.2918510542999999</v>
      </c>
      <c r="M30" s="82">
        <v>5.4844154219999997</v>
      </c>
      <c r="N30" s="84">
        <v>8.4634979723000008</v>
      </c>
      <c r="O30" s="86">
        <v>0.1358002029</v>
      </c>
      <c r="P30" s="86">
        <v>2.8799910000000003E-4</v>
      </c>
      <c r="Q30" s="84">
        <v>0.31915585610000002</v>
      </c>
      <c r="R30" s="25"/>
      <c r="S30" s="27" t="s">
        <v>29</v>
      </c>
      <c r="T30" s="88">
        <v>0.48188397528883198</v>
      </c>
      <c r="U30" s="25">
        <v>1.61030596910739</v>
      </c>
      <c r="V30" s="88">
        <v>0.135904044297641</v>
      </c>
      <c r="W30" s="25">
        <v>1.86851063860685</v>
      </c>
      <c r="X30" s="25">
        <v>1.8302420289049699</v>
      </c>
      <c r="Y30" s="25">
        <v>1.21643573742952</v>
      </c>
      <c r="Z30" s="88">
        <v>0.24465580153111</v>
      </c>
      <c r="AA30" s="25">
        <v>6.1104134049410597</v>
      </c>
      <c r="AB30" s="88">
        <v>2.88757969003135E-4</v>
      </c>
      <c r="AC30" s="25">
        <v>744.343877655131</v>
      </c>
      <c r="AD30" s="25">
        <v>8.7298453658295E-2</v>
      </c>
      <c r="AE30" s="25">
        <v>835.55482474247401</v>
      </c>
      <c r="AF30" s="25">
        <v>7.28389237174681</v>
      </c>
      <c r="AG30" s="25">
        <v>14.5594077907264</v>
      </c>
      <c r="AH30" s="25">
        <v>1.06867113723434</v>
      </c>
      <c r="AI30" s="25">
        <v>39.656855865285699</v>
      </c>
      <c r="AJ30" s="88">
        <v>0.27723942347205899</v>
      </c>
      <c r="AK30" s="25">
        <v>16.7385684780383</v>
      </c>
      <c r="AL30" s="25">
        <v>16.7385684780383</v>
      </c>
      <c r="AM30" s="25">
        <v>5.49642744026852</v>
      </c>
      <c r="AN30" s="25">
        <v>0</v>
      </c>
      <c r="AO30" s="25">
        <v>1.9868341302725601</v>
      </c>
      <c r="AP30" s="25">
        <v>0.271935918743408</v>
      </c>
      <c r="AQ30" s="88">
        <v>8.3131853999231105</v>
      </c>
      <c r="AR30" s="25">
        <v>0.71370480512883006</v>
      </c>
      <c r="AS30" s="25">
        <v>4.5631639611241201</v>
      </c>
      <c r="AT30" s="25">
        <v>0.127867050758775</v>
      </c>
      <c r="AU30" s="25">
        <v>11.3473465158705</v>
      </c>
      <c r="AV30" s="25">
        <v>0</v>
      </c>
      <c r="AW30" s="88">
        <v>179.76958379205999</v>
      </c>
      <c r="AX30" s="25">
        <v>406.89416231529401</v>
      </c>
      <c r="AY30" s="25">
        <v>45.210459323291197</v>
      </c>
      <c r="AZ30" s="25">
        <v>452.104621638585</v>
      </c>
      <c r="BA30" s="25">
        <v>2.7263238603821701E-3</v>
      </c>
      <c r="BB30" s="25">
        <v>5.86419101110799</v>
      </c>
      <c r="BC30" s="25">
        <v>0.50620040871486804</v>
      </c>
      <c r="BD30" s="25">
        <v>30.874860839078799</v>
      </c>
      <c r="BE30" s="25">
        <v>3.9714096988111498</v>
      </c>
      <c r="BF30" s="25">
        <v>2.5341133472736002</v>
      </c>
      <c r="BG30" s="25">
        <v>7.4000721793239697</v>
      </c>
      <c r="BH30" s="25">
        <v>1.13792361405667</v>
      </c>
      <c r="BI30" s="25">
        <v>3.92412721098784</v>
      </c>
      <c r="BJ30" s="25">
        <v>4.2394041002600398</v>
      </c>
      <c r="BK30" s="25">
        <v>245.115129836302</v>
      </c>
      <c r="BL30" s="25">
        <v>230.961241885861</v>
      </c>
      <c r="BM30" s="25">
        <v>14.153887950440099</v>
      </c>
      <c r="BN30" s="25">
        <v>0.106834694356718</v>
      </c>
      <c r="BO30" s="25">
        <v>1.28580221013354E-2</v>
      </c>
      <c r="BP30" s="25">
        <v>82.130340999906096</v>
      </c>
      <c r="BQ30" s="25">
        <v>5.2026501550400299</v>
      </c>
      <c r="BR30" s="25">
        <v>19.316556953653201</v>
      </c>
      <c r="BS30" s="25">
        <v>2.8484361461002998</v>
      </c>
      <c r="BT30" s="25">
        <v>1.7566883799886399</v>
      </c>
      <c r="BU30" s="25">
        <v>48.355969510077898</v>
      </c>
      <c r="BV30" s="25">
        <v>4.3722197247758698</v>
      </c>
      <c r="BW30" s="25">
        <v>6.8178487878216298</v>
      </c>
      <c r="BX30" s="25">
        <v>40.688945253724398</v>
      </c>
      <c r="BY30" s="25">
        <v>1.0862423663221901E-2</v>
      </c>
      <c r="BZ30" s="25">
        <v>177.77386258913799</v>
      </c>
      <c r="CA30" s="25">
        <v>25.9311666574696</v>
      </c>
      <c r="CB30" s="25">
        <v>1.0307657902005301</v>
      </c>
      <c r="CC30" s="25">
        <v>3.2137230951040898</v>
      </c>
      <c r="CD30" s="25">
        <v>8.2281072524750503</v>
      </c>
      <c r="CE30" s="88">
        <v>3.29048215413616E-3</v>
      </c>
      <c r="CF30" s="25">
        <v>9.5215101508226105</v>
      </c>
      <c r="CG30" s="25">
        <v>159.52208726996099</v>
      </c>
      <c r="CH30" s="25">
        <v>2.8406003055506899</v>
      </c>
      <c r="CK30" s="34">
        <f t="shared" si="0"/>
        <v>0</v>
      </c>
      <c r="CL30" s="54">
        <f t="shared" si="1"/>
        <v>1.6336949371206614E-3</v>
      </c>
      <c r="CM30" s="54">
        <f t="shared" si="2"/>
        <v>2.2562200595371523E-3</v>
      </c>
      <c r="CN30" s="54">
        <f t="shared" si="3"/>
        <v>1.8221487871026218E-3</v>
      </c>
      <c r="CO30" s="54">
        <f t="shared" si="4"/>
        <v>1.7962032163238999E-3</v>
      </c>
      <c r="CP30" s="54">
        <f t="shared" si="5"/>
        <v>1.8750608908720771E-3</v>
      </c>
      <c r="CQ30" s="54">
        <f t="shared" si="6"/>
        <v>2.6116815941572519E-3</v>
      </c>
      <c r="CR30" s="54">
        <f t="shared" si="7"/>
        <v>8.0105585389041243E-4</v>
      </c>
      <c r="CS30" s="22">
        <f t="shared" si="8"/>
        <v>1.8495440861739936E-3</v>
      </c>
      <c r="CT30" s="72">
        <f t="shared" si="9"/>
        <v>6.3035149673593249</v>
      </c>
      <c r="CU30" s="22">
        <f t="shared" si="10"/>
        <v>2.190209410530023E-3</v>
      </c>
      <c r="CV30" s="72">
        <f t="shared" si="11"/>
        <v>-0.4608418438736796</v>
      </c>
      <c r="CW30" s="79">
        <f t="shared" si="13"/>
        <v>7.6466305221549024E-4</v>
      </c>
      <c r="CX30" s="79">
        <f t="shared" si="14"/>
        <v>2.6349700507222983E-3</v>
      </c>
      <c r="CY30" s="72">
        <f t="shared" si="12"/>
        <v>-0.59935859450841211</v>
      </c>
    </row>
    <row r="31" spans="1:103" x14ac:dyDescent="0.25">
      <c r="A31" s="27" t="s">
        <v>30</v>
      </c>
      <c r="B31" s="82">
        <v>3888.0564619000002</v>
      </c>
      <c r="C31" s="82">
        <v>701.62212103000002</v>
      </c>
      <c r="D31" s="82">
        <v>4578.5919341999997</v>
      </c>
      <c r="E31" s="82">
        <v>1708.89312</v>
      </c>
      <c r="F31" s="82">
        <v>1309.2337613</v>
      </c>
      <c r="G31" s="82">
        <v>817.11274895999998</v>
      </c>
      <c r="H31" s="82">
        <v>5325.1607886000002</v>
      </c>
      <c r="I31" s="84">
        <v>4.4601588872000004</v>
      </c>
      <c r="J31" s="84">
        <v>21.149436634000001</v>
      </c>
      <c r="K31" s="82">
        <v>5.2565477581</v>
      </c>
      <c r="L31" s="84">
        <v>65.079276324999995</v>
      </c>
      <c r="M31" s="82">
        <v>36.526169002000003</v>
      </c>
      <c r="N31" s="84">
        <v>32.004000224000002</v>
      </c>
      <c r="O31" s="86">
        <v>5.5234435034000002</v>
      </c>
      <c r="P31" s="86">
        <v>0.32198165899999998</v>
      </c>
      <c r="Q31" s="84">
        <v>2.9105723442000002</v>
      </c>
      <c r="R31" s="25"/>
      <c r="S31" s="27" t="s">
        <v>30</v>
      </c>
      <c r="T31" s="88">
        <v>1.5336135351383799</v>
      </c>
      <c r="U31" s="25">
        <v>314.74400495325</v>
      </c>
      <c r="V31" s="88">
        <v>5.5253257479461597</v>
      </c>
      <c r="W31" s="25">
        <v>10.7819614074469</v>
      </c>
      <c r="X31" s="25">
        <v>10.2443941995598</v>
      </c>
      <c r="Y31" s="25">
        <v>10.767081207086701</v>
      </c>
      <c r="Z31" s="88">
        <v>1.0296292111501899</v>
      </c>
      <c r="AA31" s="25">
        <v>224.225852975723</v>
      </c>
      <c r="AB31" s="88">
        <v>0.32225541534157298</v>
      </c>
      <c r="AC31" s="25">
        <v>12816.838350559001</v>
      </c>
      <c r="AD31" s="25">
        <v>5.2708428682351096</v>
      </c>
      <c r="AE31" s="25">
        <v>3896.0331453893</v>
      </c>
      <c r="AF31" s="25">
        <v>72.295597755457607</v>
      </c>
      <c r="AG31" s="25">
        <v>317.82510692208302</v>
      </c>
      <c r="AH31" s="25">
        <v>20.4622710883189</v>
      </c>
      <c r="AI31" s="25">
        <v>19.9740303434792</v>
      </c>
      <c r="AJ31" s="88">
        <v>1.0470075603031901</v>
      </c>
      <c r="AK31" s="25">
        <v>116.293842457984</v>
      </c>
      <c r="AL31" s="25">
        <v>116.293842457984</v>
      </c>
      <c r="AM31" s="25">
        <v>36.607636669351798</v>
      </c>
      <c r="AN31" s="25">
        <v>0</v>
      </c>
      <c r="AO31" s="25">
        <v>167.868024864831</v>
      </c>
      <c r="AP31" s="25">
        <v>1.2828112264667499</v>
      </c>
      <c r="AQ31" s="88">
        <v>121.722472532723</v>
      </c>
      <c r="AR31" s="25">
        <v>19.300597002741402</v>
      </c>
      <c r="AS31" s="25">
        <v>172.80363722986701</v>
      </c>
      <c r="AT31" s="25">
        <v>1.1500380476101999</v>
      </c>
      <c r="AU31" s="25">
        <v>703.53007368574197</v>
      </c>
      <c r="AV31" s="25">
        <v>0</v>
      </c>
      <c r="AW31" s="88">
        <v>6023.6149538407199</v>
      </c>
      <c r="AX31" s="25">
        <v>4131.04584090344</v>
      </c>
      <c r="AY31" s="25">
        <v>459.00621167678003</v>
      </c>
      <c r="AZ31" s="25">
        <v>4590.0520525802203</v>
      </c>
      <c r="BA31" s="25">
        <v>3.85015792486995E-2</v>
      </c>
      <c r="BB31" s="25">
        <v>141.95721545808701</v>
      </c>
      <c r="BC31" s="25">
        <v>24.621299683305999</v>
      </c>
      <c r="BD31" s="25">
        <v>2290.20038080821</v>
      </c>
      <c r="BE31" s="25">
        <v>8.8633798372988792</v>
      </c>
      <c r="BF31" s="25">
        <v>11.668064952572999</v>
      </c>
      <c r="BG31" s="25">
        <v>48.264346876326201</v>
      </c>
      <c r="BH31" s="25">
        <v>15.324751467451399</v>
      </c>
      <c r="BI31" s="25">
        <v>35.308462337229997</v>
      </c>
      <c r="BJ31" s="25">
        <v>3.18143350507339</v>
      </c>
      <c r="BK31" s="25">
        <v>1713.3386025961199</v>
      </c>
      <c r="BL31" s="25">
        <v>1312.58987006196</v>
      </c>
      <c r="BM31" s="25">
        <v>400.748732534157</v>
      </c>
      <c r="BN31" s="25">
        <v>0.71072207668777898</v>
      </c>
      <c r="BO31" s="25">
        <v>0.83971010501804799</v>
      </c>
      <c r="BP31" s="25">
        <v>567.13029921129703</v>
      </c>
      <c r="BQ31" s="25">
        <v>4.8739463753148398</v>
      </c>
      <c r="BR31" s="25">
        <v>84.453205134564598</v>
      </c>
      <c r="BS31" s="25">
        <v>15.488310881462899</v>
      </c>
      <c r="BT31" s="25">
        <v>9.7319416017680798</v>
      </c>
      <c r="BU31" s="25">
        <v>212.744053814822</v>
      </c>
      <c r="BV31" s="25">
        <v>160.83150169570399</v>
      </c>
      <c r="BW31" s="25">
        <v>62.822454462981597</v>
      </c>
      <c r="BX31" s="25">
        <v>195.820314886158</v>
      </c>
      <c r="BY31" s="25">
        <v>10.743172852628099</v>
      </c>
      <c r="BZ31" s="25">
        <v>819.03438172015603</v>
      </c>
      <c r="CA31" s="25">
        <v>1547.60525382988</v>
      </c>
      <c r="CB31" s="25">
        <v>0.14041341961866599</v>
      </c>
      <c r="CC31" s="25">
        <v>22.4077630795536</v>
      </c>
      <c r="CD31" s="25">
        <v>922.76755500326703</v>
      </c>
      <c r="CE31" s="88">
        <v>8.9806508634799401E-2</v>
      </c>
      <c r="CF31" s="25">
        <v>348.788021712925</v>
      </c>
      <c r="CG31" s="25">
        <v>5339.1900745713301</v>
      </c>
      <c r="CH31" s="25">
        <v>364.759940386126</v>
      </c>
      <c r="CK31" s="34">
        <f t="shared" si="0"/>
        <v>0</v>
      </c>
      <c r="CL31" s="54">
        <f t="shared" si="1"/>
        <v>2.0515863304623452E-3</v>
      </c>
      <c r="CM31" s="54">
        <f t="shared" si="2"/>
        <v>2.7193450698803877E-3</v>
      </c>
      <c r="CN31" s="54">
        <f t="shared" si="3"/>
        <v>2.5029787639773526E-3</v>
      </c>
      <c r="CO31" s="54">
        <f t="shared" si="4"/>
        <v>2.6013812941794588E-3</v>
      </c>
      <c r="CP31" s="54">
        <f t="shared" si="5"/>
        <v>2.5634144651354085E-3</v>
      </c>
      <c r="CQ31" s="54">
        <f t="shared" si="6"/>
        <v>2.3517351339847072E-3</v>
      </c>
      <c r="CR31" s="54">
        <f t="shared" si="7"/>
        <v>2.6345281444578304E-3</v>
      </c>
      <c r="CS31" s="22">
        <f t="shared" si="8"/>
        <v>2.7194863992402248E-3</v>
      </c>
      <c r="CT31" s="72">
        <f t="shared" si="9"/>
        <v>0.78695660162573278</v>
      </c>
      <c r="CU31" s="22">
        <f t="shared" si="10"/>
        <v>2.2303917869770117E-3</v>
      </c>
      <c r="CV31" s="72">
        <f t="shared" si="11"/>
        <v>4.3994386958002973</v>
      </c>
      <c r="CW31" s="79">
        <f t="shared" si="13"/>
        <v>3.4077374829684652E-4</v>
      </c>
      <c r="CX31" s="79">
        <f t="shared" si="14"/>
        <v>8.5022340223734922E-4</v>
      </c>
      <c r="CY31" s="72">
        <f t="shared" si="12"/>
        <v>-0.60487563557665169</v>
      </c>
    </row>
    <row r="32" spans="1:103" x14ac:dyDescent="0.25">
      <c r="A32" s="27" t="s">
        <v>31</v>
      </c>
      <c r="B32" s="82">
        <v>2426.7652548000001</v>
      </c>
      <c r="C32" s="82">
        <v>44.028978688999999</v>
      </c>
      <c r="D32" s="82">
        <v>3234.8398407999998</v>
      </c>
      <c r="E32" s="82">
        <v>1785.5238724999999</v>
      </c>
      <c r="F32" s="82">
        <v>506.66549848</v>
      </c>
      <c r="G32" s="82">
        <v>226.15300640000001</v>
      </c>
      <c r="H32" s="82">
        <v>1561.2072688000001</v>
      </c>
      <c r="I32" s="84">
        <v>1.7737605956</v>
      </c>
      <c r="J32" s="84">
        <v>6.1300876571999998</v>
      </c>
      <c r="K32" s="82">
        <v>3.0251435011000001</v>
      </c>
      <c r="L32" s="84">
        <v>31.053100667999999</v>
      </c>
      <c r="M32" s="82">
        <v>6.7117766342999996</v>
      </c>
      <c r="N32" s="84">
        <v>7.7158963917000003</v>
      </c>
      <c r="O32" s="86">
        <v>0.1311451569</v>
      </c>
      <c r="P32" s="86">
        <v>0.1707725967</v>
      </c>
      <c r="Q32" s="84">
        <v>0.77495829620000001</v>
      </c>
      <c r="R32" s="25"/>
      <c r="S32" s="27" t="s">
        <v>31</v>
      </c>
      <c r="T32" s="88">
        <v>0.66087036871465898</v>
      </c>
      <c r="U32" s="25">
        <v>3.3075195914669702</v>
      </c>
      <c r="V32" s="88">
        <v>0.131340814393021</v>
      </c>
      <c r="W32" s="25">
        <v>14.003867727628799</v>
      </c>
      <c r="X32" s="25">
        <v>13.951365571045001</v>
      </c>
      <c r="Y32" s="25">
        <v>4.8226309778709897</v>
      </c>
      <c r="Z32" s="88">
        <v>0.316845337418941</v>
      </c>
      <c r="AA32" s="25">
        <v>91.891739614624598</v>
      </c>
      <c r="AB32" s="88">
        <v>0.171240290527849</v>
      </c>
      <c r="AC32" s="25">
        <v>13925.3086481627</v>
      </c>
      <c r="AD32" s="25">
        <v>3.0334419192336601</v>
      </c>
      <c r="AE32" s="25">
        <v>2432.1493136059298</v>
      </c>
      <c r="AF32" s="25">
        <v>18.270226394431301</v>
      </c>
      <c r="AG32" s="25">
        <v>266.13494895450702</v>
      </c>
      <c r="AH32" s="25">
        <v>21.179333918483401</v>
      </c>
      <c r="AI32" s="25">
        <v>77.574598203299004</v>
      </c>
      <c r="AJ32" s="88">
        <v>0.38021166572055198</v>
      </c>
      <c r="AK32" s="25">
        <v>76.564424556681104</v>
      </c>
      <c r="AL32" s="25">
        <v>76.564424556681104</v>
      </c>
      <c r="AM32" s="25">
        <v>6.7300036143895401</v>
      </c>
      <c r="AN32" s="25">
        <v>0</v>
      </c>
      <c r="AO32" s="25">
        <v>17.137896185438699</v>
      </c>
      <c r="AP32" s="25">
        <v>0.40334754329683797</v>
      </c>
      <c r="AQ32" s="88">
        <v>16.9574774598169</v>
      </c>
      <c r="AR32" s="25">
        <v>1.77501978794314</v>
      </c>
      <c r="AS32" s="25">
        <v>2.5956256351007601</v>
      </c>
      <c r="AT32" s="25">
        <v>0.77456086190411799</v>
      </c>
      <c r="AU32" s="25">
        <v>44.148343184245697</v>
      </c>
      <c r="AV32" s="25">
        <v>0</v>
      </c>
      <c r="AW32" s="88">
        <v>1853.07667151904</v>
      </c>
      <c r="AX32" s="25">
        <v>2918.3319228209398</v>
      </c>
      <c r="AY32" s="25">
        <v>324.25906775476898</v>
      </c>
      <c r="AZ32" s="25">
        <v>3242.5909905757098</v>
      </c>
      <c r="BA32" s="25">
        <v>3.4514301947920099E-3</v>
      </c>
      <c r="BB32" s="25">
        <v>51.020285343803103</v>
      </c>
      <c r="BC32" s="25">
        <v>14.517387467385401</v>
      </c>
      <c r="BD32" s="25">
        <v>742.17165474027001</v>
      </c>
      <c r="BE32" s="25">
        <v>14.781928068696001</v>
      </c>
      <c r="BF32" s="25">
        <v>3.1918779600632701</v>
      </c>
      <c r="BG32" s="25">
        <v>22.897291206093499</v>
      </c>
      <c r="BH32" s="25">
        <v>6.6612060413256602</v>
      </c>
      <c r="BI32" s="25">
        <v>10.045426647058701</v>
      </c>
      <c r="BJ32" s="25">
        <v>3.9224991033802401</v>
      </c>
      <c r="BK32" s="25">
        <v>1790.0798277254401</v>
      </c>
      <c r="BL32" s="25">
        <v>507.87270562796101</v>
      </c>
      <c r="BM32" s="25">
        <v>1282.2071220974799</v>
      </c>
      <c r="BN32" s="25">
        <v>0.74280208175840701</v>
      </c>
      <c r="BO32" s="25">
        <v>0.26741213574077999</v>
      </c>
      <c r="BP32" s="25">
        <v>242.46794809614201</v>
      </c>
      <c r="BQ32" s="25">
        <v>1.34091980017306</v>
      </c>
      <c r="BR32" s="25">
        <v>23.289697653069599</v>
      </c>
      <c r="BS32" s="25">
        <v>5.8554874544883404</v>
      </c>
      <c r="BT32" s="25">
        <v>3.8735381348897802</v>
      </c>
      <c r="BU32" s="25">
        <v>59.090283994995602</v>
      </c>
      <c r="BV32" s="25">
        <v>187.144813218065</v>
      </c>
      <c r="BW32" s="25">
        <v>36.072219936617103</v>
      </c>
      <c r="BX32" s="25">
        <v>52.432689417483701</v>
      </c>
      <c r="BY32" s="25">
        <v>6.4220904285989704</v>
      </c>
      <c r="BZ32" s="25">
        <v>226.46542448845599</v>
      </c>
      <c r="CA32" s="25">
        <v>447.39132032254798</v>
      </c>
      <c r="CB32" s="25">
        <v>0</v>
      </c>
      <c r="CC32" s="25">
        <v>0.28107682466482697</v>
      </c>
      <c r="CD32" s="25">
        <v>129.04650723923899</v>
      </c>
      <c r="CE32" s="88">
        <v>0</v>
      </c>
      <c r="CF32" s="25">
        <v>79.155966778700403</v>
      </c>
      <c r="CG32" s="25">
        <v>1565.05107852422</v>
      </c>
      <c r="CH32" s="25">
        <v>31.628947489954299</v>
      </c>
      <c r="CK32" s="34">
        <f t="shared" si="0"/>
        <v>0</v>
      </c>
      <c r="CL32" s="54">
        <f t="shared" si="1"/>
        <v>2.2186154162543623E-3</v>
      </c>
      <c r="CM32" s="54">
        <f t="shared" si="2"/>
        <v>2.7110439260658865E-3</v>
      </c>
      <c r="CN32" s="54">
        <f t="shared" si="3"/>
        <v>2.3961463804010471E-3</v>
      </c>
      <c r="CO32" s="54">
        <f t="shared" si="4"/>
        <v>2.5516070076739509E-3</v>
      </c>
      <c r="CP32" s="54">
        <f t="shared" si="5"/>
        <v>2.3826511802809629E-3</v>
      </c>
      <c r="CQ32" s="54">
        <f t="shared" si="6"/>
        <v>1.3814456567665812E-3</v>
      </c>
      <c r="CR32" s="54">
        <f t="shared" si="7"/>
        <v>2.4620752164281169E-3</v>
      </c>
      <c r="CS32" s="22">
        <f t="shared" si="8"/>
        <v>2.7431485913453671E-3</v>
      </c>
      <c r="CT32" s="72">
        <f t="shared" si="9"/>
        <v>1.4655967652074178</v>
      </c>
      <c r="CU32" s="22">
        <f t="shared" si="10"/>
        <v>2.7156714358450131E-3</v>
      </c>
      <c r="CV32" s="72">
        <f t="shared" si="11"/>
        <v>-0.66360024767920955</v>
      </c>
      <c r="CW32" s="79">
        <f t="shared" si="13"/>
        <v>1.4919155052762827E-3</v>
      </c>
      <c r="CX32" s="79">
        <f t="shared" si="14"/>
        <v>2.7386936597949079E-3</v>
      </c>
      <c r="CY32" s="72">
        <f t="shared" si="12"/>
        <v>-5.1284604323978509E-4</v>
      </c>
    </row>
    <row r="33" spans="1:103" x14ac:dyDescent="0.25">
      <c r="A33" s="27" t="s">
        <v>32</v>
      </c>
      <c r="B33" s="82">
        <v>24092.838607000002</v>
      </c>
      <c r="C33" s="82">
        <v>517.45403775</v>
      </c>
      <c r="D33" s="82">
        <v>12688.116400999999</v>
      </c>
      <c r="E33" s="82">
        <v>2463.4012851000002</v>
      </c>
      <c r="F33" s="82">
        <v>1721.6502602999999</v>
      </c>
      <c r="G33" s="82">
        <v>6583.2632320000002</v>
      </c>
      <c r="H33" s="82">
        <v>4966.6660309999997</v>
      </c>
      <c r="I33" s="84">
        <v>18.665226779000001</v>
      </c>
      <c r="J33" s="84">
        <v>18.120972753</v>
      </c>
      <c r="K33" s="82">
        <v>12.944344122</v>
      </c>
      <c r="L33" s="84">
        <v>255.62776565999999</v>
      </c>
      <c r="M33" s="82">
        <v>153.85539531000001</v>
      </c>
      <c r="N33" s="84">
        <v>169.07310654</v>
      </c>
      <c r="O33" s="86">
        <v>4.8035964286999997</v>
      </c>
      <c r="P33" s="86">
        <v>0.24610240929999999</v>
      </c>
      <c r="Q33" s="84">
        <v>2.3588536179999999</v>
      </c>
      <c r="R33" s="25"/>
      <c r="S33" s="27" t="s">
        <v>32</v>
      </c>
      <c r="T33" s="88">
        <v>6.30333304688246</v>
      </c>
      <c r="U33" s="25">
        <v>66.325701693992997</v>
      </c>
      <c r="V33" s="88">
        <v>4.8166703756176501</v>
      </c>
      <c r="W33" s="25">
        <v>22.436869763180599</v>
      </c>
      <c r="X33" s="25">
        <v>17.648379979717401</v>
      </c>
      <c r="Y33" s="25">
        <v>25.126278130462101</v>
      </c>
      <c r="Z33" s="88">
        <v>45.475059578905899</v>
      </c>
      <c r="AA33" s="25">
        <v>164.89982668733401</v>
      </c>
      <c r="AB33" s="88">
        <v>0.24677975496806701</v>
      </c>
      <c r="AC33" s="25">
        <v>81206.117296775599</v>
      </c>
      <c r="AD33" s="25">
        <v>12.979449362241599</v>
      </c>
      <c r="AE33" s="25">
        <v>24149.9656402621</v>
      </c>
      <c r="AF33" s="25">
        <v>192.537770176826</v>
      </c>
      <c r="AG33" s="25">
        <v>1183.9062280094499</v>
      </c>
      <c r="AH33" s="25">
        <v>33.0826278568993</v>
      </c>
      <c r="AI33" s="25">
        <v>87.834483054965006</v>
      </c>
      <c r="AJ33" s="88">
        <v>3.7852354489643401</v>
      </c>
      <c r="AK33" s="25">
        <v>157.80036921690601</v>
      </c>
      <c r="AL33" s="25">
        <v>157.80036921690601</v>
      </c>
      <c r="AM33" s="25">
        <v>154.19661974197101</v>
      </c>
      <c r="AN33" s="25">
        <v>0</v>
      </c>
      <c r="AO33" s="25">
        <v>318.78807603739102</v>
      </c>
      <c r="AP33" s="25">
        <v>4.0766180100123997</v>
      </c>
      <c r="AQ33" s="88">
        <v>164.18414379316101</v>
      </c>
      <c r="AR33" s="25">
        <v>14.797722651680999</v>
      </c>
      <c r="AS33" s="25">
        <v>63.234890121243197</v>
      </c>
      <c r="AT33" s="25">
        <v>2.8424552296735901</v>
      </c>
      <c r="AU33" s="25">
        <v>518.76240170463598</v>
      </c>
      <c r="AV33" s="25">
        <v>0</v>
      </c>
      <c r="AW33" s="88">
        <v>6380.1935269156702</v>
      </c>
      <c r="AX33" s="25">
        <v>11446.213805163799</v>
      </c>
      <c r="AY33" s="25">
        <v>1271.8010972684499</v>
      </c>
      <c r="AZ33" s="25">
        <v>12718.0149024323</v>
      </c>
      <c r="BA33" s="25">
        <v>5.8349369460043397E-2</v>
      </c>
      <c r="BB33" s="25">
        <v>200.012137627501</v>
      </c>
      <c r="BC33" s="25">
        <v>22.515040603625501</v>
      </c>
      <c r="BD33" s="25">
        <v>1785.9356644622301</v>
      </c>
      <c r="BE33" s="25">
        <v>55.5237951970105</v>
      </c>
      <c r="BF33" s="25">
        <v>75.056335693491604</v>
      </c>
      <c r="BG33" s="25">
        <v>91.6214275529247</v>
      </c>
      <c r="BH33" s="25">
        <v>21.144674970044701</v>
      </c>
      <c r="BI33" s="25">
        <v>14.675888256205701</v>
      </c>
      <c r="BJ33" s="25">
        <v>40.774083298643603</v>
      </c>
      <c r="BK33" s="25">
        <v>2469.7297468125298</v>
      </c>
      <c r="BL33" s="25">
        <v>1726.01120510695</v>
      </c>
      <c r="BM33" s="25">
        <v>743.71854170558095</v>
      </c>
      <c r="BN33" s="25">
        <v>2.7984212505301498</v>
      </c>
      <c r="BO33" s="25">
        <v>0.579643394947712</v>
      </c>
      <c r="BP33" s="25">
        <v>398.80312391320399</v>
      </c>
      <c r="BQ33" s="25">
        <v>62.565595029853696</v>
      </c>
      <c r="BR33" s="25">
        <v>153.896120256838</v>
      </c>
      <c r="BS33" s="25">
        <v>28.260440650804401</v>
      </c>
      <c r="BT33" s="25">
        <v>25.520630540518201</v>
      </c>
      <c r="BU33" s="25">
        <v>387.74068472251997</v>
      </c>
      <c r="BV33" s="25">
        <v>269.85950325576903</v>
      </c>
      <c r="BW33" s="25">
        <v>47.433530150961403</v>
      </c>
      <c r="BX33" s="25">
        <v>291.16959509372401</v>
      </c>
      <c r="BY33" s="25">
        <v>5.9321745311019098</v>
      </c>
      <c r="BZ33" s="25">
        <v>6600.1566821955703</v>
      </c>
      <c r="CA33" s="25">
        <v>1498.8500725071001</v>
      </c>
      <c r="CB33" s="25">
        <v>11.990945776623599</v>
      </c>
      <c r="CC33" s="25">
        <v>82.718239547543803</v>
      </c>
      <c r="CD33" s="25">
        <v>728.99078367616903</v>
      </c>
      <c r="CE33" s="88">
        <v>0.168141849072239</v>
      </c>
      <c r="CF33" s="25">
        <v>317.87063081357098</v>
      </c>
      <c r="CG33" s="25">
        <v>4978.96278732673</v>
      </c>
      <c r="CH33" s="25">
        <v>236.472877981761</v>
      </c>
      <c r="CK33" s="34">
        <f t="shared" si="0"/>
        <v>0</v>
      </c>
      <c r="CL33" s="54">
        <f t="shared" si="1"/>
        <v>2.3711209041802571E-3</v>
      </c>
      <c r="CM33" s="54">
        <f t="shared" si="2"/>
        <v>2.5284640937870023E-3</v>
      </c>
      <c r="CN33" s="54">
        <f t="shared" si="3"/>
        <v>2.3564176499787058E-3</v>
      </c>
      <c r="CO33" s="54">
        <f t="shared" si="4"/>
        <v>2.5689934282358256E-3</v>
      </c>
      <c r="CP33" s="54">
        <f t="shared" si="5"/>
        <v>2.5330027285508038E-3</v>
      </c>
      <c r="CQ33" s="54">
        <f t="shared" si="6"/>
        <v>2.5661210254291772E-3</v>
      </c>
      <c r="CR33" s="54">
        <f t="shared" si="7"/>
        <v>2.475857295412792E-3</v>
      </c>
      <c r="CS33" s="22">
        <f t="shared" si="8"/>
        <v>2.7120138270995495E-3</v>
      </c>
      <c r="CT33" s="72">
        <f t="shared" si="9"/>
        <v>-0.38269472093735779</v>
      </c>
      <c r="CU33" s="22">
        <f t="shared" si="10"/>
        <v>2.2178255841043071E-3</v>
      </c>
      <c r="CV33" s="72">
        <f t="shared" si="11"/>
        <v>-0.62599084256914139</v>
      </c>
      <c r="CW33" s="79">
        <f t="shared" si="13"/>
        <v>2.7216996914098826E-3</v>
      </c>
      <c r="CX33" s="79">
        <f t="shared" si="14"/>
        <v>2.7522919015446397E-3</v>
      </c>
      <c r="CY33" s="72">
        <f t="shared" si="12"/>
        <v>0.20501552448329594</v>
      </c>
    </row>
    <row r="34" spans="1:103" x14ac:dyDescent="0.25">
      <c r="A34" s="27" t="s">
        <v>33</v>
      </c>
      <c r="B34" s="82">
        <v>20537.591387</v>
      </c>
      <c r="C34" s="82">
        <v>1289.2854806</v>
      </c>
      <c r="D34" s="82">
        <v>27512.773906999999</v>
      </c>
      <c r="E34" s="82">
        <v>11588.610828999999</v>
      </c>
      <c r="F34" s="82">
        <v>7792.4412973999997</v>
      </c>
      <c r="G34" s="82">
        <v>13835.527861</v>
      </c>
      <c r="H34" s="82">
        <v>27038.372210000001</v>
      </c>
      <c r="I34" s="84">
        <v>308.89431551000001</v>
      </c>
      <c r="J34" s="84">
        <v>52.821598721999997</v>
      </c>
      <c r="K34" s="82">
        <v>76.357517690999998</v>
      </c>
      <c r="L34" s="84">
        <v>632.05049695000002</v>
      </c>
      <c r="M34" s="82">
        <v>645.38381772000002</v>
      </c>
      <c r="N34" s="84">
        <v>3408.1199603</v>
      </c>
      <c r="O34" s="86">
        <v>68.723950403000003</v>
      </c>
      <c r="P34" s="86">
        <v>2.5500366119</v>
      </c>
      <c r="Q34" s="84">
        <v>15.846433046</v>
      </c>
      <c r="R34" s="25"/>
      <c r="S34" s="27" t="s">
        <v>33</v>
      </c>
      <c r="T34" s="88">
        <v>35.918995592745603</v>
      </c>
      <c r="U34" s="25">
        <v>495.31411847610201</v>
      </c>
      <c r="V34" s="88">
        <v>68.910559758425805</v>
      </c>
      <c r="W34" s="25">
        <v>177.15002691474899</v>
      </c>
      <c r="X34" s="25">
        <v>167.180032493298</v>
      </c>
      <c r="Y34" s="25">
        <v>185.12146747175299</v>
      </c>
      <c r="Z34" s="88">
        <v>1595.6247061946301</v>
      </c>
      <c r="AA34" s="25">
        <v>565.38423757934004</v>
      </c>
      <c r="AB34" s="88">
        <v>2.5518289331478199</v>
      </c>
      <c r="AC34" s="25">
        <v>41977.371500896697</v>
      </c>
      <c r="AD34" s="25">
        <v>76.553440267049595</v>
      </c>
      <c r="AE34" s="25">
        <v>20580.215522004801</v>
      </c>
      <c r="AF34" s="25">
        <v>1138.78993320417</v>
      </c>
      <c r="AG34" s="25">
        <v>804.09603629487299</v>
      </c>
      <c r="AH34" s="25">
        <v>131.525280442406</v>
      </c>
      <c r="AI34" s="25">
        <v>195.42884582262499</v>
      </c>
      <c r="AJ34" s="88">
        <v>21.733979227227401</v>
      </c>
      <c r="AK34" s="25">
        <v>295.78013927993101</v>
      </c>
      <c r="AL34" s="25">
        <v>295.78013927993101</v>
      </c>
      <c r="AM34" s="25">
        <v>646.87313789713301</v>
      </c>
      <c r="AN34" s="25">
        <v>0</v>
      </c>
      <c r="AO34" s="25">
        <v>430.61277813429302</v>
      </c>
      <c r="AP34" s="25">
        <v>45.061023405708497</v>
      </c>
      <c r="AQ34" s="88">
        <v>2055.0891068914698</v>
      </c>
      <c r="AR34" s="25">
        <v>83.311385792422996</v>
      </c>
      <c r="AS34" s="25">
        <v>2347.43861467029</v>
      </c>
      <c r="AT34" s="25">
        <v>52.573768035429303</v>
      </c>
      <c r="AU34" s="25">
        <v>1292.4962135073699</v>
      </c>
      <c r="AV34" s="25">
        <v>0</v>
      </c>
      <c r="AW34" s="88">
        <v>28940.318154869201</v>
      </c>
      <c r="AX34" s="25">
        <v>24821.1225493944</v>
      </c>
      <c r="AY34" s="25">
        <v>2757.9039820367302</v>
      </c>
      <c r="AZ34" s="25">
        <v>27579.026531431198</v>
      </c>
      <c r="BA34" s="25">
        <v>0.43100756456577299</v>
      </c>
      <c r="BB34" s="25">
        <v>669.39002520597103</v>
      </c>
      <c r="BC34" s="25">
        <v>47.9595033538032</v>
      </c>
      <c r="BD34" s="25">
        <v>7514.3476371501301</v>
      </c>
      <c r="BE34" s="25">
        <v>117.73386438082601</v>
      </c>
      <c r="BF34" s="25">
        <v>190.60454786589301</v>
      </c>
      <c r="BG34" s="25">
        <v>282.882290356211</v>
      </c>
      <c r="BH34" s="25">
        <v>99.796251397256299</v>
      </c>
      <c r="BI34" s="25">
        <v>45.070012055644597</v>
      </c>
      <c r="BJ34" s="25">
        <v>175.493351689364</v>
      </c>
      <c r="BK34" s="25">
        <v>11613.377252832301</v>
      </c>
      <c r="BL34" s="25">
        <v>7808.9945827352904</v>
      </c>
      <c r="BM34" s="25">
        <v>3804.3826700970499</v>
      </c>
      <c r="BN34" s="25">
        <v>10.7345688999487</v>
      </c>
      <c r="BO34" s="25">
        <v>6.8695836221498503</v>
      </c>
      <c r="BP34" s="25">
        <v>2763.0004430661802</v>
      </c>
      <c r="BQ34" s="25">
        <v>286.29564179764799</v>
      </c>
      <c r="BR34" s="25">
        <v>673.58493452129301</v>
      </c>
      <c r="BS34" s="25">
        <v>40.964031956987697</v>
      </c>
      <c r="BT34" s="25">
        <v>42.178635221316497</v>
      </c>
      <c r="BU34" s="25">
        <v>1681.4706816073899</v>
      </c>
      <c r="BV34" s="25">
        <v>522.20856385148795</v>
      </c>
      <c r="BW34" s="25">
        <v>312.92198865710901</v>
      </c>
      <c r="BX34" s="25">
        <v>1022.51105162387</v>
      </c>
      <c r="BY34" s="25">
        <v>8.9232006623886004</v>
      </c>
      <c r="BZ34" s="25">
        <v>13869.5175822774</v>
      </c>
      <c r="CA34" s="25">
        <v>4446.6864110980796</v>
      </c>
      <c r="CB34" s="25">
        <v>28.1745069280122</v>
      </c>
      <c r="CC34" s="25">
        <v>3459.4972853784202</v>
      </c>
      <c r="CD34" s="25">
        <v>1672.3360371636099</v>
      </c>
      <c r="CE34" s="88">
        <v>10.394462940205701</v>
      </c>
      <c r="CF34" s="25">
        <v>2098.5630027761399</v>
      </c>
      <c r="CG34" s="25">
        <v>27105.976346311902</v>
      </c>
      <c r="CH34" s="25">
        <v>951.90524051679904</v>
      </c>
      <c r="CK34" s="34">
        <f t="shared" si="0"/>
        <v>0</v>
      </c>
      <c r="CL34" s="54">
        <f t="shared" si="1"/>
        <v>2.0754203451423619E-3</v>
      </c>
      <c r="CM34" s="54">
        <f t="shared" si="2"/>
        <v>2.4903196039062739E-3</v>
      </c>
      <c r="CN34" s="54">
        <f t="shared" si="3"/>
        <v>2.4080677817202175E-3</v>
      </c>
      <c r="CO34" s="54">
        <f t="shared" si="4"/>
        <v>2.1371348298559185E-3</v>
      </c>
      <c r="CP34" s="54">
        <f t="shared" si="5"/>
        <v>2.1242746276207117E-3</v>
      </c>
      <c r="CQ34" s="54">
        <f t="shared" si="6"/>
        <v>2.456698553093206E-3</v>
      </c>
      <c r="CR34" s="54">
        <f t="shared" si="7"/>
        <v>2.5003034867201505E-3</v>
      </c>
      <c r="CS34" s="22">
        <f t="shared" si="8"/>
        <v>2.5658583722227204E-3</v>
      </c>
      <c r="CT34" s="72">
        <f t="shared" si="9"/>
        <v>-0.53203084135328282</v>
      </c>
      <c r="CU34" s="22">
        <f t="shared" si="10"/>
        <v>2.3076503256533828E-3</v>
      </c>
      <c r="CV34" s="72">
        <f t="shared" si="11"/>
        <v>-0.31122183432074479</v>
      </c>
      <c r="CW34" s="79">
        <f t="shared" si="13"/>
        <v>2.7153467507545293E-3</v>
      </c>
      <c r="CX34" s="79">
        <f t="shared" si="14"/>
        <v>7.0286098617403027E-4</v>
      </c>
      <c r="CY34" s="72">
        <f t="shared" si="12"/>
        <v>2.3177036045155992</v>
      </c>
    </row>
    <row r="35" spans="1:103" x14ac:dyDescent="0.25">
      <c r="A35" s="27" t="s">
        <v>34</v>
      </c>
      <c r="B35" s="82">
        <v>6320.4015986000004</v>
      </c>
      <c r="C35" s="82">
        <v>211.32183193</v>
      </c>
      <c r="D35" s="82">
        <v>3577.4743585000001</v>
      </c>
      <c r="E35" s="82">
        <v>1559.7802260999999</v>
      </c>
      <c r="F35" s="82">
        <v>1321.8158412</v>
      </c>
      <c r="G35" s="82">
        <v>1902.2786424000001</v>
      </c>
      <c r="H35" s="82">
        <v>2229.7638139999999</v>
      </c>
      <c r="I35" s="84">
        <v>40.223429588000002</v>
      </c>
      <c r="J35" s="84">
        <v>11.571906854</v>
      </c>
      <c r="K35" s="82">
        <v>15.04977912</v>
      </c>
      <c r="L35" s="84">
        <v>9.0910592460000004</v>
      </c>
      <c r="M35" s="82">
        <v>16.804735652000002</v>
      </c>
      <c r="N35" s="84">
        <v>203.57580073</v>
      </c>
      <c r="O35" s="86">
        <v>4.6412709780999997</v>
      </c>
      <c r="P35" s="86">
        <v>2.8000000000000001E-2</v>
      </c>
      <c r="Q35" s="84">
        <v>1.6569189858</v>
      </c>
      <c r="R35" s="25"/>
      <c r="S35" s="27" t="s">
        <v>34</v>
      </c>
      <c r="T35" s="88">
        <v>6.1100172961722299</v>
      </c>
      <c r="U35" s="25">
        <v>13.370275113422201</v>
      </c>
      <c r="V35" s="88">
        <v>4.6537743975147299</v>
      </c>
      <c r="W35" s="25">
        <v>11.151826517458501</v>
      </c>
      <c r="X35" s="25">
        <v>10.666523650049999</v>
      </c>
      <c r="Y35" s="25">
        <v>18.396920092197298</v>
      </c>
      <c r="Z35" s="88">
        <v>2.92940604014241</v>
      </c>
      <c r="AA35" s="25">
        <v>96.401524331226994</v>
      </c>
      <c r="AB35" s="88">
        <v>2.8076887693513599E-2</v>
      </c>
      <c r="AC35" s="25">
        <v>10300.648269400301</v>
      </c>
      <c r="AD35" s="25">
        <v>15.0511978237141</v>
      </c>
      <c r="AE35" s="25">
        <v>6338.0758178938004</v>
      </c>
      <c r="AF35" s="25">
        <v>72.077754240886904</v>
      </c>
      <c r="AG35" s="25">
        <v>326.34595180372702</v>
      </c>
      <c r="AH35" s="25">
        <v>12.3498922812113</v>
      </c>
      <c r="AI35" s="25">
        <v>268.35015131694598</v>
      </c>
      <c r="AJ35" s="88">
        <v>3.5152241532653101</v>
      </c>
      <c r="AK35" s="25">
        <v>29.469983798883199</v>
      </c>
      <c r="AL35" s="25">
        <v>29.469983798883199</v>
      </c>
      <c r="AM35" s="25">
        <v>16.850993762500501</v>
      </c>
      <c r="AN35" s="25">
        <v>0</v>
      </c>
      <c r="AO35" s="25">
        <v>20.6858671181439</v>
      </c>
      <c r="AP35" s="25">
        <v>3.3824143310764598</v>
      </c>
      <c r="AQ35" s="88">
        <v>94.506546765861302</v>
      </c>
      <c r="AR35" s="25">
        <v>8.6699728164640995</v>
      </c>
      <c r="AS35" s="25">
        <v>12.5550618385709</v>
      </c>
      <c r="AT35" s="25">
        <v>1.54910143941748</v>
      </c>
      <c r="AU35" s="25">
        <v>211.91010630014901</v>
      </c>
      <c r="AV35" s="25">
        <v>0</v>
      </c>
      <c r="AW35" s="88">
        <v>2625.4282007308302</v>
      </c>
      <c r="AX35" s="25">
        <v>3228.5942639924501</v>
      </c>
      <c r="AY35" s="25">
        <v>358.73316807486901</v>
      </c>
      <c r="AZ35" s="25">
        <v>3587.3274320673199</v>
      </c>
      <c r="BA35" s="25">
        <v>2.5233731701246799E-2</v>
      </c>
      <c r="BB35" s="25">
        <v>74.606039863969301</v>
      </c>
      <c r="BC35" s="25">
        <v>11.144515732954099</v>
      </c>
      <c r="BD35" s="25">
        <v>803.22499722038799</v>
      </c>
      <c r="BE35" s="25">
        <v>14.3273460149803</v>
      </c>
      <c r="BF35" s="25">
        <v>10.588267246945099</v>
      </c>
      <c r="BG35" s="25">
        <v>48.235691907383703</v>
      </c>
      <c r="BH35" s="25">
        <v>26.478910565209901</v>
      </c>
      <c r="BI35" s="25">
        <v>2.7293552582990102</v>
      </c>
      <c r="BJ35" s="25">
        <v>6.57951168322227</v>
      </c>
      <c r="BK35" s="25">
        <v>1564.02962580999</v>
      </c>
      <c r="BL35" s="25">
        <v>1325.41096084022</v>
      </c>
      <c r="BM35" s="25">
        <v>238.61866496976799</v>
      </c>
      <c r="BN35" s="25">
        <v>0.89815852488742698</v>
      </c>
      <c r="BO35" s="25">
        <v>2.16567105606903</v>
      </c>
      <c r="BP35" s="25">
        <v>836.435307623472</v>
      </c>
      <c r="BQ35" s="25">
        <v>0.40083248256970599</v>
      </c>
      <c r="BR35" s="25">
        <v>67.706415615998793</v>
      </c>
      <c r="BS35" s="25">
        <v>11.3801423447257</v>
      </c>
      <c r="BT35" s="25">
        <v>5.6570701482057002</v>
      </c>
      <c r="BU35" s="25">
        <v>171.000792356575</v>
      </c>
      <c r="BV35" s="25">
        <v>321.08369256264899</v>
      </c>
      <c r="BW35" s="25">
        <v>62.636482385621299</v>
      </c>
      <c r="BX35" s="25">
        <v>45.314083640051301</v>
      </c>
      <c r="BY35" s="25">
        <v>1.73240625304937</v>
      </c>
      <c r="BZ35" s="25">
        <v>1907.5497646459301</v>
      </c>
      <c r="CA35" s="25">
        <v>479.07227402751897</v>
      </c>
      <c r="CB35" s="25">
        <v>26.631003040393999</v>
      </c>
      <c r="CC35" s="25">
        <v>2.5986841123334301</v>
      </c>
      <c r="CD35" s="25">
        <v>157.63096192948601</v>
      </c>
      <c r="CE35" s="88">
        <v>0</v>
      </c>
      <c r="CF35" s="25">
        <v>132.47689601956299</v>
      </c>
      <c r="CG35" s="25">
        <v>2235.8677871437399</v>
      </c>
      <c r="CH35" s="25">
        <v>51.615827760240698</v>
      </c>
      <c r="CK35" s="34">
        <f t="shared" ref="CK35:CK51" si="15">AN35/AZ35</f>
        <v>0</v>
      </c>
      <c r="CL35" s="54">
        <f t="shared" ref="CL35:CL51" si="16">+(AE35-B35)/B35</f>
        <v>2.7963759925816903E-3</v>
      </c>
      <c r="CM35" s="54">
        <f t="shared" ref="CM35:CM51" si="17">+(AU35-C35)/C35</f>
        <v>2.7837841683289659E-3</v>
      </c>
      <c r="CN35" s="54">
        <f t="shared" ref="CN35:CN51" si="18">+(AZ35-D35)/D35</f>
        <v>2.7541982359451829E-3</v>
      </c>
      <c r="CO35" s="54">
        <f t="shared" ref="CO35:CO51" si="19">+(BK35-E35)/E35</f>
        <v>2.7243579825441343E-3</v>
      </c>
      <c r="CP35" s="54">
        <f t="shared" ref="CP35:CP51" si="20">+(BL35-F35)/F35</f>
        <v>2.719833980016604E-3</v>
      </c>
      <c r="CQ35" s="54">
        <f t="shared" ref="CQ35:CQ51" si="21">+(BZ35-G35)/G35</f>
        <v>2.7709517041518633E-3</v>
      </c>
      <c r="CR35" s="54">
        <f t="shared" ref="CR35:CR51" si="22">+(CG35-H35)/H35</f>
        <v>2.7374976243739282E-3</v>
      </c>
      <c r="CS35" s="22">
        <f t="shared" ref="CS35:CS51" si="23">+(AD35-K35)/K35</f>
        <v>9.4267411022280729E-5</v>
      </c>
      <c r="CT35" s="72">
        <f t="shared" ref="CT35:CT51" si="24">+(AL35-L35)/L35</f>
        <v>2.241644675437549</v>
      </c>
      <c r="CU35" s="22">
        <f t="shared" ref="CU35:CU51" si="25">+(AM35-M35)/M35</f>
        <v>2.7526830209313028E-3</v>
      </c>
      <c r="CV35" s="72">
        <f t="shared" ref="CV35:CV51" si="26">+(AS35-N35)/N35</f>
        <v>-0.93832733658150991</v>
      </c>
      <c r="CW35" s="79">
        <f t="shared" si="13"/>
        <v>2.6939645355179721E-3</v>
      </c>
      <c r="CX35" s="79">
        <f t="shared" si="14"/>
        <v>2.7459890540570864E-3</v>
      </c>
      <c r="CY35" s="72">
        <f t="shared" ref="CY35:CY51" si="27">+(AT35-Q35)/Q35</f>
        <v>-6.5071103238317399E-2</v>
      </c>
    </row>
    <row r="36" spans="1:103" x14ac:dyDescent="0.25">
      <c r="A36" s="27" t="s">
        <v>35</v>
      </c>
      <c r="B36" s="82">
        <v>148743.35461000001</v>
      </c>
      <c r="C36" s="82">
        <v>2651.0450196000002</v>
      </c>
      <c r="D36" s="82">
        <v>37642.127032999997</v>
      </c>
      <c r="E36" s="82">
        <v>12945.843482</v>
      </c>
      <c r="F36" s="82">
        <v>10410.208799</v>
      </c>
      <c r="G36" s="82">
        <v>30636.462959</v>
      </c>
      <c r="H36" s="82">
        <v>18578.162534999999</v>
      </c>
      <c r="I36" s="84">
        <v>71.788053453000003</v>
      </c>
      <c r="J36" s="84">
        <v>94.294956037000006</v>
      </c>
      <c r="K36" s="82">
        <v>2.5186386392000002</v>
      </c>
      <c r="L36" s="84">
        <v>111.56220209</v>
      </c>
      <c r="M36" s="82">
        <v>1079.5814091</v>
      </c>
      <c r="N36" s="84">
        <v>333.45605798999998</v>
      </c>
      <c r="O36" s="86">
        <v>9.7966396576000001</v>
      </c>
      <c r="P36" s="86">
        <v>5.1769643215999999</v>
      </c>
      <c r="Q36" s="84">
        <v>4.1184799644999996</v>
      </c>
      <c r="R36" s="25"/>
      <c r="S36" s="27" t="s">
        <v>35</v>
      </c>
      <c r="T36" s="88">
        <v>55.795294395359598</v>
      </c>
      <c r="U36" s="25">
        <v>179.76988256427899</v>
      </c>
      <c r="V36" s="88">
        <v>9.8229433984063501</v>
      </c>
      <c r="W36" s="25">
        <v>200.41445673188801</v>
      </c>
      <c r="X36" s="25">
        <v>123.906634082116</v>
      </c>
      <c r="Y36" s="25">
        <v>234.55006335359801</v>
      </c>
      <c r="Z36" s="88">
        <v>26.5093852962566</v>
      </c>
      <c r="AA36" s="25">
        <v>790.35216205584197</v>
      </c>
      <c r="AB36" s="88">
        <v>5.1911230917931599</v>
      </c>
      <c r="AC36" s="25">
        <v>32347.0774545075</v>
      </c>
      <c r="AD36" s="25">
        <v>2.5255432707026002</v>
      </c>
      <c r="AE36" s="25">
        <v>149142.10088578801</v>
      </c>
      <c r="AF36" s="25">
        <v>627.91455545200199</v>
      </c>
      <c r="AG36" s="25">
        <v>681.67712232145004</v>
      </c>
      <c r="AH36" s="25">
        <v>111.336472895075</v>
      </c>
      <c r="AI36" s="25">
        <v>386.365036346468</v>
      </c>
      <c r="AJ36" s="88">
        <v>38.003111819684698</v>
      </c>
      <c r="AK36" s="25">
        <v>358.38352338446498</v>
      </c>
      <c r="AL36" s="25">
        <v>358.38352338446498</v>
      </c>
      <c r="AM36" s="25">
        <v>1082.41982979413</v>
      </c>
      <c r="AN36" s="25">
        <v>0</v>
      </c>
      <c r="AO36" s="25">
        <v>795.87747364176403</v>
      </c>
      <c r="AP36" s="25">
        <v>27.222484212160701</v>
      </c>
      <c r="AQ36" s="88">
        <v>1934.3623206883301</v>
      </c>
      <c r="AR36" s="25">
        <v>124.811013041438</v>
      </c>
      <c r="AS36" s="25">
        <v>300.18607688578902</v>
      </c>
      <c r="AT36" s="25">
        <v>24.894294869559499</v>
      </c>
      <c r="AU36" s="25">
        <v>2658.3239572500602</v>
      </c>
      <c r="AV36" s="25">
        <v>0</v>
      </c>
      <c r="AW36" s="88">
        <v>20160.685348986099</v>
      </c>
      <c r="AX36" s="25">
        <v>33963.255582631697</v>
      </c>
      <c r="AY36" s="25">
        <v>3773.6907252653</v>
      </c>
      <c r="AZ36" s="25">
        <v>37736.946307897</v>
      </c>
      <c r="BA36" s="25">
        <v>1.30939339443137</v>
      </c>
      <c r="BB36" s="25">
        <v>895.80741857963005</v>
      </c>
      <c r="BC36" s="25">
        <v>154.53454371419201</v>
      </c>
      <c r="BD36" s="25">
        <v>5788.2211899502299</v>
      </c>
      <c r="BE36" s="25">
        <v>232.615223638618</v>
      </c>
      <c r="BF36" s="25">
        <v>501.684768023169</v>
      </c>
      <c r="BG36" s="25">
        <v>425.17612099296099</v>
      </c>
      <c r="BH36" s="25">
        <v>367.38985380633397</v>
      </c>
      <c r="BI36" s="25">
        <v>92.600159138940796</v>
      </c>
      <c r="BJ36" s="25">
        <v>206.78031271792401</v>
      </c>
      <c r="BK36" s="25">
        <v>12976.6047882481</v>
      </c>
      <c r="BL36" s="25">
        <v>10434.8917804747</v>
      </c>
      <c r="BM36" s="25">
        <v>2541.7130077734901</v>
      </c>
      <c r="BN36" s="25">
        <v>40.554782710251999</v>
      </c>
      <c r="BO36" s="25">
        <v>24.839800178869801</v>
      </c>
      <c r="BP36" s="25">
        <v>3640.4077427362699</v>
      </c>
      <c r="BQ36" s="25">
        <v>311.50954947162899</v>
      </c>
      <c r="BR36" s="25">
        <v>617.18306894723696</v>
      </c>
      <c r="BS36" s="25">
        <v>116.970909035422</v>
      </c>
      <c r="BT36" s="25">
        <v>136.207356364247</v>
      </c>
      <c r="BU36" s="25">
        <v>1550.9481761232801</v>
      </c>
      <c r="BV36" s="25">
        <v>569.78137943131503</v>
      </c>
      <c r="BW36" s="25">
        <v>433.34763114645801</v>
      </c>
      <c r="BX36" s="25">
        <v>1549.16240742693</v>
      </c>
      <c r="BY36" s="25">
        <v>32.979374301956099</v>
      </c>
      <c r="BZ36" s="25">
        <v>30718.5754015075</v>
      </c>
      <c r="CA36" s="25">
        <v>5053.04868183697</v>
      </c>
      <c r="CB36" s="25">
        <v>114.359530295989</v>
      </c>
      <c r="CC36" s="25">
        <v>96.730798465868503</v>
      </c>
      <c r="CD36" s="25">
        <v>1884.9707959381601</v>
      </c>
      <c r="CE36" s="88">
        <v>4.6880930014715598E-2</v>
      </c>
      <c r="CF36" s="25">
        <v>1857.86920557281</v>
      </c>
      <c r="CG36" s="25">
        <v>18626.662900411699</v>
      </c>
      <c r="CH36" s="25">
        <v>984.38118831056704</v>
      </c>
      <c r="CK36" s="34">
        <f t="shared" si="15"/>
        <v>0</v>
      </c>
      <c r="CL36" s="54">
        <f t="shared" si="16"/>
        <v>2.6807669951608767E-3</v>
      </c>
      <c r="CM36" s="54">
        <f t="shared" si="17"/>
        <v>2.745686171394513E-3</v>
      </c>
      <c r="CN36" s="54">
        <f t="shared" si="18"/>
        <v>2.5189669758533383E-3</v>
      </c>
      <c r="CO36" s="54">
        <f t="shared" si="19"/>
        <v>2.3761531097506567E-3</v>
      </c>
      <c r="CP36" s="54">
        <f t="shared" si="20"/>
        <v>2.3710361579943342E-3</v>
      </c>
      <c r="CQ36" s="54">
        <f t="shared" si="21"/>
        <v>2.6802194044850576E-3</v>
      </c>
      <c r="CR36" s="54">
        <f t="shared" si="22"/>
        <v>2.610611534931273E-3</v>
      </c>
      <c r="CS36" s="22">
        <f t="shared" si="23"/>
        <v>2.7414141096450194E-3</v>
      </c>
      <c r="CT36" s="72">
        <f t="shared" si="24"/>
        <v>2.2124099082890822</v>
      </c>
      <c r="CU36" s="22">
        <f t="shared" si="25"/>
        <v>2.6291863403764093E-3</v>
      </c>
      <c r="CV36" s="72">
        <f t="shared" si="26"/>
        <v>-9.9773209414023276E-2</v>
      </c>
      <c r="CW36" s="79">
        <f t="shared" si="13"/>
        <v>2.6849758412767779E-3</v>
      </c>
      <c r="CX36" s="79">
        <f t="shared" si="14"/>
        <v>2.7349561081742402E-3</v>
      </c>
      <c r="CY36" s="72">
        <f t="shared" si="27"/>
        <v>5.0445346545668501</v>
      </c>
    </row>
    <row r="37" spans="1:103" x14ac:dyDescent="0.25">
      <c r="A37" s="27" t="s">
        <v>36</v>
      </c>
      <c r="B37" s="82">
        <v>20148.629018</v>
      </c>
      <c r="C37" s="82">
        <v>3451.4616058000001</v>
      </c>
      <c r="D37" s="82">
        <v>32292.005987</v>
      </c>
      <c r="E37" s="82">
        <v>7012.2972031999998</v>
      </c>
      <c r="F37" s="82">
        <v>4899.2518373000003</v>
      </c>
      <c r="G37" s="82">
        <v>24289.925249</v>
      </c>
      <c r="H37" s="82">
        <v>19737.543264</v>
      </c>
      <c r="I37" s="84">
        <v>112.76552538999999</v>
      </c>
      <c r="J37" s="84">
        <v>100.82444396</v>
      </c>
      <c r="K37" s="82">
        <v>7.9063355734999998</v>
      </c>
      <c r="L37" s="84">
        <v>349.84651696999998</v>
      </c>
      <c r="M37" s="82">
        <v>202.66485693000001</v>
      </c>
      <c r="N37" s="84">
        <v>2650.3651251000001</v>
      </c>
      <c r="O37" s="86">
        <v>59.909135648000003</v>
      </c>
      <c r="P37" s="86">
        <v>10.612905885</v>
      </c>
      <c r="Q37" s="84">
        <v>9.5020287646000003</v>
      </c>
      <c r="R37" s="25"/>
      <c r="S37" s="27" t="s">
        <v>36</v>
      </c>
      <c r="T37" s="88">
        <v>6.7302586312027399</v>
      </c>
      <c r="U37" s="25">
        <v>76.235989508899394</v>
      </c>
      <c r="V37" s="88">
        <v>60.0732504615452</v>
      </c>
      <c r="W37" s="25">
        <v>97.207370819180596</v>
      </c>
      <c r="X37" s="25">
        <v>81.225249479836805</v>
      </c>
      <c r="Y37" s="25">
        <v>50.170969478236998</v>
      </c>
      <c r="Z37" s="88">
        <v>141.394387537841</v>
      </c>
      <c r="AA37" s="25">
        <v>690.03014517916495</v>
      </c>
      <c r="AB37" s="88">
        <v>10.641969930968299</v>
      </c>
      <c r="AC37" s="25">
        <v>24378.702951967101</v>
      </c>
      <c r="AD37" s="25">
        <v>7.9280701772593503</v>
      </c>
      <c r="AE37" s="25">
        <v>20203.636947368399</v>
      </c>
      <c r="AF37" s="25">
        <v>599.05505017084101</v>
      </c>
      <c r="AG37" s="25">
        <v>4012.79737347643</v>
      </c>
      <c r="AH37" s="25">
        <v>221.46237915034499</v>
      </c>
      <c r="AI37" s="25">
        <v>267.459067070532</v>
      </c>
      <c r="AJ37" s="88">
        <v>4.1802817042085998</v>
      </c>
      <c r="AK37" s="25">
        <v>599.61157928043599</v>
      </c>
      <c r="AL37" s="25">
        <v>599.61157928043599</v>
      </c>
      <c r="AM37" s="25">
        <v>203.212740910799</v>
      </c>
      <c r="AN37" s="25">
        <v>0</v>
      </c>
      <c r="AO37" s="25">
        <v>577.49365411989595</v>
      </c>
      <c r="AP37" s="25">
        <v>17.022801423099299</v>
      </c>
      <c r="AQ37" s="88">
        <v>506.02369514053601</v>
      </c>
      <c r="AR37" s="25">
        <v>18.9639600197637</v>
      </c>
      <c r="AS37" s="25">
        <v>565.64387006645802</v>
      </c>
      <c r="AT37" s="25">
        <v>6.9612701463031597</v>
      </c>
      <c r="AU37" s="25">
        <v>3460.9211949104001</v>
      </c>
      <c r="AV37" s="25">
        <v>0</v>
      </c>
      <c r="AW37" s="88">
        <v>23937.9086799627</v>
      </c>
      <c r="AX37" s="25">
        <v>29141.882595555398</v>
      </c>
      <c r="AY37" s="25">
        <v>3237.9820601545198</v>
      </c>
      <c r="AZ37" s="25">
        <v>32379.86465571</v>
      </c>
      <c r="BA37" s="25">
        <v>0.13154935900312301</v>
      </c>
      <c r="BB37" s="25">
        <v>777.83301514656796</v>
      </c>
      <c r="BC37" s="25">
        <v>65.051660988883199</v>
      </c>
      <c r="BD37" s="25">
        <v>8900.29733049887</v>
      </c>
      <c r="BE37" s="25">
        <v>155.46560681347299</v>
      </c>
      <c r="BF37" s="25">
        <v>108.27633892631199</v>
      </c>
      <c r="BG37" s="25">
        <v>167.55355121987199</v>
      </c>
      <c r="BH37" s="25">
        <v>62.077851233258201</v>
      </c>
      <c r="BI37" s="25">
        <v>75.848569820268096</v>
      </c>
      <c r="BJ37" s="25">
        <v>102.785758368622</v>
      </c>
      <c r="BK37" s="25">
        <v>7031.0763093308997</v>
      </c>
      <c r="BL37" s="25">
        <v>4912.4627698370596</v>
      </c>
      <c r="BM37" s="25">
        <v>2118.6135394938401</v>
      </c>
      <c r="BN37" s="25">
        <v>11.1068353457123</v>
      </c>
      <c r="BO37" s="25">
        <v>2.9323450528392798</v>
      </c>
      <c r="BP37" s="25">
        <v>1757.05853872793</v>
      </c>
      <c r="BQ37" s="25">
        <v>154.991086096</v>
      </c>
      <c r="BR37" s="25">
        <v>295.11663781400603</v>
      </c>
      <c r="BS37" s="25">
        <v>74.515479434955296</v>
      </c>
      <c r="BT37" s="25">
        <v>81.307166786756994</v>
      </c>
      <c r="BU37" s="25">
        <v>740.23226307754203</v>
      </c>
      <c r="BV37" s="25">
        <v>2293.7780853670301</v>
      </c>
      <c r="BW37" s="25">
        <v>193.815033412887</v>
      </c>
      <c r="BX37" s="25">
        <v>837.71003664385898</v>
      </c>
      <c r="BY37" s="25">
        <v>26.6180100738754</v>
      </c>
      <c r="BZ37" s="25">
        <v>24353.913519854701</v>
      </c>
      <c r="CA37" s="25">
        <v>4999.4716108041703</v>
      </c>
      <c r="CB37" s="25">
        <v>41.0676740215075</v>
      </c>
      <c r="CC37" s="25">
        <v>438.64455347495601</v>
      </c>
      <c r="CD37" s="25">
        <v>1145.0200550514201</v>
      </c>
      <c r="CE37" s="88">
        <v>1.3434089828006399</v>
      </c>
      <c r="CF37" s="25">
        <v>1147.2191154516299</v>
      </c>
      <c r="CG37" s="25">
        <v>19791.3953713634</v>
      </c>
      <c r="CH37" s="25">
        <v>405.08282116234699</v>
      </c>
      <c r="CK37" s="34">
        <f t="shared" si="15"/>
        <v>0</v>
      </c>
      <c r="CL37" s="54">
        <f t="shared" si="16"/>
        <v>2.7301078063057E-3</v>
      </c>
      <c r="CM37" s="54">
        <f t="shared" si="17"/>
        <v>2.7407487582952195E-3</v>
      </c>
      <c r="CN37" s="54">
        <f t="shared" si="18"/>
        <v>2.7207559897446274E-3</v>
      </c>
      <c r="CO37" s="54">
        <f t="shared" si="19"/>
        <v>2.6780248450294164E-3</v>
      </c>
      <c r="CP37" s="54">
        <f t="shared" si="20"/>
        <v>2.6965204026621159E-3</v>
      </c>
      <c r="CQ37" s="54">
        <f t="shared" si="21"/>
        <v>2.6343543752706884E-3</v>
      </c>
      <c r="CR37" s="54">
        <f t="shared" si="22"/>
        <v>2.7284098452933043E-3</v>
      </c>
      <c r="CS37" s="22">
        <f t="shared" si="23"/>
        <v>2.7490110377049043E-3</v>
      </c>
      <c r="CT37" s="72">
        <f t="shared" si="24"/>
        <v>0.7139275373487679</v>
      </c>
      <c r="CU37" s="22">
        <f t="shared" si="25"/>
        <v>2.7033990455889627E-3</v>
      </c>
      <c r="CV37" s="72">
        <f t="shared" si="26"/>
        <v>-0.78657888880683335</v>
      </c>
      <c r="CW37" s="79">
        <f t="shared" si="13"/>
        <v>2.7393954489589745E-3</v>
      </c>
      <c r="CX37" s="79">
        <f t="shared" si="14"/>
        <v>2.7385568366697496E-3</v>
      </c>
      <c r="CY37" s="72">
        <f t="shared" si="27"/>
        <v>-0.26739117311057697</v>
      </c>
    </row>
    <row r="38" spans="1:103" x14ac:dyDescent="0.25">
      <c r="A38" s="27" t="s">
        <v>37</v>
      </c>
      <c r="B38" s="82">
        <v>15885.419481000001</v>
      </c>
      <c r="C38" s="82">
        <v>565.51069427000004</v>
      </c>
      <c r="D38" s="82">
        <v>10066.737564999999</v>
      </c>
      <c r="E38" s="82">
        <v>4711.9833619999999</v>
      </c>
      <c r="F38" s="82">
        <v>3690.1414442999999</v>
      </c>
      <c r="G38" s="82">
        <v>1442.7858024</v>
      </c>
      <c r="H38" s="82">
        <v>7719.9260480000003</v>
      </c>
      <c r="I38" s="84">
        <v>112.86181089999999</v>
      </c>
      <c r="J38" s="84">
        <v>25.400316203999999</v>
      </c>
      <c r="K38" s="82">
        <v>4.7679296558999997</v>
      </c>
      <c r="L38" s="84">
        <v>184.47411452</v>
      </c>
      <c r="M38" s="82">
        <v>170.68031561000001</v>
      </c>
      <c r="N38" s="84">
        <v>1396.6580289999999</v>
      </c>
      <c r="O38" s="86">
        <v>22.677836641999999</v>
      </c>
      <c r="P38" s="86"/>
      <c r="Q38" s="84">
        <v>1.4133232228999999</v>
      </c>
      <c r="R38" s="25"/>
      <c r="S38" s="27" t="s">
        <v>37</v>
      </c>
      <c r="T38" s="88">
        <v>6.0810718065320701</v>
      </c>
      <c r="U38" s="25">
        <v>78.247652997206501</v>
      </c>
      <c r="V38" s="88">
        <v>22.7399736717324</v>
      </c>
      <c r="W38" s="25">
        <v>109.62737352219099</v>
      </c>
      <c r="X38" s="25">
        <v>105.674018474577</v>
      </c>
      <c r="Y38" s="25">
        <v>30.139770084425901</v>
      </c>
      <c r="Z38" s="88">
        <v>614.84189217178402</v>
      </c>
      <c r="AA38" s="25">
        <v>179.59602536246501</v>
      </c>
      <c r="AB38" s="88">
        <v>0</v>
      </c>
      <c r="AC38" s="25">
        <v>27776.589955740001</v>
      </c>
      <c r="AD38" s="25">
        <v>4.7810120434861698</v>
      </c>
      <c r="AE38" s="25">
        <v>15927.398399223899</v>
      </c>
      <c r="AF38" s="25">
        <v>173.72802196377799</v>
      </c>
      <c r="AG38" s="25">
        <v>323.03621159603102</v>
      </c>
      <c r="AH38" s="25">
        <v>30.1564750531115</v>
      </c>
      <c r="AI38" s="25">
        <v>135.302860000896</v>
      </c>
      <c r="AJ38" s="88">
        <v>3.5908095381895699</v>
      </c>
      <c r="AK38" s="25">
        <v>81.714669397622202</v>
      </c>
      <c r="AL38" s="25">
        <v>81.714669397622202</v>
      </c>
      <c r="AM38" s="25">
        <v>171.09985627539899</v>
      </c>
      <c r="AN38" s="25">
        <v>0</v>
      </c>
      <c r="AO38" s="25">
        <v>143.69381678372699</v>
      </c>
      <c r="AP38" s="25">
        <v>11.0858035805878</v>
      </c>
      <c r="AQ38" s="88">
        <v>528.54540932655198</v>
      </c>
      <c r="AR38" s="25">
        <v>24.527470000872999</v>
      </c>
      <c r="AS38" s="25">
        <v>717.75049079903101</v>
      </c>
      <c r="AT38" s="25">
        <v>13.9577761219966</v>
      </c>
      <c r="AU38" s="25">
        <v>567.06210189983096</v>
      </c>
      <c r="AV38" s="25">
        <v>0</v>
      </c>
      <c r="AW38" s="88">
        <v>8230.5763750502902</v>
      </c>
      <c r="AX38" s="25">
        <v>9084.3944460281</v>
      </c>
      <c r="AY38" s="25">
        <v>1009.37776944856</v>
      </c>
      <c r="AZ38" s="25">
        <v>10093.7722154766</v>
      </c>
      <c r="BA38" s="25">
        <v>4.7254773021468702E-2</v>
      </c>
      <c r="BB38" s="25">
        <v>142.67398842137101</v>
      </c>
      <c r="BC38" s="25">
        <v>14.4199253617509</v>
      </c>
      <c r="BD38" s="25">
        <v>1661.84458786388</v>
      </c>
      <c r="BE38" s="25">
        <v>58.4097877158462</v>
      </c>
      <c r="BF38" s="25">
        <v>78.987458940017703</v>
      </c>
      <c r="BG38" s="25">
        <v>121.15869618655501</v>
      </c>
      <c r="BH38" s="25">
        <v>48.167623417715198</v>
      </c>
      <c r="BI38" s="25">
        <v>12.8992200629419</v>
      </c>
      <c r="BJ38" s="25">
        <v>113.072095922551</v>
      </c>
      <c r="BK38" s="25">
        <v>4721.9379215853996</v>
      </c>
      <c r="BL38" s="25">
        <v>3698.1229992906101</v>
      </c>
      <c r="BM38" s="25">
        <v>1023.81492229479</v>
      </c>
      <c r="BN38" s="25">
        <v>7.0290226024460196</v>
      </c>
      <c r="BO38" s="25">
        <v>3.9515030259539001</v>
      </c>
      <c r="BP38" s="25">
        <v>825.40253369489005</v>
      </c>
      <c r="BQ38" s="25">
        <v>383.907322438753</v>
      </c>
      <c r="BR38" s="25">
        <v>286.27494255306198</v>
      </c>
      <c r="BS38" s="25">
        <v>13.323490801986299</v>
      </c>
      <c r="BT38" s="25">
        <v>17.889448911743401</v>
      </c>
      <c r="BU38" s="25">
        <v>717.09555145863203</v>
      </c>
      <c r="BV38" s="25">
        <v>117.524639441048</v>
      </c>
      <c r="BW38" s="25">
        <v>106.394680817032</v>
      </c>
      <c r="BX38" s="25">
        <v>885.43517631905297</v>
      </c>
      <c r="BY38" s="25">
        <v>4.3045190596780003</v>
      </c>
      <c r="BZ38" s="25">
        <v>1446.58214821099</v>
      </c>
      <c r="CA38" s="25">
        <v>1096.5647175858701</v>
      </c>
      <c r="CB38" s="25">
        <v>1.4176628665817899E-2</v>
      </c>
      <c r="CC38" s="25">
        <v>1355.73758647811</v>
      </c>
      <c r="CD38" s="25">
        <v>500.42624193915202</v>
      </c>
      <c r="CE38" s="88">
        <v>2.7458663708315201</v>
      </c>
      <c r="CF38" s="25">
        <v>452.73793947230502</v>
      </c>
      <c r="CG38" s="25">
        <v>7736.8562876370197</v>
      </c>
      <c r="CH38" s="25">
        <v>467.50179637633801</v>
      </c>
      <c r="CK38" s="34">
        <f t="shared" si="15"/>
        <v>0</v>
      </c>
      <c r="CL38" s="54">
        <f t="shared" si="16"/>
        <v>2.6426068429674029E-3</v>
      </c>
      <c r="CM38" s="54">
        <f t="shared" si="17"/>
        <v>2.743374520677425E-3</v>
      </c>
      <c r="CN38" s="54">
        <f t="shared" si="18"/>
        <v>2.6855423916676119E-3</v>
      </c>
      <c r="CO38" s="54">
        <f t="shared" si="19"/>
        <v>2.1126049946777578E-3</v>
      </c>
      <c r="CP38" s="54">
        <f t="shared" si="20"/>
        <v>2.1629401233220964E-3</v>
      </c>
      <c r="CQ38" s="54">
        <f t="shared" si="21"/>
        <v>2.631260859841431E-3</v>
      </c>
      <c r="CR38" s="54">
        <f t="shared" si="22"/>
        <v>2.193057230309292E-3</v>
      </c>
      <c r="CS38" s="22">
        <f t="shared" si="23"/>
        <v>2.7438298234919406E-3</v>
      </c>
      <c r="CT38" s="72">
        <f t="shared" si="24"/>
        <v>-0.55703991527351659</v>
      </c>
      <c r="CU38" s="22">
        <f t="shared" si="25"/>
        <v>2.4580495055892843E-3</v>
      </c>
      <c r="CV38" s="72">
        <f t="shared" si="26"/>
        <v>-0.48609432237830136</v>
      </c>
      <c r="CW38" s="79">
        <f t="shared" si="13"/>
        <v>2.7399892993903029E-3</v>
      </c>
      <c r="CX38" s="79" t="e">
        <f t="shared" si="14"/>
        <v>#DIV/0!</v>
      </c>
      <c r="CY38" s="72">
        <f t="shared" si="27"/>
        <v>8.8758556399834863</v>
      </c>
    </row>
    <row r="39" spans="1:103" x14ac:dyDescent="0.25">
      <c r="A39" s="27" t="s">
        <v>38</v>
      </c>
      <c r="B39" s="82">
        <v>34207.850391</v>
      </c>
      <c r="C39" s="82">
        <v>1540.0119436</v>
      </c>
      <c r="D39" s="82">
        <v>32081.283033</v>
      </c>
      <c r="E39" s="82">
        <v>14645.315839000001</v>
      </c>
      <c r="F39" s="82">
        <v>10604.673147</v>
      </c>
      <c r="G39" s="82">
        <v>15732.367935</v>
      </c>
      <c r="H39" s="82">
        <v>11571.955521</v>
      </c>
      <c r="I39" s="84">
        <v>18.525024336000001</v>
      </c>
      <c r="J39" s="84">
        <v>90.114592207000001</v>
      </c>
      <c r="K39" s="82">
        <v>39.480523523999999</v>
      </c>
      <c r="L39" s="84">
        <v>287.57476673999997</v>
      </c>
      <c r="M39" s="82">
        <v>1440.2548543</v>
      </c>
      <c r="N39" s="84">
        <v>291.17921410000002</v>
      </c>
      <c r="O39" s="86">
        <v>4.0517760402</v>
      </c>
      <c r="P39" s="86">
        <v>0.1636742675</v>
      </c>
      <c r="Q39" s="84">
        <v>20.555885856</v>
      </c>
      <c r="R39" s="25"/>
      <c r="S39" s="27" t="s">
        <v>130</v>
      </c>
      <c r="T39" s="88">
        <v>21.4362318626061</v>
      </c>
      <c r="U39" s="25">
        <v>119.340032351232</v>
      </c>
      <c r="V39" s="88">
        <v>4.0622052086021201</v>
      </c>
      <c r="W39" s="25">
        <v>91.520759929306806</v>
      </c>
      <c r="X39" s="25">
        <v>41.940280231760902</v>
      </c>
      <c r="Y39" s="25">
        <v>92.679954308938505</v>
      </c>
      <c r="Z39" s="88">
        <v>23.1281937801166</v>
      </c>
      <c r="AA39" s="25">
        <v>727.94957588179398</v>
      </c>
      <c r="AB39" s="88">
        <v>0.16408229002712299</v>
      </c>
      <c r="AC39" s="25">
        <v>17836.2898945856</v>
      </c>
      <c r="AD39" s="25">
        <v>39.579358440649401</v>
      </c>
      <c r="AE39" s="25">
        <v>34295.094063790697</v>
      </c>
      <c r="AF39" s="25">
        <v>349.23966244663302</v>
      </c>
      <c r="AG39" s="25">
        <v>712.77693611856296</v>
      </c>
      <c r="AH39" s="25">
        <v>54.670993969650603</v>
      </c>
      <c r="AI39" s="25">
        <v>62.1964957268276</v>
      </c>
      <c r="AJ39" s="88">
        <v>10.1027928503824</v>
      </c>
      <c r="AK39" s="25">
        <v>328.38767133533202</v>
      </c>
      <c r="AL39" s="25">
        <v>328.38767133533202</v>
      </c>
      <c r="AM39" s="25">
        <v>1442.1599759365699</v>
      </c>
      <c r="AN39" s="25">
        <v>0</v>
      </c>
      <c r="AO39" s="25">
        <v>759.04239934433099</v>
      </c>
      <c r="AP39" s="25">
        <v>11.083538709278301</v>
      </c>
      <c r="AQ39" s="88">
        <v>546.26397343133499</v>
      </c>
      <c r="AR39" s="25">
        <v>42.941299617818999</v>
      </c>
      <c r="AS39" s="25">
        <v>192.16192075808999</v>
      </c>
      <c r="AT39" s="25">
        <v>8.1160314921081795</v>
      </c>
      <c r="AU39" s="25">
        <v>1544.1604980756899</v>
      </c>
      <c r="AV39" s="25">
        <v>0</v>
      </c>
      <c r="AW39" s="88">
        <v>12580.2831021125</v>
      </c>
      <c r="AX39" s="25">
        <v>28949.069840905599</v>
      </c>
      <c r="AY39" s="25">
        <v>3216.5712057269402</v>
      </c>
      <c r="AZ39" s="25">
        <v>32165.641046632602</v>
      </c>
      <c r="BA39" s="25">
        <v>0.124409839077444</v>
      </c>
      <c r="BB39" s="25">
        <v>502.31287692948501</v>
      </c>
      <c r="BC39" s="25">
        <v>160.75013376246201</v>
      </c>
      <c r="BD39" s="25">
        <v>3778.8075705587898</v>
      </c>
      <c r="BE39" s="25">
        <v>262.66482452179002</v>
      </c>
      <c r="BF39" s="25">
        <v>478.32085551679</v>
      </c>
      <c r="BG39" s="25">
        <v>371.41172787810598</v>
      </c>
      <c r="BH39" s="25">
        <v>324.06994922215398</v>
      </c>
      <c r="BI39" s="25">
        <v>108.671576249783</v>
      </c>
      <c r="BJ39" s="25">
        <v>197.613985648572</v>
      </c>
      <c r="BK39" s="25">
        <v>14680.774354806799</v>
      </c>
      <c r="BL39" s="25">
        <v>10630.3599438443</v>
      </c>
      <c r="BM39" s="25">
        <v>4050.4144109624799</v>
      </c>
      <c r="BN39" s="25">
        <v>16.876599183738701</v>
      </c>
      <c r="BO39" s="25">
        <v>14.1599067849005</v>
      </c>
      <c r="BP39" s="25">
        <v>3484.13116550427</v>
      </c>
      <c r="BQ39" s="25">
        <v>270.01587055165101</v>
      </c>
      <c r="BR39" s="25">
        <v>648.465353861891</v>
      </c>
      <c r="BS39" s="25">
        <v>152.94476613898999</v>
      </c>
      <c r="BT39" s="25">
        <v>125.31564862988201</v>
      </c>
      <c r="BU39" s="25">
        <v>1625.2631835007101</v>
      </c>
      <c r="BV39" s="25">
        <v>793.64858463586495</v>
      </c>
      <c r="BW39" s="25">
        <v>436.16994078275002</v>
      </c>
      <c r="BX39" s="25">
        <v>1933.8102333316699</v>
      </c>
      <c r="BY39" s="25">
        <v>19.7042227741948</v>
      </c>
      <c r="BZ39" s="25">
        <v>15774.030540494299</v>
      </c>
      <c r="CA39" s="25">
        <v>2345.9079096119699</v>
      </c>
      <c r="CB39" s="25">
        <v>32.129948406893597</v>
      </c>
      <c r="CC39" s="25">
        <v>129.98386961793901</v>
      </c>
      <c r="CD39" s="25">
        <v>1608.5119640625901</v>
      </c>
      <c r="CE39" s="88">
        <v>0.448404547077698</v>
      </c>
      <c r="CF39" s="25">
        <v>919.00882879286905</v>
      </c>
      <c r="CG39" s="25">
        <v>11602.072891317601</v>
      </c>
      <c r="CH39" s="25">
        <v>493.90343604910498</v>
      </c>
      <c r="CK39" s="34">
        <f t="shared" si="15"/>
        <v>0</v>
      </c>
      <c r="CL39" s="54">
        <f t="shared" si="16"/>
        <v>2.5503991567283812E-3</v>
      </c>
      <c r="CM39" s="54">
        <f t="shared" si="17"/>
        <v>2.693845650308458E-3</v>
      </c>
      <c r="CN39" s="54">
        <f t="shared" si="18"/>
        <v>2.629508724630122E-3</v>
      </c>
      <c r="CO39" s="54">
        <f t="shared" si="19"/>
        <v>2.4211506393309445E-3</v>
      </c>
      <c r="CP39" s="54">
        <f t="shared" si="20"/>
        <v>2.4222148564349583E-3</v>
      </c>
      <c r="CQ39" s="54">
        <f t="shared" si="21"/>
        <v>2.6482094536838066E-3</v>
      </c>
      <c r="CR39" s="54">
        <f t="shared" si="22"/>
        <v>2.6026171862608685E-3</v>
      </c>
      <c r="CS39" s="22">
        <f t="shared" si="23"/>
        <v>2.5033841455856225E-3</v>
      </c>
      <c r="CT39" s="72">
        <f t="shared" si="24"/>
        <v>0.14192102129819864</v>
      </c>
      <c r="CU39" s="22">
        <f t="shared" si="25"/>
        <v>1.3227670303502216E-3</v>
      </c>
      <c r="CV39" s="72">
        <f t="shared" si="26"/>
        <v>-0.34005618721089209</v>
      </c>
      <c r="CW39" s="79">
        <f t="shared" si="13"/>
        <v>2.5739745481108212E-3</v>
      </c>
      <c r="CX39" s="79">
        <f t="shared" si="14"/>
        <v>2.4928935583780269E-3</v>
      </c>
      <c r="CY39" s="72">
        <f t="shared" si="27"/>
        <v>-0.60517237987390293</v>
      </c>
    </row>
    <row r="40" spans="1:103" x14ac:dyDescent="0.25">
      <c r="A40" s="27" t="s">
        <v>39</v>
      </c>
      <c r="B40" s="82">
        <v>685.46546161000003</v>
      </c>
      <c r="C40" s="82">
        <v>15.610860232</v>
      </c>
      <c r="D40" s="82">
        <v>770.56339471000001</v>
      </c>
      <c r="E40" s="82">
        <v>151.8018481</v>
      </c>
      <c r="F40" s="82">
        <v>88.661936978</v>
      </c>
      <c r="G40" s="82">
        <v>148.17801168</v>
      </c>
      <c r="H40" s="82">
        <v>583.42738569999995</v>
      </c>
      <c r="I40" s="84">
        <v>3.3003016853</v>
      </c>
      <c r="J40" s="84">
        <v>1.0114641109</v>
      </c>
      <c r="K40" s="82">
        <v>8.32713333E-2</v>
      </c>
      <c r="L40" s="84">
        <v>8.5126586336999992</v>
      </c>
      <c r="M40" s="82">
        <v>2.2068812540999998</v>
      </c>
      <c r="N40" s="84">
        <v>8.5267511185</v>
      </c>
      <c r="O40" s="86">
        <v>0.65886333159999999</v>
      </c>
      <c r="P40" s="86">
        <v>7.0657447000000003E-3</v>
      </c>
      <c r="Q40" s="84">
        <v>0.1087838989</v>
      </c>
      <c r="R40" s="25"/>
      <c r="S40" s="27" t="s">
        <v>39</v>
      </c>
      <c r="T40" s="88">
        <v>0.75737793432783895</v>
      </c>
      <c r="U40" s="25">
        <v>7.9997918824403902</v>
      </c>
      <c r="V40" s="88">
        <v>0.66067741712446104</v>
      </c>
      <c r="W40" s="25">
        <v>1.14490510803538</v>
      </c>
      <c r="X40" s="25">
        <v>1.0871484071847699</v>
      </c>
      <c r="Y40" s="25">
        <v>2.5837886198845799</v>
      </c>
      <c r="Z40" s="88">
        <v>0.34863390147566398</v>
      </c>
      <c r="AA40" s="25">
        <v>18.792331067655802</v>
      </c>
      <c r="AB40" s="88">
        <v>7.0853267797448697E-3</v>
      </c>
      <c r="AC40" s="25">
        <v>12678.7953832816</v>
      </c>
      <c r="AD40" s="25">
        <v>8.3500602275170199E-2</v>
      </c>
      <c r="AE40" s="25">
        <v>687.356050816535</v>
      </c>
      <c r="AF40" s="25">
        <v>17.870247730071501</v>
      </c>
      <c r="AG40" s="25">
        <v>87.896592915362305</v>
      </c>
      <c r="AH40" s="25">
        <v>2.1071932191160498</v>
      </c>
      <c r="AI40" s="25">
        <v>5.7234376815095702</v>
      </c>
      <c r="AJ40" s="88">
        <v>0.46654800542612301</v>
      </c>
      <c r="AK40" s="25">
        <v>29.9364457425925</v>
      </c>
      <c r="AL40" s="25">
        <v>29.9364457425925</v>
      </c>
      <c r="AM40" s="25">
        <v>2.2129174677535399</v>
      </c>
      <c r="AN40" s="25">
        <v>0</v>
      </c>
      <c r="AO40" s="25">
        <v>77.768026686576604</v>
      </c>
      <c r="AP40" s="25">
        <v>0.428432161489331</v>
      </c>
      <c r="AQ40" s="88">
        <v>16.897801589626301</v>
      </c>
      <c r="AR40" s="25">
        <v>2.1727054025452399</v>
      </c>
      <c r="AS40" s="25">
        <v>4.0061253770488001</v>
      </c>
      <c r="AT40" s="25">
        <v>0.34085072076763701</v>
      </c>
      <c r="AU40" s="25">
        <v>15.649041928933899</v>
      </c>
      <c r="AV40" s="25">
        <v>0</v>
      </c>
      <c r="AW40" s="88">
        <v>697.74223129791403</v>
      </c>
      <c r="AX40" s="25">
        <v>695.44126882609396</v>
      </c>
      <c r="AY40" s="25">
        <v>77.271261934445604</v>
      </c>
      <c r="AZ40" s="25">
        <v>772.71253076053995</v>
      </c>
      <c r="BA40" s="25">
        <v>8.0243746164673901E-3</v>
      </c>
      <c r="BB40" s="25">
        <v>19.593091984931299</v>
      </c>
      <c r="BC40" s="25">
        <v>1.22054326041546</v>
      </c>
      <c r="BD40" s="25">
        <v>184.617042383306</v>
      </c>
      <c r="BE40" s="25">
        <v>1.98899102277925</v>
      </c>
      <c r="BF40" s="25">
        <v>1.8658603184576401</v>
      </c>
      <c r="BG40" s="25">
        <v>9.0706448078396296</v>
      </c>
      <c r="BH40" s="25">
        <v>1.5108244690994601</v>
      </c>
      <c r="BI40" s="25">
        <v>0.17014210436570301</v>
      </c>
      <c r="BJ40" s="25">
        <v>0.73241004260431697</v>
      </c>
      <c r="BK40" s="25">
        <v>152.46599457427601</v>
      </c>
      <c r="BL40" s="25">
        <v>88.911497502565695</v>
      </c>
      <c r="BM40" s="25">
        <v>63.5544970717106</v>
      </c>
      <c r="BN40" s="25">
        <v>9.0483950230657903E-2</v>
      </c>
      <c r="BO40" s="25">
        <v>2.0997504771352898E-2</v>
      </c>
      <c r="BP40" s="25">
        <v>16.241127593600002</v>
      </c>
      <c r="BQ40" s="25">
        <v>0.195359521409635</v>
      </c>
      <c r="BR40" s="25">
        <v>10.91304827571</v>
      </c>
      <c r="BS40" s="25">
        <v>2.5466369682038299</v>
      </c>
      <c r="BT40" s="25">
        <v>1.46105631265949</v>
      </c>
      <c r="BU40" s="25">
        <v>27.696447791795499</v>
      </c>
      <c r="BV40" s="25">
        <v>11.4400670756064</v>
      </c>
      <c r="BW40" s="25">
        <v>3.7926404933944</v>
      </c>
      <c r="BX40" s="25">
        <v>8.9495124092660294</v>
      </c>
      <c r="BY40" s="25">
        <v>0.44477065596322302</v>
      </c>
      <c r="BZ40" s="25">
        <v>148.578267233254</v>
      </c>
      <c r="CA40" s="25">
        <v>160.67869650612599</v>
      </c>
      <c r="CB40" s="25">
        <v>1.5309152016402301</v>
      </c>
      <c r="CC40" s="25">
        <v>0.314462494479955</v>
      </c>
      <c r="CD40" s="25">
        <v>129.76052011669901</v>
      </c>
      <c r="CE40" s="88">
        <v>0</v>
      </c>
      <c r="CF40" s="25">
        <v>27.954052283073501</v>
      </c>
      <c r="CG40" s="25">
        <v>584.528620071982</v>
      </c>
      <c r="CH40" s="25">
        <v>21.6169333934292</v>
      </c>
      <c r="CK40" s="34">
        <f t="shared" si="15"/>
        <v>0</v>
      </c>
      <c r="CL40" s="54">
        <f t="shared" si="16"/>
        <v>2.7581100907614099E-3</v>
      </c>
      <c r="CM40" s="54">
        <f t="shared" si="17"/>
        <v>2.4458419565907001E-3</v>
      </c>
      <c r="CN40" s="54">
        <f t="shared" si="18"/>
        <v>2.7890450873918819E-3</v>
      </c>
      <c r="CO40" s="54">
        <f t="shared" si="19"/>
        <v>4.3750881994433985E-3</v>
      </c>
      <c r="CP40" s="54">
        <f t="shared" si="20"/>
        <v>2.81474252731044E-3</v>
      </c>
      <c r="CQ40" s="54">
        <f t="shared" si="21"/>
        <v>2.701180483635969E-3</v>
      </c>
      <c r="CR40" s="54">
        <f t="shared" si="22"/>
        <v>1.8875260211873516E-3</v>
      </c>
      <c r="CS40" s="22">
        <f t="shared" si="23"/>
        <v>2.7532761405923024E-3</v>
      </c>
      <c r="CT40" s="72">
        <f t="shared" si="24"/>
        <v>2.5166975478236373</v>
      </c>
      <c r="CU40" s="22">
        <f t="shared" si="25"/>
        <v>2.7351782712938871E-3</v>
      </c>
      <c r="CV40" s="72">
        <f t="shared" si="26"/>
        <v>-0.53016977728399495</v>
      </c>
      <c r="CW40" s="79">
        <f t="shared" si="13"/>
        <v>2.7533563296893164E-3</v>
      </c>
      <c r="CX40" s="79">
        <f t="shared" si="14"/>
        <v>2.7714105980745835E-3</v>
      </c>
      <c r="CY40" s="72">
        <f t="shared" si="27"/>
        <v>2.1332828131207662</v>
      </c>
    </row>
    <row r="41" spans="1:103" x14ac:dyDescent="0.25">
      <c r="A41" s="27" t="s">
        <v>40</v>
      </c>
      <c r="B41" s="82">
        <v>59423.031948000003</v>
      </c>
      <c r="C41" s="82">
        <v>1290.573629</v>
      </c>
      <c r="D41" s="82">
        <v>24274.469347999999</v>
      </c>
      <c r="E41" s="82">
        <v>7541.3219611000004</v>
      </c>
      <c r="F41" s="82">
        <v>5553.9402091000002</v>
      </c>
      <c r="G41" s="82">
        <v>11817.525205</v>
      </c>
      <c r="H41" s="82">
        <v>21570.682133999999</v>
      </c>
      <c r="I41" s="84">
        <v>413.93097574000001</v>
      </c>
      <c r="J41" s="84">
        <v>113.86115770000001</v>
      </c>
      <c r="K41" s="82">
        <v>27.194612193000001</v>
      </c>
      <c r="L41" s="84">
        <v>274.81623490999999</v>
      </c>
      <c r="M41" s="82">
        <v>623.91174307000006</v>
      </c>
      <c r="N41" s="84">
        <v>3487.8652842000001</v>
      </c>
      <c r="O41" s="86">
        <v>78.156096536000007</v>
      </c>
      <c r="P41" s="86">
        <v>1.3086577712</v>
      </c>
      <c r="Q41" s="84">
        <v>18.333181438</v>
      </c>
      <c r="R41" s="25"/>
      <c r="S41" s="27" t="s">
        <v>40</v>
      </c>
      <c r="T41" s="88">
        <v>23.686805959186501</v>
      </c>
      <c r="U41" s="25">
        <v>186.44216671101799</v>
      </c>
      <c r="V41" s="88">
        <v>78.362807417256505</v>
      </c>
      <c r="W41" s="25">
        <v>218.321083583877</v>
      </c>
      <c r="X41" s="25">
        <v>208.32133295304001</v>
      </c>
      <c r="Y41" s="25">
        <v>87.744612427933504</v>
      </c>
      <c r="Z41" s="88">
        <v>665.97879119566403</v>
      </c>
      <c r="AA41" s="25">
        <v>451.91466323868002</v>
      </c>
      <c r="AB41" s="88">
        <v>1.31205050332984</v>
      </c>
      <c r="AC41" s="25">
        <v>26648.8733784584</v>
      </c>
      <c r="AD41" s="25">
        <v>27.268784492528599</v>
      </c>
      <c r="AE41" s="25">
        <v>59584.310349795</v>
      </c>
      <c r="AF41" s="25">
        <v>683.06627169869796</v>
      </c>
      <c r="AG41" s="25">
        <v>433.64723260393203</v>
      </c>
      <c r="AH41" s="25">
        <v>98.042486066356503</v>
      </c>
      <c r="AI41" s="25">
        <v>182.89569497612399</v>
      </c>
      <c r="AJ41" s="88">
        <v>14.8344995625521</v>
      </c>
      <c r="AK41" s="25">
        <v>181.14880611458901</v>
      </c>
      <c r="AL41" s="25">
        <v>181.14880611458901</v>
      </c>
      <c r="AM41" s="25">
        <v>625.59632150216703</v>
      </c>
      <c r="AN41" s="25">
        <v>0</v>
      </c>
      <c r="AO41" s="25">
        <v>573.84529702372697</v>
      </c>
      <c r="AP41" s="25">
        <v>30.726557947925102</v>
      </c>
      <c r="AQ41" s="88">
        <v>1888.4145961496899</v>
      </c>
      <c r="AR41" s="25">
        <v>53.522050002502098</v>
      </c>
      <c r="AS41" s="25">
        <v>1721.47559926852</v>
      </c>
      <c r="AT41" s="25">
        <v>43.9782947728824</v>
      </c>
      <c r="AU41" s="25">
        <v>1294.1103180883899</v>
      </c>
      <c r="AV41" s="25">
        <v>0</v>
      </c>
      <c r="AW41" s="88">
        <v>22787.056142220099</v>
      </c>
      <c r="AX41" s="25">
        <v>21906.303824667601</v>
      </c>
      <c r="AY41" s="25">
        <v>2434.0359484821001</v>
      </c>
      <c r="AZ41" s="25">
        <v>24340.339773149801</v>
      </c>
      <c r="BA41" s="25">
        <v>0.46128094299506101</v>
      </c>
      <c r="BB41" s="25">
        <v>545.879457128078</v>
      </c>
      <c r="BC41" s="25">
        <v>53.762756438763901</v>
      </c>
      <c r="BD41" s="25">
        <v>7063.7042532551704</v>
      </c>
      <c r="BE41" s="25">
        <v>191.24201212118899</v>
      </c>
      <c r="BF41" s="25">
        <v>131.86341675754699</v>
      </c>
      <c r="BG41" s="25">
        <v>186.22940012445</v>
      </c>
      <c r="BH41" s="25">
        <v>115.81997509483899</v>
      </c>
      <c r="BI41" s="25">
        <v>45.5876835229748</v>
      </c>
      <c r="BJ41" s="25">
        <v>196.470214379037</v>
      </c>
      <c r="BK41" s="25">
        <v>7561.1392472075304</v>
      </c>
      <c r="BL41" s="25">
        <v>5568.6739682730204</v>
      </c>
      <c r="BM41" s="25">
        <v>1992.4652789345</v>
      </c>
      <c r="BN41" s="25">
        <v>13.2481433377976</v>
      </c>
      <c r="BO41" s="25">
        <v>10.371431798355299</v>
      </c>
      <c r="BP41" s="25">
        <v>1280.6794560993601</v>
      </c>
      <c r="BQ41" s="25">
        <v>399.60159868697099</v>
      </c>
      <c r="BR41" s="25">
        <v>419.29625809289098</v>
      </c>
      <c r="BS41" s="25">
        <v>50.000588104223503</v>
      </c>
      <c r="BT41" s="25">
        <v>56.742760463279097</v>
      </c>
      <c r="BU41" s="25">
        <v>1053.7518774983</v>
      </c>
      <c r="BV41" s="25">
        <v>338.78730087603901</v>
      </c>
      <c r="BW41" s="25">
        <v>239.868314142098</v>
      </c>
      <c r="BX41" s="25">
        <v>1097.98026649591</v>
      </c>
      <c r="BY41" s="25">
        <v>26.157815115017801</v>
      </c>
      <c r="BZ41" s="25">
        <v>11849.799750947201</v>
      </c>
      <c r="CA41" s="25">
        <v>4745.7747988373403</v>
      </c>
      <c r="CB41" s="25">
        <v>53.594846321247502</v>
      </c>
      <c r="CC41" s="25">
        <v>1887.2792243715901</v>
      </c>
      <c r="CD41" s="25">
        <v>1576.7270368187701</v>
      </c>
      <c r="CE41" s="88">
        <v>7.3025576614006598</v>
      </c>
      <c r="CF41" s="25">
        <v>1563.3104402304</v>
      </c>
      <c r="CG41" s="25">
        <v>21627.696252021298</v>
      </c>
      <c r="CH41" s="25">
        <v>535.27085498830002</v>
      </c>
      <c r="CK41" s="34">
        <f t="shared" si="15"/>
        <v>0</v>
      </c>
      <c r="CL41" s="54">
        <f t="shared" si="16"/>
        <v>2.7140722461978703E-3</v>
      </c>
      <c r="CM41" s="54">
        <f t="shared" si="17"/>
        <v>2.7404008643275544E-3</v>
      </c>
      <c r="CN41" s="54">
        <f t="shared" si="18"/>
        <v>2.7135680786871319E-3</v>
      </c>
      <c r="CO41" s="54">
        <f t="shared" si="19"/>
        <v>2.627826554780771E-3</v>
      </c>
      <c r="CP41" s="54">
        <f t="shared" si="20"/>
        <v>2.6528479994939939E-3</v>
      </c>
      <c r="CQ41" s="54">
        <f t="shared" si="21"/>
        <v>2.7310748559728373E-3</v>
      </c>
      <c r="CR41" s="54">
        <f t="shared" si="22"/>
        <v>2.6431300441553071E-3</v>
      </c>
      <c r="CS41" s="22">
        <f t="shared" si="23"/>
        <v>2.7274630357733329E-3</v>
      </c>
      <c r="CT41" s="72">
        <f t="shared" si="24"/>
        <v>-0.34083659149935697</v>
      </c>
      <c r="CU41" s="22">
        <f t="shared" si="25"/>
        <v>2.7000268080832877E-3</v>
      </c>
      <c r="CV41" s="72">
        <f t="shared" si="26"/>
        <v>-0.50643862104801185</v>
      </c>
      <c r="CW41" s="79">
        <f t="shared" si="13"/>
        <v>2.6448465368441691E-3</v>
      </c>
      <c r="CX41" s="79">
        <f t="shared" si="14"/>
        <v>2.5925281647385108E-3</v>
      </c>
      <c r="CY41" s="72">
        <f t="shared" si="27"/>
        <v>1.3988359533564989</v>
      </c>
    </row>
    <row r="42" spans="1:103" x14ac:dyDescent="0.25">
      <c r="A42" s="27" t="s">
        <v>41</v>
      </c>
      <c r="B42" s="82">
        <v>3055.4618587</v>
      </c>
      <c r="C42" s="82">
        <v>63.685055085999998</v>
      </c>
      <c r="D42" s="82">
        <v>2893.3949937000002</v>
      </c>
      <c r="E42" s="82">
        <v>734.17342461999999</v>
      </c>
      <c r="F42" s="82">
        <v>644.10952639000004</v>
      </c>
      <c r="G42" s="82">
        <v>646.99499188000004</v>
      </c>
      <c r="H42" s="82">
        <v>2983.1263982999999</v>
      </c>
      <c r="I42" s="84">
        <v>92.606327833999998</v>
      </c>
      <c r="J42" s="84">
        <v>19.981889141</v>
      </c>
      <c r="K42" s="82">
        <v>0.48435273179999999</v>
      </c>
      <c r="L42" s="84">
        <v>26.928218642000001</v>
      </c>
      <c r="M42" s="82">
        <v>41.974127121000002</v>
      </c>
      <c r="N42" s="84">
        <v>28.310444031999999</v>
      </c>
      <c r="O42" s="86">
        <v>22.829070194</v>
      </c>
      <c r="P42" s="86">
        <v>7.9801102E-8</v>
      </c>
      <c r="Q42" s="84">
        <v>0.48947165990000002</v>
      </c>
      <c r="R42" s="25"/>
      <c r="S42" s="27" t="s">
        <v>41</v>
      </c>
      <c r="T42" s="88">
        <v>6.2855199743037096</v>
      </c>
      <c r="U42" s="25">
        <v>108.255888489073</v>
      </c>
      <c r="V42" s="88">
        <v>22.890708557426102</v>
      </c>
      <c r="W42" s="25">
        <v>10.584887092781701</v>
      </c>
      <c r="X42" s="25">
        <v>10.0855735867791</v>
      </c>
      <c r="Y42" s="25">
        <v>15.3556382947468</v>
      </c>
      <c r="Z42" s="88">
        <v>9.4686753279086204</v>
      </c>
      <c r="AA42" s="25">
        <v>87.928551965653497</v>
      </c>
      <c r="AB42" s="88">
        <v>8.0014272919415895E-8</v>
      </c>
      <c r="AC42" s="25">
        <v>356.63831897050699</v>
      </c>
      <c r="AD42" s="25">
        <v>0.48566648245432997</v>
      </c>
      <c r="AE42" s="25">
        <v>3062.17712598863</v>
      </c>
      <c r="AF42" s="25">
        <v>77.583905894760207</v>
      </c>
      <c r="AG42" s="25">
        <v>31.594815116599101</v>
      </c>
      <c r="AH42" s="25">
        <v>9.0159252979678701</v>
      </c>
      <c r="AI42" s="25">
        <v>301.04596583386098</v>
      </c>
      <c r="AJ42" s="88">
        <v>3.6162159145262498</v>
      </c>
      <c r="AK42" s="25">
        <v>20.7599812256869</v>
      </c>
      <c r="AL42" s="25">
        <v>20.7599812256869</v>
      </c>
      <c r="AM42" s="25">
        <v>42.071334126190997</v>
      </c>
      <c r="AN42" s="25">
        <v>0</v>
      </c>
      <c r="AO42" s="25">
        <v>136.07827202522901</v>
      </c>
      <c r="AP42" s="25">
        <v>4.80387268781947</v>
      </c>
      <c r="AQ42" s="88">
        <v>172.820870940476</v>
      </c>
      <c r="AR42" s="25">
        <v>12.3721493367681</v>
      </c>
      <c r="AS42" s="25">
        <v>124.835501632961</v>
      </c>
      <c r="AT42" s="25">
        <v>3.1447007036113299</v>
      </c>
      <c r="AU42" s="25">
        <v>63.840751030936097</v>
      </c>
      <c r="AV42" s="25">
        <v>0</v>
      </c>
      <c r="AW42" s="88">
        <v>3171.8268482172798</v>
      </c>
      <c r="AX42" s="25">
        <v>2609.8942092296402</v>
      </c>
      <c r="AY42" s="25">
        <v>289.98827540358297</v>
      </c>
      <c r="AZ42" s="25">
        <v>2899.88248463322</v>
      </c>
      <c r="BA42" s="25">
        <v>2.6191837063648402E-2</v>
      </c>
      <c r="BB42" s="25">
        <v>73.363358207532102</v>
      </c>
      <c r="BC42" s="25">
        <v>2.7218813340167598</v>
      </c>
      <c r="BD42" s="25">
        <v>996.75881653797205</v>
      </c>
      <c r="BE42" s="25">
        <v>10.7405564300556</v>
      </c>
      <c r="BF42" s="25">
        <v>14.318413008372</v>
      </c>
      <c r="BG42" s="25">
        <v>14.682019143834999</v>
      </c>
      <c r="BH42" s="25">
        <v>11.5948132850521</v>
      </c>
      <c r="BI42" s="25">
        <v>2.68341134222897</v>
      </c>
      <c r="BJ42" s="25">
        <v>16.279981937532</v>
      </c>
      <c r="BK42" s="25">
        <v>736.15158111026699</v>
      </c>
      <c r="BL42" s="25">
        <v>645.83944354185599</v>
      </c>
      <c r="BM42" s="25">
        <v>90.312137568411899</v>
      </c>
      <c r="BN42" s="25">
        <v>0.56524638612851696</v>
      </c>
      <c r="BO42" s="25">
        <v>1.0290457907703501</v>
      </c>
      <c r="BP42" s="25">
        <v>297.54417412104402</v>
      </c>
      <c r="BQ42" s="25">
        <v>5.0386984518041897</v>
      </c>
      <c r="BR42" s="25">
        <v>52.101799500653101</v>
      </c>
      <c r="BS42" s="25">
        <v>8.7807297739711299</v>
      </c>
      <c r="BT42" s="25">
        <v>4.4305642939422398</v>
      </c>
      <c r="BU42" s="25">
        <v>130.34711617806701</v>
      </c>
      <c r="BV42" s="25">
        <v>44.117716773874299</v>
      </c>
      <c r="BW42" s="25">
        <v>40.184793101737803</v>
      </c>
      <c r="BX42" s="25">
        <v>32.525288874926297</v>
      </c>
      <c r="BY42" s="25">
        <v>0.270910587717477</v>
      </c>
      <c r="BZ42" s="25">
        <v>648.29984983966801</v>
      </c>
      <c r="CA42" s="25">
        <v>715.89752166513995</v>
      </c>
      <c r="CB42" s="25">
        <v>0.248959161542574</v>
      </c>
      <c r="CC42" s="25">
        <v>146.17954322398799</v>
      </c>
      <c r="CD42" s="25">
        <v>332.659238456369</v>
      </c>
      <c r="CE42" s="88">
        <v>0.57624119015856701</v>
      </c>
      <c r="CF42" s="25">
        <v>201.68279115593799</v>
      </c>
      <c r="CG42" s="25">
        <v>2991.1669057579102</v>
      </c>
      <c r="CH42" s="25">
        <v>138.559580157233</v>
      </c>
      <c r="CK42" s="34">
        <f t="shared" si="15"/>
        <v>0</v>
      </c>
      <c r="CL42" s="54">
        <f t="shared" si="16"/>
        <v>2.1977912339207306E-3</v>
      </c>
      <c r="CM42" s="54">
        <f t="shared" si="17"/>
        <v>2.4447799366091112E-3</v>
      </c>
      <c r="CN42" s="54">
        <f t="shared" si="18"/>
        <v>2.2421725852659062E-3</v>
      </c>
      <c r="CO42" s="54">
        <f t="shared" si="19"/>
        <v>2.6943994755610624E-3</v>
      </c>
      <c r="CP42" s="54">
        <f t="shared" si="20"/>
        <v>2.6857499865768179E-3</v>
      </c>
      <c r="CQ42" s="54">
        <f t="shared" si="21"/>
        <v>2.0167976198337957E-3</v>
      </c>
      <c r="CR42" s="54">
        <f t="shared" si="22"/>
        <v>2.6953291226588117E-3</v>
      </c>
      <c r="CS42" s="22">
        <f t="shared" si="23"/>
        <v>2.7123841119832031E-3</v>
      </c>
      <c r="CT42" s="72">
        <f t="shared" si="24"/>
        <v>-0.2290622153034842</v>
      </c>
      <c r="CU42" s="22">
        <f t="shared" si="25"/>
        <v>2.3158791345624379E-3</v>
      </c>
      <c r="CV42" s="72">
        <f t="shared" si="26"/>
        <v>3.4095211467491051</v>
      </c>
      <c r="CW42" s="79">
        <f t="shared" si="13"/>
        <v>2.6999944764417925E-3</v>
      </c>
      <c r="CX42" s="79">
        <f t="shared" si="14"/>
        <v>2.6712778905721656E-3</v>
      </c>
      <c r="CY42" s="72">
        <f t="shared" si="27"/>
        <v>5.4246839219533127</v>
      </c>
    </row>
    <row r="43" spans="1:103" x14ac:dyDescent="0.25">
      <c r="A43" s="27" t="s">
        <v>42</v>
      </c>
      <c r="B43" s="82">
        <v>37962.058834000003</v>
      </c>
      <c r="C43" s="82">
        <v>976.87642769000001</v>
      </c>
      <c r="D43" s="82">
        <v>26666.909767000001</v>
      </c>
      <c r="E43" s="82">
        <v>12084.2148</v>
      </c>
      <c r="F43" s="82">
        <v>8001.3789306999997</v>
      </c>
      <c r="G43" s="82">
        <v>8327.9349815999994</v>
      </c>
      <c r="H43" s="82">
        <v>27398.229916</v>
      </c>
      <c r="I43" s="84">
        <v>172.34465084000001</v>
      </c>
      <c r="J43" s="84">
        <v>69.556393846000006</v>
      </c>
      <c r="K43" s="82">
        <v>74.791350334000001</v>
      </c>
      <c r="L43" s="84">
        <v>65.062384742000006</v>
      </c>
      <c r="M43" s="82">
        <v>487.11508901000002</v>
      </c>
      <c r="N43" s="84">
        <v>1416.1451222999999</v>
      </c>
      <c r="O43" s="86">
        <v>30.217650643999999</v>
      </c>
      <c r="P43" s="86">
        <v>2.3781284333000001</v>
      </c>
      <c r="Q43" s="84">
        <v>15.894940526999999</v>
      </c>
      <c r="R43" s="25"/>
      <c r="S43" s="27" t="s">
        <v>42</v>
      </c>
      <c r="T43" s="88">
        <v>225.82743022884799</v>
      </c>
      <c r="U43" s="25">
        <v>473.497003764417</v>
      </c>
      <c r="V43" s="88">
        <v>30.299541206779001</v>
      </c>
      <c r="W43" s="25">
        <v>133.83598728000101</v>
      </c>
      <c r="X43" s="25">
        <v>99.1309442412051</v>
      </c>
      <c r="Y43" s="25">
        <v>147.696033771196</v>
      </c>
      <c r="Z43" s="88">
        <v>69.568841739664194</v>
      </c>
      <c r="AA43" s="25">
        <v>591.54616798608197</v>
      </c>
      <c r="AB43" s="88">
        <v>2.3846382075727699</v>
      </c>
      <c r="AC43" s="25">
        <v>16728.796200249999</v>
      </c>
      <c r="AD43" s="25">
        <v>74.997014425481794</v>
      </c>
      <c r="AE43" s="25">
        <v>38062.869535227299</v>
      </c>
      <c r="AF43" s="25">
        <v>738.07940994440401</v>
      </c>
      <c r="AG43" s="25">
        <v>314.91114587312398</v>
      </c>
      <c r="AH43" s="25">
        <v>91.951012890246602</v>
      </c>
      <c r="AI43" s="25">
        <v>9999.66100131436</v>
      </c>
      <c r="AJ43" s="88">
        <v>30.911412215308399</v>
      </c>
      <c r="AK43" s="25">
        <v>195.312694319136</v>
      </c>
      <c r="AL43" s="25">
        <v>195.312694319136</v>
      </c>
      <c r="AM43" s="25">
        <v>488.44338798293802</v>
      </c>
      <c r="AN43" s="25">
        <v>0.35238783269123602</v>
      </c>
      <c r="AO43" s="25">
        <v>751.19127284321496</v>
      </c>
      <c r="AP43" s="25">
        <v>20.750149416985298</v>
      </c>
      <c r="AQ43" s="88">
        <v>1313.44263392158</v>
      </c>
      <c r="AR43" s="25">
        <v>129.42620263613099</v>
      </c>
      <c r="AS43" s="25">
        <v>716.39440712226099</v>
      </c>
      <c r="AT43" s="25">
        <v>17.057080987022399</v>
      </c>
      <c r="AU43" s="25">
        <v>979.58112063107797</v>
      </c>
      <c r="AV43" s="25">
        <v>0</v>
      </c>
      <c r="AW43" s="88">
        <v>28682.475667755301</v>
      </c>
      <c r="AX43" s="25">
        <v>24064.535406084498</v>
      </c>
      <c r="AY43" s="25">
        <v>2673.48771473024</v>
      </c>
      <c r="AZ43" s="25">
        <v>26738.375508647401</v>
      </c>
      <c r="BA43" s="25">
        <v>0.78460537483245796</v>
      </c>
      <c r="BB43" s="25">
        <v>743.97631643008299</v>
      </c>
      <c r="BC43" s="25">
        <v>73.094586354271698</v>
      </c>
      <c r="BD43" s="25">
        <v>4845.1146110362397</v>
      </c>
      <c r="BE43" s="25">
        <v>196.13879569801099</v>
      </c>
      <c r="BF43" s="25">
        <v>269.46005978141102</v>
      </c>
      <c r="BG43" s="25">
        <v>189.199495570143</v>
      </c>
      <c r="BH43" s="25">
        <v>156.22807339440101</v>
      </c>
      <c r="BI43" s="25">
        <v>104.58646582946101</v>
      </c>
      <c r="BJ43" s="25">
        <v>157.58289232912799</v>
      </c>
      <c r="BK43" s="25">
        <v>12114.625699886001</v>
      </c>
      <c r="BL43" s="25">
        <v>8021.6652201000998</v>
      </c>
      <c r="BM43" s="25">
        <v>4092.9604797859301</v>
      </c>
      <c r="BN43" s="25">
        <v>14.783011162001101</v>
      </c>
      <c r="BO43" s="25">
        <v>10.268057975142799</v>
      </c>
      <c r="BP43" s="25">
        <v>3834.8915929569998</v>
      </c>
      <c r="BQ43" s="25">
        <v>219.322603939548</v>
      </c>
      <c r="BR43" s="25">
        <v>392.270381017874</v>
      </c>
      <c r="BS43" s="25">
        <v>43.678725155433597</v>
      </c>
      <c r="BT43" s="25">
        <v>51.5278261246822</v>
      </c>
      <c r="BU43" s="25">
        <v>983.45663122075098</v>
      </c>
      <c r="BV43" s="25">
        <v>417.25154904661503</v>
      </c>
      <c r="BW43" s="25">
        <v>276.08210430639798</v>
      </c>
      <c r="BX43" s="25">
        <v>1013.42971734982</v>
      </c>
      <c r="BY43" s="25">
        <v>35.664199934615802</v>
      </c>
      <c r="BZ43" s="25">
        <v>8350.4964639882492</v>
      </c>
      <c r="CA43" s="25">
        <v>3285.7386693345402</v>
      </c>
      <c r="CB43" s="25">
        <v>94.302165682294202</v>
      </c>
      <c r="CC43" s="25">
        <v>286.527287002923</v>
      </c>
      <c r="CD43" s="25">
        <v>2445.1926930575901</v>
      </c>
      <c r="CE43" s="88">
        <v>1.1389599926257401</v>
      </c>
      <c r="CF43" s="25">
        <v>1698.7351314126399</v>
      </c>
      <c r="CG43" s="25">
        <v>27471.323441570999</v>
      </c>
      <c r="CH43" s="25">
        <v>1241.8306647561401</v>
      </c>
      <c r="CK43" s="34">
        <f t="shared" si="15"/>
        <v>1.317910404008168E-5</v>
      </c>
      <c r="CL43" s="54">
        <f t="shared" si="16"/>
        <v>2.6555646433224162E-3</v>
      </c>
      <c r="CM43" s="54">
        <f t="shared" si="17"/>
        <v>2.7687155349563342E-3</v>
      </c>
      <c r="CN43" s="54">
        <f t="shared" si="18"/>
        <v>2.6799408807329519E-3</v>
      </c>
      <c r="CO43" s="54">
        <f t="shared" si="19"/>
        <v>2.516580546549128E-3</v>
      </c>
      <c r="CP43" s="54">
        <f t="shared" si="20"/>
        <v>2.5353491661624489E-3</v>
      </c>
      <c r="CQ43" s="54">
        <f t="shared" si="21"/>
        <v>2.7091328688441684E-3</v>
      </c>
      <c r="CR43" s="54">
        <f t="shared" si="22"/>
        <v>2.667819264058153E-3</v>
      </c>
      <c r="CS43" s="22">
        <f t="shared" si="23"/>
        <v>2.7498379232805325E-3</v>
      </c>
      <c r="CT43" s="72">
        <f t="shared" si="24"/>
        <v>2.0019295341483994</v>
      </c>
      <c r="CU43" s="22">
        <f t="shared" si="25"/>
        <v>2.7268688712509415E-3</v>
      </c>
      <c r="CV43" s="72">
        <f t="shared" si="26"/>
        <v>-0.49412359239090886</v>
      </c>
      <c r="CW43" s="79">
        <f t="shared" si="13"/>
        <v>2.7100241426367072E-3</v>
      </c>
      <c r="CX43" s="79">
        <f t="shared" si="14"/>
        <v>2.7373518526652967E-3</v>
      </c>
      <c r="CY43" s="72">
        <f t="shared" si="27"/>
        <v>7.3113860227933883E-2</v>
      </c>
    </row>
    <row r="44" spans="1:103" x14ac:dyDescent="0.25">
      <c r="A44" s="27" t="s">
        <v>43</v>
      </c>
      <c r="B44" s="82">
        <v>91905.955526000005</v>
      </c>
      <c r="C44" s="82">
        <v>1978.6659361</v>
      </c>
      <c r="D44" s="82">
        <v>97013.790890000004</v>
      </c>
      <c r="E44" s="82">
        <v>25462.609664</v>
      </c>
      <c r="F44" s="82">
        <v>19334.938061000001</v>
      </c>
      <c r="G44" s="82">
        <v>61077.763988999999</v>
      </c>
      <c r="H44" s="82">
        <v>59134.292430000001</v>
      </c>
      <c r="I44" s="84">
        <v>302.71330651</v>
      </c>
      <c r="J44" s="84">
        <v>571.86100595000005</v>
      </c>
      <c r="K44" s="82">
        <v>81.130156893000006</v>
      </c>
      <c r="L44" s="84">
        <v>404.37106348999998</v>
      </c>
      <c r="M44" s="82">
        <v>699.50217712999995</v>
      </c>
      <c r="N44" s="84">
        <v>2990.2850285</v>
      </c>
      <c r="O44" s="86">
        <v>29.482866452</v>
      </c>
      <c r="P44" s="86">
        <v>349.68303041000001</v>
      </c>
      <c r="Q44" s="84">
        <v>112.24719589</v>
      </c>
      <c r="R44" s="25"/>
      <c r="S44" s="27" t="s">
        <v>43</v>
      </c>
      <c r="T44" s="88">
        <v>69.715932728816497</v>
      </c>
      <c r="U44" s="25">
        <v>475.669600440431</v>
      </c>
      <c r="V44" s="88">
        <v>29.561180422607102</v>
      </c>
      <c r="W44" s="25">
        <v>231.40169906651801</v>
      </c>
      <c r="X44" s="25">
        <v>215.502754695118</v>
      </c>
      <c r="Y44" s="25">
        <v>355.355356307362</v>
      </c>
      <c r="Z44" s="88">
        <v>717.77857412181595</v>
      </c>
      <c r="AA44" s="25">
        <v>2717.7733563247798</v>
      </c>
      <c r="AB44" s="88">
        <v>350.63480839298302</v>
      </c>
      <c r="AC44" s="25">
        <v>111423.588804998</v>
      </c>
      <c r="AD44" s="25">
        <v>81.351400039346998</v>
      </c>
      <c r="AE44" s="25">
        <v>92148.1362100884</v>
      </c>
      <c r="AF44" s="25">
        <v>2691.28961744873</v>
      </c>
      <c r="AG44" s="25">
        <v>3403.9973494900601</v>
      </c>
      <c r="AH44" s="25">
        <v>269.31506909930999</v>
      </c>
      <c r="AI44" s="25">
        <v>741.96841596646198</v>
      </c>
      <c r="AJ44" s="88">
        <v>41.343964141600097</v>
      </c>
      <c r="AK44" s="25">
        <v>1929.7852959633699</v>
      </c>
      <c r="AL44" s="25">
        <v>1929.7852959633699</v>
      </c>
      <c r="AM44" s="25">
        <v>701.20618211330702</v>
      </c>
      <c r="AN44" s="25">
        <v>0</v>
      </c>
      <c r="AO44" s="25">
        <v>1486.20694308116</v>
      </c>
      <c r="AP44" s="25">
        <v>36.486875737839902</v>
      </c>
      <c r="AQ44" s="88">
        <v>2763.01048277066</v>
      </c>
      <c r="AR44" s="25">
        <v>142.879286675873</v>
      </c>
      <c r="AS44" s="25">
        <v>1007.86059266259</v>
      </c>
      <c r="AT44" s="25">
        <v>39.824626372410599</v>
      </c>
      <c r="AU44" s="25">
        <v>1982.5695454915999</v>
      </c>
      <c r="AV44" s="25">
        <v>0</v>
      </c>
      <c r="AW44" s="88">
        <v>64338.877686544198</v>
      </c>
      <c r="AX44" s="25">
        <v>87535.138878356302</v>
      </c>
      <c r="AY44" s="25">
        <v>9726.1217529446403</v>
      </c>
      <c r="AZ44" s="25">
        <v>97261.260631301004</v>
      </c>
      <c r="BA44" s="25">
        <v>2.50787106959933</v>
      </c>
      <c r="BB44" s="25">
        <v>2380.4691429704499</v>
      </c>
      <c r="BC44" s="25">
        <v>288.55236030035798</v>
      </c>
      <c r="BD44" s="25">
        <v>24490.7210391769</v>
      </c>
      <c r="BE44" s="25">
        <v>494.62035175073697</v>
      </c>
      <c r="BF44" s="25">
        <v>338.58731745666501</v>
      </c>
      <c r="BG44" s="25">
        <v>895.79525231752496</v>
      </c>
      <c r="BH44" s="25">
        <v>322.29069940846102</v>
      </c>
      <c r="BI44" s="25">
        <v>326.66824489631699</v>
      </c>
      <c r="BJ44" s="25">
        <v>249.378557672402</v>
      </c>
      <c r="BK44" s="25">
        <v>25525.3297528722</v>
      </c>
      <c r="BL44" s="25">
        <v>19382.050643888</v>
      </c>
      <c r="BM44" s="25">
        <v>6143.2791089842704</v>
      </c>
      <c r="BN44" s="25">
        <v>31.865719642513898</v>
      </c>
      <c r="BO44" s="25">
        <v>19.566478576663201</v>
      </c>
      <c r="BP44" s="25">
        <v>6328.6702190176302</v>
      </c>
      <c r="BQ44" s="25">
        <v>365.74948157484198</v>
      </c>
      <c r="BR44" s="25">
        <v>1488.0397195232599</v>
      </c>
      <c r="BS44" s="25">
        <v>372.67762620139001</v>
      </c>
      <c r="BT44" s="25">
        <v>229.50614491282499</v>
      </c>
      <c r="BU44" s="25">
        <v>3736.63428635214</v>
      </c>
      <c r="BV44" s="25">
        <v>3743.92320415928</v>
      </c>
      <c r="BW44" s="25">
        <v>855.18457589724198</v>
      </c>
      <c r="BX44" s="25">
        <v>2998.4415146578199</v>
      </c>
      <c r="BY44" s="25">
        <v>39.822093729213002</v>
      </c>
      <c r="BZ44" s="25">
        <v>61222.430084432897</v>
      </c>
      <c r="CA44" s="25">
        <v>15833.451807694801</v>
      </c>
      <c r="CB44" s="25">
        <v>3.2863066148580401E-2</v>
      </c>
      <c r="CC44" s="25">
        <v>1609.0824102604599</v>
      </c>
      <c r="CD44" s="25">
        <v>5164.7830929068004</v>
      </c>
      <c r="CE44" s="88">
        <v>4.9887016056529898</v>
      </c>
      <c r="CF44" s="25">
        <v>4460.6550879328597</v>
      </c>
      <c r="CG44" s="25">
        <v>59290.208654455397</v>
      </c>
      <c r="CH44" s="25">
        <v>1381.68735916684</v>
      </c>
      <c r="CK44" s="34">
        <f t="shared" si="15"/>
        <v>0</v>
      </c>
      <c r="CL44" s="54">
        <f t="shared" si="16"/>
        <v>2.63509239093741E-3</v>
      </c>
      <c r="CM44" s="54">
        <f t="shared" si="17"/>
        <v>1.9728491406154538E-3</v>
      </c>
      <c r="CN44" s="54">
        <f t="shared" si="18"/>
        <v>2.5508717784422604E-3</v>
      </c>
      <c r="CO44" s="54">
        <f t="shared" si="19"/>
        <v>2.4632231220539829E-3</v>
      </c>
      <c r="CP44" s="54">
        <f t="shared" si="20"/>
        <v>2.4366554854928142E-3</v>
      </c>
      <c r="CQ44" s="54">
        <f t="shared" si="21"/>
        <v>2.3685558537957E-3</v>
      </c>
      <c r="CR44" s="54">
        <f t="shared" si="22"/>
        <v>2.6366464879910533E-3</v>
      </c>
      <c r="CS44" s="22">
        <f t="shared" si="23"/>
        <v>2.7270148958146744E-3</v>
      </c>
      <c r="CT44" s="72">
        <f t="shared" si="24"/>
        <v>3.7723130317683897</v>
      </c>
      <c r="CU44" s="22">
        <f t="shared" si="25"/>
        <v>2.4360252748582786E-3</v>
      </c>
      <c r="CV44" s="72">
        <f t="shared" si="26"/>
        <v>-0.66295500828288678</v>
      </c>
      <c r="CW44" s="79">
        <f t="shared" si="13"/>
        <v>2.6562536154549985E-3</v>
      </c>
      <c r="CX44" s="79">
        <f t="shared" si="14"/>
        <v>2.7218306300624676E-3</v>
      </c>
      <c r="CY44" s="72">
        <f t="shared" si="27"/>
        <v>-0.64520604673779181</v>
      </c>
    </row>
    <row r="45" spans="1:103" x14ac:dyDescent="0.25">
      <c r="A45" s="27" t="s">
        <v>44</v>
      </c>
      <c r="B45" s="82">
        <v>16233.451019</v>
      </c>
      <c r="C45" s="82">
        <v>295.33530130000003</v>
      </c>
      <c r="D45" s="82">
        <v>13996.471824</v>
      </c>
      <c r="E45" s="82">
        <v>4992.9258999000003</v>
      </c>
      <c r="F45" s="82">
        <v>2357.6793643000001</v>
      </c>
      <c r="G45" s="82">
        <v>2208.7187127000002</v>
      </c>
      <c r="H45" s="82">
        <v>3093.5347376999998</v>
      </c>
      <c r="I45" s="84">
        <v>0.63252384989999999</v>
      </c>
      <c r="J45" s="84">
        <v>17.001902514000001</v>
      </c>
      <c r="K45" s="82">
        <v>2813.3974754999999</v>
      </c>
      <c r="L45" s="84">
        <v>15.109519304000001</v>
      </c>
      <c r="M45" s="82">
        <v>1245.9298252999999</v>
      </c>
      <c r="N45" s="84">
        <v>5.4883279352000001</v>
      </c>
      <c r="O45" s="86">
        <v>0.24080786479999999</v>
      </c>
      <c r="P45" s="86">
        <v>0.2746691429</v>
      </c>
      <c r="Q45" s="84">
        <v>2.9715186581999999</v>
      </c>
      <c r="R45" s="25"/>
      <c r="S45" s="27" t="s">
        <v>44</v>
      </c>
      <c r="T45" s="88">
        <v>6.9785710821367601</v>
      </c>
      <c r="U45" s="25">
        <v>22.760111088335702</v>
      </c>
      <c r="V45" s="88">
        <v>0.24134855849817</v>
      </c>
      <c r="W45" s="25">
        <v>19.3862771657557</v>
      </c>
      <c r="X45" s="25">
        <v>16.77855049571</v>
      </c>
      <c r="Y45" s="25">
        <v>26.107518644167399</v>
      </c>
      <c r="Z45" s="88">
        <v>3.2021091047435899</v>
      </c>
      <c r="AA45" s="25">
        <v>134.320537112973</v>
      </c>
      <c r="AB45" s="88">
        <v>0.275419804824106</v>
      </c>
      <c r="AC45" s="25">
        <v>8415.8182923390505</v>
      </c>
      <c r="AD45" s="25">
        <v>2821.7393896061999</v>
      </c>
      <c r="AE45" s="25">
        <v>16275.782716521901</v>
      </c>
      <c r="AF45" s="25">
        <v>190.038564466906</v>
      </c>
      <c r="AG45" s="25">
        <v>227.22201939124</v>
      </c>
      <c r="AH45" s="25">
        <v>61.471939326198402</v>
      </c>
      <c r="AI45" s="25">
        <v>19.931656752203299</v>
      </c>
      <c r="AJ45" s="88">
        <v>4.3207565195020896</v>
      </c>
      <c r="AK45" s="25">
        <v>77.693093678780997</v>
      </c>
      <c r="AL45" s="25">
        <v>77.693093678780997</v>
      </c>
      <c r="AM45" s="25">
        <v>1249.2963123362499</v>
      </c>
      <c r="AN45" s="25">
        <v>4.6368345817005399E-2</v>
      </c>
      <c r="AO45" s="25">
        <v>154.274448240975</v>
      </c>
      <c r="AP45" s="25">
        <v>3.73610911863969</v>
      </c>
      <c r="AQ45" s="88">
        <v>188.47909803856101</v>
      </c>
      <c r="AR45" s="25">
        <v>12.551877469085101</v>
      </c>
      <c r="AS45" s="25">
        <v>26.736606043196499</v>
      </c>
      <c r="AT45" s="25">
        <v>1.9628529358778799</v>
      </c>
      <c r="AU45" s="25">
        <v>296.14635588264701</v>
      </c>
      <c r="AV45" s="25">
        <v>0</v>
      </c>
      <c r="AW45" s="88">
        <v>3414.82132555102</v>
      </c>
      <c r="AX45" s="25">
        <v>12628.0786479119</v>
      </c>
      <c r="AY45" s="25">
        <v>1403.0723920794501</v>
      </c>
      <c r="AZ45" s="25">
        <v>14031.197408337201</v>
      </c>
      <c r="BA45" s="25">
        <v>8.4988638580754602E-2</v>
      </c>
      <c r="BB45" s="25">
        <v>203.16170025702499</v>
      </c>
      <c r="BC45" s="25">
        <v>25.1966495651934</v>
      </c>
      <c r="BD45" s="25">
        <v>1220.29834143638</v>
      </c>
      <c r="BE45" s="25">
        <v>85.906344795604099</v>
      </c>
      <c r="BF45" s="25">
        <v>120.597108344163</v>
      </c>
      <c r="BG45" s="25">
        <v>391.22552008355399</v>
      </c>
      <c r="BH45" s="25">
        <v>65.795928252451105</v>
      </c>
      <c r="BI45" s="25">
        <v>13.8382005103479</v>
      </c>
      <c r="BJ45" s="25">
        <v>146.00861359469101</v>
      </c>
      <c r="BK45" s="25">
        <v>5005.7881717972195</v>
      </c>
      <c r="BL45" s="25">
        <v>2363.8057294545902</v>
      </c>
      <c r="BM45" s="25">
        <v>2641.9824423426198</v>
      </c>
      <c r="BN45" s="25">
        <v>9.7562636862382206</v>
      </c>
      <c r="BO45" s="25">
        <v>3.0176286960212</v>
      </c>
      <c r="BP45" s="25">
        <v>802.14655690647305</v>
      </c>
      <c r="BQ45" s="25">
        <v>89.601404807177801</v>
      </c>
      <c r="BR45" s="25">
        <v>88.767483587140504</v>
      </c>
      <c r="BS45" s="25">
        <v>17.5798086486218</v>
      </c>
      <c r="BT45" s="25">
        <v>13.9852149759972</v>
      </c>
      <c r="BU45" s="25">
        <v>252.734075966864</v>
      </c>
      <c r="BV45" s="25">
        <v>177.93753367731</v>
      </c>
      <c r="BW45" s="25">
        <v>72.570315863026806</v>
      </c>
      <c r="BX45" s="25">
        <v>163.32749276608399</v>
      </c>
      <c r="BY45" s="25">
        <v>1.75111840494518</v>
      </c>
      <c r="BZ45" s="25">
        <v>2214.9631518298802</v>
      </c>
      <c r="CA45" s="25">
        <v>830.25859694753603</v>
      </c>
      <c r="CB45" s="25">
        <v>1.63814358385555</v>
      </c>
      <c r="CC45" s="25">
        <v>2.8927015732203198</v>
      </c>
      <c r="CD45" s="25">
        <v>227.90242802975001</v>
      </c>
      <c r="CE45" s="88">
        <v>0</v>
      </c>
      <c r="CF45" s="25">
        <v>200.27497070873201</v>
      </c>
      <c r="CG45" s="25">
        <v>3101.0087965960602</v>
      </c>
      <c r="CH45" s="25">
        <v>76.456103584416397</v>
      </c>
      <c r="CK45" s="34">
        <f t="shared" si="15"/>
        <v>3.3046606406844351E-6</v>
      </c>
      <c r="CL45" s="54">
        <f t="shared" si="16"/>
        <v>2.6076832013325105E-3</v>
      </c>
      <c r="CM45" s="54">
        <f t="shared" si="17"/>
        <v>2.7462161789562835E-3</v>
      </c>
      <c r="CN45" s="54">
        <f t="shared" si="18"/>
        <v>2.4810241304995045E-3</v>
      </c>
      <c r="CO45" s="54">
        <f t="shared" si="19"/>
        <v>2.5760990960183939E-3</v>
      </c>
      <c r="CP45" s="54">
        <f t="shared" si="20"/>
        <v>2.598472568982681E-3</v>
      </c>
      <c r="CQ45" s="54">
        <f t="shared" si="21"/>
        <v>2.8271771747008082E-3</v>
      </c>
      <c r="CR45" s="54">
        <f t="shared" si="22"/>
        <v>2.4160255273607176E-3</v>
      </c>
      <c r="CS45" s="22">
        <f t="shared" si="23"/>
        <v>2.9650677441933199E-3</v>
      </c>
      <c r="CT45" s="72">
        <f t="shared" si="24"/>
        <v>4.1419963875497352</v>
      </c>
      <c r="CU45" s="22">
        <f t="shared" si="25"/>
        <v>2.7019876785110012E-3</v>
      </c>
      <c r="CV45" s="72">
        <f t="shared" si="26"/>
        <v>3.8715394486029724</v>
      </c>
      <c r="CW45" s="79">
        <f t="shared" si="13"/>
        <v>2.2453323882052991E-3</v>
      </c>
      <c r="CX45" s="79">
        <f t="shared" si="14"/>
        <v>2.7329678033010665E-3</v>
      </c>
      <c r="CY45" s="72">
        <f t="shared" si="27"/>
        <v>-0.33944451923216939</v>
      </c>
    </row>
    <row r="46" spans="1:103" x14ac:dyDescent="0.25">
      <c r="A46" s="27" t="s">
        <v>45</v>
      </c>
      <c r="B46" s="82">
        <v>139.56741699</v>
      </c>
      <c r="C46" s="82">
        <v>6.1067581899999999</v>
      </c>
      <c r="D46" s="82">
        <v>109.09636968</v>
      </c>
      <c r="E46" s="82">
        <v>106.47515439999999</v>
      </c>
      <c r="F46" s="82">
        <v>78.682326989000003</v>
      </c>
      <c r="G46" s="82">
        <v>11.465082484</v>
      </c>
      <c r="H46" s="82">
        <v>31.665733553999999</v>
      </c>
      <c r="I46" s="84">
        <v>1.3865243052</v>
      </c>
      <c r="J46" s="84">
        <v>1.6728728939999999</v>
      </c>
      <c r="K46" s="82">
        <v>0.34736360379999998</v>
      </c>
      <c r="L46" s="84">
        <v>1.8683702217</v>
      </c>
      <c r="M46" s="82">
        <v>3.7987099873000001</v>
      </c>
      <c r="N46" s="84">
        <v>4.5118994964999999</v>
      </c>
      <c r="O46" s="86">
        <v>1.4334973695</v>
      </c>
      <c r="P46" s="86">
        <v>8.8159801000000006E-3</v>
      </c>
      <c r="Q46" s="84">
        <v>5.7906688999999997E-2</v>
      </c>
      <c r="R46" s="25"/>
      <c r="S46" s="27" t="s">
        <v>45</v>
      </c>
      <c r="T46" s="88">
        <v>1.03113213062385E-3</v>
      </c>
      <c r="U46" s="25">
        <v>0.17120885606898301</v>
      </c>
      <c r="V46" s="88">
        <v>1.4374421362329399</v>
      </c>
      <c r="W46" s="25">
        <v>7.9403155202654105E-2</v>
      </c>
      <c r="X46" s="25">
        <v>7.9321400150090607E-2</v>
      </c>
      <c r="Y46" s="25">
        <v>2.6204748285520399E-2</v>
      </c>
      <c r="Z46" s="88">
        <v>1.8090149721007101</v>
      </c>
      <c r="AA46" s="25">
        <v>2.5615908992912102</v>
      </c>
      <c r="AB46" s="88">
        <v>8.8403133877214008E-3</v>
      </c>
      <c r="AC46" s="25">
        <v>11.914486567860401</v>
      </c>
      <c r="AD46" s="25">
        <v>0.34830658079664201</v>
      </c>
      <c r="AE46" s="25">
        <v>139.94956036690601</v>
      </c>
      <c r="AF46" s="25">
        <v>1.9343286183913799</v>
      </c>
      <c r="AG46" s="25">
        <v>0.57803893067081302</v>
      </c>
      <c r="AH46" s="25">
        <v>3.2739118994626198E-2</v>
      </c>
      <c r="AI46" s="25">
        <v>1.80924009361187</v>
      </c>
      <c r="AJ46" s="88">
        <v>5.93266580135255E-4</v>
      </c>
      <c r="AK46" s="25">
        <v>1.1534670081596901</v>
      </c>
      <c r="AL46" s="25">
        <v>1.1534670081596901</v>
      </c>
      <c r="AM46" s="25">
        <v>3.80916141479852</v>
      </c>
      <c r="AN46" s="25">
        <v>0</v>
      </c>
      <c r="AO46" s="25">
        <v>0.17743435488269299</v>
      </c>
      <c r="AP46" s="25">
        <v>3.9993854899055999E-2</v>
      </c>
      <c r="AQ46" s="88">
        <v>1.91568149052595</v>
      </c>
      <c r="AR46" s="25">
        <v>1.0527365254055E-2</v>
      </c>
      <c r="AS46" s="25">
        <v>2.1366094502885198</v>
      </c>
      <c r="AT46" s="25">
        <v>5.1099676741348403E-2</v>
      </c>
      <c r="AU46" s="25">
        <v>6.1234765125085104</v>
      </c>
      <c r="AV46" s="25">
        <v>0</v>
      </c>
      <c r="AW46" s="88">
        <v>32.524927131731801</v>
      </c>
      <c r="AX46" s="25">
        <v>98.455948725342296</v>
      </c>
      <c r="AY46" s="25">
        <v>10.939498372878701</v>
      </c>
      <c r="AZ46" s="25">
        <v>109.395447098221</v>
      </c>
      <c r="BA46" s="25">
        <v>1.8491771113940401E-5</v>
      </c>
      <c r="BB46" s="25">
        <v>0.40296541903801297</v>
      </c>
      <c r="BC46" s="25">
        <v>3.4032653786162902E-2</v>
      </c>
      <c r="BD46" s="25">
        <v>8.1371682944823291</v>
      </c>
      <c r="BE46" s="25">
        <v>0.51604458266615905</v>
      </c>
      <c r="BF46" s="25">
        <v>1.8925534305648699</v>
      </c>
      <c r="BG46" s="25">
        <v>3.9707822648853099</v>
      </c>
      <c r="BH46" s="25">
        <v>0.82105639113631701</v>
      </c>
      <c r="BI46" s="25">
        <v>0.30533001868417098</v>
      </c>
      <c r="BJ46" s="25">
        <v>3.61137558744996</v>
      </c>
      <c r="BK46" s="25">
        <v>106.761486987372</v>
      </c>
      <c r="BL46" s="25">
        <v>78.892484171188499</v>
      </c>
      <c r="BM46" s="25">
        <v>27.8690028161841</v>
      </c>
      <c r="BN46" s="25">
        <v>3.4155320028439497E-2</v>
      </c>
      <c r="BO46" s="25">
        <v>0.11022001413383101</v>
      </c>
      <c r="BP46" s="25">
        <v>16.179616750581101</v>
      </c>
      <c r="BQ46" s="25">
        <v>1.3185214702624</v>
      </c>
      <c r="BR46" s="25">
        <v>11.7801641234588</v>
      </c>
      <c r="BS46" s="25">
        <v>0.19429593942800999</v>
      </c>
      <c r="BT46" s="25">
        <v>0.54457197202555097</v>
      </c>
      <c r="BU46" s="25">
        <v>29.452195551293201</v>
      </c>
      <c r="BV46" s="25">
        <v>0.79757070038327205</v>
      </c>
      <c r="BW46" s="25">
        <v>4.1647745113929497</v>
      </c>
      <c r="BX46" s="25">
        <v>3.9617587871823101</v>
      </c>
      <c r="BY46" s="25">
        <v>1.03480222887282E-3</v>
      </c>
      <c r="BZ46" s="25">
        <v>11.4966036301781</v>
      </c>
      <c r="CA46" s="25">
        <v>4.6497480616153801</v>
      </c>
      <c r="CB46" s="25">
        <v>0.11813688035847</v>
      </c>
      <c r="CC46" s="25">
        <v>6.0275765702739497</v>
      </c>
      <c r="CD46" s="25">
        <v>0.60493111206948902</v>
      </c>
      <c r="CE46" s="88">
        <v>1.8436662835033701E-2</v>
      </c>
      <c r="CF46" s="25">
        <v>1.4098687298619199</v>
      </c>
      <c r="CG46" s="25">
        <v>31.752437548019401</v>
      </c>
      <c r="CH46" s="25">
        <v>0.45572017685570199</v>
      </c>
      <c r="CK46" s="34">
        <f t="shared" si="15"/>
        <v>0</v>
      </c>
      <c r="CL46" s="54">
        <f t="shared" si="16"/>
        <v>2.7380558094973954E-3</v>
      </c>
      <c r="CM46" s="54">
        <f t="shared" si="17"/>
        <v>2.737675537224862E-3</v>
      </c>
      <c r="CN46" s="54">
        <f t="shared" si="18"/>
        <v>2.7414057781964063E-3</v>
      </c>
      <c r="CO46" s="54">
        <f t="shared" si="19"/>
        <v>2.6891962635369657E-3</v>
      </c>
      <c r="CP46" s="54">
        <f t="shared" si="20"/>
        <v>2.6709578914446254E-3</v>
      </c>
      <c r="CQ46" s="54">
        <f t="shared" si="21"/>
        <v>2.7493169998636727E-3</v>
      </c>
      <c r="CR46" s="54">
        <f t="shared" si="22"/>
        <v>2.7381015466306628E-3</v>
      </c>
      <c r="CS46" s="22">
        <f t="shared" si="23"/>
        <v>2.7146683945188589E-3</v>
      </c>
      <c r="CT46" s="72">
        <f t="shared" si="24"/>
        <v>-0.38263466482024694</v>
      </c>
      <c r="CU46" s="22">
        <f t="shared" si="25"/>
        <v>2.7513096639284226E-3</v>
      </c>
      <c r="CV46" s="72">
        <f t="shared" si="26"/>
        <v>-0.52645012329154395</v>
      </c>
      <c r="CW46" s="79">
        <f t="shared" si="13"/>
        <v>2.751847904901213E-3</v>
      </c>
      <c r="CX46" s="79">
        <f t="shared" si="14"/>
        <v>2.7601341479207933E-3</v>
      </c>
      <c r="CY46" s="72">
        <f t="shared" si="27"/>
        <v>-0.11755139822709591</v>
      </c>
    </row>
    <row r="47" spans="1:103" x14ac:dyDescent="0.25">
      <c r="A47" s="27" t="s">
        <v>46</v>
      </c>
      <c r="B47" s="82">
        <v>21597.160996999999</v>
      </c>
      <c r="C47" s="82">
        <v>1700.9985998</v>
      </c>
      <c r="D47" s="82">
        <v>14950.697424</v>
      </c>
      <c r="E47" s="82">
        <v>5243.0197439000003</v>
      </c>
      <c r="F47" s="82">
        <v>3656.9350914000001</v>
      </c>
      <c r="G47" s="82">
        <v>11532.78132</v>
      </c>
      <c r="H47" s="82">
        <v>8997.8969907999999</v>
      </c>
      <c r="I47" s="84">
        <v>125.36854686</v>
      </c>
      <c r="J47" s="84">
        <v>37.380891249000001</v>
      </c>
      <c r="K47" s="82">
        <v>13.84317173</v>
      </c>
      <c r="L47" s="84">
        <v>55.171228999999997</v>
      </c>
      <c r="M47" s="82">
        <v>1089.418011</v>
      </c>
      <c r="N47" s="84">
        <v>1483.3752437999999</v>
      </c>
      <c r="O47" s="86">
        <v>29.017558234999999</v>
      </c>
      <c r="P47" s="86">
        <v>0.12987628970000001</v>
      </c>
      <c r="Q47" s="84">
        <v>61.872427406</v>
      </c>
      <c r="R47" s="25"/>
      <c r="S47" s="27" t="s">
        <v>46</v>
      </c>
      <c r="T47" s="88">
        <v>88.162740428351697</v>
      </c>
      <c r="U47" s="25">
        <v>317.56651147050002</v>
      </c>
      <c r="V47" s="88">
        <v>29.096859916945299</v>
      </c>
      <c r="W47" s="25">
        <v>88.970949494670805</v>
      </c>
      <c r="X47" s="25">
        <v>76.874747410700806</v>
      </c>
      <c r="Y47" s="25">
        <v>59.095925852550003</v>
      </c>
      <c r="Z47" s="88">
        <v>209.62231968376599</v>
      </c>
      <c r="AA47" s="25">
        <v>289.62183234130299</v>
      </c>
      <c r="AB47" s="88">
        <v>0.13023269700782</v>
      </c>
      <c r="AC47" s="25">
        <v>8805.0919024577797</v>
      </c>
      <c r="AD47" s="25">
        <v>13.8810860862331</v>
      </c>
      <c r="AE47" s="25">
        <v>21655.037834803199</v>
      </c>
      <c r="AF47" s="25">
        <v>310.28607427963402</v>
      </c>
      <c r="AG47" s="25">
        <v>162.68602848454401</v>
      </c>
      <c r="AH47" s="25">
        <v>31.464652114801801</v>
      </c>
      <c r="AI47" s="25">
        <v>123.297951722725</v>
      </c>
      <c r="AJ47" s="88">
        <v>9.2157504383816207</v>
      </c>
      <c r="AK47" s="25">
        <v>99.953881126710201</v>
      </c>
      <c r="AL47" s="25">
        <v>99.953881126710201</v>
      </c>
      <c r="AM47" s="25">
        <v>1092.3985440816</v>
      </c>
      <c r="AN47" s="25">
        <v>0</v>
      </c>
      <c r="AO47" s="25">
        <v>327.63128427930201</v>
      </c>
      <c r="AP47" s="25">
        <v>12.1005557419138</v>
      </c>
      <c r="AQ47" s="88">
        <v>698.65891872201701</v>
      </c>
      <c r="AR47" s="25">
        <v>37.693232791940098</v>
      </c>
      <c r="AS47" s="25">
        <v>669.40391484618897</v>
      </c>
      <c r="AT47" s="25">
        <v>17.037671886463801</v>
      </c>
      <c r="AU47" s="25">
        <v>1705.44733828114</v>
      </c>
      <c r="AV47" s="25">
        <v>0</v>
      </c>
      <c r="AW47" s="88">
        <v>9671.2077460603905</v>
      </c>
      <c r="AX47" s="25">
        <v>13491.7386276177</v>
      </c>
      <c r="AY47" s="25">
        <v>1499.0836068096301</v>
      </c>
      <c r="AZ47" s="25">
        <v>14990.8222344273</v>
      </c>
      <c r="BA47" s="25">
        <v>0.47203433331070199</v>
      </c>
      <c r="BB47" s="25">
        <v>236.364540345032</v>
      </c>
      <c r="BC47" s="25">
        <v>57.103703621444502</v>
      </c>
      <c r="BD47" s="25">
        <v>2601.52641001034</v>
      </c>
      <c r="BE47" s="25">
        <v>102.161414071932</v>
      </c>
      <c r="BF47" s="25">
        <v>61.537128041974803</v>
      </c>
      <c r="BG47" s="25">
        <v>163.35013152973201</v>
      </c>
      <c r="BH47" s="25">
        <v>56.832064225472102</v>
      </c>
      <c r="BI47" s="25">
        <v>22.469965514070399</v>
      </c>
      <c r="BJ47" s="25">
        <v>67.712241238121095</v>
      </c>
      <c r="BK47" s="25">
        <v>5256.6564549961004</v>
      </c>
      <c r="BL47" s="25">
        <v>3666.34900427396</v>
      </c>
      <c r="BM47" s="25">
        <v>1590.3074507221399</v>
      </c>
      <c r="BN47" s="25">
        <v>9.0918417974062606</v>
      </c>
      <c r="BO47" s="25">
        <v>4.2070899472546204</v>
      </c>
      <c r="BP47" s="25">
        <v>1291.99475002893</v>
      </c>
      <c r="BQ47" s="25">
        <v>142.590795883948</v>
      </c>
      <c r="BR47" s="25">
        <v>278.30790858975797</v>
      </c>
      <c r="BS47" s="25">
        <v>23.687619388504</v>
      </c>
      <c r="BT47" s="25">
        <v>20.189087463527301</v>
      </c>
      <c r="BU47" s="25">
        <v>699.82646152691996</v>
      </c>
      <c r="BV47" s="25">
        <v>145.84532294089101</v>
      </c>
      <c r="BW47" s="25">
        <v>169.433708942099</v>
      </c>
      <c r="BX47" s="25">
        <v>478.59080700210001</v>
      </c>
      <c r="BY47" s="25">
        <v>17.2622854607636</v>
      </c>
      <c r="BZ47" s="25">
        <v>11564.2112935966</v>
      </c>
      <c r="CA47" s="25">
        <v>1873.6277630345901</v>
      </c>
      <c r="CB47" s="25">
        <v>7.4799342642950704</v>
      </c>
      <c r="CC47" s="25">
        <v>757.48109097413806</v>
      </c>
      <c r="CD47" s="25">
        <v>910.67271158970004</v>
      </c>
      <c r="CE47" s="88">
        <v>2.1472109836995998</v>
      </c>
      <c r="CF47" s="25">
        <v>663.30111571574105</v>
      </c>
      <c r="CG47" s="25">
        <v>9022.0560213173594</v>
      </c>
      <c r="CH47" s="25">
        <v>330.17272433484698</v>
      </c>
      <c r="CK47" s="34">
        <f t="shared" si="15"/>
        <v>0</v>
      </c>
      <c r="CL47" s="54">
        <f t="shared" si="16"/>
        <v>2.6798354566713442E-3</v>
      </c>
      <c r="CM47" s="54">
        <f t="shared" si="17"/>
        <v>2.6153686908755246E-3</v>
      </c>
      <c r="CN47" s="54">
        <f t="shared" si="18"/>
        <v>2.6838086070077611E-3</v>
      </c>
      <c r="CO47" s="54">
        <f t="shared" si="19"/>
        <v>2.600926901327369E-3</v>
      </c>
      <c r="CP47" s="54">
        <f t="shared" si="20"/>
        <v>2.574263047790615E-3</v>
      </c>
      <c r="CQ47" s="54">
        <f t="shared" si="21"/>
        <v>2.7252726575240104E-3</v>
      </c>
      <c r="CR47" s="54">
        <f t="shared" si="22"/>
        <v>2.6849641135102088E-3</v>
      </c>
      <c r="CS47" s="22">
        <f t="shared" si="23"/>
        <v>2.7388489410223173E-3</v>
      </c>
      <c r="CT47" s="72">
        <f t="shared" si="24"/>
        <v>0.81170300061124623</v>
      </c>
      <c r="CU47" s="22">
        <f t="shared" si="25"/>
        <v>2.735894809435104E-3</v>
      </c>
      <c r="CV47" s="72">
        <f t="shared" si="26"/>
        <v>-0.54872921221783366</v>
      </c>
      <c r="CW47" s="79">
        <f t="shared" si="13"/>
        <v>2.7328861134031739E-3</v>
      </c>
      <c r="CX47" s="79">
        <f t="shared" si="14"/>
        <v>2.74420611062463E-3</v>
      </c>
      <c r="CY47" s="72">
        <f t="shared" si="27"/>
        <v>-0.72463223764174489</v>
      </c>
    </row>
    <row r="48" spans="1:103" x14ac:dyDescent="0.25">
      <c r="A48" s="27" t="s">
        <v>47</v>
      </c>
      <c r="B48" s="82">
        <v>43071.517513999999</v>
      </c>
      <c r="C48" s="82">
        <v>396.74249730000003</v>
      </c>
      <c r="D48" s="82">
        <v>15604.001480000001</v>
      </c>
      <c r="E48" s="82">
        <v>3431.0543312</v>
      </c>
      <c r="F48" s="82">
        <v>2995.3709571999998</v>
      </c>
      <c r="G48" s="82">
        <v>7637.2856591</v>
      </c>
      <c r="H48" s="82">
        <v>6560.4214098000002</v>
      </c>
      <c r="I48" s="84">
        <v>153.37192811</v>
      </c>
      <c r="J48" s="84">
        <v>48.862753523000002</v>
      </c>
      <c r="K48" s="82">
        <v>2.7980871012000001</v>
      </c>
      <c r="L48" s="84">
        <v>52.686498354999998</v>
      </c>
      <c r="M48" s="82">
        <v>250.01646041999999</v>
      </c>
      <c r="N48" s="84">
        <v>1143.1694333</v>
      </c>
      <c r="O48" s="86">
        <v>29.086012110999999</v>
      </c>
      <c r="P48" s="86">
        <v>0.41893648160000002</v>
      </c>
      <c r="Q48" s="84">
        <v>3.5464131414</v>
      </c>
      <c r="R48" s="25"/>
      <c r="S48" s="27" t="s">
        <v>47</v>
      </c>
      <c r="T48" s="88">
        <v>4.9251271548008004</v>
      </c>
      <c r="U48" s="25">
        <v>53.965638105273598</v>
      </c>
      <c r="V48" s="88">
        <v>29.1627359663992</v>
      </c>
      <c r="W48" s="25">
        <v>53.215874651584002</v>
      </c>
      <c r="X48" s="25">
        <v>47.715773266825202</v>
      </c>
      <c r="Y48" s="25">
        <v>32.168309345673698</v>
      </c>
      <c r="Z48" s="88">
        <v>99.702535402855105</v>
      </c>
      <c r="AA48" s="25">
        <v>217.849517768948</v>
      </c>
      <c r="AB48" s="88">
        <v>0.42008754283037397</v>
      </c>
      <c r="AC48" s="25">
        <v>20777.848384366502</v>
      </c>
      <c r="AD48" s="25">
        <v>2.80576105515369</v>
      </c>
      <c r="AE48" s="25">
        <v>43188.025762221303</v>
      </c>
      <c r="AF48" s="25">
        <v>112.65725083655801</v>
      </c>
      <c r="AG48" s="25">
        <v>315.82829213830399</v>
      </c>
      <c r="AH48" s="25">
        <v>16.681909918753298</v>
      </c>
      <c r="AI48" s="25">
        <v>85.9596446247334</v>
      </c>
      <c r="AJ48" s="88">
        <v>2.8865095184709699</v>
      </c>
      <c r="AK48" s="25">
        <v>83.191253748350903</v>
      </c>
      <c r="AL48" s="25">
        <v>83.191253748350903</v>
      </c>
      <c r="AM48" s="25">
        <v>250.687166238462</v>
      </c>
      <c r="AN48" s="25">
        <v>0</v>
      </c>
      <c r="AO48" s="25">
        <v>127.629629138922</v>
      </c>
      <c r="AP48" s="25">
        <v>8.4947671356602203</v>
      </c>
      <c r="AQ48" s="88">
        <v>439.93700930280698</v>
      </c>
      <c r="AR48" s="25">
        <v>12.014690754950699</v>
      </c>
      <c r="AS48" s="25">
        <v>437.90993045242698</v>
      </c>
      <c r="AT48" s="25">
        <v>24.542263615808999</v>
      </c>
      <c r="AU48" s="25">
        <v>397.82969598306698</v>
      </c>
      <c r="AV48" s="25">
        <v>0</v>
      </c>
      <c r="AW48" s="88">
        <v>7010.4095109817699</v>
      </c>
      <c r="AX48" s="25">
        <v>14081.3118192783</v>
      </c>
      <c r="AY48" s="25">
        <v>1564.5894449132199</v>
      </c>
      <c r="AZ48" s="25">
        <v>15645.9012641915</v>
      </c>
      <c r="BA48" s="25">
        <v>0.22943476601203899</v>
      </c>
      <c r="BB48" s="25">
        <v>178.191560247551</v>
      </c>
      <c r="BC48" s="25">
        <v>199.83823142688601</v>
      </c>
      <c r="BD48" s="25">
        <v>2537.1173294200098</v>
      </c>
      <c r="BE48" s="25">
        <v>57.377050155811602</v>
      </c>
      <c r="BF48" s="25">
        <v>50.766662323958101</v>
      </c>
      <c r="BG48" s="25">
        <v>104.73786626123599</v>
      </c>
      <c r="BH48" s="25">
        <v>15.1305944891064</v>
      </c>
      <c r="BI48" s="25">
        <v>30.4829338924254</v>
      </c>
      <c r="BJ48" s="25">
        <v>52.767755381823903</v>
      </c>
      <c r="BK48" s="25">
        <v>3440.2225123828898</v>
      </c>
      <c r="BL48" s="25">
        <v>3003.4435214383798</v>
      </c>
      <c r="BM48" s="25">
        <v>436.77899094451402</v>
      </c>
      <c r="BN48" s="25">
        <v>22.948203330963199</v>
      </c>
      <c r="BO48" s="25">
        <v>0.60922234609258197</v>
      </c>
      <c r="BP48" s="25">
        <v>873.343498479358</v>
      </c>
      <c r="BQ48" s="25">
        <v>281.021186256607</v>
      </c>
      <c r="BR48" s="25">
        <v>161.36079509691999</v>
      </c>
      <c r="BS48" s="25">
        <v>21.972812302451999</v>
      </c>
      <c r="BT48" s="25">
        <v>19.708548639582801</v>
      </c>
      <c r="BU48" s="25">
        <v>405.74789543477902</v>
      </c>
      <c r="BV48" s="25">
        <v>221.11930515880201</v>
      </c>
      <c r="BW48" s="25">
        <v>58.045196148084301</v>
      </c>
      <c r="BX48" s="25">
        <v>646.27548839762596</v>
      </c>
      <c r="BY48" s="25">
        <v>1.30958107466503</v>
      </c>
      <c r="BZ48" s="25">
        <v>7658.0514845161697</v>
      </c>
      <c r="CA48" s="25">
        <v>1572.84110612008</v>
      </c>
      <c r="CB48" s="25">
        <v>0.273611651178094</v>
      </c>
      <c r="CC48" s="25">
        <v>697.48150901907502</v>
      </c>
      <c r="CD48" s="25">
        <v>444.64178410086498</v>
      </c>
      <c r="CE48" s="88">
        <v>2.4579299237077299</v>
      </c>
      <c r="CF48" s="25">
        <v>396.40789388787101</v>
      </c>
      <c r="CG48" s="25">
        <v>6577.9688964433899</v>
      </c>
      <c r="CH48" s="25">
        <v>218.98405037059899</v>
      </c>
      <c r="CK48" s="34">
        <f t="shared" si="15"/>
        <v>0</v>
      </c>
      <c r="CL48" s="22">
        <f t="shared" si="16"/>
        <v>2.7049952020713891E-3</v>
      </c>
      <c r="CM48" s="22">
        <f t="shared" si="17"/>
        <v>2.7403131513911512E-3</v>
      </c>
      <c r="CN48" s="22">
        <f t="shared" si="18"/>
        <v>2.6851948357735503E-3</v>
      </c>
      <c r="CO48" s="22">
        <f t="shared" si="19"/>
        <v>2.6721177509547913E-3</v>
      </c>
      <c r="CP48" s="22">
        <f t="shared" si="20"/>
        <v>2.6950131899275741E-3</v>
      </c>
      <c r="CQ48" s="22">
        <f t="shared" si="21"/>
        <v>2.7190059849898063E-3</v>
      </c>
      <c r="CR48" s="22">
        <f t="shared" si="22"/>
        <v>2.6747499203598605E-3</v>
      </c>
      <c r="CS48" s="22">
        <f t="shared" si="23"/>
        <v>2.7425715055113095E-3</v>
      </c>
      <c r="CT48" s="72">
        <f t="shared" si="24"/>
        <v>0.57898619847177557</v>
      </c>
      <c r="CU48" s="22">
        <f t="shared" si="25"/>
        <v>2.6826466438861639E-3</v>
      </c>
      <c r="CV48" s="72">
        <f t="shared" si="26"/>
        <v>-0.61693348536418835</v>
      </c>
      <c r="CW48" s="79">
        <f t="shared" si="13"/>
        <v>2.6378265644118838E-3</v>
      </c>
      <c r="CX48" s="79">
        <f t="shared" si="14"/>
        <v>2.7475793609041252E-3</v>
      </c>
      <c r="CY48" s="72">
        <f t="shared" si="27"/>
        <v>5.9203058519348293</v>
      </c>
    </row>
    <row r="49" spans="1:103" x14ac:dyDescent="0.25">
      <c r="A49" s="27" t="s">
        <v>48</v>
      </c>
      <c r="B49" s="82">
        <v>5838.6466066000003</v>
      </c>
      <c r="C49" s="82">
        <v>276.62249897999999</v>
      </c>
      <c r="D49" s="82">
        <v>6728.8482616000001</v>
      </c>
      <c r="E49" s="82">
        <v>3701.8826872</v>
      </c>
      <c r="F49" s="82">
        <v>2321.6136314</v>
      </c>
      <c r="G49" s="82">
        <v>5588.4132922999997</v>
      </c>
      <c r="H49" s="82">
        <v>3924.7679572000002</v>
      </c>
      <c r="I49" s="84">
        <v>28.007289451999998</v>
      </c>
      <c r="J49" s="84">
        <v>24.242955268999999</v>
      </c>
      <c r="K49" s="82">
        <v>16.879819782999999</v>
      </c>
      <c r="L49" s="84">
        <v>34.646177291999997</v>
      </c>
      <c r="M49" s="82">
        <v>336.91842371000001</v>
      </c>
      <c r="N49" s="84">
        <v>247.03475754999999</v>
      </c>
      <c r="O49" s="86">
        <v>3.136997767</v>
      </c>
      <c r="P49" s="86">
        <v>1.231317E-3</v>
      </c>
      <c r="Q49" s="84">
        <v>3.3463376132999998</v>
      </c>
      <c r="R49" s="25"/>
      <c r="S49" s="27" t="s">
        <v>48</v>
      </c>
      <c r="T49" s="88">
        <v>10.141613818051001</v>
      </c>
      <c r="U49" s="25">
        <v>25.251862798780198</v>
      </c>
      <c r="V49" s="88">
        <v>3.1455325919922998</v>
      </c>
      <c r="W49" s="25">
        <v>14.514493688373699</v>
      </c>
      <c r="X49" s="25">
        <v>13.558597956706</v>
      </c>
      <c r="Y49" s="25">
        <v>24.149305231042099</v>
      </c>
      <c r="Z49" s="88">
        <v>88.766113286354596</v>
      </c>
      <c r="AA49" s="25">
        <v>180.900943704664</v>
      </c>
      <c r="AB49" s="88">
        <v>1.2327233126550501E-3</v>
      </c>
      <c r="AC49" s="25">
        <v>710.46231692885101</v>
      </c>
      <c r="AD49" s="25">
        <v>16.927070102832101</v>
      </c>
      <c r="AE49" s="25">
        <v>5851.72992526905</v>
      </c>
      <c r="AF49" s="25">
        <v>385.17916281099701</v>
      </c>
      <c r="AG49" s="25">
        <v>45.227625205250099</v>
      </c>
      <c r="AH49" s="25">
        <v>19.7272994731638</v>
      </c>
      <c r="AI49" s="25">
        <v>22.1947467836602</v>
      </c>
      <c r="AJ49" s="88">
        <v>5.6714773380526502</v>
      </c>
      <c r="AK49" s="25">
        <v>41.706870108487401</v>
      </c>
      <c r="AL49" s="25">
        <v>41.706870108487401</v>
      </c>
      <c r="AM49" s="25">
        <v>337.701645447457</v>
      </c>
      <c r="AN49" s="25">
        <v>0</v>
      </c>
      <c r="AO49" s="25">
        <v>26.2722547647795</v>
      </c>
      <c r="AP49" s="25">
        <v>4.9452161782535002</v>
      </c>
      <c r="AQ49" s="88">
        <v>205.37132421325299</v>
      </c>
      <c r="AR49" s="25">
        <v>14.4563622234944</v>
      </c>
      <c r="AS49" s="25">
        <v>44.077642774602602</v>
      </c>
      <c r="AT49" s="25">
        <v>2.4949836832566898</v>
      </c>
      <c r="AU49" s="25">
        <v>277.355930995883</v>
      </c>
      <c r="AV49" s="25">
        <v>0</v>
      </c>
      <c r="AW49" s="88">
        <v>4168.9185083505499</v>
      </c>
      <c r="AX49" s="25">
        <v>6071.80296721176</v>
      </c>
      <c r="AY49" s="25">
        <v>674.64421783913997</v>
      </c>
      <c r="AZ49" s="25">
        <v>6746.4471850508999</v>
      </c>
      <c r="BA49" s="25">
        <v>9.4773015252791498E-2</v>
      </c>
      <c r="BB49" s="25">
        <v>194.888314604166</v>
      </c>
      <c r="BC49" s="25">
        <v>42.7737795046434</v>
      </c>
      <c r="BD49" s="25">
        <v>1223.2129309654799</v>
      </c>
      <c r="BE49" s="25">
        <v>75.973176340548093</v>
      </c>
      <c r="BF49" s="25">
        <v>37.570442261391101</v>
      </c>
      <c r="BG49" s="25">
        <v>129.38012260321699</v>
      </c>
      <c r="BH49" s="25">
        <v>49.501247640999402</v>
      </c>
      <c r="BI49" s="25">
        <v>23.984163984854199</v>
      </c>
      <c r="BJ49" s="25">
        <v>88.142507560596897</v>
      </c>
      <c r="BK49" s="25">
        <v>3703.4504073921798</v>
      </c>
      <c r="BL49" s="25">
        <v>2323.6758612764502</v>
      </c>
      <c r="BM49" s="25">
        <v>1379.7745461157299</v>
      </c>
      <c r="BN49" s="25">
        <v>22.291798794071699</v>
      </c>
      <c r="BO49" s="25">
        <v>2.2001092352717402</v>
      </c>
      <c r="BP49" s="25">
        <v>1076.1149307764099</v>
      </c>
      <c r="BQ49" s="25">
        <v>54.527923244894801</v>
      </c>
      <c r="BR49" s="25">
        <v>83.997238059271297</v>
      </c>
      <c r="BS49" s="25">
        <v>10.604253049047299</v>
      </c>
      <c r="BT49" s="25">
        <v>54.867235704955398</v>
      </c>
      <c r="BU49" s="25">
        <v>212.80346224639899</v>
      </c>
      <c r="BV49" s="25">
        <v>180.01604609792</v>
      </c>
      <c r="BW49" s="25">
        <v>116.19473883827401</v>
      </c>
      <c r="BX49" s="25">
        <v>240.055058231121</v>
      </c>
      <c r="BY49" s="25">
        <v>2.6936732004828099</v>
      </c>
      <c r="BZ49" s="25">
        <v>5603.4994299597101</v>
      </c>
      <c r="CA49" s="25">
        <v>561.09791643060601</v>
      </c>
      <c r="CB49" s="25">
        <v>58.875067455979</v>
      </c>
      <c r="CC49" s="25">
        <v>108.715341315438</v>
      </c>
      <c r="CD49" s="25">
        <v>376.740778018924</v>
      </c>
      <c r="CE49" s="88">
        <v>0.121763533942029</v>
      </c>
      <c r="CF49" s="25">
        <v>467.32028589410601</v>
      </c>
      <c r="CG49" s="25">
        <v>3932.5189473723599</v>
      </c>
      <c r="CH49" s="25">
        <v>248.03942471904199</v>
      </c>
      <c r="CK49" s="34">
        <f t="shared" si="15"/>
        <v>0</v>
      </c>
      <c r="CL49" s="22">
        <f t="shared" si="16"/>
        <v>2.2408135909887678E-3</v>
      </c>
      <c r="CM49" s="22">
        <f t="shared" si="17"/>
        <v>2.65138236617564E-3</v>
      </c>
      <c r="CN49" s="22">
        <f t="shared" si="18"/>
        <v>2.6154436490019818E-3</v>
      </c>
      <c r="CO49" s="22">
        <f t="shared" si="19"/>
        <v>4.2349267241789781E-4</v>
      </c>
      <c r="CP49" s="22">
        <f t="shared" si="20"/>
        <v>8.8827436596612436E-4</v>
      </c>
      <c r="CQ49" s="22">
        <f t="shared" si="21"/>
        <v>2.6995386473110086E-3</v>
      </c>
      <c r="CR49" s="22">
        <f t="shared" si="22"/>
        <v>1.9748913201710406E-3</v>
      </c>
      <c r="CS49" s="22">
        <f t="shared" si="23"/>
        <v>2.7992194489948811E-3</v>
      </c>
      <c r="CT49" s="72">
        <f t="shared" si="24"/>
        <v>0.20379428174656827</v>
      </c>
      <c r="CU49" s="22">
        <f t="shared" si="25"/>
        <v>2.3246628333128375E-3</v>
      </c>
      <c r="CV49" s="72">
        <f t="shared" si="26"/>
        <v>-0.82157311298317504</v>
      </c>
      <c r="CW49" s="79">
        <f t="shared" si="13"/>
        <v>2.7206984595535577E-3</v>
      </c>
      <c r="CX49" s="79">
        <f t="shared" si="14"/>
        <v>1.1421207171265324E-3</v>
      </c>
      <c r="CY49" s="72">
        <f t="shared" si="27"/>
        <v>-0.25441363915571719</v>
      </c>
    </row>
    <row r="50" spans="1:103" x14ac:dyDescent="0.25">
      <c r="A50" s="27" t="s">
        <v>49</v>
      </c>
      <c r="B50" s="82">
        <v>23621.203093</v>
      </c>
      <c r="C50" s="82">
        <v>864.40727420999997</v>
      </c>
      <c r="D50" s="82">
        <v>23075.280392000001</v>
      </c>
      <c r="E50" s="82">
        <v>6839.2332493000004</v>
      </c>
      <c r="F50" s="82">
        <v>4108.1002397000002</v>
      </c>
      <c r="G50" s="82">
        <v>20271.062855</v>
      </c>
      <c r="H50" s="82">
        <v>10887.344862</v>
      </c>
      <c r="I50" s="84">
        <v>98.933644185000006</v>
      </c>
      <c r="J50" s="84">
        <v>125.66715016000001</v>
      </c>
      <c r="K50" s="82">
        <v>13.287319842</v>
      </c>
      <c r="L50" s="84">
        <v>204.23229602999999</v>
      </c>
      <c r="M50" s="82">
        <v>806.98680090000005</v>
      </c>
      <c r="N50" s="84">
        <v>1698.6018511</v>
      </c>
      <c r="O50" s="86">
        <v>19.884094511000001</v>
      </c>
      <c r="P50" s="86">
        <v>0.15363334989999999</v>
      </c>
      <c r="Q50" s="84">
        <v>11.958221351000001</v>
      </c>
      <c r="R50" s="25"/>
      <c r="S50" s="27" t="s">
        <v>49</v>
      </c>
      <c r="T50" s="88">
        <v>15.3639584537634</v>
      </c>
      <c r="U50" s="25">
        <v>73.554478000754401</v>
      </c>
      <c r="V50" s="88">
        <v>19.935961160500799</v>
      </c>
      <c r="W50" s="25">
        <v>201.80833207280801</v>
      </c>
      <c r="X50" s="25">
        <v>108.189640522327</v>
      </c>
      <c r="Y50" s="25">
        <v>141.50828683754401</v>
      </c>
      <c r="Z50" s="88">
        <v>122.82813485238199</v>
      </c>
      <c r="AA50" s="25">
        <v>578.00896541850295</v>
      </c>
      <c r="AB50" s="88">
        <v>0.154021508336913</v>
      </c>
      <c r="AC50" s="25">
        <v>32059.587012979398</v>
      </c>
      <c r="AD50" s="25">
        <v>13.323460199144201</v>
      </c>
      <c r="AE50" s="25">
        <v>23682.326390458798</v>
      </c>
      <c r="AF50" s="25">
        <v>390.80983261031997</v>
      </c>
      <c r="AG50" s="25">
        <v>1420.82648361415</v>
      </c>
      <c r="AH50" s="25">
        <v>86.588616332499697</v>
      </c>
      <c r="AI50" s="25">
        <v>299.01248003301299</v>
      </c>
      <c r="AJ50" s="88">
        <v>9.22274781522054</v>
      </c>
      <c r="AK50" s="25">
        <v>223.842784866095</v>
      </c>
      <c r="AL50" s="25">
        <v>223.842784866095</v>
      </c>
      <c r="AM50" s="25">
        <v>809.38503983338205</v>
      </c>
      <c r="AN50" s="25">
        <v>0</v>
      </c>
      <c r="AO50" s="25">
        <v>209.202124561554</v>
      </c>
      <c r="AP50" s="25">
        <v>18.574499448782198</v>
      </c>
      <c r="AQ50" s="88">
        <v>1404.5768635637501</v>
      </c>
      <c r="AR50" s="25">
        <v>43.906737574862397</v>
      </c>
      <c r="AS50" s="25">
        <v>482.19121416457102</v>
      </c>
      <c r="AT50" s="25">
        <v>16.135341543935802</v>
      </c>
      <c r="AU50" s="25">
        <v>866.24391697536805</v>
      </c>
      <c r="AV50" s="25">
        <v>0</v>
      </c>
      <c r="AW50" s="88">
        <v>12589.351257119</v>
      </c>
      <c r="AX50" s="25">
        <v>20821.390743204902</v>
      </c>
      <c r="AY50" s="25">
        <v>2313.4869810248201</v>
      </c>
      <c r="AZ50" s="25">
        <v>23134.8777242297</v>
      </c>
      <c r="BA50" s="25">
        <v>1.5195408822293699</v>
      </c>
      <c r="BB50" s="25">
        <v>443.44092059166701</v>
      </c>
      <c r="BC50" s="25">
        <v>40.357463935924798</v>
      </c>
      <c r="BD50" s="25">
        <v>3133.4106064795601</v>
      </c>
      <c r="BE50" s="25">
        <v>53.189356821927099</v>
      </c>
      <c r="BF50" s="25">
        <v>175.70154994130201</v>
      </c>
      <c r="BG50" s="25">
        <v>119.179299454907</v>
      </c>
      <c r="BH50" s="25">
        <v>94.829315386828497</v>
      </c>
      <c r="BI50" s="25">
        <v>13.285683033659</v>
      </c>
      <c r="BJ50" s="25">
        <v>104.246343745652</v>
      </c>
      <c r="BK50" s="25">
        <v>6851.2515881918698</v>
      </c>
      <c r="BL50" s="25">
        <v>4116.9193108504296</v>
      </c>
      <c r="BM50" s="25">
        <v>2734.3322773414402</v>
      </c>
      <c r="BN50" s="25">
        <v>8.0350834516774405</v>
      </c>
      <c r="BO50" s="25">
        <v>5.4433895005175197</v>
      </c>
      <c r="BP50" s="25">
        <v>1455.4019197760099</v>
      </c>
      <c r="BQ50" s="25">
        <v>177.84265804901901</v>
      </c>
      <c r="BR50" s="25">
        <v>278.13419485011298</v>
      </c>
      <c r="BS50" s="25">
        <v>25.563746540948099</v>
      </c>
      <c r="BT50" s="25">
        <v>23.693978150101699</v>
      </c>
      <c r="BU50" s="25">
        <v>697.35201845268602</v>
      </c>
      <c r="BV50" s="25">
        <v>312.18820188750902</v>
      </c>
      <c r="BW50" s="25">
        <v>233.30442383306499</v>
      </c>
      <c r="BX50" s="25">
        <v>607.62423412699695</v>
      </c>
      <c r="BY50" s="25">
        <v>3.7346517990927901</v>
      </c>
      <c r="BZ50" s="25">
        <v>20327.595386428799</v>
      </c>
      <c r="CA50" s="25">
        <v>2628.5261569006998</v>
      </c>
      <c r="CB50" s="25">
        <v>292.28687105157098</v>
      </c>
      <c r="CC50" s="25">
        <v>727.01116233355697</v>
      </c>
      <c r="CD50" s="25">
        <v>811.60183336144405</v>
      </c>
      <c r="CE50" s="88">
        <v>2.0382182912614399</v>
      </c>
      <c r="CF50" s="25">
        <v>722.68634240746599</v>
      </c>
      <c r="CG50" s="25">
        <v>10915.97824739</v>
      </c>
      <c r="CH50" s="25">
        <v>529.81096264109703</v>
      </c>
      <c r="CK50" s="34">
        <f t="shared" si="15"/>
        <v>0</v>
      </c>
      <c r="CL50" s="22">
        <f t="shared" si="16"/>
        <v>2.5876453971521818E-3</v>
      </c>
      <c r="CM50" s="22">
        <f t="shared" si="17"/>
        <v>2.124742375689318E-3</v>
      </c>
      <c r="CN50" s="22">
        <f t="shared" si="18"/>
        <v>2.5827349101405247E-3</v>
      </c>
      <c r="CO50" s="22">
        <f t="shared" si="19"/>
        <v>1.757264075340543E-3</v>
      </c>
      <c r="CP50" s="22">
        <f t="shared" si="20"/>
        <v>2.1467516944215152E-3</v>
      </c>
      <c r="CQ50" s="22">
        <f t="shared" si="21"/>
        <v>2.7888291715722369E-3</v>
      </c>
      <c r="CR50" s="22">
        <f t="shared" si="22"/>
        <v>2.6299695428899698E-3</v>
      </c>
      <c r="CS50" s="22">
        <f t="shared" si="23"/>
        <v>2.7199132386324966E-3</v>
      </c>
      <c r="CT50" s="72">
        <f t="shared" si="24"/>
        <v>9.6020508104234417E-2</v>
      </c>
      <c r="CU50" s="22">
        <f t="shared" si="25"/>
        <v>2.9718440632577189E-3</v>
      </c>
      <c r="CV50" s="72">
        <f t="shared" si="26"/>
        <v>-0.71612463871253407</v>
      </c>
      <c r="CW50" s="79">
        <f t="shared" si="13"/>
        <v>2.6084491537749182E-3</v>
      </c>
      <c r="CX50" s="79">
        <f t="shared" si="14"/>
        <v>2.5265245935576996E-3</v>
      </c>
      <c r="CY50" s="72">
        <f t="shared" si="27"/>
        <v>0.34930948929010175</v>
      </c>
    </row>
    <row r="51" spans="1:103" x14ac:dyDescent="0.25">
      <c r="A51" s="27" t="s">
        <v>50</v>
      </c>
      <c r="B51" s="82">
        <v>21572.016411000001</v>
      </c>
      <c r="C51" s="82">
        <v>195.83726630000001</v>
      </c>
      <c r="D51" s="82">
        <v>19848.662116</v>
      </c>
      <c r="E51" s="82">
        <v>20725.143040999999</v>
      </c>
      <c r="F51" s="82">
        <v>6210.6176151999998</v>
      </c>
      <c r="G51" s="82">
        <v>11728.685331000001</v>
      </c>
      <c r="H51" s="82">
        <v>6810.3626603000002</v>
      </c>
      <c r="I51" s="84">
        <v>35.783025971999997</v>
      </c>
      <c r="J51" s="84">
        <v>158.66579161000001</v>
      </c>
      <c r="K51" s="82">
        <v>0.26868418500000002</v>
      </c>
      <c r="L51" s="84">
        <v>41.494485460999996</v>
      </c>
      <c r="M51" s="82">
        <v>111.81880709000001</v>
      </c>
      <c r="N51" s="84">
        <v>11.768593386999999</v>
      </c>
      <c r="O51" s="86">
        <v>27.837973026</v>
      </c>
      <c r="P51" s="86">
        <v>79.909494031999998</v>
      </c>
      <c r="Q51" s="84">
        <v>7.7762608581999997</v>
      </c>
      <c r="R51" s="25"/>
      <c r="S51" s="27" t="s">
        <v>50</v>
      </c>
      <c r="T51" s="88">
        <v>13.4494262921298</v>
      </c>
      <c r="U51" s="25">
        <v>35.5972424915741</v>
      </c>
      <c r="V51" s="88">
        <v>27.913856618759599</v>
      </c>
      <c r="W51" s="25">
        <v>20.176639897156502</v>
      </c>
      <c r="X51" s="25">
        <v>19.1418209780974</v>
      </c>
      <c r="Y51" s="25">
        <v>35.341503811868598</v>
      </c>
      <c r="Z51" s="88">
        <v>6.6537345234550296</v>
      </c>
      <c r="AA51" s="25">
        <v>361.50207093091399</v>
      </c>
      <c r="AB51" s="88">
        <v>80.128772965768405</v>
      </c>
      <c r="AC51" s="25">
        <v>8552.5778575798195</v>
      </c>
      <c r="AD51" s="25">
        <v>0.26941938029971801</v>
      </c>
      <c r="AE51" s="25">
        <v>21630.051620606599</v>
      </c>
      <c r="AF51" s="25">
        <v>98.099005051272101</v>
      </c>
      <c r="AG51" s="25">
        <v>378.48059750686701</v>
      </c>
      <c r="AH51" s="25">
        <v>67.141996121435099</v>
      </c>
      <c r="AI51" s="25">
        <v>34.894331643448901</v>
      </c>
      <c r="AJ51" s="88">
        <v>8.1667682027089601</v>
      </c>
      <c r="AK51" s="25">
        <v>506.66674920342399</v>
      </c>
      <c r="AL51" s="25">
        <v>506.66674920342399</v>
      </c>
      <c r="AM51" s="25">
        <v>112.12104853004701</v>
      </c>
      <c r="AN51" s="25">
        <v>0</v>
      </c>
      <c r="AO51" s="25">
        <v>46.007114288632202</v>
      </c>
      <c r="AP51" s="25">
        <v>7.3978712896399603</v>
      </c>
      <c r="AQ51" s="88">
        <v>274.528389491403</v>
      </c>
      <c r="AR51" s="25">
        <v>20.3009543388922</v>
      </c>
      <c r="AS51" s="25">
        <v>47.056122464541097</v>
      </c>
      <c r="AT51" s="25">
        <v>3.5508950850791798</v>
      </c>
      <c r="AU51" s="25">
        <v>196.37768984121101</v>
      </c>
      <c r="AV51" s="25">
        <v>0</v>
      </c>
      <c r="AW51" s="88">
        <v>7348.4473873090901</v>
      </c>
      <c r="AX51" s="25">
        <v>17873.722596493499</v>
      </c>
      <c r="AY51" s="25">
        <v>1985.9697586401901</v>
      </c>
      <c r="AZ51" s="25">
        <v>19859.692355133699</v>
      </c>
      <c r="BA51" s="25">
        <v>0.12544664421642099</v>
      </c>
      <c r="BB51" s="25">
        <v>168.71329348326299</v>
      </c>
      <c r="BC51" s="25">
        <v>127.07366231033301</v>
      </c>
      <c r="BD51" s="25">
        <v>3488.0354760206101</v>
      </c>
      <c r="BE51" s="25">
        <v>110.706998447945</v>
      </c>
      <c r="BF51" s="25">
        <v>13.5385724270132</v>
      </c>
      <c r="BG51" s="25">
        <v>117.311110390934</v>
      </c>
      <c r="BH51" s="25">
        <v>72.393027942481595</v>
      </c>
      <c r="BI51" s="25">
        <v>87.465619280300999</v>
      </c>
      <c r="BJ51" s="25">
        <v>36.995339372895202</v>
      </c>
      <c r="BK51" s="25">
        <v>20742.457066934901</v>
      </c>
      <c r="BL51" s="25">
        <v>6219.7539134436702</v>
      </c>
      <c r="BM51" s="25">
        <v>14522.7031534912</v>
      </c>
      <c r="BN51" s="25">
        <v>9.0084283226574495</v>
      </c>
      <c r="BO51" s="25">
        <v>1.62154302367212</v>
      </c>
      <c r="BP51" s="25">
        <v>4330.0594323759697</v>
      </c>
      <c r="BQ51" s="25">
        <v>12.3176566577489</v>
      </c>
      <c r="BR51" s="25">
        <v>124.35475087771501</v>
      </c>
      <c r="BS51" s="25">
        <v>17.641203174435098</v>
      </c>
      <c r="BT51" s="25">
        <v>24.3151588753121</v>
      </c>
      <c r="BU51" s="25">
        <v>314.83494204158899</v>
      </c>
      <c r="BV51" s="25">
        <v>685.62023655255302</v>
      </c>
      <c r="BW51" s="25">
        <v>336.27935082700901</v>
      </c>
      <c r="BX51" s="25">
        <v>475.04186644289598</v>
      </c>
      <c r="BY51" s="25">
        <v>8.7952506527555094</v>
      </c>
      <c r="BZ51" s="25">
        <v>11760.888493152799</v>
      </c>
      <c r="CA51" s="25">
        <v>2518.6459127407602</v>
      </c>
      <c r="CB51" s="25">
        <v>193.39850527105199</v>
      </c>
      <c r="CC51" s="25">
        <v>29.4826230022353</v>
      </c>
      <c r="CD51" s="25">
        <v>361.64100719478898</v>
      </c>
      <c r="CE51" s="88">
        <v>9.8343628115544299E-2</v>
      </c>
      <c r="CF51" s="25">
        <v>320.076853029132</v>
      </c>
      <c r="CG51" s="25">
        <v>6828.9060462728003</v>
      </c>
      <c r="CH51" s="25">
        <v>139.37488251254601</v>
      </c>
      <c r="CK51" s="34">
        <f t="shared" si="15"/>
        <v>0</v>
      </c>
      <c r="CL51" s="22">
        <f t="shared" si="16"/>
        <v>2.6903006423175521E-3</v>
      </c>
      <c r="CM51" s="22">
        <f t="shared" si="17"/>
        <v>2.7595541513693927E-3</v>
      </c>
      <c r="CN51" s="22">
        <f t="shared" si="18"/>
        <v>5.557170084933633E-4</v>
      </c>
      <c r="CO51" s="22">
        <f t="shared" si="19"/>
        <v>8.3541164954326942E-4</v>
      </c>
      <c r="CP51" s="22">
        <f t="shared" si="20"/>
        <v>1.4710772438009997E-3</v>
      </c>
      <c r="CQ51" s="22">
        <f t="shared" si="21"/>
        <v>2.7456753458704021E-3</v>
      </c>
      <c r="CR51" s="22">
        <f t="shared" si="22"/>
        <v>2.7228191651078944E-3</v>
      </c>
      <c r="CS51" s="22">
        <f t="shared" si="23"/>
        <v>2.7362805135627702E-3</v>
      </c>
      <c r="CT51" s="72">
        <f t="shared" si="24"/>
        <v>11.210459861699743</v>
      </c>
      <c r="CU51" s="22">
        <f t="shared" si="25"/>
        <v>2.7029571134999878E-3</v>
      </c>
      <c r="CV51" s="72">
        <f t="shared" si="26"/>
        <v>2.9984491703588754</v>
      </c>
      <c r="CW51" s="79">
        <f t="shared" si="13"/>
        <v>2.7259022303357154E-3</v>
      </c>
      <c r="CX51" s="79">
        <f t="shared" si="14"/>
        <v>2.7440911299049979E-3</v>
      </c>
      <c r="CY51" s="72">
        <f t="shared" si="27"/>
        <v>-0.54336728797686984</v>
      </c>
    </row>
    <row r="52" spans="1:103" s="27" customFormat="1" x14ac:dyDescent="0.25">
      <c r="B52" s="82"/>
      <c r="C52" s="82"/>
      <c r="D52" s="82"/>
      <c r="E52" s="82"/>
      <c r="F52" s="82"/>
      <c r="G52" s="82"/>
      <c r="H52" s="82"/>
      <c r="I52" s="84"/>
      <c r="J52" s="84"/>
      <c r="K52" s="82"/>
      <c r="L52" s="84"/>
      <c r="M52" s="82"/>
      <c r="N52" s="84"/>
      <c r="O52" s="86"/>
      <c r="P52" s="86"/>
      <c r="Q52" s="84"/>
      <c r="R52" s="25"/>
      <c r="T52" s="88"/>
      <c r="U52" s="25"/>
      <c r="V52" s="88"/>
      <c r="W52" s="25"/>
      <c r="X52" s="25"/>
      <c r="Y52" s="25"/>
      <c r="Z52" s="88"/>
      <c r="AA52" s="25"/>
      <c r="AB52" s="88"/>
      <c r="AC52" s="25"/>
      <c r="AD52" s="25"/>
      <c r="AE52" s="25"/>
      <c r="AF52" s="25"/>
      <c r="AG52" s="25"/>
      <c r="AH52" s="25"/>
      <c r="AI52" s="25"/>
      <c r="AJ52" s="88"/>
      <c r="AK52" s="25"/>
      <c r="AL52" s="25"/>
      <c r="AM52" s="25"/>
      <c r="AN52" s="25"/>
      <c r="AO52" s="25"/>
      <c r="AP52" s="25"/>
      <c r="AQ52" s="88"/>
      <c r="AR52" s="25"/>
      <c r="AS52" s="25"/>
      <c r="AT52" s="25"/>
      <c r="AU52" s="25"/>
      <c r="AV52" s="25"/>
      <c r="AW52" s="88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88"/>
      <c r="CF52" s="25"/>
      <c r="CG52" s="25"/>
      <c r="CH52" s="25"/>
      <c r="CI52" s="25"/>
      <c r="CL52" s="22"/>
      <c r="CM52" s="22"/>
      <c r="CN52" s="22"/>
      <c r="CO52" s="22"/>
      <c r="CP52" s="22"/>
      <c r="CQ52" s="22"/>
      <c r="CR52" s="22"/>
      <c r="CS52" s="22"/>
      <c r="CT52" s="72"/>
      <c r="CU52" s="22"/>
      <c r="CV52" s="72"/>
      <c r="CW52" s="22"/>
      <c r="CX52" s="22"/>
      <c r="CY52" s="72"/>
    </row>
    <row r="53" spans="1:103" s="27" customFormat="1" x14ac:dyDescent="0.25">
      <c r="B53" s="82"/>
      <c r="C53" s="82"/>
      <c r="D53" s="82"/>
      <c r="E53" s="82"/>
      <c r="F53" s="82"/>
      <c r="G53" s="82"/>
      <c r="H53" s="82"/>
      <c r="I53" s="84"/>
      <c r="J53" s="84"/>
      <c r="K53" s="82"/>
      <c r="L53" s="84"/>
      <c r="M53" s="82"/>
      <c r="N53" s="84"/>
      <c r="O53" s="86"/>
      <c r="P53" s="86"/>
      <c r="Q53" s="84"/>
      <c r="R53" s="25"/>
      <c r="T53" s="88"/>
      <c r="U53" s="25"/>
      <c r="V53" s="88"/>
      <c r="W53" s="25"/>
      <c r="X53" s="25"/>
      <c r="Y53" s="25"/>
      <c r="Z53" s="88"/>
      <c r="AA53" s="25"/>
      <c r="AB53" s="88"/>
      <c r="AC53" s="25"/>
      <c r="AD53" s="25"/>
      <c r="AE53" s="25"/>
      <c r="AF53" s="25"/>
      <c r="AG53" s="25"/>
      <c r="AH53" s="25"/>
      <c r="AI53" s="25"/>
      <c r="AJ53" s="88"/>
      <c r="AK53" s="25"/>
      <c r="AL53" s="25"/>
      <c r="AM53" s="25"/>
      <c r="AN53" s="25"/>
      <c r="AO53" s="25"/>
      <c r="AP53" s="25"/>
      <c r="AQ53" s="88"/>
      <c r="AR53" s="25"/>
      <c r="AS53" s="25"/>
      <c r="AT53" s="25"/>
      <c r="AU53" s="25"/>
      <c r="AV53" s="25"/>
      <c r="AW53" s="88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88"/>
      <c r="CF53" s="25"/>
      <c r="CG53" s="25"/>
      <c r="CH53" s="25"/>
      <c r="CI53" s="25"/>
      <c r="CL53" s="22"/>
      <c r="CM53" s="22"/>
      <c r="CN53" s="22"/>
      <c r="CO53" s="22"/>
      <c r="CP53" s="22"/>
      <c r="CQ53" s="22"/>
      <c r="CR53" s="22"/>
      <c r="CS53" s="22"/>
      <c r="CT53" s="72"/>
      <c r="CU53" s="22"/>
      <c r="CV53" s="72"/>
      <c r="CW53" s="22"/>
      <c r="CX53" s="22"/>
      <c r="CY53" s="72"/>
    </row>
    <row r="54" spans="1:103" s="27" customFormat="1" x14ac:dyDescent="0.25">
      <c r="A54" s="27" t="s">
        <v>51</v>
      </c>
      <c r="B54" s="82">
        <v>226.80723526</v>
      </c>
      <c r="C54" s="82">
        <v>0.36099999999999999</v>
      </c>
      <c r="D54" s="82">
        <v>176.33697703000001</v>
      </c>
      <c r="E54" s="82">
        <v>1043.6672747</v>
      </c>
      <c r="F54" s="82">
        <v>379.59420991000002</v>
      </c>
      <c r="G54" s="82">
        <v>29.185672565000001</v>
      </c>
      <c r="H54" s="82">
        <v>630.57803287000002</v>
      </c>
      <c r="I54" s="84">
        <v>3.5741670228000002</v>
      </c>
      <c r="J54" s="84">
        <v>3.5555207529000001</v>
      </c>
      <c r="K54" s="82">
        <v>0.76313824610000003</v>
      </c>
      <c r="L54" s="84">
        <v>8.4294002481000003</v>
      </c>
      <c r="M54" s="82">
        <v>39.973382940999997</v>
      </c>
      <c r="N54" s="84">
        <v>8.2677157000000001</v>
      </c>
      <c r="O54" s="86">
        <v>3.4471200549000001</v>
      </c>
      <c r="P54" s="86"/>
      <c r="Q54" s="84">
        <v>9.6045059899999993E-2</v>
      </c>
      <c r="R54" s="25"/>
      <c r="S54" s="27" t="s">
        <v>51</v>
      </c>
      <c r="T54" s="88">
        <v>7.3829884295441697E-2</v>
      </c>
      <c r="U54" s="25">
        <v>8.9348087422028009</v>
      </c>
      <c r="V54" s="88">
        <v>3.4565819707793302</v>
      </c>
      <c r="W54" s="25">
        <v>0.89848662915669697</v>
      </c>
      <c r="X54" s="25">
        <v>0.89262519590429601</v>
      </c>
      <c r="Y54" s="25">
        <v>0.41689091406934597</v>
      </c>
      <c r="Z54" s="88">
        <v>35.404067498120597</v>
      </c>
      <c r="AA54" s="25">
        <v>30.8998848924942</v>
      </c>
      <c r="AB54" s="88">
        <v>0</v>
      </c>
      <c r="AC54" s="25">
        <v>686.41626762697899</v>
      </c>
      <c r="AD54" s="25">
        <v>0.765230273218799</v>
      </c>
      <c r="AE54" s="25">
        <v>227.32941108065</v>
      </c>
      <c r="AF54" s="25">
        <v>31.588412022345</v>
      </c>
      <c r="AG54" s="25">
        <v>23.264823306376002</v>
      </c>
      <c r="AH54" s="25">
        <v>0.72164152471899301</v>
      </c>
      <c r="AI54" s="25">
        <v>18.934112783909601</v>
      </c>
      <c r="AJ54" s="88">
        <v>4.2476587336099797E-2</v>
      </c>
      <c r="AK54" s="25">
        <v>1.3807519970846001</v>
      </c>
      <c r="AL54" s="25">
        <v>1.3807519970846001</v>
      </c>
      <c r="AM54" s="25">
        <v>40.020503583811497</v>
      </c>
      <c r="AN54" s="25">
        <v>0</v>
      </c>
      <c r="AO54" s="25">
        <v>18.488209627601801</v>
      </c>
      <c r="AP54" s="25">
        <v>0.49448102099003</v>
      </c>
      <c r="AQ54" s="88">
        <v>21.659827410509902</v>
      </c>
      <c r="AR54" s="25">
        <v>0.746111955016454</v>
      </c>
      <c r="AS54" s="25">
        <v>24.940990630829099</v>
      </c>
      <c r="AT54" s="25">
        <v>0.52805067693513297</v>
      </c>
      <c r="AU54" s="25">
        <v>0.36198894161609801</v>
      </c>
      <c r="AV54" s="25">
        <v>0</v>
      </c>
      <c r="AW54" s="88">
        <v>665.81704051544</v>
      </c>
      <c r="AX54" s="25">
        <v>159.084525945645</v>
      </c>
      <c r="AY54" s="25">
        <v>17.676159950175499</v>
      </c>
      <c r="AZ54" s="25">
        <v>176.76068589582101</v>
      </c>
      <c r="BA54" s="25">
        <v>4.4494033773045098E-4</v>
      </c>
      <c r="BB54" s="25">
        <v>14.072411463020201</v>
      </c>
      <c r="BC54" s="25">
        <v>7.74739635575986</v>
      </c>
      <c r="BD54" s="25">
        <v>212.65841727012699</v>
      </c>
      <c r="BE54" s="25">
        <v>7.1313047724554597</v>
      </c>
      <c r="BF54" s="25">
        <v>1.8754961261484699</v>
      </c>
      <c r="BG54" s="25">
        <v>8.8416097437678403</v>
      </c>
      <c r="BH54" s="25">
        <v>5.5577091144584401</v>
      </c>
      <c r="BI54" s="25">
        <v>2.5888500138340098</v>
      </c>
      <c r="BJ54" s="25">
        <v>8.9380105425023704</v>
      </c>
      <c r="BK54" s="25">
        <v>1045.8244766471701</v>
      </c>
      <c r="BL54" s="25">
        <v>380.37406278451402</v>
      </c>
      <c r="BM54" s="25">
        <v>665.45041386266098</v>
      </c>
      <c r="BN54" s="25">
        <v>1.0066071054966601</v>
      </c>
      <c r="BO54" s="25">
        <v>0.16624472296168899</v>
      </c>
      <c r="BP54" s="25">
        <v>162.41494017207</v>
      </c>
      <c r="BQ54" s="25">
        <v>5.9732913948092499</v>
      </c>
      <c r="BR54" s="25">
        <v>30.859816579859601</v>
      </c>
      <c r="BS54" s="25">
        <v>0.70812554572661601</v>
      </c>
      <c r="BT54" s="25">
        <v>1.36903771641946</v>
      </c>
      <c r="BU54" s="25">
        <v>77.192729822472799</v>
      </c>
      <c r="BV54" s="25">
        <v>4.2331379849534496</v>
      </c>
      <c r="BW54" s="25">
        <v>34.413452669521497</v>
      </c>
      <c r="BX54" s="25">
        <v>23.018525200482699</v>
      </c>
      <c r="BY54" s="25">
        <v>0.57091518576696099</v>
      </c>
      <c r="BZ54" s="25">
        <v>29.260475521971902</v>
      </c>
      <c r="CA54" s="25">
        <v>147.50092497273101</v>
      </c>
      <c r="CB54" s="25">
        <v>3.4026136675539901E-4</v>
      </c>
      <c r="CC54" s="25">
        <v>75.917164981489705</v>
      </c>
      <c r="CD54" s="25">
        <v>89.180130354888604</v>
      </c>
      <c r="CE54" s="88">
        <v>0.18483487862828299</v>
      </c>
      <c r="CF54" s="25">
        <v>24.699261003984802</v>
      </c>
      <c r="CG54" s="25">
        <v>632.28304006349401</v>
      </c>
      <c r="CH54" s="25">
        <v>23.388030191129701</v>
      </c>
      <c r="CI54" s="25"/>
      <c r="CJ54"/>
      <c r="CL54" s="22">
        <f>+(AE54-B54)/B54</f>
        <v>2.3022890784388356E-3</v>
      </c>
      <c r="CM54" s="22">
        <f>+(AU54-C54)/C54</f>
        <v>2.7394504601053376E-3</v>
      </c>
      <c r="CN54" s="22">
        <f>+(AZ54-D54)/D54</f>
        <v>2.4028361660578617E-3</v>
      </c>
      <c r="CO54" s="22">
        <f t="shared" ref="CO54:CP58" si="28">+(BK54-E54)/E54</f>
        <v>2.0669441300534548E-3</v>
      </c>
      <c r="CP54" s="22">
        <f t="shared" si="28"/>
        <v>2.0544382768612449E-3</v>
      </c>
      <c r="CQ54" s="22">
        <f>+(BZ54-G54)/G54</f>
        <v>2.5630026789790674E-3</v>
      </c>
      <c r="CR54" s="22">
        <f>+(CG54-H54)/H54</f>
        <v>2.7038797811174344E-3</v>
      </c>
      <c r="CS54" s="22">
        <f>+(AD54-K54)/K54</f>
        <v>2.7413474943632065E-3</v>
      </c>
      <c r="CT54" s="72">
        <f t="shared" ref="CT54:CU58" si="29">+(AL54-L54)/L54</f>
        <v>-0.8361980738314303</v>
      </c>
      <c r="CU54" s="22">
        <f t="shared" si="29"/>
        <v>1.1788004753325199E-3</v>
      </c>
      <c r="CV54" s="72">
        <f>+(AS54-N54)/N54</f>
        <v>2.0166725049373793</v>
      </c>
      <c r="CW54" s="79">
        <f>+(V54-O54)/O54</f>
        <v>2.7448756436203041E-3</v>
      </c>
      <c r="CX54" s="79" t="e">
        <f>+(AB54-P54)/P54</f>
        <v>#DIV/0!</v>
      </c>
      <c r="CY54" s="72">
        <f>+(AT54-Q54)/Q54</f>
        <v>4.4979472914580692</v>
      </c>
    </row>
    <row r="55" spans="1:103" s="27" customFormat="1" x14ac:dyDescent="0.25">
      <c r="A55" s="27" t="s">
        <v>1</v>
      </c>
      <c r="B55" s="82">
        <v>2837.5055022000001</v>
      </c>
      <c r="C55" s="82">
        <v>48.140696228000003</v>
      </c>
      <c r="D55" s="82">
        <v>7685.3888521999997</v>
      </c>
      <c r="E55" s="82">
        <v>1185.2952816</v>
      </c>
      <c r="F55" s="82">
        <v>581.16777201000002</v>
      </c>
      <c r="G55" s="82">
        <v>1388.9408642999999</v>
      </c>
      <c r="H55" s="82">
        <v>867.91677765999998</v>
      </c>
      <c r="I55" s="84">
        <v>1.67719562E-2</v>
      </c>
      <c r="J55" s="84">
        <v>2.2023657444000002</v>
      </c>
      <c r="K55" s="82"/>
      <c r="L55" s="84">
        <v>0.63824384680000001</v>
      </c>
      <c r="M55" s="82"/>
      <c r="N55" s="84">
        <v>103.77849999999999</v>
      </c>
      <c r="O55" s="86">
        <v>2.7141405E-3</v>
      </c>
      <c r="P55" s="86"/>
      <c r="Q55" s="84">
        <v>0.64696493730000004</v>
      </c>
      <c r="R55" s="25"/>
      <c r="S55" s="27" t="s">
        <v>1</v>
      </c>
      <c r="T55" s="88">
        <v>0</v>
      </c>
      <c r="U55" s="25">
        <v>0</v>
      </c>
      <c r="V55" s="88">
        <v>0</v>
      </c>
      <c r="W55" s="25">
        <v>0</v>
      </c>
      <c r="X55" s="25">
        <v>0</v>
      </c>
      <c r="Y55" s="25">
        <v>0</v>
      </c>
      <c r="Z55" s="88">
        <v>0</v>
      </c>
      <c r="AA55" s="25">
        <v>0</v>
      </c>
      <c r="AB55" s="88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88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88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88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88">
        <v>0</v>
      </c>
      <c r="CF55" s="25">
        <v>0</v>
      </c>
      <c r="CG55" s="25">
        <v>0</v>
      </c>
      <c r="CH55" s="25">
        <v>0</v>
      </c>
      <c r="CI55" s="25"/>
      <c r="CJ55"/>
      <c r="CL55" s="22">
        <f>+(AE55-B55)/B55</f>
        <v>-1</v>
      </c>
      <c r="CM55" s="22">
        <f>+(AU55-C55)/C55</f>
        <v>-1</v>
      </c>
      <c r="CN55" s="22">
        <f>+(AZ55-D55)/D55</f>
        <v>-1</v>
      </c>
      <c r="CO55" s="22">
        <f t="shared" si="28"/>
        <v>-1</v>
      </c>
      <c r="CP55" s="22">
        <f t="shared" si="28"/>
        <v>-1</v>
      </c>
      <c r="CQ55" s="22">
        <f>+(BZ55-G55)/G55</f>
        <v>-1</v>
      </c>
      <c r="CR55" s="22">
        <f>+(CG55-H55)/H55</f>
        <v>-1</v>
      </c>
      <c r="CS55" s="22" t="e">
        <f>+(AD55-K55)/K55</f>
        <v>#DIV/0!</v>
      </c>
      <c r="CT55" s="72">
        <f t="shared" si="29"/>
        <v>-1</v>
      </c>
      <c r="CU55" s="22" t="e">
        <f t="shared" si="29"/>
        <v>#DIV/0!</v>
      </c>
      <c r="CV55" s="72">
        <f>+(AS55-N55)/N55</f>
        <v>-1</v>
      </c>
      <c r="CW55" s="79">
        <f>+(V55-O55)/O55</f>
        <v>-1</v>
      </c>
      <c r="CX55" s="79" t="e">
        <f>+(AB55-P55)/P55</f>
        <v>#DIV/0!</v>
      </c>
      <c r="CY55" s="72">
        <f>+(AT55-Q55)/Q55</f>
        <v>-1</v>
      </c>
    </row>
    <row r="56" spans="1:103" x14ac:dyDescent="0.25">
      <c r="A56" s="27" t="s">
        <v>11</v>
      </c>
      <c r="B56" s="82">
        <v>503.52638001999998</v>
      </c>
      <c r="C56" s="82">
        <v>67.997829917999994</v>
      </c>
      <c r="D56" s="82">
        <v>2141.7818167</v>
      </c>
      <c r="E56" s="82">
        <v>425.41201161999999</v>
      </c>
      <c r="F56" s="82">
        <v>355.77016096</v>
      </c>
      <c r="G56" s="82">
        <v>859.40231008000001</v>
      </c>
      <c r="H56" s="82">
        <v>2636.2709282999999</v>
      </c>
      <c r="I56" s="84">
        <v>0.79511191979999996</v>
      </c>
      <c r="J56" s="84">
        <v>14.039111749</v>
      </c>
      <c r="K56" s="82">
        <v>5.5760165200000003E-2</v>
      </c>
      <c r="L56" s="84">
        <v>1.0942340875000001</v>
      </c>
      <c r="M56" s="82">
        <v>32.635046994</v>
      </c>
      <c r="N56" s="84">
        <v>1.2605039566</v>
      </c>
      <c r="O56" s="86">
        <v>0.53800671470000005</v>
      </c>
      <c r="P56" s="86">
        <v>1.6280296517999999</v>
      </c>
      <c r="Q56" s="84">
        <v>5.1642519449000002</v>
      </c>
      <c r="R56" s="25"/>
      <c r="S56" s="27" t="s">
        <v>11</v>
      </c>
      <c r="T56" s="88">
        <v>0</v>
      </c>
      <c r="U56" s="25">
        <v>0</v>
      </c>
      <c r="V56" s="88">
        <v>0</v>
      </c>
      <c r="W56" s="25">
        <v>0</v>
      </c>
      <c r="X56" s="25">
        <v>0</v>
      </c>
      <c r="Y56" s="25">
        <v>0</v>
      </c>
      <c r="Z56" s="88">
        <v>0</v>
      </c>
      <c r="AA56" s="25">
        <v>0</v>
      </c>
      <c r="AB56" s="88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88">
        <v>0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  <c r="AQ56" s="88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88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25">
        <v>0</v>
      </c>
      <c r="BS56" s="25">
        <v>0</v>
      </c>
      <c r="BT56" s="25">
        <v>0</v>
      </c>
      <c r="BU56" s="25">
        <v>0</v>
      </c>
      <c r="BV56" s="25">
        <v>0</v>
      </c>
      <c r="BW56" s="25">
        <v>0</v>
      </c>
      <c r="BX56" s="25">
        <v>0</v>
      </c>
      <c r="BY56" s="25">
        <v>0</v>
      </c>
      <c r="BZ56" s="25">
        <v>0</v>
      </c>
      <c r="CA56" s="25">
        <v>0</v>
      </c>
      <c r="CB56" s="25">
        <v>0</v>
      </c>
      <c r="CC56" s="25">
        <v>0</v>
      </c>
      <c r="CD56" s="25">
        <v>0</v>
      </c>
      <c r="CE56" s="88">
        <v>0</v>
      </c>
      <c r="CF56" s="25">
        <v>0</v>
      </c>
      <c r="CG56" s="25">
        <v>0</v>
      </c>
      <c r="CH56" s="25">
        <v>0</v>
      </c>
      <c r="CL56" s="22">
        <f>+(AE56-B56)/B56</f>
        <v>-1</v>
      </c>
      <c r="CM56" s="22">
        <f>+(AU56-C56)/C56</f>
        <v>-1</v>
      </c>
      <c r="CN56" s="22">
        <f>+(AZ56-D56)/D56</f>
        <v>-1</v>
      </c>
      <c r="CO56" s="22">
        <f t="shared" si="28"/>
        <v>-1</v>
      </c>
      <c r="CP56" s="22">
        <f t="shared" si="28"/>
        <v>-1</v>
      </c>
      <c r="CQ56" s="22">
        <f>+(BZ56-G56)/G56</f>
        <v>-1</v>
      </c>
      <c r="CR56" s="22">
        <f>+(CG56-H56)/H56</f>
        <v>-1</v>
      </c>
      <c r="CS56" s="22">
        <f>+(AD56-K56)/K56</f>
        <v>-1</v>
      </c>
      <c r="CT56" s="72">
        <f t="shared" si="29"/>
        <v>-1</v>
      </c>
      <c r="CU56" s="22">
        <f t="shared" si="29"/>
        <v>-1</v>
      </c>
      <c r="CV56" s="72">
        <f>+(AS56-N56)/N56</f>
        <v>-1</v>
      </c>
      <c r="CW56" s="79">
        <f>+(V56-O56)/O56</f>
        <v>-1</v>
      </c>
      <c r="CX56" s="79">
        <f>+(AB56-P56)/P56</f>
        <v>-1</v>
      </c>
      <c r="CY56" s="72">
        <f>+(AT56-Q56)/Q56</f>
        <v>-1</v>
      </c>
    </row>
    <row r="57" spans="1:103" s="27" customFormat="1" x14ac:dyDescent="0.25">
      <c r="A57" s="27" t="s">
        <v>58</v>
      </c>
      <c r="B57" s="82">
        <v>482.19824070999999</v>
      </c>
      <c r="C57" s="82">
        <v>176.14542026000001</v>
      </c>
      <c r="D57" s="82">
        <v>1697.8845441000001</v>
      </c>
      <c r="E57" s="82">
        <v>260.80367840999997</v>
      </c>
      <c r="F57" s="82">
        <v>73.353682856000006</v>
      </c>
      <c r="G57" s="82">
        <v>1342.1898665000001</v>
      </c>
      <c r="H57" s="82">
        <v>246.66191247</v>
      </c>
      <c r="I57" s="84">
        <v>1.7487887999999999E-6</v>
      </c>
      <c r="J57" s="84">
        <v>2.8570334627</v>
      </c>
      <c r="K57" s="82">
        <v>6.5500000000000003E-3</v>
      </c>
      <c r="L57" s="84">
        <v>0.28437629399999997</v>
      </c>
      <c r="M57" s="82">
        <v>59.435499999999998</v>
      </c>
      <c r="N57" s="84">
        <v>8.7199464534000004</v>
      </c>
      <c r="O57" s="86">
        <v>5.4700622000000003E-7</v>
      </c>
      <c r="P57" s="86"/>
      <c r="Q57" s="84">
        <v>0.95519606270000001</v>
      </c>
      <c r="R57" s="25"/>
      <c r="S57" s="27" t="s">
        <v>58</v>
      </c>
      <c r="T57" s="88">
        <v>0</v>
      </c>
      <c r="U57" s="25">
        <v>0</v>
      </c>
      <c r="V57" s="88">
        <v>0</v>
      </c>
      <c r="W57" s="25">
        <v>0</v>
      </c>
      <c r="X57" s="25">
        <v>0</v>
      </c>
      <c r="Y57" s="25">
        <v>0</v>
      </c>
      <c r="Z57" s="88">
        <v>0</v>
      </c>
      <c r="AA57" s="25">
        <v>0</v>
      </c>
      <c r="AB57" s="88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88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88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88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5">
        <v>0</v>
      </c>
      <c r="BG57" s="25">
        <v>0</v>
      </c>
      <c r="BH57" s="25">
        <v>0</v>
      </c>
      <c r="BI57" s="25">
        <v>0</v>
      </c>
      <c r="BJ57" s="25">
        <v>0</v>
      </c>
      <c r="BK57" s="25">
        <v>0</v>
      </c>
      <c r="BL57" s="25">
        <v>0</v>
      </c>
      <c r="BM57" s="25">
        <v>0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0</v>
      </c>
      <c r="BT57" s="25">
        <v>0</v>
      </c>
      <c r="BU57" s="25">
        <v>0</v>
      </c>
      <c r="BV57" s="25">
        <v>0</v>
      </c>
      <c r="BW57" s="25">
        <v>0</v>
      </c>
      <c r="BX57" s="25">
        <v>0</v>
      </c>
      <c r="BY57" s="25">
        <v>0</v>
      </c>
      <c r="BZ57" s="25">
        <v>0</v>
      </c>
      <c r="CA57" s="25">
        <v>0</v>
      </c>
      <c r="CB57" s="25">
        <v>0</v>
      </c>
      <c r="CC57" s="25">
        <v>0</v>
      </c>
      <c r="CD57" s="25">
        <v>0</v>
      </c>
      <c r="CE57" s="88">
        <v>0</v>
      </c>
      <c r="CF57" s="25">
        <v>0</v>
      </c>
      <c r="CG57" s="25">
        <v>0</v>
      </c>
      <c r="CH57" s="25">
        <v>0</v>
      </c>
      <c r="CI57" s="25"/>
      <c r="CJ57"/>
      <c r="CL57" s="22">
        <f>+(AE57-B57)/B57</f>
        <v>-1</v>
      </c>
      <c r="CM57" s="22">
        <f>+(AU57-C57)/C57</f>
        <v>-1</v>
      </c>
      <c r="CN57" s="22">
        <f>+(AZ57-D57)/D57</f>
        <v>-1</v>
      </c>
      <c r="CO57" s="22">
        <f t="shared" si="28"/>
        <v>-1</v>
      </c>
      <c r="CP57" s="22">
        <f t="shared" si="28"/>
        <v>-1</v>
      </c>
      <c r="CQ57" s="22">
        <f>+(BZ57-G57)/G57</f>
        <v>-1</v>
      </c>
      <c r="CR57" s="22">
        <f>+(CG57-H57)/H57</f>
        <v>-1</v>
      </c>
      <c r="CS57" s="22">
        <f>+(AD57-K57)/K57</f>
        <v>-1</v>
      </c>
      <c r="CT57" s="72">
        <f t="shared" si="29"/>
        <v>-1</v>
      </c>
      <c r="CU57" s="22">
        <f t="shared" si="29"/>
        <v>-1</v>
      </c>
      <c r="CV57" s="72">
        <f>+(AS57-N57)/N57</f>
        <v>-1</v>
      </c>
      <c r="CW57" s="79">
        <f>+(V57-O57)/O57</f>
        <v>-1</v>
      </c>
      <c r="CX57" s="79" t="e">
        <f>+(AB57-P57)/P57</f>
        <v>#DIV/0!</v>
      </c>
      <c r="CY57" s="72">
        <f>+(AT57-Q57)/Q57</f>
        <v>-1</v>
      </c>
    </row>
    <row r="58" spans="1:103" s="27" customFormat="1" x14ac:dyDescent="0.25">
      <c r="A58" s="27" t="s">
        <v>75</v>
      </c>
      <c r="B58" s="82"/>
      <c r="C58" s="82"/>
      <c r="D58" s="82"/>
      <c r="E58" s="82"/>
      <c r="F58" s="82"/>
      <c r="G58" s="82"/>
      <c r="H58" s="82"/>
      <c r="I58" s="84"/>
      <c r="J58" s="84">
        <v>0.92100000000000004</v>
      </c>
      <c r="K58" s="82"/>
      <c r="L58" s="84"/>
      <c r="M58" s="82"/>
      <c r="N58" s="84"/>
      <c r="O58" s="86"/>
      <c r="P58" s="86"/>
      <c r="Q58" s="84">
        <v>0.2273</v>
      </c>
      <c r="R58" s="25"/>
      <c r="T58" s="88"/>
      <c r="U58" s="25"/>
      <c r="V58" s="88"/>
      <c r="W58" s="25"/>
      <c r="X58" s="25"/>
      <c r="Y58" s="25"/>
      <c r="Z58" s="88"/>
      <c r="AA58" s="25"/>
      <c r="AB58" s="88"/>
      <c r="AC58" s="25"/>
      <c r="AD58" s="25"/>
      <c r="AE58" s="25"/>
      <c r="AF58" s="25"/>
      <c r="AG58" s="25"/>
      <c r="AH58" s="25"/>
      <c r="AI58" s="25"/>
      <c r="AJ58" s="88"/>
      <c r="AK58" s="25"/>
      <c r="AL58" s="25"/>
      <c r="AM58" s="25"/>
      <c r="AN58" s="25"/>
      <c r="AO58" s="25"/>
      <c r="AP58" s="25"/>
      <c r="AQ58" s="88"/>
      <c r="AR58" s="25"/>
      <c r="AS58" s="25"/>
      <c r="AT58" s="25"/>
      <c r="AU58" s="25"/>
      <c r="AV58" s="25"/>
      <c r="AW58" s="88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88"/>
      <c r="CF58" s="25"/>
      <c r="CG58" s="25"/>
      <c r="CH58" s="25"/>
      <c r="CI58" s="25"/>
      <c r="CJ58"/>
      <c r="CL58" s="22" t="e">
        <f>+(AE58-B58)/B58</f>
        <v>#DIV/0!</v>
      </c>
      <c r="CM58" s="22" t="e">
        <f>+(AU58-C58)/C58</f>
        <v>#DIV/0!</v>
      </c>
      <c r="CN58" s="22" t="e">
        <f>+(AZ58-D58)/D58</f>
        <v>#DIV/0!</v>
      </c>
      <c r="CO58" s="22" t="e">
        <f t="shared" si="28"/>
        <v>#DIV/0!</v>
      </c>
      <c r="CP58" s="22" t="e">
        <f t="shared" si="28"/>
        <v>#DIV/0!</v>
      </c>
      <c r="CQ58" s="22" t="e">
        <f>+(BZ58-G58)/G58</f>
        <v>#DIV/0!</v>
      </c>
      <c r="CR58" s="22" t="e">
        <f>+(CG58-H58)/H58</f>
        <v>#DIV/0!</v>
      </c>
      <c r="CS58" s="22" t="e">
        <f>+(AD58-K58)/K58</f>
        <v>#DIV/0!</v>
      </c>
      <c r="CT58" s="72" t="e">
        <f t="shared" si="29"/>
        <v>#DIV/0!</v>
      </c>
      <c r="CU58" s="22" t="e">
        <f t="shared" si="29"/>
        <v>#DIV/0!</v>
      </c>
      <c r="CV58" s="72" t="e">
        <f>+(AS58-N58)/N58</f>
        <v>#DIV/0!</v>
      </c>
      <c r="CW58" s="79" t="e">
        <f>+(V58-O58)/O58</f>
        <v>#DIV/0!</v>
      </c>
      <c r="CX58" s="79" t="e">
        <f>+(AB58-P58)/P58</f>
        <v>#DIV/0!</v>
      </c>
      <c r="CY58" s="72">
        <f>+(AT58-Q58)/Q58</f>
        <v>-1</v>
      </c>
    </row>
    <row r="59" spans="1:103" s="27" customFormat="1" x14ac:dyDescent="0.25">
      <c r="A59" s="27" t="s">
        <v>235</v>
      </c>
      <c r="B59" s="81"/>
      <c r="C59" s="81"/>
      <c r="D59" s="81"/>
      <c r="E59" s="81"/>
      <c r="F59" s="81"/>
      <c r="G59" s="81"/>
      <c r="H59" s="81"/>
      <c r="I59" s="83"/>
      <c r="J59" s="83"/>
      <c r="K59" s="81"/>
      <c r="L59" s="83"/>
      <c r="M59" s="81"/>
      <c r="N59" s="83"/>
      <c r="O59" s="85"/>
      <c r="P59" s="85"/>
      <c r="Q59" s="83"/>
      <c r="R59" s="25"/>
      <c r="T59" s="88"/>
      <c r="V59" s="87"/>
      <c r="W59" s="25"/>
      <c r="X59" s="25"/>
      <c r="Y59" s="25"/>
      <c r="Z59" s="88"/>
      <c r="AA59" s="25"/>
      <c r="AB59" s="88"/>
      <c r="AC59" s="25"/>
      <c r="AD59" s="25"/>
      <c r="AE59" s="25"/>
      <c r="AF59" s="25"/>
      <c r="AG59" s="25"/>
      <c r="AH59" s="25"/>
      <c r="AI59" s="25"/>
      <c r="AJ59" s="88"/>
      <c r="AK59" s="25"/>
      <c r="AL59" s="25"/>
      <c r="AM59" s="25"/>
      <c r="AN59" s="25"/>
      <c r="AO59" s="25"/>
      <c r="AP59" s="25"/>
      <c r="AQ59" s="88"/>
      <c r="AR59" s="25"/>
      <c r="AS59" s="25"/>
      <c r="AT59" s="25"/>
      <c r="AU59" s="25"/>
      <c r="AV59" s="25"/>
      <c r="AW59" s="88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88"/>
      <c r="CF59" s="25"/>
      <c r="CG59" s="25"/>
      <c r="CH59" s="25"/>
      <c r="CI59" s="25"/>
      <c r="CL59" s="22"/>
      <c r="CM59" s="22"/>
      <c r="CN59" s="22"/>
      <c r="CO59" s="22"/>
      <c r="CP59" s="22"/>
      <c r="CQ59" s="22"/>
      <c r="CR59" s="22"/>
      <c r="CS59" s="22"/>
      <c r="CT59" s="72"/>
      <c r="CU59" s="22"/>
      <c r="CV59" s="72"/>
      <c r="CW59" s="22"/>
      <c r="CX59" s="22"/>
      <c r="CY59" s="72"/>
    </row>
    <row r="60" spans="1:103" s="27" customFormat="1" x14ac:dyDescent="0.25">
      <c r="I60" s="50"/>
      <c r="J60" s="50"/>
      <c r="L60" s="50"/>
      <c r="N60" s="50"/>
      <c r="O60" s="62"/>
      <c r="P60" s="62"/>
      <c r="Q60" s="50"/>
      <c r="R60" s="25"/>
      <c r="T60" s="88"/>
      <c r="V60" s="87"/>
      <c r="W60" s="25"/>
      <c r="X60" s="25"/>
      <c r="Y60" s="25"/>
      <c r="Z60" s="88"/>
      <c r="AA60" s="25"/>
      <c r="AB60" s="88"/>
      <c r="AC60" s="25"/>
      <c r="AD60" s="25"/>
      <c r="AE60" s="25"/>
      <c r="AF60" s="25"/>
      <c r="AG60" s="25"/>
      <c r="AH60" s="25"/>
      <c r="AI60" s="25"/>
      <c r="AJ60" s="88"/>
      <c r="AK60" s="25"/>
      <c r="AL60" s="25"/>
      <c r="AM60" s="25"/>
      <c r="AN60" s="25"/>
      <c r="AO60" s="25"/>
      <c r="AP60" s="25"/>
      <c r="AQ60" s="88"/>
      <c r="AR60" s="25"/>
      <c r="AS60" s="25"/>
      <c r="AT60" s="25"/>
      <c r="AU60" s="25"/>
      <c r="AV60" s="25"/>
      <c r="AW60" s="88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88"/>
      <c r="CF60" s="25"/>
      <c r="CG60" s="25"/>
      <c r="CH60" s="25"/>
      <c r="CI60" s="25"/>
      <c r="CL60" s="22"/>
      <c r="CM60" s="22"/>
      <c r="CN60" s="22"/>
      <c r="CO60" s="22"/>
      <c r="CP60" s="22"/>
      <c r="CQ60" s="22"/>
      <c r="CR60" s="22"/>
      <c r="CS60" s="22"/>
      <c r="CT60" s="72"/>
      <c r="CU60" s="22"/>
      <c r="CV60" s="72"/>
      <c r="CW60" s="22"/>
      <c r="CX60" s="22"/>
      <c r="CY60" s="72"/>
    </row>
    <row r="61" spans="1:103" x14ac:dyDescent="0.25">
      <c r="A61" s="2" t="s">
        <v>55</v>
      </c>
      <c r="B61" s="1">
        <f>SUM(B3:B58)</f>
        <v>1451489.5482014199</v>
      </c>
      <c r="C61" s="1">
        <f t="shared" ref="C61:N61" si="30">SUM(C3:C58)</f>
        <v>62487.771507203899</v>
      </c>
      <c r="D61" s="1">
        <f t="shared" si="30"/>
        <v>934424.81675103982</v>
      </c>
      <c r="E61" s="1">
        <f t="shared" si="30"/>
        <v>387517.58927318885</v>
      </c>
      <c r="F61" s="1">
        <f t="shared" si="30"/>
        <v>247566.82721719696</v>
      </c>
      <c r="G61" s="1">
        <f t="shared" si="30"/>
        <v>542372.51157169999</v>
      </c>
      <c r="H61" s="1">
        <f t="shared" si="30"/>
        <v>592816.36212068785</v>
      </c>
      <c r="I61" s="52">
        <f t="shared" si="30"/>
        <v>4850.4526998481888</v>
      </c>
      <c r="J61" s="52">
        <f t="shared" si="30"/>
        <v>3000.4075585801002</v>
      </c>
      <c r="K61" s="1">
        <f t="shared" si="30"/>
        <v>3822.3374737987006</v>
      </c>
      <c r="L61" s="52">
        <f t="shared" si="30"/>
        <v>5555.7627561000008</v>
      </c>
      <c r="M61" s="1">
        <f t="shared" si="30"/>
        <v>18817.392680106001</v>
      </c>
      <c r="N61" s="52">
        <f t="shared" si="30"/>
        <v>49548.161506637793</v>
      </c>
      <c r="O61" s="1">
        <f>SUM(O3:O58)</f>
        <v>996.73986347420612</v>
      </c>
      <c r="P61" s="1">
        <f>SUM(P3:P58)</f>
        <v>565.68199307408509</v>
      </c>
      <c r="Q61" s="52">
        <f>SUM(Q3:Q58)</f>
        <v>824.96369787490016</v>
      </c>
      <c r="T61" s="1">
        <f t="shared" ref="T61:CE61" si="31">SUM(T3:T58)</f>
        <v>1149.3983118728477</v>
      </c>
      <c r="U61" s="1">
        <f t="shared" si="31"/>
        <v>8672.8566509115517</v>
      </c>
      <c r="V61" s="1">
        <f t="shared" si="31"/>
        <v>998.78878424887671</v>
      </c>
      <c r="W61" s="1">
        <f t="shared" si="31"/>
        <v>4611.8978029597429</v>
      </c>
      <c r="X61" s="1">
        <f t="shared" si="31"/>
        <v>3948.8165694295494</v>
      </c>
      <c r="Y61" s="1">
        <f t="shared" si="31"/>
        <v>3566.1180586466412</v>
      </c>
      <c r="Z61" s="1">
        <f t="shared" si="31"/>
        <v>8416.5022292505091</v>
      </c>
      <c r="AA61" s="1">
        <f t="shared" si="31"/>
        <v>19920.743393599609</v>
      </c>
      <c r="AB61" s="1">
        <f t="shared" si="31"/>
        <v>565.58306440071067</v>
      </c>
      <c r="AC61" s="1">
        <f t="shared" si="31"/>
        <v>1109003.6958893542</v>
      </c>
      <c r="AD61" s="1">
        <f t="shared" si="31"/>
        <v>3833.3763411571999</v>
      </c>
      <c r="AE61" s="1">
        <f t="shared" si="31"/>
        <v>1451392.8390968142</v>
      </c>
      <c r="AF61" s="1">
        <f t="shared" si="31"/>
        <v>18874.418748646494</v>
      </c>
      <c r="AG61" s="1">
        <f t="shared" si="31"/>
        <v>26451.56062021053</v>
      </c>
      <c r="AH61" s="1">
        <f t="shared" si="31"/>
        <v>3374.8148393482079</v>
      </c>
      <c r="AI61" s="1">
        <f t="shared" si="31"/>
        <v>49169.32026643298</v>
      </c>
      <c r="AJ61" s="1">
        <f t="shared" si="31"/>
        <v>542.32380319932781</v>
      </c>
      <c r="AK61" s="1">
        <f t="shared" si="31"/>
        <v>11110.264960136976</v>
      </c>
      <c r="AL61" s="1">
        <f t="shared" si="31"/>
        <v>11110.264960136976</v>
      </c>
      <c r="AM61" s="1">
        <f t="shared" si="31"/>
        <v>18767.899272060844</v>
      </c>
      <c r="AN61" s="1">
        <f t="shared" si="31"/>
        <v>0.39875617850824141</v>
      </c>
      <c r="AO61" s="1">
        <f t="shared" si="31"/>
        <v>18046.101507964635</v>
      </c>
      <c r="AP61" s="1">
        <f t="shared" si="31"/>
        <v>711.6860620171899</v>
      </c>
      <c r="AQ61" s="1">
        <f t="shared" si="31"/>
        <v>35560.713614469132</v>
      </c>
      <c r="AR61" s="1">
        <f t="shared" si="31"/>
        <v>2032.7165825708551</v>
      </c>
      <c r="AS61" s="1">
        <f t="shared" si="31"/>
        <v>23115.842142355552</v>
      </c>
      <c r="AT61" s="1">
        <f t="shared" si="31"/>
        <v>689.31642589775413</v>
      </c>
      <c r="AU61" s="1">
        <f t="shared" si="31"/>
        <v>62342.736056297435</v>
      </c>
      <c r="AV61" s="1">
        <f t="shared" si="31"/>
        <v>0</v>
      </c>
      <c r="AW61" s="1">
        <f t="shared" si="31"/>
        <v>638367.72213380283</v>
      </c>
      <c r="AX61" s="1">
        <f t="shared" si="31"/>
        <v>832721.64282287192</v>
      </c>
      <c r="AY61" s="1">
        <f t="shared" si="31"/>
        <v>92524.304992858219</v>
      </c>
      <c r="AZ61" s="1">
        <f t="shared" si="31"/>
        <v>925246.34657190938</v>
      </c>
      <c r="BA61" s="1">
        <f t="shared" si="31"/>
        <v>14.668330596440306</v>
      </c>
      <c r="BB61" s="1">
        <f t="shared" si="31"/>
        <v>19042.606090464898</v>
      </c>
      <c r="BC61" s="1">
        <f t="shared" si="31"/>
        <v>3752.7569573867745</v>
      </c>
      <c r="BD61" s="1">
        <f t="shared" si="31"/>
        <v>190590.50349142498</v>
      </c>
      <c r="BE61" s="1">
        <f t="shared" si="31"/>
        <v>5915.9685981049515</v>
      </c>
      <c r="BF61" s="1">
        <f t="shared" si="31"/>
        <v>6598.3230800169695</v>
      </c>
      <c r="BG61" s="1">
        <f t="shared" si="31"/>
        <v>9039.7092913438337</v>
      </c>
      <c r="BH61" s="1">
        <f t="shared" si="31"/>
        <v>4577.1508012184513</v>
      </c>
      <c r="BI61" s="1">
        <f t="shared" si="31"/>
        <v>2642.8124053122961</v>
      </c>
      <c r="BJ61" s="1">
        <f t="shared" si="31"/>
        <v>5300.1304471311341</v>
      </c>
      <c r="BK61" s="1">
        <f t="shared" si="31"/>
        <v>386470.44252004294</v>
      </c>
      <c r="BL61" s="1">
        <f t="shared" si="31"/>
        <v>247138.05189783967</v>
      </c>
      <c r="BM61" s="1">
        <f t="shared" si="31"/>
        <v>139332.39062220367</v>
      </c>
      <c r="BN61" s="1">
        <f t="shared" si="31"/>
        <v>563.13076867570237</v>
      </c>
      <c r="BO61" s="1">
        <f t="shared" si="31"/>
        <v>261.47385717884777</v>
      </c>
      <c r="BP61" s="1">
        <f t="shared" si="31"/>
        <v>93007.738703657655</v>
      </c>
      <c r="BQ61" s="1">
        <f t="shared" si="31"/>
        <v>7757.0779354729921</v>
      </c>
      <c r="BR61" s="1">
        <f t="shared" si="31"/>
        <v>16206.756091972837</v>
      </c>
      <c r="BS61" s="1">
        <f t="shared" si="31"/>
        <v>2656.1096200912102</v>
      </c>
      <c r="BT61" s="1">
        <f t="shared" si="31"/>
        <v>2458.2370107206734</v>
      </c>
      <c r="BU61" s="1">
        <f t="shared" si="31"/>
        <v>40594.351624029325</v>
      </c>
      <c r="BV61" s="1">
        <f t="shared" si="31"/>
        <v>20960.760651988974</v>
      </c>
      <c r="BW61" s="1">
        <f t="shared" si="31"/>
        <v>11529.182837099817</v>
      </c>
      <c r="BX61" s="1">
        <f t="shared" si="31"/>
        <v>33696.390148097453</v>
      </c>
      <c r="BY61" s="1">
        <f t="shared" si="31"/>
        <v>580.75172032878527</v>
      </c>
      <c r="BZ61" s="1">
        <f t="shared" si="31"/>
        <v>540207.66633950965</v>
      </c>
      <c r="CA61" s="1">
        <f t="shared" si="31"/>
        <v>130139.43379570761</v>
      </c>
      <c r="CB61" s="1">
        <f t="shared" si="31"/>
        <v>1801.941462928326</v>
      </c>
      <c r="CC61" s="1">
        <f t="shared" si="31"/>
        <v>26842.233181049411</v>
      </c>
      <c r="CD61" s="1">
        <f t="shared" si="31"/>
        <v>53549.009220750857</v>
      </c>
      <c r="CE61" s="1">
        <f t="shared" si="31"/>
        <v>80.168120721663414</v>
      </c>
      <c r="CF61" s="1">
        <f>SUM(CF3:CF58)</f>
        <v>41955.324013349469</v>
      </c>
      <c r="CG61" s="1">
        <f>SUM(CG3:CG58)</f>
        <v>590585.47870283504</v>
      </c>
      <c r="CH61" s="1">
        <f>SUM(CH3:CH58)</f>
        <v>23245.470203475274</v>
      </c>
      <c r="CI61" s="1"/>
      <c r="CL61" s="22">
        <f>+(AE61-B61)/B61</f>
        <v>-6.6627489481789557E-5</v>
      </c>
      <c r="CM61" s="22">
        <f>+(AU61-C61)/C61</f>
        <v>-2.3210213359864062E-3</v>
      </c>
      <c r="CN61" s="22">
        <f>+(AZ61-D61)/D61</f>
        <v>-9.8225882003472875E-3</v>
      </c>
      <c r="CO61" s="22">
        <f t="shared" ref="CO61:CP63" si="32">+(BK61-E61)/E61</f>
        <v>-2.7021915446725623E-3</v>
      </c>
      <c r="CP61" s="22">
        <f t="shared" si="32"/>
        <v>-1.7319578886112645E-3</v>
      </c>
      <c r="CQ61" s="22">
        <f>+(BZ61-G61)/G61</f>
        <v>-3.9914361181708699E-3</v>
      </c>
      <c r="CR61" s="22">
        <f>+(CG61-H61)/H61</f>
        <v>-3.763194743600267E-3</v>
      </c>
      <c r="CS61" s="22">
        <f>+(AD61-K61)/K61</f>
        <v>2.8879886807924287E-3</v>
      </c>
      <c r="CT61" s="72">
        <f t="shared" ref="CT61:CU63" si="33">+(AL61-L61)/L61</f>
        <v>0.99977310909080097</v>
      </c>
      <c r="CU61" s="22">
        <f t="shared" si="33"/>
        <v>-2.630194782377145E-3</v>
      </c>
      <c r="CV61" s="72">
        <f>+(AS61-N61)/N61</f>
        <v>-0.53346720767310807</v>
      </c>
      <c r="CW61" s="79">
        <f>+(V61-O61)/O61</f>
        <v>2.0556223842888512E-3</v>
      </c>
      <c r="CX61" s="79">
        <f>+(AB61-P61)/P61</f>
        <v>-1.7488390046995942E-4</v>
      </c>
      <c r="CY61" s="72">
        <f>+(AT61-Q61)/Q61</f>
        <v>-0.16442817099294468</v>
      </c>
    </row>
    <row r="62" spans="1:103" x14ac:dyDescent="0.25">
      <c r="A62" s="27" t="s">
        <v>56</v>
      </c>
      <c r="B62" s="25">
        <f>SUM(B2:B54)</f>
        <v>1447666.31807849</v>
      </c>
      <c r="C62" s="25">
        <f t="shared" ref="C62:Q62" si="34">SUM(C2:C54)</f>
        <v>62195.487560797897</v>
      </c>
      <c r="D62" s="25">
        <f t="shared" si="34"/>
        <v>922899.76153803978</v>
      </c>
      <c r="E62" s="25">
        <f t="shared" si="34"/>
        <v>385646.07830155885</v>
      </c>
      <c r="F62" s="25">
        <f t="shared" si="34"/>
        <v>246556.53560137097</v>
      </c>
      <c r="G62" s="25">
        <f t="shared" si="34"/>
        <v>538781.97853081999</v>
      </c>
      <c r="H62" s="25">
        <f t="shared" si="34"/>
        <v>589065.51250225783</v>
      </c>
      <c r="I62" s="25">
        <f t="shared" si="34"/>
        <v>4849.6408142234004</v>
      </c>
      <c r="J62" s="25">
        <f t="shared" si="34"/>
        <v>2980.3880476240001</v>
      </c>
      <c r="K62" s="25">
        <f t="shared" si="34"/>
        <v>3822.2751636335006</v>
      </c>
      <c r="L62" s="25">
        <f t="shared" si="34"/>
        <v>5553.7459018717009</v>
      </c>
      <c r="M62" s="25">
        <f t="shared" si="34"/>
        <v>18725.322133112</v>
      </c>
      <c r="N62" s="25">
        <f t="shared" si="34"/>
        <v>49434.402556227797</v>
      </c>
      <c r="O62" s="25">
        <f t="shared" si="34"/>
        <v>996.19914207199986</v>
      </c>
      <c r="P62" s="25">
        <f t="shared" si="34"/>
        <v>564.05396342228505</v>
      </c>
      <c r="Q62" s="51">
        <f t="shared" si="34"/>
        <v>817.96998493000012</v>
      </c>
      <c r="T62" s="88">
        <f t="shared" ref="T62:CE62" si="35">SUM(T2:T54)</f>
        <v>1149.3983118728477</v>
      </c>
      <c r="U62" s="88">
        <f t="shared" si="35"/>
        <v>8672.8566509115517</v>
      </c>
      <c r="V62" s="88">
        <f t="shared" si="35"/>
        <v>998.78878424887671</v>
      </c>
      <c r="W62" s="88">
        <f t="shared" si="35"/>
        <v>4611.8978029597429</v>
      </c>
      <c r="X62" s="88">
        <f t="shared" si="35"/>
        <v>3948.8165694295494</v>
      </c>
      <c r="Y62" s="88">
        <f t="shared" si="35"/>
        <v>3566.1180586466412</v>
      </c>
      <c r="Z62" s="88">
        <f t="shared" si="35"/>
        <v>8416.5022292505091</v>
      </c>
      <c r="AA62" s="88">
        <f t="shared" si="35"/>
        <v>19920.743393599609</v>
      </c>
      <c r="AB62" s="88">
        <f t="shared" si="35"/>
        <v>565.58306440071067</v>
      </c>
      <c r="AC62" s="88">
        <f t="shared" si="35"/>
        <v>1109003.6958893542</v>
      </c>
      <c r="AD62" s="88">
        <f t="shared" si="35"/>
        <v>3833.3763411571999</v>
      </c>
      <c r="AE62" s="88">
        <f t="shared" si="35"/>
        <v>1451392.8390968142</v>
      </c>
      <c r="AF62" s="88">
        <f t="shared" si="35"/>
        <v>18874.418748646494</v>
      </c>
      <c r="AG62" s="88">
        <f t="shared" si="35"/>
        <v>26451.56062021053</v>
      </c>
      <c r="AH62" s="88">
        <f t="shared" si="35"/>
        <v>3374.8148393482079</v>
      </c>
      <c r="AI62" s="88">
        <f t="shared" si="35"/>
        <v>49169.32026643298</v>
      </c>
      <c r="AJ62" s="88">
        <f t="shared" si="35"/>
        <v>542.32380319932781</v>
      </c>
      <c r="AK62" s="88">
        <f t="shared" si="35"/>
        <v>11110.264960136976</v>
      </c>
      <c r="AL62" s="88">
        <f t="shared" si="35"/>
        <v>11110.264960136976</v>
      </c>
      <c r="AM62" s="88">
        <f t="shared" si="35"/>
        <v>18767.899272060844</v>
      </c>
      <c r="AN62" s="88">
        <f t="shared" si="35"/>
        <v>0.39875617850824141</v>
      </c>
      <c r="AO62" s="88">
        <f t="shared" si="35"/>
        <v>18046.101507964635</v>
      </c>
      <c r="AP62" s="88">
        <f t="shared" si="35"/>
        <v>711.6860620171899</v>
      </c>
      <c r="AQ62" s="88">
        <f t="shared" si="35"/>
        <v>35560.713614469132</v>
      </c>
      <c r="AR62" s="88">
        <f t="shared" si="35"/>
        <v>2032.7165825708551</v>
      </c>
      <c r="AS62" s="88">
        <f t="shared" si="35"/>
        <v>23115.842142355552</v>
      </c>
      <c r="AT62" s="88">
        <f t="shared" si="35"/>
        <v>689.31642589775413</v>
      </c>
      <c r="AU62" s="88">
        <f t="shared" si="35"/>
        <v>62342.736056297435</v>
      </c>
      <c r="AV62" s="88">
        <f t="shared" si="35"/>
        <v>0</v>
      </c>
      <c r="AW62" s="88">
        <f t="shared" si="35"/>
        <v>638367.72213380283</v>
      </c>
      <c r="AX62" s="88">
        <f t="shared" si="35"/>
        <v>832721.64282287192</v>
      </c>
      <c r="AY62" s="88">
        <f t="shared" si="35"/>
        <v>92524.304992858219</v>
      </c>
      <c r="AZ62" s="88">
        <f t="shared" si="35"/>
        <v>925246.34657190938</v>
      </c>
      <c r="BA62" s="88">
        <f t="shared" si="35"/>
        <v>14.668330596440306</v>
      </c>
      <c r="BB62" s="88">
        <f t="shared" si="35"/>
        <v>19042.606090464898</v>
      </c>
      <c r="BC62" s="88">
        <f t="shared" si="35"/>
        <v>3752.7569573867745</v>
      </c>
      <c r="BD62" s="88">
        <f t="shared" si="35"/>
        <v>190590.50349142498</v>
      </c>
      <c r="BE62" s="88">
        <f t="shared" si="35"/>
        <v>5915.9685981049515</v>
      </c>
      <c r="BF62" s="88">
        <f t="shared" si="35"/>
        <v>6598.3230800169695</v>
      </c>
      <c r="BG62" s="88">
        <f t="shared" si="35"/>
        <v>9039.7092913438337</v>
      </c>
      <c r="BH62" s="88">
        <f t="shared" si="35"/>
        <v>4577.1508012184513</v>
      </c>
      <c r="BI62" s="88">
        <f t="shared" si="35"/>
        <v>2642.8124053122961</v>
      </c>
      <c r="BJ62" s="88">
        <f t="shared" si="35"/>
        <v>5300.1304471311341</v>
      </c>
      <c r="BK62" s="88">
        <f t="shared" si="35"/>
        <v>386470.44252004294</v>
      </c>
      <c r="BL62" s="88">
        <f t="shared" si="35"/>
        <v>247138.05189783967</v>
      </c>
      <c r="BM62" s="88">
        <f t="shared" si="35"/>
        <v>139332.39062220367</v>
      </c>
      <c r="BN62" s="88">
        <f t="shared" si="35"/>
        <v>563.13076867570237</v>
      </c>
      <c r="BO62" s="88">
        <f t="shared" si="35"/>
        <v>261.47385717884777</v>
      </c>
      <c r="BP62" s="88">
        <f t="shared" si="35"/>
        <v>93007.738703657655</v>
      </c>
      <c r="BQ62" s="88">
        <f t="shared" si="35"/>
        <v>7757.0779354729921</v>
      </c>
      <c r="BR62" s="88">
        <f t="shared" si="35"/>
        <v>16206.756091972837</v>
      </c>
      <c r="BS62" s="88">
        <f t="shared" si="35"/>
        <v>2656.1096200912102</v>
      </c>
      <c r="BT62" s="88">
        <f t="shared" si="35"/>
        <v>2458.2370107206734</v>
      </c>
      <c r="BU62" s="88">
        <f t="shared" si="35"/>
        <v>40594.351624029325</v>
      </c>
      <c r="BV62" s="88">
        <f t="shared" si="35"/>
        <v>20960.760651988974</v>
      </c>
      <c r="BW62" s="88">
        <f t="shared" si="35"/>
        <v>11529.182837099817</v>
      </c>
      <c r="BX62" s="88">
        <f t="shared" si="35"/>
        <v>33696.390148097453</v>
      </c>
      <c r="BY62" s="88">
        <f t="shared" si="35"/>
        <v>580.75172032878527</v>
      </c>
      <c r="BZ62" s="88">
        <f t="shared" si="35"/>
        <v>540207.66633950965</v>
      </c>
      <c r="CA62" s="88">
        <f t="shared" si="35"/>
        <v>130139.43379570761</v>
      </c>
      <c r="CB62" s="88">
        <f t="shared" si="35"/>
        <v>1801.941462928326</v>
      </c>
      <c r="CC62" s="88">
        <f t="shared" si="35"/>
        <v>26842.233181049411</v>
      </c>
      <c r="CD62" s="88">
        <f t="shared" si="35"/>
        <v>53549.009220750857</v>
      </c>
      <c r="CE62" s="88">
        <f t="shared" si="35"/>
        <v>80.168120721663414</v>
      </c>
      <c r="CF62" s="88">
        <f>SUM(CF2:CF54)</f>
        <v>41955.324013349469</v>
      </c>
      <c r="CG62" s="25">
        <f t="shared" ref="CG62:CH62" si="36">SUM(CG2:CG54)</f>
        <v>590585.47870283504</v>
      </c>
      <c r="CH62" s="25">
        <f t="shared" si="36"/>
        <v>23245.470203475274</v>
      </c>
      <c r="CL62" s="22">
        <f>+(AE62-B62)/B62</f>
        <v>2.5741574365496438E-3</v>
      </c>
      <c r="CM62" s="22">
        <f>+(AU62-C62)/C62</f>
        <v>2.3675109123567572E-3</v>
      </c>
      <c r="CN62" s="22">
        <f>+(AZ62-D62)/D62</f>
        <v>2.5426217793782396E-3</v>
      </c>
      <c r="CO62" s="22">
        <f t="shared" si="32"/>
        <v>2.1376185701529903E-3</v>
      </c>
      <c r="CP62" s="22">
        <f t="shared" si="32"/>
        <v>2.3585515389009659E-3</v>
      </c>
      <c r="CQ62" s="22">
        <f>+(BZ62-G62)/G62</f>
        <v>2.6461312098398399E-3</v>
      </c>
      <c r="CR62" s="22">
        <f>+(CG62-H62)/H62</f>
        <v>2.5803007786360361E-3</v>
      </c>
      <c r="CS62" s="22">
        <f>+(AD62-K62)/K62</f>
        <v>2.9043376126658611E-3</v>
      </c>
      <c r="CT62" s="72">
        <f t="shared" si="33"/>
        <v>1.0004993308016918</v>
      </c>
      <c r="CU62" s="22">
        <f t="shared" si="33"/>
        <v>2.273773377364465E-3</v>
      </c>
      <c r="CV62" s="72">
        <f>+(AS62-N62)/N62</f>
        <v>-0.53239361766205073</v>
      </c>
      <c r="CW62" s="79">
        <f>+(V62-O62)/O62</f>
        <v>2.5995225929332164E-3</v>
      </c>
      <c r="CX62" s="79">
        <f>+(AB62-P62)/P62</f>
        <v>2.710912567918328E-3</v>
      </c>
      <c r="CY62" s="72">
        <f>+(AT62-Q62)/Q62</f>
        <v>-0.15728396078403276</v>
      </c>
    </row>
    <row r="63" spans="1:103" x14ac:dyDescent="0.25">
      <c r="A63" s="27" t="s">
        <v>238</v>
      </c>
      <c r="B63" s="25">
        <f>+B3+B5+B8+B9+B11+B12+B14+B15+B16+B17+B18+B19+B20+B21+B22+B23+B24+B25+B26+B28+B30+B31+B33+B34+B35+B36+B37+B39+B40+B41+B42+B43+B44+B46+B47+B49+B50+B10</f>
        <v>1275995.2492704301</v>
      </c>
      <c r="C63" s="25">
        <f t="shared" ref="C63:Q63" si="37">+C3+C5+C8+C9+C11+C12+C14+C15+C16+C17+C18+C19+C20+C21+C22+C23+C24+C25+C26+C28+C30+C31+C33+C34+C35+C36+C37+C39+C40+C41+C42+C43+C44+C46+C47+C49+C50+C10</f>
        <v>50486.341178071911</v>
      </c>
      <c r="D63" s="25">
        <f t="shared" si="37"/>
        <v>787997.83867030987</v>
      </c>
      <c r="E63" s="25">
        <f t="shared" si="37"/>
        <v>297809.88698395895</v>
      </c>
      <c r="F63" s="25">
        <f t="shared" si="37"/>
        <v>206674.35890358093</v>
      </c>
      <c r="G63" s="25">
        <f t="shared" si="37"/>
        <v>488570.50692845514</v>
      </c>
      <c r="H63" s="25">
        <f t="shared" si="37"/>
        <v>511512.72003498796</v>
      </c>
      <c r="I63" s="25">
        <f t="shared" si="37"/>
        <v>4408.4736553408993</v>
      </c>
      <c r="J63" s="25">
        <f t="shared" si="37"/>
        <v>2456.9320445138001</v>
      </c>
      <c r="K63" s="25">
        <f t="shared" si="37"/>
        <v>986.31634723130014</v>
      </c>
      <c r="L63" s="25">
        <f t="shared" si="37"/>
        <v>4825.4670027060001</v>
      </c>
      <c r="M63" s="25">
        <f t="shared" si="37"/>
        <v>16329.487706559701</v>
      </c>
      <c r="N63" s="25">
        <f t="shared" si="37"/>
        <v>46136.981309435905</v>
      </c>
      <c r="O63" s="25">
        <f t="shared" si="37"/>
        <v>890.43708196860007</v>
      </c>
      <c r="P63" s="25">
        <f t="shared" si="37"/>
        <v>471.38981674198499</v>
      </c>
      <c r="Q63" s="25">
        <f t="shared" si="37"/>
        <v>774.66843103640008</v>
      </c>
      <c r="T63" s="88">
        <f t="shared" ref="T63:CE63" si="38">+T3+T5+T8+T9+T11+T12+T14+T15+T16+T17+T18+T19+T20+T21+T22+T23+T24+T25+T26+T28+T30+T31+T33+T34+T35+T36+T37+T39+T40+T41+T42+T43+T44+T46+T47+T49+T50+T10</f>
        <v>1057.8681266872852</v>
      </c>
      <c r="U63" s="88">
        <f t="shared" si="38"/>
        <v>8185.6070901264611</v>
      </c>
      <c r="V63" s="88">
        <f t="shared" si="38"/>
        <v>892.74207156030775</v>
      </c>
      <c r="W63" s="88">
        <f t="shared" si="38"/>
        <v>4215.6617481870389</v>
      </c>
      <c r="X63" s="88">
        <f t="shared" si="38"/>
        <v>3572.1044318403187</v>
      </c>
      <c r="Y63" s="88">
        <f t="shared" si="38"/>
        <v>3242.6942799596386</v>
      </c>
      <c r="Z63" s="88">
        <f t="shared" si="38"/>
        <v>7395.043230199929</v>
      </c>
      <c r="AA63" s="88">
        <f t="shared" si="38"/>
        <v>17201.572804256964</v>
      </c>
      <c r="AB63" s="88">
        <f t="shared" si="38"/>
        <v>472.66665754139473</v>
      </c>
      <c r="AC63" s="88">
        <f t="shared" si="38"/>
        <v>742755.91205933178</v>
      </c>
      <c r="AD63" s="88">
        <f t="shared" si="38"/>
        <v>989.01971207643021</v>
      </c>
      <c r="AE63" s="88">
        <f t="shared" si="38"/>
        <v>1279412.7161227136</v>
      </c>
      <c r="AF63" s="88">
        <f t="shared" si="38"/>
        <v>16886.920960041338</v>
      </c>
      <c r="AG63" s="88">
        <f t="shared" si="38"/>
        <v>20682.426396146868</v>
      </c>
      <c r="AH63" s="88">
        <f t="shared" si="38"/>
        <v>2949.0029374040087</v>
      </c>
      <c r="AI63" s="88">
        <f t="shared" si="38"/>
        <v>45876.166014704511</v>
      </c>
      <c r="AJ63" s="88">
        <f t="shared" si="38"/>
        <v>488.00185521842388</v>
      </c>
      <c r="AK63" s="88">
        <f t="shared" si="38"/>
        <v>8824.6320825661442</v>
      </c>
      <c r="AL63" s="88">
        <f t="shared" si="38"/>
        <v>8824.6320825661442</v>
      </c>
      <c r="AM63" s="88">
        <f t="shared" si="38"/>
        <v>16366.063251722673</v>
      </c>
      <c r="AN63" s="88">
        <f t="shared" si="38"/>
        <v>0.35238783269123602</v>
      </c>
      <c r="AO63" s="88">
        <f t="shared" si="38"/>
        <v>15356.38292859271</v>
      </c>
      <c r="AP63" s="88">
        <f t="shared" si="38"/>
        <v>639.82970818366823</v>
      </c>
      <c r="AQ63" s="88">
        <f t="shared" si="38"/>
        <v>32696.670264509787</v>
      </c>
      <c r="AR63" s="88">
        <f t="shared" si="38"/>
        <v>1845.7680499948592</v>
      </c>
      <c r="AS63" s="88">
        <f t="shared" si="38"/>
        <v>21315.220169847184</v>
      </c>
      <c r="AT63" s="88">
        <f t="shared" si="38"/>
        <v>614.75142654394142</v>
      </c>
      <c r="AU63" s="88">
        <f t="shared" si="38"/>
        <v>50619.996961640689</v>
      </c>
      <c r="AV63" s="88">
        <f t="shared" si="38"/>
        <v>0</v>
      </c>
      <c r="AW63" s="88">
        <f t="shared" si="38"/>
        <v>553050.60342484736</v>
      </c>
      <c r="AX63" s="88">
        <f t="shared" si="38"/>
        <v>711057.19682724494</v>
      </c>
      <c r="AY63" s="88">
        <f t="shared" si="38"/>
        <v>79006.04284883161</v>
      </c>
      <c r="AZ63" s="88">
        <f t="shared" si="38"/>
        <v>790063.59206390986</v>
      </c>
      <c r="BA63" s="88">
        <f t="shared" si="38"/>
        <v>13.689199055426228</v>
      </c>
      <c r="BB63" s="88">
        <f t="shared" si="38"/>
        <v>16533.754624004578</v>
      </c>
      <c r="BC63" s="88">
        <f t="shared" si="38"/>
        <v>2830.1563537927682</v>
      </c>
      <c r="BD63" s="88">
        <f t="shared" si="38"/>
        <v>156959.15236178253</v>
      </c>
      <c r="BE63" s="88">
        <f t="shared" si="38"/>
        <v>4816.8532407694029</v>
      </c>
      <c r="BF63" s="88">
        <f t="shared" si="38"/>
        <v>6010.1822672491971</v>
      </c>
      <c r="BG63" s="88">
        <f t="shared" si="38"/>
        <v>7313.5002591530611</v>
      </c>
      <c r="BH63" s="88">
        <f t="shared" si="38"/>
        <v>4018.3332693486068</v>
      </c>
      <c r="BI63" s="88">
        <f t="shared" si="38"/>
        <v>2162.7277536693687</v>
      </c>
      <c r="BJ63" s="88">
        <f t="shared" si="38"/>
        <v>4609.4572711813371</v>
      </c>
      <c r="BK63" s="88">
        <f t="shared" si="38"/>
        <v>298541.76299196837</v>
      </c>
      <c r="BL63" s="88">
        <f t="shared" si="38"/>
        <v>207191.41050036767</v>
      </c>
      <c r="BM63" s="88">
        <f t="shared" si="38"/>
        <v>91350.352491601094</v>
      </c>
      <c r="BN63" s="88">
        <f t="shared" si="38"/>
        <v>468.26304030741625</v>
      </c>
      <c r="BO63" s="88">
        <f t="shared" si="38"/>
        <v>236.54420704884453</v>
      </c>
      <c r="BP63" s="88">
        <f t="shared" si="38"/>
        <v>75152.202553697934</v>
      </c>
      <c r="BQ63" s="88">
        <f t="shared" si="38"/>
        <v>6763.9673600994511</v>
      </c>
      <c r="BR63" s="88">
        <f t="shared" si="38"/>
        <v>14084.735276187523</v>
      </c>
      <c r="BS63" s="88">
        <f t="shared" si="38"/>
        <v>2256.0644199532899</v>
      </c>
      <c r="BT63" s="88">
        <f t="shared" si="38"/>
        <v>2135.4608560230631</v>
      </c>
      <c r="BU63" s="88">
        <f t="shared" si="38"/>
        <v>35223.913084705702</v>
      </c>
      <c r="BV63" s="88">
        <f t="shared" si="38"/>
        <v>17035.630644447676</v>
      </c>
      <c r="BW63" s="88">
        <f t="shared" si="38"/>
        <v>9334.9791047699164</v>
      </c>
      <c r="BX63" s="88">
        <f t="shared" si="38"/>
        <v>29275.056542794759</v>
      </c>
      <c r="BY63" s="88">
        <f t="shared" si="38"/>
        <v>499.01363961601561</v>
      </c>
      <c r="BZ63" s="88">
        <f t="shared" si="38"/>
        <v>489862.27347141248</v>
      </c>
      <c r="CA63" s="88">
        <f t="shared" si="38"/>
        <v>106431.08818665548</v>
      </c>
      <c r="CB63" s="88">
        <f t="shared" si="38"/>
        <v>1579.2418734208825</v>
      </c>
      <c r="CC63" s="88">
        <f t="shared" si="38"/>
        <v>24016.687636179406</v>
      </c>
      <c r="CD63" s="88">
        <f t="shared" si="38"/>
        <v>46997.914549973539</v>
      </c>
      <c r="CE63" s="88">
        <f t="shared" si="38"/>
        <v>73.010303277966287</v>
      </c>
      <c r="CF63" s="88">
        <f>+CF3+CF5+CF8+CF9+CF11+CF12+CF14+CF15+CF16+CF17+CF18+CF19+CF20+CF21+CF22+CF23+CF24+CF25+CF26+CF28+CF30+CF31+CF33+CF34+CF35+CF36+CF37+CF39+CF40+CF41+CF42+CF43+CF44+CF46+CF47+CF49+CF50+CF10</f>
        <v>37519.401984468008</v>
      </c>
      <c r="CG63" s="25">
        <f t="shared" ref="CG63:CH63" si="39">+CG3+CG5+CG8+CG9+CG11+CG12+CG14+CG15+CG16+CG17+CG18+CG19+CG20+CG21+CG22+CG23+CG24+CG25+CG26+CG28+CG30+CG31+CG33+CG34+CG35+CG36+CG37+CG39+CG40+CG41+CG42+CG43+CG44+CG46+CG47+CG49+CG50+CG10</f>
        <v>512843.84606393543</v>
      </c>
      <c r="CH63" s="25">
        <f t="shared" si="39"/>
        <v>20533.355550689612</v>
      </c>
      <c r="CL63" s="22">
        <f>+(AE63-B63)/B63</f>
        <v>2.6782755298168704E-3</v>
      </c>
      <c r="CM63" s="22">
        <f>+(AU63-C63)/C63</f>
        <v>2.6473652170070465E-3</v>
      </c>
      <c r="CN63" s="22">
        <f>+(AZ63-D63)/D63</f>
        <v>2.6215216492037692E-3</v>
      </c>
      <c r="CO63" s="22">
        <f t="shared" si="32"/>
        <v>2.4575275704289933E-3</v>
      </c>
      <c r="CP63" s="22">
        <f t="shared" si="32"/>
        <v>2.5017694479843909E-3</v>
      </c>
      <c r="CQ63" s="22">
        <f>+(BZ63-G63)/G63</f>
        <v>2.6439715959901394E-3</v>
      </c>
      <c r="CR63" s="22">
        <f>+(CG63-H63)/H63</f>
        <v>2.6023322134714924E-3</v>
      </c>
      <c r="CS63" s="22">
        <f>+(AD63-K63)/K63</f>
        <v>2.7408699579183839E-3</v>
      </c>
      <c r="CT63" s="72">
        <f t="shared" si="33"/>
        <v>0.82876228924941631</v>
      </c>
      <c r="CU63" s="22">
        <f t="shared" si="33"/>
        <v>2.2398464557023012E-3</v>
      </c>
      <c r="CV63" s="72">
        <f>+(AS63-N63)/N63</f>
        <v>-0.5380014130771098</v>
      </c>
      <c r="CW63" s="79">
        <f>+(V63-O63)/O63</f>
        <v>2.5886046733495796E-3</v>
      </c>
      <c r="CX63" s="79">
        <f>+(AB63-P63)/P63</f>
        <v>2.7086728521940441E-3</v>
      </c>
      <c r="CY63" s="72">
        <f>+(AT63-Q63)/Q63</f>
        <v>-0.20643284027788722</v>
      </c>
    </row>
    <row r="64" spans="1:103" x14ac:dyDescent="0.25">
      <c r="B64" s="25"/>
    </row>
    <row r="66" spans="2:17" x14ac:dyDescent="0.25">
      <c r="B66" s="27" t="s">
        <v>59</v>
      </c>
      <c r="C66" s="27" t="s">
        <v>57</v>
      </c>
      <c r="D66" s="27" t="s">
        <v>60</v>
      </c>
      <c r="E66" s="27" t="s">
        <v>343</v>
      </c>
      <c r="F66" s="27" t="s">
        <v>344</v>
      </c>
      <c r="G66" s="27" t="s">
        <v>61</v>
      </c>
      <c r="H66" s="27" t="s">
        <v>62</v>
      </c>
      <c r="I66" s="27">
        <v>75070</v>
      </c>
      <c r="J66" s="27">
        <v>71432</v>
      </c>
      <c r="K66" s="27"/>
      <c r="L66" s="27">
        <v>50000</v>
      </c>
    </row>
    <row r="67" spans="2:17" x14ac:dyDescent="0.25">
      <c r="B67" s="27">
        <v>295.423</v>
      </c>
      <c r="C67" s="27">
        <v>0</v>
      </c>
      <c r="D67" s="27">
        <v>224</v>
      </c>
      <c r="E67" s="27">
        <v>126.53700000000001</v>
      </c>
      <c r="F67" s="27">
        <v>37</v>
      </c>
      <c r="G67" s="59">
        <v>2</v>
      </c>
      <c r="H67" s="27">
        <v>295</v>
      </c>
      <c r="I67" s="27">
        <v>3.22011</v>
      </c>
      <c r="J67" s="59">
        <v>0.177253999999999</v>
      </c>
      <c r="K67" s="27"/>
      <c r="L67" s="59">
        <v>0.38405</v>
      </c>
    </row>
    <row r="69" spans="2:17" x14ac:dyDescent="0.25">
      <c r="B69" s="25">
        <f>B16-B67</f>
        <v>12055.636376999999</v>
      </c>
      <c r="C69" s="25">
        <f t="shared" ref="C69:L69" si="40">C16-C67</f>
        <v>2353.3969695999999</v>
      </c>
      <c r="D69" s="25">
        <f t="shared" si="40"/>
        <v>13350.229380000001</v>
      </c>
      <c r="E69" s="25">
        <f t="shared" si="40"/>
        <v>5961.2850811999997</v>
      </c>
      <c r="F69" s="25">
        <f t="shared" si="40"/>
        <v>4379.1683543999998</v>
      </c>
      <c r="G69" s="25">
        <f t="shared" si="40"/>
        <v>6318.4530960000002</v>
      </c>
      <c r="H69" s="25">
        <f t="shared" si="40"/>
        <v>16049.771187</v>
      </c>
      <c r="I69" s="25">
        <f t="shared" si="40"/>
        <v>405.23003273</v>
      </c>
      <c r="J69" s="25">
        <f t="shared" si="40"/>
        <v>60.791889670000003</v>
      </c>
      <c r="K69" s="25">
        <f t="shared" si="40"/>
        <v>14.824871226000001</v>
      </c>
      <c r="L69" s="25">
        <f t="shared" si="40"/>
        <v>108.86749723</v>
      </c>
      <c r="M69" s="25"/>
      <c r="N69" s="25"/>
      <c r="O69" s="63"/>
      <c r="P69" s="63"/>
      <c r="Q69" s="51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Y71"/>
  <sheetViews>
    <sheetView zoomScale="85" zoomScaleNormal="85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X41" sqref="X41"/>
    </sheetView>
  </sheetViews>
  <sheetFormatPr defaultColWidth="9.140625" defaultRowHeight="15" x14ac:dyDescent="0.25"/>
  <cols>
    <col min="1" max="1" width="19" style="27" customWidth="1"/>
    <col min="2" max="5" width="9.140625" style="27"/>
    <col min="6" max="6" width="9.7109375" style="27" customWidth="1"/>
    <col min="7" max="7" width="10.5703125" style="27" customWidth="1"/>
    <col min="8" max="8" width="9.140625" style="27"/>
    <col min="9" max="9" width="10.42578125" style="50" customWidth="1"/>
    <col min="10" max="10" width="9.7109375" style="50" customWidth="1"/>
    <col min="11" max="11" width="9.140625" style="27"/>
    <col min="12" max="12" width="11.42578125" style="50" customWidth="1"/>
    <col min="13" max="13" width="9.140625" style="27"/>
    <col min="14" max="14" width="11.5703125" style="50" customWidth="1"/>
    <col min="15" max="17" width="9" style="27" customWidth="1"/>
    <col min="18" max="18" width="9.140625" style="27"/>
    <col min="19" max="19" width="15" style="27" bestFit="1" customWidth="1"/>
    <col min="20" max="20" width="5.42578125" style="88" bestFit="1" customWidth="1"/>
    <col min="21" max="21" width="5.42578125" style="25" bestFit="1" customWidth="1"/>
    <col min="22" max="22" width="9.7109375" style="88" bestFit="1" customWidth="1"/>
    <col min="23" max="23" width="5.5703125" style="25" bestFit="1" customWidth="1"/>
    <col min="24" max="24" width="14.5703125" style="25" bestFit="1" customWidth="1"/>
    <col min="25" max="25" width="5.5703125" style="25" bestFit="1" customWidth="1"/>
    <col min="26" max="26" width="5.5703125" style="88" customWidth="1"/>
    <col min="27" max="27" width="5.7109375" style="25" bestFit="1" customWidth="1"/>
    <col min="28" max="28" width="12.85546875" style="88" bestFit="1" customWidth="1"/>
    <col min="29" max="29" width="7.7109375" style="25" bestFit="1" customWidth="1"/>
    <col min="30" max="30" width="4" style="25" bestFit="1" customWidth="1"/>
    <col min="31" max="31" width="7.7109375" style="25" bestFit="1" customWidth="1"/>
    <col min="32" max="32" width="5.7109375" style="25" bestFit="1" customWidth="1"/>
    <col min="33" max="33" width="7.7109375" style="25" bestFit="1" customWidth="1"/>
    <col min="34" max="34" width="5.7109375" style="25" bestFit="1" customWidth="1"/>
    <col min="35" max="35" width="5.85546875" style="25" bestFit="1" customWidth="1"/>
    <col min="36" max="36" width="5.85546875" style="88" customWidth="1"/>
    <col min="37" max="37" width="6.42578125" style="25" bestFit="1" customWidth="1"/>
    <col min="38" max="38" width="15.42578125" style="25" bestFit="1" customWidth="1"/>
    <col min="39" max="39" width="4.28515625" style="25" bestFit="1" customWidth="1"/>
    <col min="40" max="40" width="6.5703125" style="25" bestFit="1" customWidth="1"/>
    <col min="41" max="41" width="5.7109375" style="25" bestFit="1" customWidth="1"/>
    <col min="42" max="42" width="5.140625" style="25" bestFit="1" customWidth="1"/>
    <col min="43" max="43" width="5.140625" style="88" customWidth="1"/>
    <col min="44" max="44" width="4.140625" style="25" bestFit="1" customWidth="1"/>
    <col min="45" max="45" width="6.5703125" style="25" bestFit="1" customWidth="1"/>
    <col min="46" max="46" width="6.140625" style="25" bestFit="1" customWidth="1"/>
    <col min="47" max="47" width="4.85546875" style="25" bestFit="1" customWidth="1"/>
    <col min="48" max="48" width="10" style="25" bestFit="1" customWidth="1"/>
    <col min="49" max="49" width="10" style="88" customWidth="1"/>
    <col min="50" max="50" width="7.7109375" style="25" bestFit="1" customWidth="1"/>
    <col min="51" max="51" width="6.7109375" style="25" bestFit="1" customWidth="1"/>
    <col min="52" max="52" width="7.7109375" style="25" bestFit="1" customWidth="1"/>
    <col min="53" max="53" width="6" style="25" bestFit="1" customWidth="1"/>
    <col min="54" max="54" width="5.7109375" style="25" bestFit="1" customWidth="1"/>
    <col min="55" max="55" width="4.28515625" style="25" bestFit="1" customWidth="1"/>
    <col min="56" max="56" width="7.7109375" style="25" bestFit="1" customWidth="1"/>
    <col min="57" max="57" width="4.5703125" style="25" bestFit="1" customWidth="1"/>
    <col min="58" max="58" width="4.140625" style="25" bestFit="1" customWidth="1"/>
    <col min="59" max="59" width="5.7109375" style="25" bestFit="1" customWidth="1"/>
    <col min="60" max="60" width="4.140625" style="25" bestFit="1" customWidth="1"/>
    <col min="61" max="61" width="5.85546875" style="25" bestFit="1" customWidth="1"/>
    <col min="62" max="62" width="3.28515625" style="25" bestFit="1" customWidth="1"/>
    <col min="63" max="63" width="6.7109375" style="25" bestFit="1" customWidth="1"/>
    <col min="64" max="64" width="6.85546875" style="25" bestFit="1" customWidth="1"/>
    <col min="65" max="65" width="5" style="25" bestFit="1" customWidth="1"/>
    <col min="66" max="66" width="5.140625" style="25" bestFit="1" customWidth="1"/>
    <col min="67" max="67" width="5.28515625" style="25" bestFit="1" customWidth="1"/>
    <col min="68" max="68" width="8.7109375" style="25" bestFit="1" customWidth="1"/>
    <col min="69" max="69" width="4.85546875" style="25" bestFit="1" customWidth="1"/>
    <col min="70" max="70" width="7.85546875" style="25" bestFit="1" customWidth="1"/>
    <col min="71" max="71" width="5.85546875" style="25" bestFit="1" customWidth="1"/>
    <col min="72" max="72" width="6" style="25" bestFit="1" customWidth="1"/>
    <col min="73" max="73" width="5.7109375" style="25" bestFit="1" customWidth="1"/>
    <col min="74" max="74" width="6.7109375" style="25" bestFit="1" customWidth="1"/>
    <col min="75" max="75" width="3.85546875" style="25" bestFit="1" customWidth="1"/>
    <col min="76" max="76" width="5.5703125" style="25" bestFit="1" customWidth="1"/>
    <col min="77" max="77" width="4.140625" style="25" bestFit="1" customWidth="1"/>
    <col min="78" max="78" width="6.7109375" style="25" bestFit="1" customWidth="1"/>
    <col min="79" max="79" width="8" style="25" bestFit="1" customWidth="1"/>
    <col min="80" max="81" width="5.28515625" style="25" bestFit="1" customWidth="1"/>
    <col min="82" max="82" width="5.7109375" style="25" bestFit="1" customWidth="1"/>
    <col min="83" max="83" width="5.7109375" style="88" customWidth="1"/>
    <col min="84" max="84" width="5.7109375" style="25" bestFit="1" customWidth="1"/>
    <col min="85" max="85" width="9.140625" style="25" bestFit="1" customWidth="1"/>
    <col min="86" max="86" width="7.140625" style="25" bestFit="1" customWidth="1"/>
    <col min="87" max="94" width="9.140625" style="27"/>
    <col min="95" max="96" width="9" style="50" customWidth="1"/>
    <col min="97" max="97" width="9" style="27" customWidth="1"/>
    <col min="98" max="98" width="9" style="50" customWidth="1"/>
    <col min="99" max="99" width="9" style="27" customWidth="1"/>
    <col min="100" max="100" width="9" style="50" customWidth="1"/>
    <col min="101" max="102" width="9" style="27" customWidth="1"/>
    <col min="103" max="103" width="9" style="50" customWidth="1"/>
    <col min="104" max="16384" width="9.140625" style="27"/>
  </cols>
  <sheetData>
    <row r="1" spans="1:103" x14ac:dyDescent="0.25">
      <c r="B1" s="27" t="s">
        <v>489</v>
      </c>
      <c r="S1" s="27" t="s">
        <v>490</v>
      </c>
      <c r="CJ1" s="27" t="s">
        <v>332</v>
      </c>
    </row>
    <row r="2" spans="1:103" x14ac:dyDescent="0.25">
      <c r="A2" s="27" t="s">
        <v>52</v>
      </c>
      <c r="B2" s="25" t="s">
        <v>59</v>
      </c>
      <c r="C2" s="25" t="s">
        <v>57</v>
      </c>
      <c r="D2" s="25" t="s">
        <v>60</v>
      </c>
      <c r="E2" s="25" t="s">
        <v>54</v>
      </c>
      <c r="F2" s="25" t="s">
        <v>53</v>
      </c>
      <c r="G2" s="25" t="s">
        <v>61</v>
      </c>
      <c r="H2" s="25" t="s">
        <v>62</v>
      </c>
      <c r="I2" s="51" t="s">
        <v>63</v>
      </c>
      <c r="J2" s="51" t="s">
        <v>64</v>
      </c>
      <c r="K2" s="25" t="s">
        <v>225</v>
      </c>
      <c r="L2" s="51" t="s">
        <v>65</v>
      </c>
      <c r="M2" s="25" t="s">
        <v>67</v>
      </c>
      <c r="N2" s="51" t="s">
        <v>68</v>
      </c>
      <c r="O2" s="25" t="s">
        <v>311</v>
      </c>
      <c r="P2" s="25" t="s">
        <v>314</v>
      </c>
      <c r="Q2" s="51" t="s">
        <v>321</v>
      </c>
      <c r="S2" s="27" t="s">
        <v>226</v>
      </c>
      <c r="T2" s="88" t="s">
        <v>458</v>
      </c>
      <c r="U2" s="25" t="s">
        <v>360</v>
      </c>
      <c r="V2" s="88" t="s">
        <v>178</v>
      </c>
      <c r="W2" s="25" t="s">
        <v>131</v>
      </c>
      <c r="X2" s="25" t="s">
        <v>132</v>
      </c>
      <c r="Y2" s="25" t="s">
        <v>133</v>
      </c>
      <c r="Z2" s="88" t="s">
        <v>335</v>
      </c>
      <c r="AA2" s="25" t="s">
        <v>361</v>
      </c>
      <c r="AB2" s="88" t="s">
        <v>179</v>
      </c>
      <c r="AC2" s="87" t="s">
        <v>134</v>
      </c>
      <c r="AD2" s="25" t="s">
        <v>135</v>
      </c>
      <c r="AE2" s="25" t="s">
        <v>59</v>
      </c>
      <c r="AF2" s="25" t="s">
        <v>136</v>
      </c>
      <c r="AG2" s="25" t="s">
        <v>137</v>
      </c>
      <c r="AH2" s="25" t="s">
        <v>362</v>
      </c>
      <c r="AI2" s="25" t="s">
        <v>138</v>
      </c>
      <c r="AJ2" s="88" t="s">
        <v>459</v>
      </c>
      <c r="AK2" s="25" t="s">
        <v>139</v>
      </c>
      <c r="AL2" s="25" t="s">
        <v>140</v>
      </c>
      <c r="AM2" s="25" t="s">
        <v>67</v>
      </c>
      <c r="AN2" s="25" t="s">
        <v>141</v>
      </c>
      <c r="AO2" s="25" t="s">
        <v>142</v>
      </c>
      <c r="AP2" s="25" t="s">
        <v>143</v>
      </c>
      <c r="AQ2" s="88" t="s">
        <v>460</v>
      </c>
      <c r="AR2" s="25" t="s">
        <v>363</v>
      </c>
      <c r="AS2" s="25" t="s">
        <v>144</v>
      </c>
      <c r="AT2" s="25" t="s">
        <v>368</v>
      </c>
      <c r="AU2" s="25" t="s">
        <v>57</v>
      </c>
      <c r="AV2" s="25" t="s">
        <v>128</v>
      </c>
      <c r="AW2" s="88" t="s">
        <v>461</v>
      </c>
      <c r="AX2" s="25" t="s">
        <v>145</v>
      </c>
      <c r="AY2" s="25" t="s">
        <v>146</v>
      </c>
      <c r="AZ2" s="25" t="s">
        <v>60</v>
      </c>
      <c r="BA2" s="25" t="s">
        <v>147</v>
      </c>
      <c r="BB2" s="25" t="s">
        <v>148</v>
      </c>
      <c r="BC2" s="25" t="s">
        <v>149</v>
      </c>
      <c r="BD2" s="25" t="s">
        <v>150</v>
      </c>
      <c r="BE2" s="25" t="s">
        <v>151</v>
      </c>
      <c r="BF2" s="25" t="s">
        <v>152</v>
      </c>
      <c r="BG2" s="25" t="s">
        <v>153</v>
      </c>
      <c r="BH2" s="25" t="s">
        <v>154</v>
      </c>
      <c r="BI2" s="25" t="s">
        <v>155</v>
      </c>
      <c r="BJ2" s="25" t="s">
        <v>156</v>
      </c>
      <c r="BK2" s="25" t="s">
        <v>54</v>
      </c>
      <c r="BL2" s="25" t="s">
        <v>53</v>
      </c>
      <c r="BM2" s="25" t="s">
        <v>157</v>
      </c>
      <c r="BN2" s="25" t="s">
        <v>158</v>
      </c>
      <c r="BO2" s="25" t="s">
        <v>159</v>
      </c>
      <c r="BP2" s="25" t="s">
        <v>160</v>
      </c>
      <c r="BQ2" s="25" t="s">
        <v>161</v>
      </c>
      <c r="BR2" s="25" t="s">
        <v>162</v>
      </c>
      <c r="BS2" s="25" t="s">
        <v>163</v>
      </c>
      <c r="BT2" s="25" t="s">
        <v>164</v>
      </c>
      <c r="BU2" s="25" t="s">
        <v>165</v>
      </c>
      <c r="BV2" s="25" t="s">
        <v>364</v>
      </c>
      <c r="BW2" s="25" t="s">
        <v>166</v>
      </c>
      <c r="BX2" s="25" t="s">
        <v>167</v>
      </c>
      <c r="BY2" s="25" t="s">
        <v>168</v>
      </c>
      <c r="BZ2" s="25" t="s">
        <v>61</v>
      </c>
      <c r="CA2" s="25" t="s">
        <v>369</v>
      </c>
      <c r="CB2" s="25" t="s">
        <v>169</v>
      </c>
      <c r="CC2" s="25" t="s">
        <v>170</v>
      </c>
      <c r="CD2" s="25" t="s">
        <v>171</v>
      </c>
      <c r="CE2" s="88" t="s">
        <v>172</v>
      </c>
      <c r="CF2" s="25" t="s">
        <v>173</v>
      </c>
      <c r="CG2" s="25" t="s">
        <v>174</v>
      </c>
      <c r="CH2" s="25" t="s">
        <v>370</v>
      </c>
      <c r="CJ2" s="25" t="s">
        <v>59</v>
      </c>
      <c r="CK2" s="25" t="s">
        <v>57</v>
      </c>
      <c r="CL2" s="25" t="s">
        <v>60</v>
      </c>
      <c r="CM2" s="25" t="s">
        <v>54</v>
      </c>
      <c r="CN2" s="25" t="s">
        <v>53</v>
      </c>
      <c r="CO2" s="25" t="s">
        <v>61</v>
      </c>
      <c r="CP2" s="25" t="s">
        <v>62</v>
      </c>
      <c r="CQ2" s="51" t="s">
        <v>63</v>
      </c>
      <c r="CR2" s="51" t="s">
        <v>64</v>
      </c>
      <c r="CS2" s="25" t="s">
        <v>66</v>
      </c>
      <c r="CT2" s="51" t="s">
        <v>65</v>
      </c>
      <c r="CU2" s="25" t="s">
        <v>67</v>
      </c>
      <c r="CV2" s="51" t="s">
        <v>68</v>
      </c>
      <c r="CW2" s="25" t="s">
        <v>311</v>
      </c>
      <c r="CX2" s="25" t="s">
        <v>314</v>
      </c>
      <c r="CY2" s="51" t="s">
        <v>321</v>
      </c>
    </row>
    <row r="3" spans="1:103" x14ac:dyDescent="0.25">
      <c r="A3" s="27" t="s">
        <v>0</v>
      </c>
      <c r="B3" s="25">
        <v>3111.4225110000002</v>
      </c>
      <c r="C3" s="25"/>
      <c r="D3" s="25">
        <v>9497.1770338999995</v>
      </c>
      <c r="E3" s="25">
        <v>285.12796631999998</v>
      </c>
      <c r="F3" s="25">
        <v>255.76479076000001</v>
      </c>
      <c r="G3" s="25">
        <v>6404.7624939999996</v>
      </c>
      <c r="H3" s="25">
        <v>1298.1304431999999</v>
      </c>
      <c r="I3" s="51">
        <v>35.169405802999997</v>
      </c>
      <c r="J3" s="51">
        <v>20.605331949</v>
      </c>
      <c r="K3" s="25"/>
      <c r="L3" s="51">
        <v>262.00012034999997</v>
      </c>
      <c r="M3" s="25"/>
      <c r="N3" s="51">
        <v>11.378871934999999</v>
      </c>
      <c r="O3" s="25">
        <v>33.236229563999999</v>
      </c>
      <c r="P3" s="25">
        <v>2.3732513574</v>
      </c>
      <c r="Q3" s="51">
        <v>0.24830598779999999</v>
      </c>
      <c r="R3" s="25"/>
      <c r="S3" s="27" t="s">
        <v>0</v>
      </c>
      <c r="T3" s="88">
        <v>0</v>
      </c>
      <c r="U3" s="25">
        <v>0</v>
      </c>
      <c r="V3" s="88">
        <v>33.325923547460199</v>
      </c>
      <c r="W3" s="25">
        <v>17.840177044679699</v>
      </c>
      <c r="X3" s="25">
        <v>17.840177044679699</v>
      </c>
      <c r="Y3" s="25">
        <v>0.66600832651902497</v>
      </c>
      <c r="Z3" s="88">
        <v>0</v>
      </c>
      <c r="AA3" s="25">
        <v>29.268771951437301</v>
      </c>
      <c r="AB3" s="88">
        <v>2.3795446979266601</v>
      </c>
      <c r="AC3" s="88">
        <v>5026.8799448772797</v>
      </c>
      <c r="AD3" s="25">
        <v>0</v>
      </c>
      <c r="AE3" s="25">
        <v>3118.8586617759302</v>
      </c>
      <c r="AF3" s="25">
        <v>51.213809853870998</v>
      </c>
      <c r="AG3" s="25">
        <v>873.208693624906</v>
      </c>
      <c r="AH3" s="25">
        <v>50.6217869889947</v>
      </c>
      <c r="AI3" s="25">
        <v>9.9858859872339403E-3</v>
      </c>
      <c r="AJ3" s="88">
        <v>0</v>
      </c>
      <c r="AK3" s="25">
        <v>133.78178509191699</v>
      </c>
      <c r="AL3" s="25">
        <v>133.78178509191699</v>
      </c>
      <c r="AM3" s="25">
        <v>0</v>
      </c>
      <c r="AN3" s="25">
        <v>0</v>
      </c>
      <c r="AO3" s="25">
        <v>31.3824580582361</v>
      </c>
      <c r="AP3" s="25">
        <v>4.7566057137077601E-2</v>
      </c>
      <c r="AQ3" s="88">
        <v>7.6945860166380706E-2</v>
      </c>
      <c r="AR3" s="25">
        <v>0</v>
      </c>
      <c r="AS3" s="25">
        <v>1.09407046667226</v>
      </c>
      <c r="AT3" s="25">
        <v>0</v>
      </c>
      <c r="AU3" s="25">
        <v>0</v>
      </c>
      <c r="AV3" s="25">
        <v>0</v>
      </c>
      <c r="AW3" s="88">
        <v>2174.6099467561698</v>
      </c>
      <c r="AX3" s="25">
        <v>8569.2881973224994</v>
      </c>
      <c r="AY3" s="25">
        <v>952.142116338346</v>
      </c>
      <c r="AZ3" s="25">
        <v>9521.4303136608396</v>
      </c>
      <c r="BA3" s="25">
        <v>4.0321341210270998E-5</v>
      </c>
      <c r="BB3" s="25">
        <v>75.106442237146794</v>
      </c>
      <c r="BC3" s="25">
        <v>2.1443845890088502</v>
      </c>
      <c r="BD3" s="25">
        <v>588.40114357857203</v>
      </c>
      <c r="BE3" s="25">
        <v>2.8455913254077001</v>
      </c>
      <c r="BF3" s="25">
        <v>7.0477817221404697</v>
      </c>
      <c r="BG3" s="25">
        <v>19.779277070939202</v>
      </c>
      <c r="BH3" s="25">
        <v>3.9821615994532502</v>
      </c>
      <c r="BI3" s="25">
        <v>0</v>
      </c>
      <c r="BJ3" s="25">
        <v>0.949118022255658</v>
      </c>
      <c r="BK3" s="25">
        <v>285.86459785798201</v>
      </c>
      <c r="BL3" s="25">
        <v>256.42239347872101</v>
      </c>
      <c r="BM3" s="25">
        <v>29.442204379261099</v>
      </c>
      <c r="BN3" s="25">
        <v>5.18952363630352E-5</v>
      </c>
      <c r="BO3" s="25">
        <v>1.1465526877097801E-5</v>
      </c>
      <c r="BP3" s="25">
        <v>8.7965544081967799</v>
      </c>
      <c r="BQ3" s="25">
        <v>3.0649779262223398E-5</v>
      </c>
      <c r="BR3" s="25">
        <v>46.183860732044799</v>
      </c>
      <c r="BS3" s="25">
        <v>11.3668237695729</v>
      </c>
      <c r="BT3" s="25">
        <v>6.0970317560365199</v>
      </c>
      <c r="BU3" s="25">
        <v>115.656051660025</v>
      </c>
      <c r="BV3" s="25">
        <v>270.61553770196298</v>
      </c>
      <c r="BW3" s="25">
        <v>6.3754301784090304</v>
      </c>
      <c r="BX3" s="25">
        <v>24.138618335400199</v>
      </c>
      <c r="BY3" s="25">
        <v>1.0596142992884601</v>
      </c>
      <c r="BZ3" s="25">
        <v>6422.3028289420399</v>
      </c>
      <c r="CA3" s="25">
        <v>357.23283172531899</v>
      </c>
      <c r="CB3" s="25">
        <v>0</v>
      </c>
      <c r="CC3" s="25">
        <v>0</v>
      </c>
      <c r="CD3" s="25">
        <v>24.9944071974802</v>
      </c>
      <c r="CE3" s="88">
        <v>0</v>
      </c>
      <c r="CF3" s="25">
        <v>19.198646235277099</v>
      </c>
      <c r="CG3" s="25">
        <v>1301.610385595</v>
      </c>
      <c r="CH3" s="25">
        <v>14.5057537851612</v>
      </c>
      <c r="CJ3" s="22">
        <f t="shared" ref="CJ3:CJ34" si="0">+(AE3-B3)/(B3+1E-50)</f>
        <v>2.3899521037854784E-3</v>
      </c>
      <c r="CK3" s="22">
        <f t="shared" ref="CK3:CK34" si="1">+(AU3-C3)/(C3+1E-50)</f>
        <v>0</v>
      </c>
      <c r="CL3" s="22">
        <f t="shared" ref="CL3:CL34" si="2">+(AZ3-D3)/(D3+1E-50)</f>
        <v>2.5537356705333013E-3</v>
      </c>
      <c r="CM3" s="22">
        <f t="shared" ref="CM3:CM34" si="3">+(BK3-E3)/(E3+1E-50)</f>
        <v>2.5835120542167262E-3</v>
      </c>
      <c r="CN3" s="22">
        <f t="shared" ref="CN3:CN34" si="4">+(BL3-F3)/(F3+1E-50)</f>
        <v>2.5711229319991271E-3</v>
      </c>
      <c r="CO3" s="22">
        <f t="shared" ref="CO3:CO34" si="5">+(BZ3-G3)/(G3+1E-50)</f>
        <v>2.7386394044232169E-3</v>
      </c>
      <c r="CP3" s="22">
        <f t="shared" ref="CP3:CP34" si="6">+(CG3-H3)/(H3+1E-50)</f>
        <v>2.6807339841917054E-3</v>
      </c>
      <c r="CQ3" s="72">
        <f t="shared" ref="CQ3:CQ34" si="7">+(X3-I3)/(I3+1E-50)</f>
        <v>-0.49273589822328168</v>
      </c>
      <c r="CR3" s="72">
        <f t="shared" ref="CR3:CR34" si="8">+(AA3-J3)/(J3+1E-50)</f>
        <v>0.4204465147118267</v>
      </c>
      <c r="CS3" s="22">
        <f t="shared" ref="CS3:CS34" si="9">+(AD3-K3)/(K3+1E-50)</f>
        <v>0</v>
      </c>
      <c r="CT3" s="72">
        <f t="shared" ref="CT3:CT34" si="10">+(AL3-L3)/(L3+1E-50)</f>
        <v>-0.48938273420179745</v>
      </c>
      <c r="CU3" s="22">
        <f t="shared" ref="CU3:CU34" si="11">+(AM3-M3)/(M3+1E-50)</f>
        <v>0</v>
      </c>
      <c r="CV3" s="72">
        <f t="shared" ref="CV3:CV34" si="12">+(AS3-N3)/(N3+1E-50)</f>
        <v>-0.90385070919841926</v>
      </c>
      <c r="CW3" s="22">
        <f>+(V3-O3)/(O3+1E-50)</f>
        <v>2.698681066920821E-3</v>
      </c>
      <c r="CX3" s="22">
        <f>+(AB3-P3)/(P3+1E-50)</f>
        <v>2.6517800177536664E-3</v>
      </c>
      <c r="CY3" s="72">
        <f t="shared" ref="CY3:CY34" si="13">+(AT3-Q3)/(Q3+1E-50)</f>
        <v>-1</v>
      </c>
    </row>
    <row r="4" spans="1:103" x14ac:dyDescent="0.25">
      <c r="A4" s="27" t="s">
        <v>2</v>
      </c>
      <c r="B4" s="25">
        <v>423.97841312000003</v>
      </c>
      <c r="C4" s="25"/>
      <c r="D4" s="25">
        <v>2248.4027424999999</v>
      </c>
      <c r="E4" s="25">
        <v>69.571110500000003</v>
      </c>
      <c r="F4" s="25">
        <v>69.571110500000003</v>
      </c>
      <c r="G4" s="25">
        <v>45.816304705</v>
      </c>
      <c r="H4" s="25">
        <v>207.76023916</v>
      </c>
      <c r="I4" s="51">
        <v>5.4309139166999998</v>
      </c>
      <c r="J4" s="51">
        <v>0.62748951559999999</v>
      </c>
      <c r="K4" s="25"/>
      <c r="L4" s="51">
        <v>41.106362662000002</v>
      </c>
      <c r="M4" s="25"/>
      <c r="N4" s="51">
        <v>0.83351573339999996</v>
      </c>
      <c r="O4" s="25">
        <v>5.0665104774999996</v>
      </c>
      <c r="P4" s="25">
        <v>0.26359515080000001</v>
      </c>
      <c r="Q4" s="51">
        <v>3.2724175899999999E-2</v>
      </c>
      <c r="R4" s="25"/>
      <c r="S4" s="27" t="s">
        <v>2</v>
      </c>
      <c r="T4" s="88">
        <v>5.51495786874781E-2</v>
      </c>
      <c r="U4" s="25">
        <v>0.111054684439226</v>
      </c>
      <c r="V4" s="88">
        <v>5.0804513737517203</v>
      </c>
      <c r="W4" s="25">
        <v>0.20189421517328601</v>
      </c>
      <c r="X4" s="25">
        <v>0.19751444899758899</v>
      </c>
      <c r="Y4" s="25">
        <v>0.179513636309899</v>
      </c>
      <c r="Z4" s="88">
        <v>2.64427177790637E-2</v>
      </c>
      <c r="AA4" s="25">
        <v>1.3423116861547799</v>
      </c>
      <c r="AB4" s="88">
        <v>0.26431740942808402</v>
      </c>
      <c r="AC4" s="88">
        <v>849.17784362243901</v>
      </c>
      <c r="AD4" s="25">
        <v>0</v>
      </c>
      <c r="AE4" s="25">
        <v>425.10895299194698</v>
      </c>
      <c r="AF4" s="25">
        <v>3.0313258285110098</v>
      </c>
      <c r="AG4" s="25">
        <v>140.21348156451199</v>
      </c>
      <c r="AH4" s="25">
        <v>1.4962281797210499</v>
      </c>
      <c r="AI4" s="25">
        <v>0.109667304328445</v>
      </c>
      <c r="AJ4" s="88">
        <v>3.1728156665950302E-2</v>
      </c>
      <c r="AK4" s="25">
        <v>14.201777236226301</v>
      </c>
      <c r="AL4" s="25">
        <v>14.201777236226301</v>
      </c>
      <c r="AM4" s="25">
        <v>0</v>
      </c>
      <c r="AN4" s="25">
        <v>0</v>
      </c>
      <c r="AO4" s="25">
        <v>1.49691390980571</v>
      </c>
      <c r="AP4" s="25">
        <v>3.0247683337646901E-2</v>
      </c>
      <c r="AQ4" s="88">
        <v>0.837222204129766</v>
      </c>
      <c r="AR4" s="25">
        <v>7.2450922945154206E-2</v>
      </c>
      <c r="AS4" s="25">
        <v>0.11332122520676501</v>
      </c>
      <c r="AT4" s="25">
        <v>1.35945203554953E-2</v>
      </c>
      <c r="AU4" s="25">
        <v>0</v>
      </c>
      <c r="AV4" s="25">
        <v>0</v>
      </c>
      <c r="AW4" s="88">
        <v>348.96318942663402</v>
      </c>
      <c r="AX4" s="25">
        <v>2029.1092718243799</v>
      </c>
      <c r="AY4" s="25">
        <v>225.456550004684</v>
      </c>
      <c r="AZ4" s="25">
        <v>2254.56582182906</v>
      </c>
      <c r="BA4" s="25">
        <v>2.25468071099058E-4</v>
      </c>
      <c r="BB4" s="25">
        <v>5.6921238628300603</v>
      </c>
      <c r="BC4" s="25">
        <v>0.55845611975506804</v>
      </c>
      <c r="BD4" s="25">
        <v>100.95586643601899</v>
      </c>
      <c r="BE4" s="25">
        <v>0.75345013200174005</v>
      </c>
      <c r="BF4" s="25">
        <v>1.97422483396441</v>
      </c>
      <c r="BG4" s="25">
        <v>4.7716380451616898</v>
      </c>
      <c r="BH4" s="25">
        <v>1.11617459062925</v>
      </c>
      <c r="BI4" s="25">
        <v>0</v>
      </c>
      <c r="BJ4" s="25">
        <v>0.26279180497913801</v>
      </c>
      <c r="BK4" s="25">
        <v>69.766441485994505</v>
      </c>
      <c r="BL4" s="25">
        <v>69.766441485994505</v>
      </c>
      <c r="BM4" s="25">
        <v>0</v>
      </c>
      <c r="BN4" s="25">
        <v>0</v>
      </c>
      <c r="BO4" s="25">
        <v>1.70222170781042E-7</v>
      </c>
      <c r="BP4" s="25">
        <v>2.0792305009452301</v>
      </c>
      <c r="BQ4" s="25">
        <v>0</v>
      </c>
      <c r="BR4" s="25">
        <v>12.8150662984948</v>
      </c>
      <c r="BS4" s="25">
        <v>3.18808305031496</v>
      </c>
      <c r="BT4" s="25">
        <v>1.70914456257544</v>
      </c>
      <c r="BU4" s="25">
        <v>32.027213677474698</v>
      </c>
      <c r="BV4" s="25">
        <v>74.446423568149399</v>
      </c>
      <c r="BW4" s="25">
        <v>1.7440942387715801</v>
      </c>
      <c r="BX4" s="25">
        <v>6.7668708697784696</v>
      </c>
      <c r="BY4" s="25">
        <v>2.59092577588915E-6</v>
      </c>
      <c r="BZ4" s="25">
        <v>45.941129979001097</v>
      </c>
      <c r="CA4" s="25">
        <v>55.869172636231298</v>
      </c>
      <c r="CB4" s="25">
        <v>0</v>
      </c>
      <c r="CC4" s="25">
        <v>2.34582247933992E-2</v>
      </c>
      <c r="CD4" s="25">
        <v>1.22283756919918</v>
      </c>
      <c r="CE4" s="88">
        <v>0</v>
      </c>
      <c r="CF4" s="25">
        <v>2.19389193371582</v>
      </c>
      <c r="CG4" s="25">
        <v>208.32403302523699</v>
      </c>
      <c r="CH4" s="25">
        <v>0.82170872321830501</v>
      </c>
      <c r="CJ4" s="22">
        <f t="shared" si="0"/>
        <v>2.6665033807439869E-3</v>
      </c>
      <c r="CK4" s="22">
        <f t="shared" si="1"/>
        <v>0</v>
      </c>
      <c r="CL4" s="22">
        <f t="shared" si="2"/>
        <v>2.7410922485387916E-3</v>
      </c>
      <c r="CM4" s="22">
        <f t="shared" si="3"/>
        <v>2.8076450784050985E-3</v>
      </c>
      <c r="CN4" s="22">
        <f t="shared" si="4"/>
        <v>2.8076450784050985E-3</v>
      </c>
      <c r="CO4" s="22">
        <f t="shared" si="5"/>
        <v>2.724472757129069E-3</v>
      </c>
      <c r="CP4" s="22">
        <f t="shared" si="6"/>
        <v>2.7136754728261563E-3</v>
      </c>
      <c r="CQ4" s="72">
        <f t="shared" si="7"/>
        <v>-0.96363145282228935</v>
      </c>
      <c r="CR4" s="72">
        <f t="shared" si="8"/>
        <v>1.1391778711573741</v>
      </c>
      <c r="CS4" s="22">
        <f t="shared" si="9"/>
        <v>0</v>
      </c>
      <c r="CT4" s="72">
        <f t="shared" si="10"/>
        <v>-0.65451145962484147</v>
      </c>
      <c r="CU4" s="22">
        <f t="shared" si="11"/>
        <v>0</v>
      </c>
      <c r="CV4" s="72">
        <f t="shared" si="12"/>
        <v>-0.86404428774905595</v>
      </c>
      <c r="CW4" s="79">
        <f t="shared" ref="CW4:CW52" si="14">+(V4-O4)/(O4+1E-50)</f>
        <v>2.7515775036153927E-3</v>
      </c>
      <c r="CX4" s="79">
        <f t="shared" ref="CX4:CX52" si="15">+(AB4-P4)/(P4+1E-50)</f>
        <v>2.7400300266980666E-3</v>
      </c>
      <c r="CY4" s="72">
        <f t="shared" si="13"/>
        <v>-0.5845725680903916</v>
      </c>
    </row>
    <row r="5" spans="1:103" x14ac:dyDescent="0.25">
      <c r="A5" s="27" t="s">
        <v>3</v>
      </c>
      <c r="B5" s="25">
        <v>1349.0670903</v>
      </c>
      <c r="C5" s="25">
        <v>7.9717017600000002</v>
      </c>
      <c r="D5" s="25">
        <v>5613.1098419999998</v>
      </c>
      <c r="E5" s="25">
        <v>128.30462059999999</v>
      </c>
      <c r="F5" s="25">
        <v>126.91520327000001</v>
      </c>
      <c r="G5" s="25">
        <v>92.246026525999994</v>
      </c>
      <c r="H5" s="25">
        <v>486.04931606000002</v>
      </c>
      <c r="I5" s="51">
        <v>25.230346698000002</v>
      </c>
      <c r="J5" s="51">
        <v>3.2100844108</v>
      </c>
      <c r="K5" s="25"/>
      <c r="L5" s="51">
        <v>156.37506334</v>
      </c>
      <c r="M5" s="25"/>
      <c r="N5" s="51">
        <v>8.9076832347000003</v>
      </c>
      <c r="O5" s="25">
        <v>20.259077388000001</v>
      </c>
      <c r="P5" s="25">
        <v>1.4419884146999999</v>
      </c>
      <c r="Q5" s="51">
        <v>0.18837038589999999</v>
      </c>
      <c r="R5" s="25"/>
      <c r="S5" s="27" t="s">
        <v>3</v>
      </c>
      <c r="T5" s="88">
        <v>0</v>
      </c>
      <c r="U5" s="25">
        <v>0</v>
      </c>
      <c r="V5" s="88">
        <v>20.314541886396999</v>
      </c>
      <c r="W5" s="25">
        <v>1.60597825542768</v>
      </c>
      <c r="X5" s="25">
        <v>1.60597825542768</v>
      </c>
      <c r="Y5" s="25">
        <v>0.58923964446087496</v>
      </c>
      <c r="Z5" s="88">
        <v>0</v>
      </c>
      <c r="AA5" s="25">
        <v>5.5938734991091401</v>
      </c>
      <c r="AB5" s="88">
        <v>1.4458700826839801</v>
      </c>
      <c r="AC5" s="88">
        <v>3819.1020517492798</v>
      </c>
      <c r="AD5" s="25">
        <v>0</v>
      </c>
      <c r="AE5" s="25">
        <v>1352.72554562961</v>
      </c>
      <c r="AF5" s="25">
        <v>30.8546423045305</v>
      </c>
      <c r="AG5" s="25">
        <v>694.55320397764694</v>
      </c>
      <c r="AH5" s="25">
        <v>15.8903119674821</v>
      </c>
      <c r="AI5" s="25">
        <v>0</v>
      </c>
      <c r="AJ5" s="88">
        <v>0</v>
      </c>
      <c r="AK5" s="25">
        <v>42.6355519222558</v>
      </c>
      <c r="AL5" s="25">
        <v>42.6355519222558</v>
      </c>
      <c r="AM5" s="25">
        <v>0</v>
      </c>
      <c r="AN5" s="25">
        <v>0</v>
      </c>
      <c r="AO5" s="25">
        <v>15.2139008027219</v>
      </c>
      <c r="AP5" s="25">
        <v>0</v>
      </c>
      <c r="AQ5" s="88">
        <v>0</v>
      </c>
      <c r="AR5" s="25">
        <v>0</v>
      </c>
      <c r="AS5" s="25">
        <v>9.3877406994163793E-3</v>
      </c>
      <c r="AT5" s="25">
        <v>0</v>
      </c>
      <c r="AU5" s="25">
        <v>7.9936738371996796</v>
      </c>
      <c r="AV5" s="25">
        <v>0</v>
      </c>
      <c r="AW5" s="88">
        <v>1181.6800120059199</v>
      </c>
      <c r="AX5" s="25">
        <v>5065.4462980296303</v>
      </c>
      <c r="AY5" s="25">
        <v>562.82774459665995</v>
      </c>
      <c r="AZ5" s="25">
        <v>5628.2740426262899</v>
      </c>
      <c r="BA5" s="25">
        <v>0</v>
      </c>
      <c r="BB5" s="25">
        <v>58.6413274354218</v>
      </c>
      <c r="BC5" s="25">
        <v>1.0186665158705099</v>
      </c>
      <c r="BD5" s="25">
        <v>154.48712182564</v>
      </c>
      <c r="BE5" s="25">
        <v>1.3743764248747401</v>
      </c>
      <c r="BF5" s="25">
        <v>3.60138455331602</v>
      </c>
      <c r="BG5" s="25">
        <v>8.7049592760021604</v>
      </c>
      <c r="BH5" s="25">
        <v>2.0361094010593201</v>
      </c>
      <c r="BI5" s="25">
        <v>0</v>
      </c>
      <c r="BJ5" s="25">
        <v>0.47937447574640202</v>
      </c>
      <c r="BK5" s="25">
        <v>128.65999657444499</v>
      </c>
      <c r="BL5" s="25">
        <v>127.266766612794</v>
      </c>
      <c r="BM5" s="25">
        <v>1.3932299616505901</v>
      </c>
      <c r="BN5" s="25">
        <v>0</v>
      </c>
      <c r="BO5" s="25">
        <v>0</v>
      </c>
      <c r="BP5" s="25">
        <v>3.7922787585773499</v>
      </c>
      <c r="BQ5" s="25">
        <v>0</v>
      </c>
      <c r="BR5" s="25">
        <v>23.377064105777698</v>
      </c>
      <c r="BS5" s="25">
        <v>5.8156216870869804</v>
      </c>
      <c r="BT5" s="25">
        <v>3.11781485253834</v>
      </c>
      <c r="BU5" s="25">
        <v>58.423728998605398</v>
      </c>
      <c r="BV5" s="25">
        <v>153.15796914538399</v>
      </c>
      <c r="BW5" s="25">
        <v>3.1814232891857701</v>
      </c>
      <c r="BX5" s="25">
        <v>12.343937944300199</v>
      </c>
      <c r="BY5" s="25">
        <v>2.6329853666672001E-5</v>
      </c>
      <c r="BZ5" s="25">
        <v>92.495929053500603</v>
      </c>
      <c r="CA5" s="25">
        <v>41.320365538843703</v>
      </c>
      <c r="CB5" s="25">
        <v>0</v>
      </c>
      <c r="CC5" s="25">
        <v>0</v>
      </c>
      <c r="CD5" s="25">
        <v>2.9548360578095898</v>
      </c>
      <c r="CE5" s="88">
        <v>0</v>
      </c>
      <c r="CF5" s="25">
        <v>0.784113126105212</v>
      </c>
      <c r="CG5" s="25">
        <v>487.37796976625498</v>
      </c>
      <c r="CH5" s="25">
        <v>4.9925179911013302</v>
      </c>
      <c r="CJ5" s="22">
        <f t="shared" si="0"/>
        <v>2.7118409128165941E-3</v>
      </c>
      <c r="CK5" s="22">
        <f t="shared" si="1"/>
        <v>2.7562593108951703E-3</v>
      </c>
      <c r="CL5" s="22">
        <f t="shared" si="2"/>
        <v>2.7015684804213456E-3</v>
      </c>
      <c r="CM5" s="22">
        <f t="shared" si="3"/>
        <v>2.7697831362824376E-3</v>
      </c>
      <c r="CN5" s="22">
        <f t="shared" si="4"/>
        <v>2.7700648443675976E-3</v>
      </c>
      <c r="CO5" s="22">
        <f t="shared" si="5"/>
        <v>2.7090871760224035E-3</v>
      </c>
      <c r="CP5" s="22">
        <f t="shared" si="6"/>
        <v>2.73357797728274E-3</v>
      </c>
      <c r="CQ5" s="72">
        <f t="shared" si="7"/>
        <v>-0.93634735682982173</v>
      </c>
      <c r="CR5" s="72">
        <f t="shared" si="8"/>
        <v>0.74259389575212609</v>
      </c>
      <c r="CS5" s="22">
        <f t="shared" si="9"/>
        <v>0</v>
      </c>
      <c r="CT5" s="72">
        <f t="shared" si="10"/>
        <v>-0.72735069766491456</v>
      </c>
      <c r="CU5" s="22">
        <f t="shared" si="11"/>
        <v>0</v>
      </c>
      <c r="CV5" s="72">
        <f t="shared" si="12"/>
        <v>-0.99894610748361068</v>
      </c>
      <c r="CW5" s="79">
        <f t="shared" si="14"/>
        <v>2.7377603300854313E-3</v>
      </c>
      <c r="CX5" s="79">
        <f t="shared" si="15"/>
        <v>2.691885693677864E-3</v>
      </c>
      <c r="CY5" s="72">
        <f t="shared" si="13"/>
        <v>-1</v>
      </c>
    </row>
    <row r="6" spans="1:103" x14ac:dyDescent="0.25">
      <c r="A6" s="27" t="s">
        <v>4</v>
      </c>
      <c r="B6" s="25">
        <v>2988.7277462000002</v>
      </c>
      <c r="C6" s="25">
        <v>55.666922880999998</v>
      </c>
      <c r="D6" s="25">
        <v>3065.1581648000001</v>
      </c>
      <c r="E6" s="25">
        <v>665.11126716000001</v>
      </c>
      <c r="F6" s="25">
        <v>660.49640449000003</v>
      </c>
      <c r="G6" s="25">
        <v>322.80531016999998</v>
      </c>
      <c r="H6" s="25">
        <v>2368.8956715999998</v>
      </c>
      <c r="I6" s="51">
        <v>17.142450258</v>
      </c>
      <c r="J6" s="51">
        <v>28.667751688999999</v>
      </c>
      <c r="K6" s="25">
        <v>7.2274037400000005E-2</v>
      </c>
      <c r="L6" s="51">
        <v>180.81054612</v>
      </c>
      <c r="M6" s="25">
        <v>0.473711785</v>
      </c>
      <c r="N6" s="51">
        <v>6.6689042434000001</v>
      </c>
      <c r="O6" s="25">
        <v>4.9930256658000003</v>
      </c>
      <c r="P6" s="25">
        <v>1.6834323805</v>
      </c>
      <c r="Q6" s="51">
        <v>0.9291996106</v>
      </c>
      <c r="R6" s="25"/>
      <c r="S6" s="27" t="s">
        <v>4</v>
      </c>
      <c r="T6" s="88">
        <v>0.81423713077103399</v>
      </c>
      <c r="U6" s="25">
        <v>7.9802617342526299</v>
      </c>
      <c r="V6" s="88">
        <v>5.0046952065094299</v>
      </c>
      <c r="W6" s="25">
        <v>3.0231426545880602</v>
      </c>
      <c r="X6" s="25">
        <v>2.9824155763955198</v>
      </c>
      <c r="Y6" s="25">
        <v>1.5237357480945799</v>
      </c>
      <c r="Z6" s="88">
        <v>0.24582204201493099</v>
      </c>
      <c r="AA6" s="25">
        <v>82.332373199880706</v>
      </c>
      <c r="AB6" s="88">
        <v>1.6874579384627699</v>
      </c>
      <c r="AC6" s="88">
        <v>3429.1985817959899</v>
      </c>
      <c r="AD6" s="25">
        <v>7.2471794092481404E-2</v>
      </c>
      <c r="AE6" s="25">
        <v>2995.6774732752301</v>
      </c>
      <c r="AF6" s="25">
        <v>26.215370896920401</v>
      </c>
      <c r="AG6" s="25">
        <v>447.15544748295702</v>
      </c>
      <c r="AH6" s="25">
        <v>12.9381954859081</v>
      </c>
      <c r="AI6" s="25">
        <v>6.2361016566388798</v>
      </c>
      <c r="AJ6" s="88">
        <v>0.29528620497938601</v>
      </c>
      <c r="AK6" s="25">
        <v>207.009025429769</v>
      </c>
      <c r="AL6" s="25">
        <v>207.009025429769</v>
      </c>
      <c r="AM6" s="25">
        <v>0.47500720942239999</v>
      </c>
      <c r="AN6" s="25">
        <v>0</v>
      </c>
      <c r="AO6" s="25">
        <v>31.957556474403599</v>
      </c>
      <c r="AP6" s="25">
        <v>0.355930908581372</v>
      </c>
      <c r="AQ6" s="88">
        <v>11.9673076301679</v>
      </c>
      <c r="AR6" s="25">
        <v>1.1704025800911999</v>
      </c>
      <c r="AS6" s="25">
        <v>4.3295331437467501</v>
      </c>
      <c r="AT6" s="25">
        <v>0.127343026202518</v>
      </c>
      <c r="AU6" s="25">
        <v>55.808719826643703</v>
      </c>
      <c r="AV6" s="25">
        <v>0</v>
      </c>
      <c r="AW6" s="88">
        <v>2836.1336215986698</v>
      </c>
      <c r="AX6" s="25">
        <v>2765.5119225513999</v>
      </c>
      <c r="AY6" s="25">
        <v>307.27926039782301</v>
      </c>
      <c r="AZ6" s="25">
        <v>3072.79118294922</v>
      </c>
      <c r="BA6" s="25">
        <v>3.3747197743613099E-3</v>
      </c>
      <c r="BB6" s="25">
        <v>71.224915591956901</v>
      </c>
      <c r="BC6" s="25">
        <v>5.2134978838053803</v>
      </c>
      <c r="BD6" s="25">
        <v>1327.4289514556899</v>
      </c>
      <c r="BE6" s="25">
        <v>6.9723104227823196</v>
      </c>
      <c r="BF6" s="25">
        <v>18.079206491542699</v>
      </c>
      <c r="BG6" s="25">
        <v>53.085666701499697</v>
      </c>
      <c r="BH6" s="25">
        <v>10.3278100484108</v>
      </c>
      <c r="BI6" s="25">
        <v>0.13016686185345799</v>
      </c>
      <c r="BJ6" s="25">
        <v>2.4285250213455898</v>
      </c>
      <c r="BK6" s="25">
        <v>666.89425510728097</v>
      </c>
      <c r="BL6" s="25">
        <v>662.28474593676594</v>
      </c>
      <c r="BM6" s="25">
        <v>4.6095091705142703</v>
      </c>
      <c r="BN6" s="25">
        <v>3.4907011645915601E-3</v>
      </c>
      <c r="BO6" s="25">
        <v>2.4222574467170398E-3</v>
      </c>
      <c r="BP6" s="25">
        <v>26.855698443986601</v>
      </c>
      <c r="BQ6" s="25">
        <v>1.42393968046208E-2</v>
      </c>
      <c r="BR6" s="25">
        <v>118.308473373038</v>
      </c>
      <c r="BS6" s="25">
        <v>29.386489607963199</v>
      </c>
      <c r="BT6" s="25">
        <v>15.7472203764409</v>
      </c>
      <c r="BU6" s="25">
        <v>296.43152218731598</v>
      </c>
      <c r="BV6" s="25">
        <v>310.69670286090098</v>
      </c>
      <c r="BW6" s="25">
        <v>16.3163205370459</v>
      </c>
      <c r="BX6" s="25">
        <v>62.960745208265003</v>
      </c>
      <c r="BY6" s="25">
        <v>2.0940416054513598E-2</v>
      </c>
      <c r="BZ6" s="25">
        <v>323.68186286765399</v>
      </c>
      <c r="CA6" s="25">
        <v>783.55386055380598</v>
      </c>
      <c r="CB6" s="25">
        <v>1.9873408012301701E-3</v>
      </c>
      <c r="CC6" s="25">
        <v>2.1136999660888902</v>
      </c>
      <c r="CD6" s="25">
        <v>128.18525671482101</v>
      </c>
      <c r="CE6" s="88">
        <v>0</v>
      </c>
      <c r="CF6" s="25">
        <v>99.293309361206695</v>
      </c>
      <c r="CG6" s="25">
        <v>2374.26926145162</v>
      </c>
      <c r="CH6" s="25">
        <v>44.691386550625602</v>
      </c>
      <c r="CJ6" s="22">
        <f t="shared" si="0"/>
        <v>2.3253128639991109E-3</v>
      </c>
      <c r="CK6" s="22">
        <f t="shared" si="1"/>
        <v>2.5472387964900873E-3</v>
      </c>
      <c r="CL6" s="22">
        <f t="shared" si="2"/>
        <v>2.4902526195472621E-3</v>
      </c>
      <c r="CM6" s="22">
        <f t="shared" si="3"/>
        <v>2.6807363449039877E-3</v>
      </c>
      <c r="CN6" s="22">
        <f t="shared" si="4"/>
        <v>2.7075718120627376E-3</v>
      </c>
      <c r="CO6" s="22">
        <f t="shared" si="5"/>
        <v>2.7154221756525137E-3</v>
      </c>
      <c r="CP6" s="22">
        <f t="shared" si="6"/>
        <v>2.2683944742871477E-3</v>
      </c>
      <c r="CQ6" s="72">
        <f t="shared" si="7"/>
        <v>-0.82602162867565021</v>
      </c>
      <c r="CR6" s="72">
        <f t="shared" si="8"/>
        <v>1.8719508279915851</v>
      </c>
      <c r="CS6" s="22">
        <f t="shared" si="9"/>
        <v>2.7362065216713482E-3</v>
      </c>
      <c r="CT6" s="72">
        <f t="shared" si="10"/>
        <v>0.14489464177814962</v>
      </c>
      <c r="CU6" s="22">
        <f t="shared" si="11"/>
        <v>2.7346257015750481E-3</v>
      </c>
      <c r="CV6" s="72">
        <f t="shared" si="12"/>
        <v>-0.35078792771218004</v>
      </c>
      <c r="CW6" s="79">
        <f t="shared" si="14"/>
        <v>2.3371681802800966E-3</v>
      </c>
      <c r="CX6" s="79">
        <f t="shared" si="15"/>
        <v>2.3912798692717866E-3</v>
      </c>
      <c r="CY6" s="72">
        <f t="shared" si="13"/>
        <v>-0.86295406848019396</v>
      </c>
    </row>
    <row r="7" spans="1:103" x14ac:dyDescent="0.25">
      <c r="A7" s="27" t="s">
        <v>5</v>
      </c>
      <c r="B7" s="25">
        <v>11960.660255000001</v>
      </c>
      <c r="C7" s="25"/>
      <c r="D7" s="25">
        <v>14672.866610999999</v>
      </c>
      <c r="E7" s="25">
        <v>485.99395476000001</v>
      </c>
      <c r="F7" s="25">
        <v>459.99222176000001</v>
      </c>
      <c r="G7" s="25">
        <v>477.19151538</v>
      </c>
      <c r="H7" s="25">
        <v>12013.494607000001</v>
      </c>
      <c r="I7" s="51"/>
      <c r="J7" s="51"/>
      <c r="K7" s="25"/>
      <c r="L7" s="51"/>
      <c r="M7" s="25"/>
      <c r="N7" s="51"/>
      <c r="O7" s="25"/>
      <c r="P7" s="25"/>
      <c r="Q7" s="51"/>
      <c r="R7" s="25"/>
      <c r="S7" s="27" t="s">
        <v>5</v>
      </c>
      <c r="T7" s="88">
        <v>5.9333707422411001E-2</v>
      </c>
      <c r="U7" s="25">
        <v>1.1966969417205999</v>
      </c>
      <c r="V7" s="88">
        <v>0</v>
      </c>
      <c r="W7" s="25">
        <v>116.244142649229</v>
      </c>
      <c r="X7" s="25">
        <v>116.238899662161</v>
      </c>
      <c r="Y7" s="25">
        <v>6.04203374002216</v>
      </c>
      <c r="Z7" s="88">
        <v>2.84488686810297E-2</v>
      </c>
      <c r="AA7" s="25">
        <v>159.74400948931699</v>
      </c>
      <c r="AB7" s="88">
        <v>0</v>
      </c>
      <c r="AC7" s="88">
        <v>48611.251269971101</v>
      </c>
      <c r="AD7" s="25">
        <v>0</v>
      </c>
      <c r="AE7" s="25">
        <v>11993.499786566999</v>
      </c>
      <c r="AF7" s="25">
        <v>415.19189325583699</v>
      </c>
      <c r="AG7" s="25">
        <v>8649.0779094416994</v>
      </c>
      <c r="AH7" s="25">
        <v>365.06686609050598</v>
      </c>
      <c r="AI7" s="25">
        <v>4.2795711650034001</v>
      </c>
      <c r="AJ7" s="88">
        <v>3.4136503315200503E-2</v>
      </c>
      <c r="AK7" s="25">
        <v>791.24461161573697</v>
      </c>
      <c r="AL7" s="25">
        <v>791.24461161573697</v>
      </c>
      <c r="AM7" s="25">
        <v>0</v>
      </c>
      <c r="AN7" s="25">
        <v>0</v>
      </c>
      <c r="AO7" s="25">
        <v>160.983089807787</v>
      </c>
      <c r="AP7" s="25">
        <v>5.7374423084200099E-2</v>
      </c>
      <c r="AQ7" s="88">
        <v>1.7259160706391199</v>
      </c>
      <c r="AR7" s="25">
        <v>0.798637204235076</v>
      </c>
      <c r="AS7" s="25">
        <v>6.7447013683187498</v>
      </c>
      <c r="AT7" s="25">
        <v>1.46282003171017E-2</v>
      </c>
      <c r="AU7" s="25">
        <v>0</v>
      </c>
      <c r="AV7" s="25">
        <v>0</v>
      </c>
      <c r="AW7" s="88">
        <v>20694.943487160799</v>
      </c>
      <c r="AX7" s="25">
        <v>13241.621820742601</v>
      </c>
      <c r="AY7" s="25">
        <v>1471.3044702238101</v>
      </c>
      <c r="AZ7" s="25">
        <v>14712.926290966399</v>
      </c>
      <c r="BA7" s="25">
        <v>2.47094929744208E-4</v>
      </c>
      <c r="BB7" s="25">
        <v>598.87187993051998</v>
      </c>
      <c r="BC7" s="25">
        <v>4.4501582546007699</v>
      </c>
      <c r="BD7" s="25">
        <v>5725.1502099763602</v>
      </c>
      <c r="BE7" s="25">
        <v>5.6659523748739096</v>
      </c>
      <c r="BF7" s="25">
        <v>12.2270449990905</v>
      </c>
      <c r="BG7" s="25">
        <v>33.282529585696302</v>
      </c>
      <c r="BH7" s="25">
        <v>7.0522588184328399</v>
      </c>
      <c r="BI7" s="25">
        <v>0.11394594112556999</v>
      </c>
      <c r="BJ7" s="25">
        <v>1.8316777795047301</v>
      </c>
      <c r="BK7" s="25">
        <v>488.07216028267499</v>
      </c>
      <c r="BL7" s="25">
        <v>461.18342815196303</v>
      </c>
      <c r="BM7" s="25">
        <v>26.888732130712</v>
      </c>
      <c r="BN7" s="25">
        <v>1.97631856787755E-2</v>
      </c>
      <c r="BO7" s="25">
        <v>7.5194091044274401E-3</v>
      </c>
      <c r="BP7" s="25">
        <v>23.4874048574436</v>
      </c>
      <c r="BQ7" s="25">
        <v>5.86664983570057E-2</v>
      </c>
      <c r="BR7" s="25">
        <v>80.845833054999702</v>
      </c>
      <c r="BS7" s="25">
        <v>19.860785464486199</v>
      </c>
      <c r="BT7" s="25">
        <v>10.6530392146034</v>
      </c>
      <c r="BU7" s="25">
        <v>202.32880922193399</v>
      </c>
      <c r="BV7" s="25">
        <v>3400.7075356755699</v>
      </c>
      <c r="BW7" s="25">
        <v>12.2786112038889</v>
      </c>
      <c r="BX7" s="25">
        <v>42.545985142721698</v>
      </c>
      <c r="BY7" s="25">
        <v>4.4734431454203802</v>
      </c>
      <c r="BZ7" s="25">
        <v>478.49835467737802</v>
      </c>
      <c r="CA7" s="25">
        <v>2929.0314667118701</v>
      </c>
      <c r="CB7" s="25">
        <v>4.74307317691538E-2</v>
      </c>
      <c r="CC7" s="25">
        <v>2.6486688209791699E-2</v>
      </c>
      <c r="CD7" s="25">
        <v>140.51039224623099</v>
      </c>
      <c r="CE7" s="88">
        <v>0</v>
      </c>
      <c r="CF7" s="25">
        <v>77.542743334163703</v>
      </c>
      <c r="CG7" s="25">
        <v>12046.389894960699</v>
      </c>
      <c r="CH7" s="25">
        <v>105.13417484101601</v>
      </c>
      <c r="CJ7" s="22">
        <f t="shared" si="0"/>
        <v>2.7456286581897089E-3</v>
      </c>
      <c r="CK7" s="22">
        <f t="shared" si="1"/>
        <v>0</v>
      </c>
      <c r="CL7" s="22">
        <f t="shared" si="2"/>
        <v>2.7301877014521392E-3</v>
      </c>
      <c r="CM7" s="22">
        <f t="shared" si="3"/>
        <v>4.2761962413735465E-3</v>
      </c>
      <c r="CN7" s="22">
        <f t="shared" si="4"/>
        <v>2.5896229014596922E-3</v>
      </c>
      <c r="CO7" s="22">
        <f t="shared" si="5"/>
        <v>2.7386054765398526E-3</v>
      </c>
      <c r="CP7" s="22">
        <f t="shared" si="6"/>
        <v>2.7381947582122575E-3</v>
      </c>
      <c r="CQ7" s="72">
        <f t="shared" si="7"/>
        <v>1.1623889966216101E+52</v>
      </c>
      <c r="CR7" s="72">
        <f t="shared" si="8"/>
        <v>1.5974400948931698E+52</v>
      </c>
      <c r="CS7" s="22">
        <f t="shared" si="9"/>
        <v>0</v>
      </c>
      <c r="CT7" s="72">
        <f t="shared" si="10"/>
        <v>7.9124461161573698E+52</v>
      </c>
      <c r="CU7" s="22">
        <f t="shared" si="11"/>
        <v>0</v>
      </c>
      <c r="CV7" s="72">
        <f t="shared" si="12"/>
        <v>6.7447013683187497E+50</v>
      </c>
      <c r="CW7" s="79">
        <f t="shared" si="14"/>
        <v>0</v>
      </c>
      <c r="CX7" s="79">
        <f t="shared" si="15"/>
        <v>0</v>
      </c>
      <c r="CY7" s="72">
        <f t="shared" si="13"/>
        <v>1.4628200317101701E+48</v>
      </c>
    </row>
    <row r="8" spans="1:103" x14ac:dyDescent="0.25">
      <c r="A8" s="27" t="s">
        <v>6</v>
      </c>
      <c r="B8" s="25">
        <v>167.68405770000001</v>
      </c>
      <c r="C8" s="25">
        <v>2.7245682999999998E-3</v>
      </c>
      <c r="D8" s="25">
        <v>221.28698777</v>
      </c>
      <c r="E8" s="25">
        <v>22.051844124999999</v>
      </c>
      <c r="F8" s="25">
        <v>22.051844124999999</v>
      </c>
      <c r="G8" s="25">
        <v>3.5624658769000002</v>
      </c>
      <c r="H8" s="25">
        <v>120.50665776</v>
      </c>
      <c r="I8" s="51">
        <v>0.1029273854</v>
      </c>
      <c r="J8" s="51">
        <v>2.9133953300000001E-2</v>
      </c>
      <c r="K8" s="25"/>
      <c r="L8" s="51">
        <v>1.7611977921999999</v>
      </c>
      <c r="M8" s="25"/>
      <c r="N8" s="51">
        <v>2.4912039999999999E-3</v>
      </c>
      <c r="O8" s="25">
        <v>2.0372602699999999E-2</v>
      </c>
      <c r="P8" s="25">
        <v>1.2974232000000001E-3</v>
      </c>
      <c r="Q8" s="51">
        <v>3.1879662E-3</v>
      </c>
      <c r="R8" s="25"/>
      <c r="S8" s="27" t="s">
        <v>6</v>
      </c>
      <c r="T8" s="88">
        <v>2.0340602777913601E-2</v>
      </c>
      <c r="U8" s="25">
        <v>4.0959575572738001E-2</v>
      </c>
      <c r="V8" s="88">
        <v>2.04273366726467E-2</v>
      </c>
      <c r="W8" s="25">
        <v>0.20193994911770799</v>
      </c>
      <c r="X8" s="25">
        <v>0.20032389877096499</v>
      </c>
      <c r="Y8" s="25">
        <v>0.117587003709022</v>
      </c>
      <c r="Z8" s="88">
        <v>9.7534494921396996E-3</v>
      </c>
      <c r="AA8" s="25">
        <v>12.631249116467099</v>
      </c>
      <c r="AB8" s="88">
        <v>1.3009556629839901E-3</v>
      </c>
      <c r="AC8" s="88">
        <v>467.571004949425</v>
      </c>
      <c r="AD8" s="25">
        <v>0</v>
      </c>
      <c r="AE8" s="25">
        <v>168.14296965095301</v>
      </c>
      <c r="AF8" s="25">
        <v>3.7950096436999501</v>
      </c>
      <c r="AG8" s="25">
        <v>83.160815441554206</v>
      </c>
      <c r="AH8" s="25">
        <v>1.9110816024525199</v>
      </c>
      <c r="AI8" s="25">
        <v>3.7895736346655398E-2</v>
      </c>
      <c r="AJ8" s="88">
        <v>1.17018221340134E-2</v>
      </c>
      <c r="AK8" s="25">
        <v>11.144333499514801</v>
      </c>
      <c r="AL8" s="25">
        <v>11.144333499514801</v>
      </c>
      <c r="AM8" s="25">
        <v>0</v>
      </c>
      <c r="AN8" s="25">
        <v>0</v>
      </c>
      <c r="AO8" s="25">
        <v>1.88476546264264</v>
      </c>
      <c r="AP8" s="25">
        <v>1.11444430756129E-2</v>
      </c>
      <c r="AQ8" s="88">
        <v>0.30873217816520598</v>
      </c>
      <c r="AR8" s="25">
        <v>2.67219795775063E-2</v>
      </c>
      <c r="AS8" s="25">
        <v>4.1796216262473901E-2</v>
      </c>
      <c r="AT8" s="25">
        <v>5.01429875798834E-3</v>
      </c>
      <c r="AU8" s="25">
        <v>2.7327464629595898E-3</v>
      </c>
      <c r="AV8" s="25">
        <v>0</v>
      </c>
      <c r="AW8" s="88">
        <v>204.13803744881099</v>
      </c>
      <c r="AX8" s="25">
        <v>199.70427596730499</v>
      </c>
      <c r="AY8" s="25">
        <v>22.189116146761599</v>
      </c>
      <c r="AZ8" s="25">
        <v>221.89339211406701</v>
      </c>
      <c r="BA8" s="25">
        <v>8.3143784239376306E-5</v>
      </c>
      <c r="BB8" s="25">
        <v>11.059456332029299</v>
      </c>
      <c r="BC8" s="25">
        <v>0.17700491358432999</v>
      </c>
      <c r="BD8" s="25">
        <v>44.480850824048197</v>
      </c>
      <c r="BE8" s="25">
        <v>0.23881257184587501</v>
      </c>
      <c r="BF8" s="25">
        <v>0.62577944410456698</v>
      </c>
      <c r="BG8" s="25">
        <v>1.5124875660421999</v>
      </c>
      <c r="BH8" s="25">
        <v>0.35379838379161899</v>
      </c>
      <c r="BI8" s="25">
        <v>0</v>
      </c>
      <c r="BJ8" s="25">
        <v>8.3298088394318598E-2</v>
      </c>
      <c r="BK8" s="25">
        <v>22.113832813196801</v>
      </c>
      <c r="BL8" s="25">
        <v>22.113832813196801</v>
      </c>
      <c r="BM8" s="25">
        <v>0</v>
      </c>
      <c r="BN8" s="25">
        <v>0</v>
      </c>
      <c r="BO8" s="25">
        <v>0</v>
      </c>
      <c r="BP8" s="25">
        <v>0.65894429757987305</v>
      </c>
      <c r="BQ8" s="25">
        <v>0</v>
      </c>
      <c r="BR8" s="25">
        <v>4.0620223023969704</v>
      </c>
      <c r="BS8" s="25">
        <v>1.0105308209461099</v>
      </c>
      <c r="BT8" s="25">
        <v>0.54174607130849595</v>
      </c>
      <c r="BU8" s="25">
        <v>10.151721755871099</v>
      </c>
      <c r="BV8" s="25">
        <v>21.391452840752699</v>
      </c>
      <c r="BW8" s="25">
        <v>0.55280608420553901</v>
      </c>
      <c r="BX8" s="25">
        <v>2.14488051312577</v>
      </c>
      <c r="BY8" s="25">
        <v>0</v>
      </c>
      <c r="BZ8" s="25">
        <v>3.57223046430442</v>
      </c>
      <c r="CA8" s="25">
        <v>14.9555041298671</v>
      </c>
      <c r="CB8" s="25">
        <v>0</v>
      </c>
      <c r="CC8" s="25">
        <v>8.6538490523618995E-3</v>
      </c>
      <c r="CD8" s="25">
        <v>4.5104676949117204</v>
      </c>
      <c r="CE8" s="88">
        <v>0</v>
      </c>
      <c r="CF8" s="25">
        <v>4.8758363870171202</v>
      </c>
      <c r="CG8" s="25">
        <v>120.83671034353399</v>
      </c>
      <c r="CH8" s="25">
        <v>2.6062442987289201</v>
      </c>
      <c r="CJ8" s="22">
        <f t="shared" si="0"/>
        <v>2.736765541385125E-3</v>
      </c>
      <c r="CK8" s="22">
        <f t="shared" si="1"/>
        <v>3.001636244387785E-3</v>
      </c>
      <c r="CL8" s="22">
        <f t="shared" si="2"/>
        <v>2.7403524724973764E-3</v>
      </c>
      <c r="CM8" s="22">
        <f t="shared" si="3"/>
        <v>2.8110432780778668E-3</v>
      </c>
      <c r="CN8" s="22">
        <f t="shared" si="4"/>
        <v>2.8110432780778668E-3</v>
      </c>
      <c r="CO8" s="22">
        <f t="shared" si="5"/>
        <v>2.7409630693548881E-3</v>
      </c>
      <c r="CP8" s="22">
        <f t="shared" si="6"/>
        <v>2.7388742636222478E-3</v>
      </c>
      <c r="CQ8" s="72">
        <f t="shared" si="7"/>
        <v>0.94626432987158138</v>
      </c>
      <c r="CR8" s="72">
        <f t="shared" si="8"/>
        <v>432.55767706496249</v>
      </c>
      <c r="CS8" s="22">
        <f t="shared" si="9"/>
        <v>0</v>
      </c>
      <c r="CT8" s="72">
        <f t="shared" si="10"/>
        <v>5.3277012660763434</v>
      </c>
      <c r="CU8" s="22">
        <f t="shared" si="11"/>
        <v>0</v>
      </c>
      <c r="CV8" s="72">
        <f t="shared" si="12"/>
        <v>15.777516519110399</v>
      </c>
      <c r="CW8" s="79">
        <f t="shared" si="14"/>
        <v>2.6866460536581586E-3</v>
      </c>
      <c r="CX8" s="79">
        <f t="shared" si="15"/>
        <v>2.7226759811216617E-3</v>
      </c>
      <c r="CY8" s="72">
        <f t="shared" si="13"/>
        <v>0.57288328778025943</v>
      </c>
    </row>
    <row r="9" spans="1:103" x14ac:dyDescent="0.25">
      <c r="A9" s="27" t="s">
        <v>7</v>
      </c>
      <c r="B9" s="25">
        <v>11.208818000000001</v>
      </c>
      <c r="C9" s="25"/>
      <c r="D9" s="25">
        <v>18.781860000000002</v>
      </c>
      <c r="E9" s="25">
        <v>5.926463</v>
      </c>
      <c r="F9" s="25">
        <v>5.926463</v>
      </c>
      <c r="G9" s="25">
        <v>1.3436999999999999E-2</v>
      </c>
      <c r="H9" s="25">
        <v>5.4965400000000004</v>
      </c>
      <c r="I9" s="51">
        <v>0.40132200000000001</v>
      </c>
      <c r="J9" s="51">
        <v>5.3945279999999998E-2</v>
      </c>
      <c r="K9" s="25"/>
      <c r="L9" s="51">
        <v>2.6006040000000001</v>
      </c>
      <c r="M9" s="25"/>
      <c r="N9" s="51">
        <v>0.17098640000000001</v>
      </c>
      <c r="O9" s="25">
        <v>0.26769310000000002</v>
      </c>
      <c r="P9" s="25">
        <v>2.596103E-2</v>
      </c>
      <c r="Q9" s="51">
        <v>3.0028699999999999E-3</v>
      </c>
      <c r="R9" s="25"/>
      <c r="S9" s="27" t="s">
        <v>7</v>
      </c>
      <c r="T9" s="88">
        <v>0</v>
      </c>
      <c r="U9" s="25">
        <v>0</v>
      </c>
      <c r="V9" s="88">
        <v>0.26842509947419801</v>
      </c>
      <c r="W9" s="25">
        <v>1.77603965275882E-2</v>
      </c>
      <c r="X9" s="25">
        <v>1.77603965275882E-2</v>
      </c>
      <c r="Y9" s="25">
        <v>7.1581034441706801E-3</v>
      </c>
      <c r="Z9" s="88">
        <v>0</v>
      </c>
      <c r="AA9" s="25">
        <v>6.5107675105739699E-2</v>
      </c>
      <c r="AB9" s="88">
        <v>2.6032115132591401E-2</v>
      </c>
      <c r="AC9" s="88">
        <v>45.400849898708699</v>
      </c>
      <c r="AD9" s="25">
        <v>0</v>
      </c>
      <c r="AE9" s="25">
        <v>11.239503616131101</v>
      </c>
      <c r="AF9" s="25">
        <v>0.37295423323202997</v>
      </c>
      <c r="AG9" s="25">
        <v>8.2881292895913994</v>
      </c>
      <c r="AH9" s="25">
        <v>0.189436393370261</v>
      </c>
      <c r="AI9" s="25">
        <v>0</v>
      </c>
      <c r="AJ9" s="88">
        <v>0</v>
      </c>
      <c r="AK9" s="25">
        <v>0.47952974174308199</v>
      </c>
      <c r="AL9" s="25">
        <v>0.47952974174308199</v>
      </c>
      <c r="AM9" s="25">
        <v>0</v>
      </c>
      <c r="AN9" s="25">
        <v>0</v>
      </c>
      <c r="AO9" s="25">
        <v>0.18479091255477001</v>
      </c>
      <c r="AP9" s="25">
        <v>0</v>
      </c>
      <c r="AQ9" s="88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88">
        <v>13.7966771937367</v>
      </c>
      <c r="AX9" s="25">
        <v>16.949856446039199</v>
      </c>
      <c r="AY9" s="25">
        <v>1.8833359414011499</v>
      </c>
      <c r="AZ9" s="25">
        <v>18.833192387440299</v>
      </c>
      <c r="BA9" s="25">
        <v>0</v>
      </c>
      <c r="BB9" s="25">
        <v>0.71186284892276896</v>
      </c>
      <c r="BC9" s="25">
        <v>4.7570781262917798E-2</v>
      </c>
      <c r="BD9" s="25">
        <v>1.66054176398418</v>
      </c>
      <c r="BE9" s="25">
        <v>6.4179879296946005E-2</v>
      </c>
      <c r="BF9" s="25">
        <v>0.168179861439509</v>
      </c>
      <c r="BG9" s="25">
        <v>0.40647933332230801</v>
      </c>
      <c r="BH9" s="25">
        <v>9.50843135633858E-2</v>
      </c>
      <c r="BI9" s="25">
        <v>0</v>
      </c>
      <c r="BJ9" s="25">
        <v>2.2386119479488702E-2</v>
      </c>
      <c r="BK9" s="25">
        <v>5.9431181143868201</v>
      </c>
      <c r="BL9" s="25">
        <v>5.9431181143868201</v>
      </c>
      <c r="BM9" s="25">
        <v>0</v>
      </c>
      <c r="BN9" s="25">
        <v>0</v>
      </c>
      <c r="BO9" s="25">
        <v>0</v>
      </c>
      <c r="BP9" s="25">
        <v>0.17709149556044201</v>
      </c>
      <c r="BQ9" s="25">
        <v>0</v>
      </c>
      <c r="BR9" s="25">
        <v>1.09167114535623</v>
      </c>
      <c r="BS9" s="25">
        <v>0.27158302617437202</v>
      </c>
      <c r="BT9" s="25">
        <v>0.145594318689132</v>
      </c>
      <c r="BU9" s="25">
        <v>2.7282983514939199</v>
      </c>
      <c r="BV9" s="25">
        <v>1.7227460481555401</v>
      </c>
      <c r="BW9" s="25">
        <v>0.14856618131913399</v>
      </c>
      <c r="BX9" s="25">
        <v>0.57643330742902099</v>
      </c>
      <c r="BY9" s="25">
        <v>0</v>
      </c>
      <c r="BZ9" s="25">
        <v>1.3473153987334299E-2</v>
      </c>
      <c r="CA9" s="25">
        <v>0.38919615982883399</v>
      </c>
      <c r="CB9" s="25">
        <v>0</v>
      </c>
      <c r="CC9" s="25">
        <v>0</v>
      </c>
      <c r="CD9" s="25">
        <v>3.27825964992806E-2</v>
      </c>
      <c r="CE9" s="88">
        <v>0</v>
      </c>
      <c r="CF9" s="25">
        <v>7.0386962694488501E-3</v>
      </c>
      <c r="CG9" s="25">
        <v>5.5115944377386796</v>
      </c>
      <c r="CH9" s="25">
        <v>5.97675298930204E-2</v>
      </c>
      <c r="CJ9" s="22">
        <f t="shared" si="0"/>
        <v>2.7376317584155607E-3</v>
      </c>
      <c r="CK9" s="22">
        <f t="shared" si="1"/>
        <v>0</v>
      </c>
      <c r="CL9" s="22">
        <f t="shared" si="2"/>
        <v>2.7330832750482171E-3</v>
      </c>
      <c r="CM9" s="22">
        <f t="shared" si="3"/>
        <v>2.8102958521499422E-3</v>
      </c>
      <c r="CN9" s="22">
        <f t="shared" si="4"/>
        <v>2.8102958521499422E-3</v>
      </c>
      <c r="CO9" s="22">
        <f t="shared" si="5"/>
        <v>2.6906294064374461E-3</v>
      </c>
      <c r="CP9" s="22">
        <f t="shared" si="6"/>
        <v>2.7388935109503806E-3</v>
      </c>
      <c r="CQ9" s="72">
        <f t="shared" si="7"/>
        <v>-0.95574527056182268</v>
      </c>
      <c r="CR9" s="72">
        <f t="shared" si="8"/>
        <v>0.20692070011944882</v>
      </c>
      <c r="CS9" s="22">
        <f t="shared" si="9"/>
        <v>0</v>
      </c>
      <c r="CT9" s="72">
        <f t="shared" si="10"/>
        <v>-0.81560831955073443</v>
      </c>
      <c r="CU9" s="22">
        <f t="shared" si="11"/>
        <v>0</v>
      </c>
      <c r="CV9" s="72">
        <f t="shared" si="12"/>
        <v>-1</v>
      </c>
      <c r="CW9" s="79">
        <f t="shared" si="14"/>
        <v>2.7344727010072257E-3</v>
      </c>
      <c r="CX9" s="79">
        <f t="shared" si="15"/>
        <v>2.7381476232415142E-3</v>
      </c>
      <c r="CY9" s="72">
        <f t="shared" si="13"/>
        <v>-1</v>
      </c>
    </row>
    <row r="10" spans="1:103" x14ac:dyDescent="0.25">
      <c r="B10" s="25"/>
      <c r="C10" s="25"/>
      <c r="D10" s="25"/>
      <c r="E10" s="25"/>
      <c r="F10" s="25"/>
      <c r="G10" s="25"/>
      <c r="H10" s="25"/>
      <c r="I10" s="51"/>
      <c r="J10" s="51"/>
      <c r="K10" s="25"/>
      <c r="L10" s="51"/>
      <c r="M10" s="25"/>
      <c r="N10" s="51"/>
      <c r="O10" s="25"/>
      <c r="P10" s="25"/>
      <c r="Q10" s="51"/>
      <c r="R10" s="25"/>
      <c r="AC10" s="88"/>
      <c r="CJ10" s="22">
        <f t="shared" si="0"/>
        <v>0</v>
      </c>
      <c r="CK10" s="22">
        <f t="shared" si="1"/>
        <v>0</v>
      </c>
      <c r="CL10" s="22">
        <f t="shared" si="2"/>
        <v>0</v>
      </c>
      <c r="CM10" s="22">
        <f t="shared" si="3"/>
        <v>0</v>
      </c>
      <c r="CN10" s="22">
        <f t="shared" si="4"/>
        <v>0</v>
      </c>
      <c r="CO10" s="22">
        <f t="shared" si="5"/>
        <v>0</v>
      </c>
      <c r="CP10" s="22">
        <f t="shared" si="6"/>
        <v>0</v>
      </c>
      <c r="CQ10" s="72">
        <f t="shared" si="7"/>
        <v>0</v>
      </c>
      <c r="CR10" s="72">
        <f t="shared" si="8"/>
        <v>0</v>
      </c>
      <c r="CS10" s="22">
        <f t="shared" si="9"/>
        <v>0</v>
      </c>
      <c r="CT10" s="72">
        <f t="shared" si="10"/>
        <v>0</v>
      </c>
      <c r="CU10" s="22">
        <f t="shared" si="11"/>
        <v>0</v>
      </c>
      <c r="CV10" s="72">
        <f t="shared" si="12"/>
        <v>0</v>
      </c>
      <c r="CW10" s="79">
        <f t="shared" si="14"/>
        <v>0</v>
      </c>
      <c r="CX10" s="79">
        <f t="shared" si="15"/>
        <v>0</v>
      </c>
      <c r="CY10" s="72">
        <f t="shared" si="13"/>
        <v>0</v>
      </c>
    </row>
    <row r="11" spans="1:103" x14ac:dyDescent="0.25">
      <c r="A11" s="27" t="s">
        <v>9</v>
      </c>
      <c r="B11" s="25">
        <v>1419.0792205</v>
      </c>
      <c r="C11" s="25"/>
      <c r="D11" s="25">
        <v>7173.2122927999999</v>
      </c>
      <c r="E11" s="25">
        <v>106.10693141</v>
      </c>
      <c r="F11" s="25">
        <v>104.18897364999999</v>
      </c>
      <c r="G11" s="25">
        <v>1036.6203777000001</v>
      </c>
      <c r="H11" s="25">
        <v>647.47991348000005</v>
      </c>
      <c r="I11" s="51">
        <v>29.748423322000001</v>
      </c>
      <c r="J11" s="51">
        <v>4.7933366898000003</v>
      </c>
      <c r="K11" s="25"/>
      <c r="L11" s="51">
        <v>164.96000760000001</v>
      </c>
      <c r="M11" s="25"/>
      <c r="N11" s="51">
        <v>10.929697293</v>
      </c>
      <c r="O11" s="25">
        <v>21.619118056000001</v>
      </c>
      <c r="P11" s="25">
        <v>2.0618450315999999</v>
      </c>
      <c r="Q11" s="51">
        <v>0.33145056350000002</v>
      </c>
      <c r="R11" s="25"/>
      <c r="S11" s="27" t="s">
        <v>9</v>
      </c>
      <c r="T11" s="88">
        <v>6.8811647820455203E-4</v>
      </c>
      <c r="U11" s="25">
        <v>3.6213162558904602E-3</v>
      </c>
      <c r="V11" s="88">
        <v>21.6784450826332</v>
      </c>
      <c r="W11" s="25">
        <v>1.7628353467278799</v>
      </c>
      <c r="X11" s="25">
        <v>1.7628353467278799</v>
      </c>
      <c r="Y11" s="25">
        <v>0.67199319553560899</v>
      </c>
      <c r="Z11" s="88">
        <v>0</v>
      </c>
      <c r="AA11" s="25">
        <v>7.4521557847684301</v>
      </c>
      <c r="AB11" s="88">
        <v>2.0674988003824102</v>
      </c>
      <c r="AC11" s="88">
        <v>4359.2959220435096</v>
      </c>
      <c r="AD11" s="25">
        <v>0</v>
      </c>
      <c r="AE11" s="25">
        <v>1422.967814265</v>
      </c>
      <c r="AF11" s="25">
        <v>35.961812740640902</v>
      </c>
      <c r="AG11" s="25">
        <v>778.93158703636198</v>
      </c>
      <c r="AH11" s="25">
        <v>18.3024255110555</v>
      </c>
      <c r="AI11" s="25">
        <v>7.6378323227126199E-4</v>
      </c>
      <c r="AJ11" s="88">
        <v>1.0978965346098101E-3</v>
      </c>
      <c r="AK11" s="25">
        <v>95.143076816538994</v>
      </c>
      <c r="AL11" s="25">
        <v>95.143076816538994</v>
      </c>
      <c r="AM11" s="25">
        <v>0</v>
      </c>
      <c r="AN11" s="25">
        <v>0</v>
      </c>
      <c r="AO11" s="25">
        <v>17.5058875046754</v>
      </c>
      <c r="AP11" s="25">
        <v>5.0118632245903496E-6</v>
      </c>
      <c r="AQ11" s="88">
        <v>8.5417200394903095E-2</v>
      </c>
      <c r="AR11" s="25">
        <v>4.0235634451627703E-3</v>
      </c>
      <c r="AS11" s="25">
        <v>1.3075450182708E-2</v>
      </c>
      <c r="AT11" s="25">
        <v>1.4394497212586101E-5</v>
      </c>
      <c r="AU11" s="25">
        <v>0</v>
      </c>
      <c r="AV11" s="25">
        <v>0</v>
      </c>
      <c r="AW11" s="88">
        <v>1427.9367901365099</v>
      </c>
      <c r="AX11" s="25">
        <v>6473.57051294144</v>
      </c>
      <c r="AY11" s="25">
        <v>719.28620272425098</v>
      </c>
      <c r="AZ11" s="25">
        <v>7192.85671566569</v>
      </c>
      <c r="BA11" s="25">
        <v>1.14830289510959E-4</v>
      </c>
      <c r="BB11" s="25">
        <v>67.504047228416596</v>
      </c>
      <c r="BC11" s="25">
        <v>0.83629817490368497</v>
      </c>
      <c r="BD11" s="25">
        <v>212.65965680407999</v>
      </c>
      <c r="BE11" s="25">
        <v>1.1283326785606</v>
      </c>
      <c r="BF11" s="25">
        <v>2.9566298384563101</v>
      </c>
      <c r="BG11" s="25">
        <v>7.1461537415190897</v>
      </c>
      <c r="BH11" s="25">
        <v>1.6715981084343301</v>
      </c>
      <c r="BI11" s="25">
        <v>0</v>
      </c>
      <c r="BJ11" s="25">
        <v>0.39355644041733501</v>
      </c>
      <c r="BK11" s="25">
        <v>106.405368502051</v>
      </c>
      <c r="BL11" s="25">
        <v>104.482146292689</v>
      </c>
      <c r="BM11" s="25">
        <v>1.92322220936192</v>
      </c>
      <c r="BN11" s="25">
        <v>0</v>
      </c>
      <c r="BO11" s="25">
        <v>0</v>
      </c>
      <c r="BP11" s="25">
        <v>3.1133370723722198</v>
      </c>
      <c r="BQ11" s="25">
        <v>0</v>
      </c>
      <c r="BR11" s="25">
        <v>19.191954099770101</v>
      </c>
      <c r="BS11" s="25">
        <v>4.7744831693645704</v>
      </c>
      <c r="BT11" s="25">
        <v>2.55962529803733</v>
      </c>
      <c r="BU11" s="25">
        <v>47.9643072802129</v>
      </c>
      <c r="BV11" s="25">
        <v>177.38050193835201</v>
      </c>
      <c r="BW11" s="25">
        <v>2.6118737016154299</v>
      </c>
      <c r="BX11" s="25">
        <v>10.1339966886577</v>
      </c>
      <c r="BY11" s="25">
        <v>3.6815621951421101E-10</v>
      </c>
      <c r="BZ11" s="25">
        <v>1039.7617012196599</v>
      </c>
      <c r="CA11" s="25">
        <v>66.314668288680096</v>
      </c>
      <c r="CB11" s="25">
        <v>0</v>
      </c>
      <c r="CC11" s="25">
        <v>1.18182396188208E-4</v>
      </c>
      <c r="CD11" s="25">
        <v>4.5686053704043799</v>
      </c>
      <c r="CE11" s="88">
        <v>0</v>
      </c>
      <c r="CF11" s="25">
        <v>4.2978459178253399</v>
      </c>
      <c r="CG11" s="25">
        <v>649.25375340200605</v>
      </c>
      <c r="CH11" s="25">
        <v>6.2409829007158999</v>
      </c>
      <c r="CJ11" s="22">
        <f t="shared" si="0"/>
        <v>2.7402231734672882E-3</v>
      </c>
      <c r="CK11" s="22">
        <f t="shared" si="1"/>
        <v>0</v>
      </c>
      <c r="CL11" s="22">
        <f t="shared" si="2"/>
        <v>2.7385809960494109E-3</v>
      </c>
      <c r="CM11" s="22">
        <f t="shared" si="3"/>
        <v>2.8126069436296697E-3</v>
      </c>
      <c r="CN11" s="22">
        <f t="shared" si="4"/>
        <v>2.8138547911398964E-3</v>
      </c>
      <c r="CO11" s="22">
        <f t="shared" si="5"/>
        <v>3.0303509242502742E-3</v>
      </c>
      <c r="CP11" s="22">
        <f t="shared" si="6"/>
        <v>2.7396061021757036E-3</v>
      </c>
      <c r="CQ11" s="72">
        <f t="shared" si="7"/>
        <v>-0.94074188982566342</v>
      </c>
      <c r="CR11" s="72">
        <f t="shared" si="8"/>
        <v>0.55469066060522609</v>
      </c>
      <c r="CS11" s="22">
        <f t="shared" si="9"/>
        <v>0</v>
      </c>
      <c r="CT11" s="72">
        <f t="shared" si="10"/>
        <v>-0.42323549688937462</v>
      </c>
      <c r="CU11" s="22">
        <f t="shared" si="11"/>
        <v>0</v>
      </c>
      <c r="CV11" s="72">
        <f t="shared" si="12"/>
        <v>-0.99880367682359494</v>
      </c>
      <c r="CW11" s="79">
        <f t="shared" si="14"/>
        <v>2.7441927316148441E-3</v>
      </c>
      <c r="CX11" s="79">
        <f t="shared" si="15"/>
        <v>2.7420920077698371E-3</v>
      </c>
      <c r="CY11" s="72">
        <f t="shared" si="13"/>
        <v>-0.99995657120911008</v>
      </c>
    </row>
    <row r="12" spans="1:103" x14ac:dyDescent="0.25">
      <c r="A12" s="27" t="s">
        <v>10</v>
      </c>
      <c r="B12" s="25">
        <v>1525.7355189</v>
      </c>
      <c r="C12" s="25"/>
      <c r="D12" s="25">
        <v>5358.7710497999997</v>
      </c>
      <c r="E12" s="25">
        <v>148.08115119999999</v>
      </c>
      <c r="F12" s="25">
        <v>148.08115119999999</v>
      </c>
      <c r="G12" s="25">
        <v>5.4150879999999999</v>
      </c>
      <c r="H12" s="25">
        <v>707.57529120000004</v>
      </c>
      <c r="I12" s="51">
        <v>43.953905370999998</v>
      </c>
      <c r="J12" s="51">
        <v>10.882709038</v>
      </c>
      <c r="K12" s="25"/>
      <c r="L12" s="51">
        <v>311.17671867000001</v>
      </c>
      <c r="M12" s="25"/>
      <c r="N12" s="51">
        <v>15.311645907000001</v>
      </c>
      <c r="O12" s="25">
        <v>42.601078225000002</v>
      </c>
      <c r="P12" s="25">
        <v>4.5556944423000001</v>
      </c>
      <c r="Q12" s="51">
        <v>0.51352681639999997</v>
      </c>
      <c r="R12" s="25"/>
      <c r="S12" s="27" t="s">
        <v>10</v>
      </c>
      <c r="T12" s="88">
        <v>0</v>
      </c>
      <c r="U12" s="25">
        <v>1.15117746425041</v>
      </c>
      <c r="V12" s="88">
        <v>42.717290454610399</v>
      </c>
      <c r="W12" s="25">
        <v>2.1555085017958602</v>
      </c>
      <c r="X12" s="25">
        <v>2.1555085017958602</v>
      </c>
      <c r="Y12" s="25">
        <v>0.86874274109601801</v>
      </c>
      <c r="Z12" s="88">
        <v>0</v>
      </c>
      <c r="AA12" s="25">
        <v>10.4332854492731</v>
      </c>
      <c r="AB12" s="88">
        <v>4.5681908534330997</v>
      </c>
      <c r="AC12" s="88">
        <v>5547.1223266350498</v>
      </c>
      <c r="AD12" s="25">
        <v>0</v>
      </c>
      <c r="AE12" s="25">
        <v>1529.9201422863</v>
      </c>
      <c r="AF12" s="25">
        <v>45.276329504059198</v>
      </c>
      <c r="AG12" s="25">
        <v>1006.21728133894</v>
      </c>
      <c r="AH12" s="25">
        <v>22.991194558999599</v>
      </c>
      <c r="AI12" s="25">
        <v>0</v>
      </c>
      <c r="AJ12" s="88">
        <v>0</v>
      </c>
      <c r="AK12" s="25">
        <v>73.665466042126894</v>
      </c>
      <c r="AL12" s="25">
        <v>73.665466042126894</v>
      </c>
      <c r="AM12" s="25">
        <v>0</v>
      </c>
      <c r="AN12" s="25">
        <v>0</v>
      </c>
      <c r="AO12" s="25">
        <v>22.431419603424601</v>
      </c>
      <c r="AP12" s="25">
        <v>0</v>
      </c>
      <c r="AQ12" s="88">
        <v>0.198285381375748</v>
      </c>
      <c r="AR12" s="25">
        <v>4.7912650764728199E-2</v>
      </c>
      <c r="AS12" s="25">
        <v>0.57143443937895499</v>
      </c>
      <c r="AT12" s="25">
        <v>0</v>
      </c>
      <c r="AU12" s="25">
        <v>0</v>
      </c>
      <c r="AV12" s="25">
        <v>0</v>
      </c>
      <c r="AW12" s="88">
        <v>1716.51334887591</v>
      </c>
      <c r="AX12" s="25">
        <v>4836.1061314285298</v>
      </c>
      <c r="AY12" s="25">
        <v>537.34204808942002</v>
      </c>
      <c r="AZ12" s="25">
        <v>5373.4481795179499</v>
      </c>
      <c r="BA12" s="25">
        <v>0</v>
      </c>
      <c r="BB12" s="25">
        <v>87.396129509416696</v>
      </c>
      <c r="BC12" s="25">
        <v>1.1886165407276299</v>
      </c>
      <c r="BD12" s="25">
        <v>212.76415964715</v>
      </c>
      <c r="BE12" s="25">
        <v>1.60367370337913</v>
      </c>
      <c r="BF12" s="25">
        <v>4.2021857008217598</v>
      </c>
      <c r="BG12" s="25">
        <v>10.1564857664093</v>
      </c>
      <c r="BH12" s="25">
        <v>2.3757861618082301</v>
      </c>
      <c r="BI12" s="25">
        <v>0</v>
      </c>
      <c r="BJ12" s="25">
        <v>0.55934730159780099</v>
      </c>
      <c r="BK12" s="25">
        <v>148.497619290552</v>
      </c>
      <c r="BL12" s="25">
        <v>148.497619290552</v>
      </c>
      <c r="BM12" s="25">
        <v>0</v>
      </c>
      <c r="BN12" s="25">
        <v>0</v>
      </c>
      <c r="BO12" s="25">
        <v>0</v>
      </c>
      <c r="BP12" s="25">
        <v>4.4249091607555098</v>
      </c>
      <c r="BQ12" s="25">
        <v>0</v>
      </c>
      <c r="BR12" s="25">
        <v>27.277058767506102</v>
      </c>
      <c r="BS12" s="25">
        <v>6.78579276663522</v>
      </c>
      <c r="BT12" s="25">
        <v>3.6379865760567101</v>
      </c>
      <c r="BU12" s="25">
        <v>68.1703788091734</v>
      </c>
      <c r="BV12" s="25">
        <v>210.933293271352</v>
      </c>
      <c r="BW12" s="25">
        <v>3.71217461488009</v>
      </c>
      <c r="BX12" s="25">
        <v>14.4032234208016</v>
      </c>
      <c r="BY12" s="25">
        <v>0</v>
      </c>
      <c r="BZ12" s="25">
        <v>5.4299392340040997</v>
      </c>
      <c r="CA12" s="25">
        <v>52.039600825098603</v>
      </c>
      <c r="CB12" s="25">
        <v>0</v>
      </c>
      <c r="CC12" s="25">
        <v>0</v>
      </c>
      <c r="CD12" s="25">
        <v>7.9995718922164798</v>
      </c>
      <c r="CE12" s="88">
        <v>0</v>
      </c>
      <c r="CF12" s="25">
        <v>2.9087805455698601</v>
      </c>
      <c r="CG12" s="25">
        <v>709.51399064138104</v>
      </c>
      <c r="CH12" s="25">
        <v>8.5276409307924794</v>
      </c>
      <c r="CJ12" s="22">
        <f t="shared" si="0"/>
        <v>2.7426925141763626E-3</v>
      </c>
      <c r="CK12" s="22">
        <f t="shared" si="1"/>
        <v>0</v>
      </c>
      <c r="CL12" s="22">
        <f t="shared" si="2"/>
        <v>2.7388984492065669E-3</v>
      </c>
      <c r="CM12" s="22">
        <f t="shared" si="3"/>
        <v>2.8124314754246829E-3</v>
      </c>
      <c r="CN12" s="22">
        <f t="shared" si="4"/>
        <v>2.8124314754246829E-3</v>
      </c>
      <c r="CO12" s="22">
        <f t="shared" si="5"/>
        <v>2.7425655878722233E-3</v>
      </c>
      <c r="CP12" s="22">
        <f t="shared" si="6"/>
        <v>2.7399196459971073E-3</v>
      </c>
      <c r="CQ12" s="72">
        <f t="shared" si="7"/>
        <v>-0.95095979564041144</v>
      </c>
      <c r="CR12" s="72">
        <f t="shared" si="8"/>
        <v>-4.1297032490495919E-2</v>
      </c>
      <c r="CS12" s="22">
        <f t="shared" si="9"/>
        <v>0</v>
      </c>
      <c r="CT12" s="72">
        <f t="shared" si="10"/>
        <v>-0.7632680672352985</v>
      </c>
      <c r="CU12" s="22">
        <f t="shared" si="11"/>
        <v>0</v>
      </c>
      <c r="CV12" s="72">
        <f t="shared" si="12"/>
        <v>-0.96267975090008362</v>
      </c>
      <c r="CW12" s="79">
        <f t="shared" si="14"/>
        <v>2.7279175657624411E-3</v>
      </c>
      <c r="CX12" s="79">
        <f t="shared" si="15"/>
        <v>2.7430310112700747E-3</v>
      </c>
      <c r="CY12" s="72">
        <f t="shared" si="13"/>
        <v>-1</v>
      </c>
    </row>
    <row r="13" spans="1:103" x14ac:dyDescent="0.25">
      <c r="A13" s="27" t="s">
        <v>12</v>
      </c>
      <c r="B13" s="25">
        <v>669.31102739000005</v>
      </c>
      <c r="C13" s="25"/>
      <c r="D13" s="25">
        <v>1067.9162378999999</v>
      </c>
      <c r="E13" s="25">
        <v>20.277195163999998</v>
      </c>
      <c r="F13" s="25">
        <v>20.277195163999998</v>
      </c>
      <c r="G13" s="25">
        <v>9.0970503922999999</v>
      </c>
      <c r="H13" s="25">
        <v>42.461015027000002</v>
      </c>
      <c r="I13" s="51">
        <v>8.0982977600000006E-2</v>
      </c>
      <c r="J13" s="51">
        <v>1.9617821099999998E-2</v>
      </c>
      <c r="K13" s="25"/>
      <c r="L13" s="51">
        <v>0.57352689030000004</v>
      </c>
      <c r="M13" s="25"/>
      <c r="N13" s="51">
        <v>2.5815847100000001E-2</v>
      </c>
      <c r="O13" s="25">
        <v>7.9957871900000005E-2</v>
      </c>
      <c r="P13" s="25">
        <v>8.3228481000000003E-3</v>
      </c>
      <c r="Q13" s="51">
        <v>9.9381410000000002E-4</v>
      </c>
      <c r="R13" s="25"/>
      <c r="S13" s="27" t="s">
        <v>12</v>
      </c>
      <c r="T13" s="88">
        <v>0</v>
      </c>
      <c r="U13" s="25">
        <v>0</v>
      </c>
      <c r="V13" s="88">
        <v>8.0176287089385304E-2</v>
      </c>
      <c r="W13" s="25">
        <v>9.8010715357745498E-2</v>
      </c>
      <c r="X13" s="25">
        <v>9.8010715357745498E-2</v>
      </c>
      <c r="Y13" s="25">
        <v>3.9503522528315502E-2</v>
      </c>
      <c r="Z13" s="88">
        <v>0</v>
      </c>
      <c r="AA13" s="25">
        <v>0.35931025603921901</v>
      </c>
      <c r="AB13" s="88">
        <v>8.3464364377479304E-3</v>
      </c>
      <c r="AC13" s="88">
        <v>278.92649453727699</v>
      </c>
      <c r="AD13" s="25">
        <v>0</v>
      </c>
      <c r="AE13" s="25">
        <v>671.14518401428404</v>
      </c>
      <c r="AF13" s="25">
        <v>2.0582016399296199</v>
      </c>
      <c r="AG13" s="25">
        <v>45.737764535094499</v>
      </c>
      <c r="AH13" s="25">
        <v>1.04542274891238</v>
      </c>
      <c r="AI13" s="25">
        <v>0</v>
      </c>
      <c r="AJ13" s="88">
        <v>0</v>
      </c>
      <c r="AK13" s="25">
        <v>14.80737599039</v>
      </c>
      <c r="AL13" s="25">
        <v>14.80737599039</v>
      </c>
      <c r="AM13" s="25">
        <v>0</v>
      </c>
      <c r="AN13" s="25">
        <v>0</v>
      </c>
      <c r="AO13" s="25">
        <v>1.0197739627865501</v>
      </c>
      <c r="AP13" s="25">
        <v>0</v>
      </c>
      <c r="AQ13" s="88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88">
        <v>88.299355346483694</v>
      </c>
      <c r="AX13" s="25">
        <v>963.75649240231598</v>
      </c>
      <c r="AY13" s="25">
        <v>107.08233083219</v>
      </c>
      <c r="AZ13" s="25">
        <v>1070.8388232345001</v>
      </c>
      <c r="BA13" s="25">
        <v>0</v>
      </c>
      <c r="BB13" s="25">
        <v>3.9285493409183401</v>
      </c>
      <c r="BC13" s="25">
        <v>0.16275710577225</v>
      </c>
      <c r="BD13" s="25">
        <v>9.1638004869327307</v>
      </c>
      <c r="BE13" s="25">
        <v>0.21959281866433</v>
      </c>
      <c r="BF13" s="25">
        <v>0.57541622050629004</v>
      </c>
      <c r="BG13" s="25">
        <v>1.3907447279220799</v>
      </c>
      <c r="BH13" s="25">
        <v>0.32532297822384698</v>
      </c>
      <c r="BI13" s="25">
        <v>0</v>
      </c>
      <c r="BJ13" s="25">
        <v>7.6593221448767498E-2</v>
      </c>
      <c r="BK13" s="25">
        <v>20.334120308206099</v>
      </c>
      <c r="BL13" s="25">
        <v>20.334120308206099</v>
      </c>
      <c r="BM13" s="25">
        <v>0</v>
      </c>
      <c r="BN13" s="25">
        <v>0</v>
      </c>
      <c r="BO13" s="25">
        <v>0</v>
      </c>
      <c r="BP13" s="25">
        <v>0.60591470758445098</v>
      </c>
      <c r="BQ13" s="25">
        <v>0</v>
      </c>
      <c r="BR13" s="25">
        <v>3.7350974057110702</v>
      </c>
      <c r="BS13" s="25">
        <v>0.92920431885447796</v>
      </c>
      <c r="BT13" s="25">
        <v>0.49815150382777701</v>
      </c>
      <c r="BU13" s="25">
        <v>9.3347317912002303</v>
      </c>
      <c r="BV13" s="25">
        <v>9.5072155529175006</v>
      </c>
      <c r="BW13" s="25">
        <v>0.50831954893433895</v>
      </c>
      <c r="BX13" s="25">
        <v>1.97227395955621</v>
      </c>
      <c r="BY13" s="25">
        <v>0</v>
      </c>
      <c r="BZ13" s="25">
        <v>9.1217745266952406</v>
      </c>
      <c r="CA13" s="25">
        <v>2.1478574217039101</v>
      </c>
      <c r="CB13" s="25">
        <v>0</v>
      </c>
      <c r="CC13" s="25">
        <v>0</v>
      </c>
      <c r="CD13" s="25">
        <v>0.18091148922466499</v>
      </c>
      <c r="CE13" s="88">
        <v>0</v>
      </c>
      <c r="CF13" s="25">
        <v>3.8845681206369297E-2</v>
      </c>
      <c r="CG13" s="25">
        <v>42.577368607285202</v>
      </c>
      <c r="CH13" s="25">
        <v>0.32983641250404</v>
      </c>
      <c r="CJ13" s="22">
        <f t="shared" si="0"/>
        <v>2.740365165409488E-3</v>
      </c>
      <c r="CK13" s="22">
        <f t="shared" si="1"/>
        <v>0</v>
      </c>
      <c r="CL13" s="22">
        <f t="shared" si="2"/>
        <v>2.7367177600438348E-3</v>
      </c>
      <c r="CM13" s="22">
        <f t="shared" si="3"/>
        <v>2.8073480452151236E-3</v>
      </c>
      <c r="CN13" s="22">
        <f t="shared" si="4"/>
        <v>2.8073480452151236E-3</v>
      </c>
      <c r="CO13" s="22">
        <f t="shared" si="5"/>
        <v>2.7178187796088153E-3</v>
      </c>
      <c r="CP13" s="22">
        <f t="shared" si="6"/>
        <v>2.7402449096238747E-3</v>
      </c>
      <c r="CQ13" s="72">
        <f t="shared" si="7"/>
        <v>0.21026317211810561</v>
      </c>
      <c r="CR13" s="72">
        <f t="shared" si="8"/>
        <v>17.315502736398134</v>
      </c>
      <c r="CS13" s="22">
        <f t="shared" si="9"/>
        <v>0</v>
      </c>
      <c r="CT13" s="72">
        <f t="shared" si="10"/>
        <v>24.818102413026473</v>
      </c>
      <c r="CU13" s="22">
        <f t="shared" si="11"/>
        <v>0</v>
      </c>
      <c r="CV13" s="72">
        <f t="shared" si="12"/>
        <v>-1</v>
      </c>
      <c r="CW13" s="79">
        <f t="shared" si="14"/>
        <v>2.7316283462178871E-3</v>
      </c>
      <c r="CX13" s="79">
        <f t="shared" si="15"/>
        <v>2.8341665574708797E-3</v>
      </c>
      <c r="CY13" s="72">
        <f t="shared" si="13"/>
        <v>-1</v>
      </c>
    </row>
    <row r="14" spans="1:103" x14ac:dyDescent="0.25">
      <c r="A14" s="27" t="s">
        <v>13</v>
      </c>
      <c r="B14" s="25">
        <v>2990.9234826000002</v>
      </c>
      <c r="C14" s="25">
        <v>10.331759254</v>
      </c>
      <c r="D14" s="25">
        <v>9064.1162669000005</v>
      </c>
      <c r="E14" s="25">
        <v>233.30415540000001</v>
      </c>
      <c r="F14" s="25">
        <v>232.8249979</v>
      </c>
      <c r="G14" s="25">
        <v>179.05964320000001</v>
      </c>
      <c r="H14" s="25">
        <v>1899.9419657999999</v>
      </c>
      <c r="I14" s="51">
        <v>20.521610855999999</v>
      </c>
      <c r="J14" s="51">
        <v>1.9704902911</v>
      </c>
      <c r="K14" s="25"/>
      <c r="L14" s="51">
        <v>132.64905954</v>
      </c>
      <c r="M14" s="25"/>
      <c r="N14" s="51">
        <v>6.7954148275000001</v>
      </c>
      <c r="O14" s="25">
        <v>13.812916716</v>
      </c>
      <c r="P14" s="25">
        <v>0.99296902080000005</v>
      </c>
      <c r="Q14" s="51">
        <v>0.19110393840000001</v>
      </c>
      <c r="R14" s="25"/>
      <c r="S14" s="27" t="s">
        <v>13</v>
      </c>
      <c r="T14" s="88">
        <v>4.5534901248077901E-2</v>
      </c>
      <c r="U14" s="25">
        <v>9.1693093488467894E-2</v>
      </c>
      <c r="V14" s="88">
        <v>13.850808306757999</v>
      </c>
      <c r="W14" s="25">
        <v>2.34069284864059</v>
      </c>
      <c r="X14" s="25">
        <v>2.33707398385795</v>
      </c>
      <c r="Y14" s="25">
        <v>1.0358384466608399</v>
      </c>
      <c r="Z14" s="88">
        <v>2.1830674744615301E-2</v>
      </c>
      <c r="AA14" s="25">
        <v>26.927611767773801</v>
      </c>
      <c r="AB14" s="88">
        <v>0.99570005633435898</v>
      </c>
      <c r="AC14" s="88">
        <v>6301.3162260584604</v>
      </c>
      <c r="AD14" s="25">
        <v>0</v>
      </c>
      <c r="AE14" s="25">
        <v>2998.5958128954899</v>
      </c>
      <c r="AF14" s="25">
        <v>48.611538311102997</v>
      </c>
      <c r="AG14" s="25">
        <v>1154.0695673053499</v>
      </c>
      <c r="AH14" s="25">
        <v>24.066257330964099</v>
      </c>
      <c r="AI14" s="25">
        <v>3.2148642197593</v>
      </c>
      <c r="AJ14" s="88">
        <v>2.6198554879339999E-2</v>
      </c>
      <c r="AK14" s="25">
        <v>98.131352476486498</v>
      </c>
      <c r="AL14" s="25">
        <v>98.131352476486498</v>
      </c>
      <c r="AM14" s="25">
        <v>0</v>
      </c>
      <c r="AN14" s="25">
        <v>0</v>
      </c>
      <c r="AO14" s="25">
        <v>34.467594164745002</v>
      </c>
      <c r="AP14" s="25">
        <v>4.8529315607523202E-2</v>
      </c>
      <c r="AQ14" s="88">
        <v>4.8918821801964301</v>
      </c>
      <c r="AR14" s="25">
        <v>5.9821089136844398E-2</v>
      </c>
      <c r="AS14" s="25">
        <v>1.1226219459065101</v>
      </c>
      <c r="AT14" s="25">
        <v>1.12262962705947E-2</v>
      </c>
      <c r="AU14" s="25">
        <v>10.360205510673</v>
      </c>
      <c r="AV14" s="25">
        <v>0</v>
      </c>
      <c r="AW14" s="88">
        <v>3071.7675046853701</v>
      </c>
      <c r="AX14" s="25">
        <v>8179.7578065759599</v>
      </c>
      <c r="AY14" s="25">
        <v>908.86167420581296</v>
      </c>
      <c r="AZ14" s="25">
        <v>9088.6194807817792</v>
      </c>
      <c r="BA14" s="25">
        <v>5.0524785549640495E-4</v>
      </c>
      <c r="BB14" s="25">
        <v>99.0722808600826</v>
      </c>
      <c r="BC14" s="25">
        <v>1.8830194959131801</v>
      </c>
      <c r="BD14" s="25">
        <v>1020.65136870093</v>
      </c>
      <c r="BE14" s="25">
        <v>2.5350695563749399</v>
      </c>
      <c r="BF14" s="25">
        <v>6.5323738215468703</v>
      </c>
      <c r="BG14" s="25">
        <v>15.8577705764535</v>
      </c>
      <c r="BH14" s="25">
        <v>3.69301403407243</v>
      </c>
      <c r="BI14" s="25">
        <v>5.84897232648246E-2</v>
      </c>
      <c r="BJ14" s="25">
        <v>0.87472236148084603</v>
      </c>
      <c r="BK14" s="25">
        <v>233.94944261891899</v>
      </c>
      <c r="BL14" s="25">
        <v>233.46913814541</v>
      </c>
      <c r="BM14" s="25">
        <v>0.48030447350871203</v>
      </c>
      <c r="BN14" s="25">
        <v>9.6105502185331204E-5</v>
      </c>
      <c r="BO14" s="25">
        <v>5.6062831726715101E-5</v>
      </c>
      <c r="BP14" s="25">
        <v>8.4116349496519405</v>
      </c>
      <c r="BQ14" s="25">
        <v>9.7334667129636999E-4</v>
      </c>
      <c r="BR14" s="25">
        <v>42.504037285118201</v>
      </c>
      <c r="BS14" s="25">
        <v>10.548909880785001</v>
      </c>
      <c r="BT14" s="25">
        <v>5.6601281461884803</v>
      </c>
      <c r="BU14" s="25">
        <v>106.228747391105</v>
      </c>
      <c r="BV14" s="25">
        <v>441.41048789722697</v>
      </c>
      <c r="BW14" s="25">
        <v>5.8064317456748</v>
      </c>
      <c r="BX14" s="25">
        <v>22.6320685487524</v>
      </c>
      <c r="BY14" s="25">
        <v>0.241595114022432</v>
      </c>
      <c r="BZ14" s="25">
        <v>179.54821529121401</v>
      </c>
      <c r="CA14" s="25">
        <v>508.74853253459901</v>
      </c>
      <c r="CB14" s="25">
        <v>0</v>
      </c>
      <c r="CC14" s="25">
        <v>2.91455628425581E-2</v>
      </c>
      <c r="CD14" s="25">
        <v>32.316526183858201</v>
      </c>
      <c r="CE14" s="88">
        <v>0</v>
      </c>
      <c r="CF14" s="25">
        <v>53.059136680066899</v>
      </c>
      <c r="CG14" s="25">
        <v>1905.0166603493101</v>
      </c>
      <c r="CH14" s="25">
        <v>21.355281854664302</v>
      </c>
      <c r="CJ14" s="22">
        <f t="shared" si="0"/>
        <v>2.5652044728406657E-3</v>
      </c>
      <c r="CK14" s="22">
        <f t="shared" si="1"/>
        <v>2.7532829573034046E-3</v>
      </c>
      <c r="CL14" s="22">
        <f t="shared" si="2"/>
        <v>2.703320782772683E-3</v>
      </c>
      <c r="CM14" s="22">
        <f t="shared" si="3"/>
        <v>2.7658625188764227E-3</v>
      </c>
      <c r="CN14" s="22">
        <f t="shared" si="4"/>
        <v>2.7666283741862754E-3</v>
      </c>
      <c r="CO14" s="22">
        <f t="shared" si="5"/>
        <v>2.7285438666282114E-3</v>
      </c>
      <c r="CP14" s="22">
        <f t="shared" si="6"/>
        <v>2.6709734511145308E-3</v>
      </c>
      <c r="CQ14" s="72">
        <f t="shared" si="7"/>
        <v>-0.8861164457187507</v>
      </c>
      <c r="CR14" s="72">
        <f t="shared" si="8"/>
        <v>12.665437424074707</v>
      </c>
      <c r="CS14" s="22">
        <f t="shared" si="9"/>
        <v>0</v>
      </c>
      <c r="CT14" s="72">
        <f t="shared" si="10"/>
        <v>-0.26021825697983758</v>
      </c>
      <c r="CU14" s="22">
        <f t="shared" si="11"/>
        <v>0</v>
      </c>
      <c r="CV14" s="72">
        <f t="shared" si="12"/>
        <v>-0.83479714271990701</v>
      </c>
      <c r="CW14" s="79">
        <f t="shared" si="14"/>
        <v>2.7431998278906501E-3</v>
      </c>
      <c r="CX14" s="79">
        <f t="shared" si="15"/>
        <v>2.7503733521904239E-3</v>
      </c>
      <c r="CY14" s="72">
        <f t="shared" si="13"/>
        <v>-0.94125554729752914</v>
      </c>
    </row>
    <row r="15" spans="1:103" x14ac:dyDescent="0.25">
      <c r="A15" s="27" t="s">
        <v>14</v>
      </c>
      <c r="B15" s="25">
        <v>1019.6405054000001</v>
      </c>
      <c r="C15" s="25">
        <v>1.0963675008</v>
      </c>
      <c r="D15" s="25">
        <v>3779.9690762999999</v>
      </c>
      <c r="E15" s="25">
        <v>55.521092262000003</v>
      </c>
      <c r="F15" s="25">
        <v>55.148594281999998</v>
      </c>
      <c r="G15" s="25">
        <v>122.05279733</v>
      </c>
      <c r="H15" s="25">
        <v>379.73363834999998</v>
      </c>
      <c r="I15" s="51">
        <v>18.321251090000001</v>
      </c>
      <c r="J15" s="51">
        <v>4.4205698773000002</v>
      </c>
      <c r="K15" s="25"/>
      <c r="L15" s="51">
        <v>126.93247977999999</v>
      </c>
      <c r="M15" s="25"/>
      <c r="N15" s="51">
        <v>6.7674912355999997</v>
      </c>
      <c r="O15" s="25">
        <v>17.162685370999998</v>
      </c>
      <c r="P15" s="25">
        <v>1.4541478275999999</v>
      </c>
      <c r="Q15" s="51">
        <v>0.19743500520000001</v>
      </c>
      <c r="R15" s="25"/>
      <c r="S15" s="27" t="s">
        <v>14</v>
      </c>
      <c r="T15" s="88">
        <v>2.14875725246779E-3</v>
      </c>
      <c r="U15" s="25">
        <v>4.3278405350617496E-3</v>
      </c>
      <c r="V15" s="88">
        <v>17.209644087550402</v>
      </c>
      <c r="W15" s="25">
        <v>0.87255097829898098</v>
      </c>
      <c r="X15" s="25">
        <v>0.87237324992384402</v>
      </c>
      <c r="Y15" s="25">
        <v>0.29209430508187301</v>
      </c>
      <c r="Z15" s="88">
        <v>1.0300073398039E-3</v>
      </c>
      <c r="AA15" s="25">
        <v>13.444783843656699</v>
      </c>
      <c r="AB15" s="88">
        <v>1.458141563316</v>
      </c>
      <c r="AC15" s="88">
        <v>1849.2008874693799</v>
      </c>
      <c r="AD15" s="25">
        <v>0</v>
      </c>
      <c r="AE15" s="25">
        <v>1022.43433279253</v>
      </c>
      <c r="AF15" s="25">
        <v>15.428712933341499</v>
      </c>
      <c r="AG15" s="25">
        <v>335.10816162443399</v>
      </c>
      <c r="AH15" s="25">
        <v>8.0409534267175005</v>
      </c>
      <c r="AI15" s="25">
        <v>1.0603557968379</v>
      </c>
      <c r="AJ15" s="88">
        <v>1.2362969923444399E-3</v>
      </c>
      <c r="AK15" s="25">
        <v>26.7603502785568</v>
      </c>
      <c r="AL15" s="25">
        <v>26.7603502785568</v>
      </c>
      <c r="AM15" s="25">
        <v>0</v>
      </c>
      <c r="AN15" s="25">
        <v>0</v>
      </c>
      <c r="AO15" s="25">
        <v>14.058765255546501</v>
      </c>
      <c r="AP15" s="25">
        <v>2.3523992724196301E-2</v>
      </c>
      <c r="AQ15" s="88">
        <v>7.5005901225615901E-2</v>
      </c>
      <c r="AR15" s="25">
        <v>2.8231105408489002E-3</v>
      </c>
      <c r="AS15" s="25">
        <v>1.46710918751964E-2</v>
      </c>
      <c r="AT15" s="25">
        <v>5.2950889478992796E-4</v>
      </c>
      <c r="AU15" s="25">
        <v>1.09938252021362</v>
      </c>
      <c r="AV15" s="25">
        <v>0</v>
      </c>
      <c r="AW15" s="88">
        <v>715.78185255554195</v>
      </c>
      <c r="AX15" s="25">
        <v>3411.2896445646602</v>
      </c>
      <c r="AY15" s="25">
        <v>379.03480972383602</v>
      </c>
      <c r="AZ15" s="25">
        <v>3790.3244542885</v>
      </c>
      <c r="BA15" s="25">
        <v>8.7838938937482592E-6</v>
      </c>
      <c r="BB15" s="25">
        <v>33.395573166952801</v>
      </c>
      <c r="BC15" s="25">
        <v>0.43637956491785002</v>
      </c>
      <c r="BD15" s="25">
        <v>167.005704882</v>
      </c>
      <c r="BE15" s="25">
        <v>0.58921992294846004</v>
      </c>
      <c r="BF15" s="25">
        <v>1.54292544343215</v>
      </c>
      <c r="BG15" s="25">
        <v>4.3341006125541996</v>
      </c>
      <c r="BH15" s="25">
        <v>0.87244231485308799</v>
      </c>
      <c r="BI15" s="25">
        <v>0</v>
      </c>
      <c r="BJ15" s="25">
        <v>0.205387645077905</v>
      </c>
      <c r="BK15" s="25">
        <v>55.677117523415802</v>
      </c>
      <c r="BL15" s="25">
        <v>55.303598826347397</v>
      </c>
      <c r="BM15" s="25">
        <v>0.37351869706840302</v>
      </c>
      <c r="BN15" s="25">
        <v>0</v>
      </c>
      <c r="BO15" s="25">
        <v>0</v>
      </c>
      <c r="BP15" s="25">
        <v>1.6277415199766301</v>
      </c>
      <c r="BQ15" s="25">
        <v>0</v>
      </c>
      <c r="BR15" s="25">
        <v>10.048857033129901</v>
      </c>
      <c r="BS15" s="25">
        <v>2.4913177530492701</v>
      </c>
      <c r="BT15" s="25">
        <v>1.3365061397620099</v>
      </c>
      <c r="BU15" s="25">
        <v>25.1655736988596</v>
      </c>
      <c r="BV15" s="25">
        <v>77.170539548030803</v>
      </c>
      <c r="BW15" s="25">
        <v>1.3628751879715799</v>
      </c>
      <c r="BX15" s="25">
        <v>5.2902688503447504</v>
      </c>
      <c r="BY15" s="25">
        <v>3.1394698986425101E-6</v>
      </c>
      <c r="BZ15" s="25">
        <v>122.386748215376</v>
      </c>
      <c r="CA15" s="25">
        <v>88.349607787362899</v>
      </c>
      <c r="CB15" s="25">
        <v>0</v>
      </c>
      <c r="CC15" s="25">
        <v>9.14035328758747E-4</v>
      </c>
      <c r="CD15" s="25">
        <v>11.02081482865</v>
      </c>
      <c r="CE15" s="88">
        <v>0</v>
      </c>
      <c r="CF15" s="25">
        <v>6.4626921490660303</v>
      </c>
      <c r="CG15" s="25">
        <v>380.774439377855</v>
      </c>
      <c r="CH15" s="25">
        <v>7.28811401381894</v>
      </c>
      <c r="CJ15" s="22">
        <f t="shared" si="0"/>
        <v>2.7400121687338372E-3</v>
      </c>
      <c r="CK15" s="22">
        <f t="shared" si="1"/>
        <v>2.7500080141193792E-3</v>
      </c>
      <c r="CL15" s="22">
        <f t="shared" si="2"/>
        <v>2.7395403982078061E-3</v>
      </c>
      <c r="CM15" s="22">
        <f t="shared" si="3"/>
        <v>2.810197981688238E-3</v>
      </c>
      <c r="CN15" s="22">
        <f t="shared" si="4"/>
        <v>2.8106708133808435E-3</v>
      </c>
      <c r="CO15" s="22">
        <f t="shared" si="5"/>
        <v>2.7361182429361205E-3</v>
      </c>
      <c r="CP15" s="22">
        <f t="shared" si="6"/>
        <v>2.7408712917229633E-3</v>
      </c>
      <c r="CQ15" s="72">
        <f t="shared" si="7"/>
        <v>-0.95238462451944683</v>
      </c>
      <c r="CR15" s="72">
        <f t="shared" si="8"/>
        <v>2.0414141653312168</v>
      </c>
      <c r="CS15" s="22">
        <f t="shared" si="9"/>
        <v>0</v>
      </c>
      <c r="CT15" s="72">
        <f t="shared" si="10"/>
        <v>-0.78917649505518228</v>
      </c>
      <c r="CU15" s="22">
        <f t="shared" si="11"/>
        <v>0</v>
      </c>
      <c r="CV15" s="72">
        <f t="shared" si="12"/>
        <v>-0.99783212251564957</v>
      </c>
      <c r="CW15" s="79">
        <f t="shared" si="14"/>
        <v>2.7360937717677788E-3</v>
      </c>
      <c r="CX15" s="79">
        <f t="shared" si="15"/>
        <v>2.7464440961215762E-3</v>
      </c>
      <c r="CY15" s="72">
        <f t="shared" si="13"/>
        <v>-0.99731805971158183</v>
      </c>
    </row>
    <row r="16" spans="1:103" x14ac:dyDescent="0.25">
      <c r="A16" s="27" t="s">
        <v>15</v>
      </c>
      <c r="B16" s="25">
        <v>1691.7132696000001</v>
      </c>
      <c r="C16" s="25">
        <v>0.44451584399999999</v>
      </c>
      <c r="D16" s="25">
        <v>7268.8612186999999</v>
      </c>
      <c r="E16" s="25">
        <v>171.68852271</v>
      </c>
      <c r="F16" s="25">
        <v>171.68559970999999</v>
      </c>
      <c r="G16" s="25">
        <v>7.5324839210999999</v>
      </c>
      <c r="H16" s="25">
        <v>429.08951895000001</v>
      </c>
      <c r="I16" s="51">
        <v>28.160772967</v>
      </c>
      <c r="J16" s="51">
        <v>6.6750797219000004</v>
      </c>
      <c r="K16" s="25"/>
      <c r="L16" s="51">
        <v>195.16863448999999</v>
      </c>
      <c r="M16" s="25"/>
      <c r="N16" s="51">
        <v>9.0541117695000004</v>
      </c>
      <c r="O16" s="25">
        <v>26.594143231</v>
      </c>
      <c r="P16" s="25">
        <v>2.7671462095999999</v>
      </c>
      <c r="Q16" s="51">
        <v>0.3352429146</v>
      </c>
      <c r="R16" s="25"/>
      <c r="S16" s="27" t="s">
        <v>15</v>
      </c>
      <c r="T16" s="88">
        <v>3.2680783153160699E-3</v>
      </c>
      <c r="U16" s="25">
        <v>6.5824415977777401E-3</v>
      </c>
      <c r="V16" s="88">
        <v>26.6670696068952</v>
      </c>
      <c r="W16" s="25">
        <v>1.3716849007393299</v>
      </c>
      <c r="X16" s="25">
        <v>1.37142541731163</v>
      </c>
      <c r="Y16" s="25">
        <v>0.55962980777534999</v>
      </c>
      <c r="Z16" s="88">
        <v>1.56749089241555E-3</v>
      </c>
      <c r="AA16" s="25">
        <v>5.1573236607006097</v>
      </c>
      <c r="AB16" s="88">
        <v>2.7747385012349399</v>
      </c>
      <c r="AC16" s="88">
        <v>3501.6803092469199</v>
      </c>
      <c r="AD16" s="25">
        <v>0</v>
      </c>
      <c r="AE16" s="25">
        <v>1696.34925625092</v>
      </c>
      <c r="AF16" s="25">
        <v>28.774628598164501</v>
      </c>
      <c r="AG16" s="25">
        <v>637.34279722738802</v>
      </c>
      <c r="AH16" s="25">
        <v>14.564506699010201</v>
      </c>
      <c r="AI16" s="25">
        <v>1.2749695351788199E-2</v>
      </c>
      <c r="AJ16" s="88">
        <v>1.88081289207822E-3</v>
      </c>
      <c r="AK16" s="25">
        <v>40.774209795454603</v>
      </c>
      <c r="AL16" s="25">
        <v>40.774209795454603</v>
      </c>
      <c r="AM16" s="25">
        <v>0</v>
      </c>
      <c r="AN16" s="25">
        <v>0</v>
      </c>
      <c r="AO16" s="25">
        <v>14.238795514837401</v>
      </c>
      <c r="AP16" s="25">
        <v>1.83843119025777E-3</v>
      </c>
      <c r="AQ16" s="88">
        <v>6.2411319686304499E-2</v>
      </c>
      <c r="AR16" s="25">
        <v>4.2944301777476301E-3</v>
      </c>
      <c r="AS16" s="25">
        <v>3.2401278984639299E-2</v>
      </c>
      <c r="AT16" s="25">
        <v>8.0574292955240502E-4</v>
      </c>
      <c r="AU16" s="25">
        <v>0.44578950732209899</v>
      </c>
      <c r="AV16" s="25">
        <v>0</v>
      </c>
      <c r="AW16" s="88">
        <v>1067.4012117704699</v>
      </c>
      <c r="AX16" s="25">
        <v>6559.8969868328704</v>
      </c>
      <c r="AY16" s="25">
        <v>728.87702459806997</v>
      </c>
      <c r="AZ16" s="25">
        <v>7288.7740114309399</v>
      </c>
      <c r="BA16" s="25">
        <v>4.02477453330907E-5</v>
      </c>
      <c r="BB16" s="25">
        <v>54.771295313646398</v>
      </c>
      <c r="BC16" s="25">
        <v>1.37653572733235</v>
      </c>
      <c r="BD16" s="25">
        <v>129.053981659794</v>
      </c>
      <c r="BE16" s="25">
        <v>1.85722443404597</v>
      </c>
      <c r="BF16" s="25">
        <v>4.8666031036668302</v>
      </c>
      <c r="BG16" s="25">
        <v>11.7838497175327</v>
      </c>
      <c r="BH16" s="25">
        <v>2.7513967592056598</v>
      </c>
      <c r="BI16" s="25">
        <v>3.8465331768051799E-3</v>
      </c>
      <c r="BJ16" s="25">
        <v>0.64778811951255799</v>
      </c>
      <c r="BK16" s="25">
        <v>172.17094964847001</v>
      </c>
      <c r="BL16" s="25">
        <v>172.16801938110399</v>
      </c>
      <c r="BM16" s="25">
        <v>2.9302673655318499E-3</v>
      </c>
      <c r="BN16" s="25">
        <v>0</v>
      </c>
      <c r="BO16" s="25">
        <v>1.4628945584417699E-7</v>
      </c>
      <c r="BP16" s="25">
        <v>5.2505362141128797</v>
      </c>
      <c r="BQ16" s="25">
        <v>0</v>
      </c>
      <c r="BR16" s="25">
        <v>31.595580833016399</v>
      </c>
      <c r="BS16" s="25">
        <v>7.8587560852527201</v>
      </c>
      <c r="BT16" s="25">
        <v>4.2136199531517802</v>
      </c>
      <c r="BU16" s="25">
        <v>78.964967288921102</v>
      </c>
      <c r="BV16" s="25">
        <v>132.924589411771</v>
      </c>
      <c r="BW16" s="25">
        <v>4.2990879015856702</v>
      </c>
      <c r="BX16" s="25">
        <v>16.698223919046299</v>
      </c>
      <c r="BY16" s="25">
        <v>2.6452552897148901E-6</v>
      </c>
      <c r="BZ16" s="25">
        <v>7.55290755645209</v>
      </c>
      <c r="CA16" s="25">
        <v>30.9821274483647</v>
      </c>
      <c r="CB16" s="25">
        <v>0</v>
      </c>
      <c r="CC16" s="25">
        <v>1.39061983481209E-3</v>
      </c>
      <c r="CD16" s="25">
        <v>2.6373257577811802</v>
      </c>
      <c r="CE16" s="88">
        <v>0</v>
      </c>
      <c r="CF16" s="25">
        <v>0.66799075764511995</v>
      </c>
      <c r="CG16" s="25">
        <v>430.26490579098999</v>
      </c>
      <c r="CH16" s="25">
        <v>4.6171387968347597</v>
      </c>
      <c r="CJ16" s="22">
        <f t="shared" si="0"/>
        <v>2.7404092255043119E-3</v>
      </c>
      <c r="CK16" s="22">
        <f t="shared" si="1"/>
        <v>2.8652821700074081E-3</v>
      </c>
      <c r="CL16" s="22">
        <f t="shared" si="2"/>
        <v>2.7394652520964431E-3</v>
      </c>
      <c r="CM16" s="22">
        <f t="shared" si="3"/>
        <v>2.8098962636243481E-3</v>
      </c>
      <c r="CN16" s="22">
        <f t="shared" si="4"/>
        <v>2.8099017734677162E-3</v>
      </c>
      <c r="CO16" s="22">
        <f t="shared" si="5"/>
        <v>2.7114077595146837E-3</v>
      </c>
      <c r="CP16" s="22">
        <f t="shared" si="6"/>
        <v>2.739257868302617E-3</v>
      </c>
      <c r="CQ16" s="72">
        <f t="shared" si="7"/>
        <v>-0.95130015007334046</v>
      </c>
      <c r="CR16" s="72">
        <f t="shared" si="8"/>
        <v>-0.22737646956033289</v>
      </c>
      <c r="CS16" s="22">
        <f t="shared" si="9"/>
        <v>0</v>
      </c>
      <c r="CT16" s="72">
        <f t="shared" si="10"/>
        <v>-0.79108215875976851</v>
      </c>
      <c r="CU16" s="22">
        <f t="shared" si="11"/>
        <v>0</v>
      </c>
      <c r="CV16" s="72">
        <f t="shared" si="12"/>
        <v>-0.99642137408842379</v>
      </c>
      <c r="CW16" s="79">
        <f t="shared" si="14"/>
        <v>2.7421968537114602E-3</v>
      </c>
      <c r="CX16" s="79">
        <f t="shared" si="15"/>
        <v>2.7437262290659764E-3</v>
      </c>
      <c r="CY16" s="72">
        <f t="shared" si="13"/>
        <v>-0.99759654001781439</v>
      </c>
    </row>
    <row r="17" spans="1:103" x14ac:dyDescent="0.25">
      <c r="A17" s="27" t="s">
        <v>16</v>
      </c>
      <c r="B17" s="25">
        <v>8171.7778072999999</v>
      </c>
      <c r="C17" s="25">
        <v>5.3704913313000002</v>
      </c>
      <c r="D17" s="25">
        <v>26525.667160000001</v>
      </c>
      <c r="E17" s="25">
        <v>411.00520188000002</v>
      </c>
      <c r="F17" s="25">
        <v>405.85671098</v>
      </c>
      <c r="G17" s="25">
        <v>35.937035997000002</v>
      </c>
      <c r="H17" s="25">
        <v>3167.3245339999999</v>
      </c>
      <c r="I17" s="51">
        <v>94.219007572999999</v>
      </c>
      <c r="J17" s="51">
        <v>38.573960554999999</v>
      </c>
      <c r="K17" s="25"/>
      <c r="L17" s="51">
        <v>558.60771957999998</v>
      </c>
      <c r="M17" s="25"/>
      <c r="N17" s="51">
        <v>43.458880866999998</v>
      </c>
      <c r="O17" s="25">
        <v>77.78459307</v>
      </c>
      <c r="P17" s="25">
        <v>15.307717437000001</v>
      </c>
      <c r="Q17" s="51">
        <v>0.87285533100000001</v>
      </c>
      <c r="R17" s="25"/>
      <c r="S17" s="27" t="s">
        <v>16</v>
      </c>
      <c r="T17" s="88">
        <v>0.105083411954827</v>
      </c>
      <c r="U17" s="25">
        <v>0.211607267482598</v>
      </c>
      <c r="V17" s="88">
        <v>77.997674182040896</v>
      </c>
      <c r="W17" s="25">
        <v>8.0006283120252899</v>
      </c>
      <c r="X17" s="25">
        <v>7.9922928512312703</v>
      </c>
      <c r="Y17" s="25">
        <v>2.6541857924203001</v>
      </c>
      <c r="Z17" s="88">
        <v>5.0381759232473997E-2</v>
      </c>
      <c r="AA17" s="25">
        <v>60.527407761845097</v>
      </c>
      <c r="AB17" s="88">
        <v>15.349677606246701</v>
      </c>
      <c r="AC17" s="88">
        <v>16822.823097340599</v>
      </c>
      <c r="AD17" s="25">
        <v>0</v>
      </c>
      <c r="AE17" s="25">
        <v>8193.97955986134</v>
      </c>
      <c r="AF17" s="25">
        <v>130.349531041532</v>
      </c>
      <c r="AG17" s="25">
        <v>2978.3261337919898</v>
      </c>
      <c r="AH17" s="25">
        <v>67.601203253494006</v>
      </c>
      <c r="AI17" s="25">
        <v>0.99428968678787699</v>
      </c>
      <c r="AJ17" s="88">
        <v>6.0455999904099E-2</v>
      </c>
      <c r="AK17" s="25">
        <v>312.01036250106898</v>
      </c>
      <c r="AL17" s="25">
        <v>312.01036250106898</v>
      </c>
      <c r="AM17" s="25">
        <v>0</v>
      </c>
      <c r="AN17" s="25">
        <v>0</v>
      </c>
      <c r="AO17" s="25">
        <v>63.901077006764503</v>
      </c>
      <c r="AP17" s="25">
        <v>6.2992505871359197E-2</v>
      </c>
      <c r="AQ17" s="88">
        <v>1.7847657127021701</v>
      </c>
      <c r="AR17" s="25">
        <v>0.138051035632203</v>
      </c>
      <c r="AS17" s="25">
        <v>0.65733399028667405</v>
      </c>
      <c r="AT17" s="25">
        <v>2.5902809827298499E-2</v>
      </c>
      <c r="AU17" s="25">
        <v>5.3854760489867104</v>
      </c>
      <c r="AV17" s="25">
        <v>0</v>
      </c>
      <c r="AW17" s="88">
        <v>6154.1691550014502</v>
      </c>
      <c r="AX17" s="25">
        <v>23938.461915036001</v>
      </c>
      <c r="AY17" s="25">
        <v>2659.8303917957101</v>
      </c>
      <c r="AZ17" s="25">
        <v>26598.2923068317</v>
      </c>
      <c r="BA17" s="25">
        <v>6.0342970481654904E-4</v>
      </c>
      <c r="BB17" s="25">
        <v>250.98277613988799</v>
      </c>
      <c r="BC17" s="25">
        <v>3.1348715137190299</v>
      </c>
      <c r="BD17" s="25">
        <v>1302.3855653734499</v>
      </c>
      <c r="BE17" s="25">
        <v>4.2247822505753403</v>
      </c>
      <c r="BF17" s="25">
        <v>11.0668985020504</v>
      </c>
      <c r="BG17" s="25">
        <v>27.0620957129406</v>
      </c>
      <c r="BH17" s="25">
        <v>6.2587920615675898</v>
      </c>
      <c r="BI17" s="25">
        <v>0.369750028935663</v>
      </c>
      <c r="BJ17" s="25">
        <v>1.4738558536159001</v>
      </c>
      <c r="BK17" s="25">
        <v>412.13756280831001</v>
      </c>
      <c r="BL17" s="25">
        <v>406.974947965242</v>
      </c>
      <c r="BM17" s="25">
        <v>5.1626148430675398</v>
      </c>
      <c r="BN17" s="25">
        <v>2.4459709981977299E-4</v>
      </c>
      <c r="BO17" s="25">
        <v>7.4306651895699195E-5</v>
      </c>
      <c r="BP17" s="25">
        <v>23.589938833167601</v>
      </c>
      <c r="BQ17" s="25">
        <v>2.7877703004348399E-4</v>
      </c>
      <c r="BR17" s="25">
        <v>72.306768279129599</v>
      </c>
      <c r="BS17" s="25">
        <v>17.872776679377999</v>
      </c>
      <c r="BT17" s="25">
        <v>9.6278671882656894</v>
      </c>
      <c r="BU17" s="25">
        <v>180.724517079306</v>
      </c>
      <c r="BV17" s="25">
        <v>863.38331139331297</v>
      </c>
      <c r="BW17" s="25">
        <v>9.7866650457079807</v>
      </c>
      <c r="BX17" s="25">
        <v>39.474644247777398</v>
      </c>
      <c r="BY17" s="25">
        <v>1.27008323792832E-4</v>
      </c>
      <c r="BZ17" s="25">
        <v>36.028718592939597</v>
      </c>
      <c r="CA17" s="25">
        <v>538.632686402128</v>
      </c>
      <c r="CB17" s="25">
        <v>0</v>
      </c>
      <c r="CC17" s="25">
        <v>4.4694348906919798E-2</v>
      </c>
      <c r="CD17" s="25">
        <v>49.794826876958297</v>
      </c>
      <c r="CE17" s="88">
        <v>0</v>
      </c>
      <c r="CF17" s="25">
        <v>33.698282509072897</v>
      </c>
      <c r="CG17" s="25">
        <v>3175.9875102498399</v>
      </c>
      <c r="CH17" s="25">
        <v>29.959457217720001</v>
      </c>
      <c r="CJ17" s="22">
        <f t="shared" si="0"/>
        <v>2.7168815752071523E-3</v>
      </c>
      <c r="CK17" s="22">
        <f t="shared" si="1"/>
        <v>2.7901949304669888E-3</v>
      </c>
      <c r="CL17" s="22">
        <f t="shared" si="2"/>
        <v>2.7379197059825677E-3</v>
      </c>
      <c r="CM17" s="22">
        <f t="shared" si="3"/>
        <v>2.7551012082825286E-3</v>
      </c>
      <c r="CN17" s="22">
        <f t="shared" si="4"/>
        <v>2.7552506956010333E-3</v>
      </c>
      <c r="CO17" s="22">
        <f t="shared" si="5"/>
        <v>2.5512008265581123E-3</v>
      </c>
      <c r="CP17" s="22">
        <f t="shared" si="6"/>
        <v>2.7351084983071347E-3</v>
      </c>
      <c r="CQ17" s="72">
        <f t="shared" si="7"/>
        <v>-0.91517324309493586</v>
      </c>
      <c r="CR17" s="72">
        <f t="shared" si="8"/>
        <v>0.5691260863800377</v>
      </c>
      <c r="CS17" s="22">
        <f t="shared" si="9"/>
        <v>0</v>
      </c>
      <c r="CT17" s="72">
        <f t="shared" si="10"/>
        <v>-0.44144996289048777</v>
      </c>
      <c r="CU17" s="22">
        <f t="shared" si="11"/>
        <v>0</v>
      </c>
      <c r="CV17" s="72">
        <f t="shared" si="12"/>
        <v>-0.98487457621611663</v>
      </c>
      <c r="CW17" s="79">
        <f t="shared" si="14"/>
        <v>2.7393742594904393E-3</v>
      </c>
      <c r="CX17" s="79">
        <f t="shared" si="15"/>
        <v>2.7411120841098501E-3</v>
      </c>
      <c r="CY17" s="72">
        <f t="shared" si="13"/>
        <v>-0.97032405152681767</v>
      </c>
    </row>
    <row r="18" spans="1:103" x14ac:dyDescent="0.25">
      <c r="A18" s="27" t="s">
        <v>17</v>
      </c>
      <c r="B18" s="25">
        <v>2911.4573666000001</v>
      </c>
      <c r="C18" s="25">
        <v>6.0138943700000003E-2</v>
      </c>
      <c r="D18" s="25">
        <v>10556.544453</v>
      </c>
      <c r="E18" s="25">
        <v>311.44288655000003</v>
      </c>
      <c r="F18" s="25">
        <v>307.42142565</v>
      </c>
      <c r="G18" s="25">
        <v>157.67511468000001</v>
      </c>
      <c r="H18" s="25">
        <v>1358.7403363999999</v>
      </c>
      <c r="I18" s="51">
        <v>38.947976959000002</v>
      </c>
      <c r="J18" s="51">
        <v>22.151946254999999</v>
      </c>
      <c r="K18" s="25"/>
      <c r="L18" s="51">
        <v>233.28449810000001</v>
      </c>
      <c r="M18" s="25"/>
      <c r="N18" s="51">
        <v>9.3129511543000003</v>
      </c>
      <c r="O18" s="25">
        <v>33.077835614999998</v>
      </c>
      <c r="P18" s="25">
        <v>2.4275336521000002</v>
      </c>
      <c r="Q18" s="51">
        <v>0.31389908859999999</v>
      </c>
      <c r="R18" s="25"/>
      <c r="S18" s="27" t="s">
        <v>17</v>
      </c>
      <c r="T18" s="88">
        <v>8.2880636880901207E-2</v>
      </c>
      <c r="U18" s="25">
        <v>8.1884523734849903</v>
      </c>
      <c r="V18" s="88">
        <v>33.168382307597099</v>
      </c>
      <c r="W18" s="25">
        <v>2.6705555632572402</v>
      </c>
      <c r="X18" s="25">
        <v>2.6639636178233599</v>
      </c>
      <c r="Y18" s="25">
        <v>1.0919290610269601</v>
      </c>
      <c r="Z18" s="88">
        <v>3.9738276770449103E-2</v>
      </c>
      <c r="AA18" s="25">
        <v>21.276395679243901</v>
      </c>
      <c r="AB18" s="88">
        <v>2.4341719804607398</v>
      </c>
      <c r="AC18" s="88">
        <v>7366.4701403967001</v>
      </c>
      <c r="AD18" s="25">
        <v>0</v>
      </c>
      <c r="AE18" s="25">
        <v>2919.4083078498702</v>
      </c>
      <c r="AF18" s="25">
        <v>47.778907402679302</v>
      </c>
      <c r="AG18" s="25">
        <v>1279.0578703154099</v>
      </c>
      <c r="AH18" s="25">
        <v>24.677404073354399</v>
      </c>
      <c r="AI18" s="25">
        <v>0.177953634041152</v>
      </c>
      <c r="AJ18" s="88">
        <v>4.7682292680104099E-2</v>
      </c>
      <c r="AK18" s="25">
        <v>116.563349090401</v>
      </c>
      <c r="AL18" s="25">
        <v>116.563349090401</v>
      </c>
      <c r="AM18" s="25">
        <v>0</v>
      </c>
      <c r="AN18" s="25">
        <v>0</v>
      </c>
      <c r="AO18" s="25">
        <v>23.6457884210344</v>
      </c>
      <c r="AP18" s="25">
        <v>4.5982077933827997E-2</v>
      </c>
      <c r="AQ18" s="88">
        <v>2.63113868151193</v>
      </c>
      <c r="AR18" s="25">
        <v>0.44042745253195398</v>
      </c>
      <c r="AS18" s="25">
        <v>4.1460185820102202</v>
      </c>
      <c r="AT18" s="25">
        <v>2.0430045824467901E-2</v>
      </c>
      <c r="AU18" s="25">
        <v>6.0313361883187998E-2</v>
      </c>
      <c r="AV18" s="25">
        <v>0</v>
      </c>
      <c r="AW18" s="88">
        <v>2649.8044508319699</v>
      </c>
      <c r="AX18" s="25">
        <v>9526.8904853160202</v>
      </c>
      <c r="AY18" s="25">
        <v>1058.5432155317801</v>
      </c>
      <c r="AZ18" s="25">
        <v>10585.4337008478</v>
      </c>
      <c r="BA18" s="25">
        <v>3.38927332688303E-4</v>
      </c>
      <c r="BB18" s="25">
        <v>92.240783102692305</v>
      </c>
      <c r="BC18" s="25">
        <v>2.4692048217067102</v>
      </c>
      <c r="BD18" s="25">
        <v>550.03074368550597</v>
      </c>
      <c r="BE18" s="25">
        <v>3.3295057850052601</v>
      </c>
      <c r="BF18" s="25">
        <v>8.7168958336480493</v>
      </c>
      <c r="BG18" s="25">
        <v>21.132622832035299</v>
      </c>
      <c r="BH18" s="25">
        <v>4.9313427943473496</v>
      </c>
      <c r="BI18" s="25">
        <v>6.05492595225894E-6</v>
      </c>
      <c r="BJ18" s="25">
        <v>1.1606283069307699</v>
      </c>
      <c r="BK18" s="25">
        <v>312.31341417003102</v>
      </c>
      <c r="BL18" s="25">
        <v>308.28101689380497</v>
      </c>
      <c r="BM18" s="25">
        <v>4.0323972762263303</v>
      </c>
      <c r="BN18" s="25">
        <v>2.35896526066898E-4</v>
      </c>
      <c r="BO18" s="25">
        <v>5.5380523267029297E-5</v>
      </c>
      <c r="BP18" s="25">
        <v>9.2078866389325196</v>
      </c>
      <c r="BQ18" s="25">
        <v>1.6031681520307299E-4</v>
      </c>
      <c r="BR18" s="25">
        <v>56.605273554743498</v>
      </c>
      <c r="BS18" s="25">
        <v>14.0897011640073</v>
      </c>
      <c r="BT18" s="25">
        <v>7.5504405836515902</v>
      </c>
      <c r="BU18" s="25">
        <v>141.47026257352101</v>
      </c>
      <c r="BV18" s="25">
        <v>413.28107279951399</v>
      </c>
      <c r="BW18" s="25">
        <v>7.7054926656084497</v>
      </c>
      <c r="BX18" s="25">
        <v>29.908167129306499</v>
      </c>
      <c r="BY18" s="25">
        <v>3.1345615699377798E-3</v>
      </c>
      <c r="BZ18" s="25">
        <v>158.13521112353499</v>
      </c>
      <c r="CA18" s="25">
        <v>252.50821730421001</v>
      </c>
      <c r="CB18" s="25">
        <v>0</v>
      </c>
      <c r="CC18" s="25">
        <v>3.5250544684270697E-2</v>
      </c>
      <c r="CD18" s="25">
        <v>31.192388627493699</v>
      </c>
      <c r="CE18" s="88">
        <v>0</v>
      </c>
      <c r="CF18" s="25">
        <v>13.5998251021523</v>
      </c>
      <c r="CG18" s="25">
        <v>1362.4627620650599</v>
      </c>
      <c r="CH18" s="25">
        <v>14.6809484680374</v>
      </c>
      <c r="CJ18" s="22">
        <f t="shared" si="0"/>
        <v>2.7309145382249556E-3</v>
      </c>
      <c r="CK18" s="22">
        <f t="shared" si="1"/>
        <v>2.9002535205485346E-3</v>
      </c>
      <c r="CL18" s="22">
        <f t="shared" si="2"/>
        <v>2.7366197316195961E-3</v>
      </c>
      <c r="CM18" s="22">
        <f t="shared" si="3"/>
        <v>2.7951436928749405E-3</v>
      </c>
      <c r="CN18" s="22">
        <f t="shared" si="4"/>
        <v>2.7961331647183806E-3</v>
      </c>
      <c r="CO18" s="22">
        <f t="shared" si="5"/>
        <v>2.9180029104068856E-3</v>
      </c>
      <c r="CP18" s="22">
        <f t="shared" si="6"/>
        <v>2.739615190141913E-3</v>
      </c>
      <c r="CQ18" s="72">
        <f t="shared" si="7"/>
        <v>-0.93160200282988559</v>
      </c>
      <c r="CR18" s="72">
        <f t="shared" si="8"/>
        <v>-3.9524769773151364E-2</v>
      </c>
      <c r="CS18" s="22">
        <f t="shared" si="9"/>
        <v>0</v>
      </c>
      <c r="CT18" s="72">
        <f t="shared" si="10"/>
        <v>-0.50033821346999741</v>
      </c>
      <c r="CU18" s="22">
        <f t="shared" si="11"/>
        <v>0</v>
      </c>
      <c r="CV18" s="72">
        <f t="shared" si="12"/>
        <v>-0.5548115185704684</v>
      </c>
      <c r="CW18" s="79">
        <f t="shared" si="14"/>
        <v>2.7373826283857735E-3</v>
      </c>
      <c r="CX18" s="79">
        <f t="shared" si="15"/>
        <v>2.7345978726173274E-3</v>
      </c>
      <c r="CY18" s="72">
        <f t="shared" si="13"/>
        <v>-0.93491524325353559</v>
      </c>
    </row>
    <row r="19" spans="1:103" x14ac:dyDescent="0.25">
      <c r="A19" s="27" t="s">
        <v>18</v>
      </c>
      <c r="B19" s="25">
        <v>21533.200535</v>
      </c>
      <c r="C19" s="25"/>
      <c r="D19" s="25">
        <v>37124.355725000001</v>
      </c>
      <c r="E19" s="25">
        <v>1775.751342</v>
      </c>
      <c r="F19" s="25">
        <v>1718.6885543000001</v>
      </c>
      <c r="G19" s="25">
        <v>1729.2864744999999</v>
      </c>
      <c r="H19" s="25">
        <v>17607.932934</v>
      </c>
      <c r="I19" s="51">
        <v>103.93725529</v>
      </c>
      <c r="J19" s="51">
        <v>52.027751610000003</v>
      </c>
      <c r="K19" s="25">
        <v>1.7763749999999998E-2</v>
      </c>
      <c r="L19" s="51">
        <v>839.31140187999995</v>
      </c>
      <c r="M19" s="25"/>
      <c r="N19" s="51">
        <v>56.914084461000002</v>
      </c>
      <c r="O19" s="25">
        <v>80.883256035000002</v>
      </c>
      <c r="P19" s="25">
        <v>27.064723402999999</v>
      </c>
      <c r="Q19" s="51">
        <v>1.0969490236999999</v>
      </c>
      <c r="R19" s="25"/>
      <c r="S19" s="27" t="s">
        <v>18</v>
      </c>
      <c r="T19" s="88">
        <v>4.1590770511694899</v>
      </c>
      <c r="U19" s="25">
        <v>477.59558755831301</v>
      </c>
      <c r="V19" s="88">
        <v>81.103823021049905</v>
      </c>
      <c r="W19" s="25">
        <v>43.829224736849298</v>
      </c>
      <c r="X19" s="25">
        <v>43.512560070437701</v>
      </c>
      <c r="Y19" s="25">
        <v>15.0981696582786</v>
      </c>
      <c r="Z19" s="88">
        <v>1.9117076737076899</v>
      </c>
      <c r="AA19" s="25">
        <v>261.31318916228702</v>
      </c>
      <c r="AB19" s="88">
        <v>27.138786469127002</v>
      </c>
      <c r="AC19" s="88">
        <v>49259.993854753899</v>
      </c>
      <c r="AD19" s="25">
        <v>1.78115545958102E-2</v>
      </c>
      <c r="AE19" s="25">
        <v>21583.295691414602</v>
      </c>
      <c r="AF19" s="25">
        <v>304.16264508046402</v>
      </c>
      <c r="AG19" s="25">
        <v>8448.0672419934108</v>
      </c>
      <c r="AH19" s="25">
        <v>183.122758490091</v>
      </c>
      <c r="AI19" s="25">
        <v>15.2212195374834</v>
      </c>
      <c r="AJ19" s="88">
        <v>2.5680449293229599</v>
      </c>
      <c r="AK19" s="25">
        <v>707.055215953024</v>
      </c>
      <c r="AL19" s="25">
        <v>707.055215953024</v>
      </c>
      <c r="AM19" s="25">
        <v>0</v>
      </c>
      <c r="AN19" s="25">
        <v>0</v>
      </c>
      <c r="AO19" s="25">
        <v>212.37367742079999</v>
      </c>
      <c r="AP19" s="25">
        <v>2.4684114800184198</v>
      </c>
      <c r="AQ19" s="88">
        <v>166.96662870078899</v>
      </c>
      <c r="AR19" s="25">
        <v>27.224373599875999</v>
      </c>
      <c r="AS19" s="25">
        <v>242.21178601066799</v>
      </c>
      <c r="AT19" s="25">
        <v>0.98819934275594601</v>
      </c>
      <c r="AU19" s="25">
        <v>0</v>
      </c>
      <c r="AV19" s="25">
        <v>0</v>
      </c>
      <c r="AW19" s="88">
        <v>26611.7782626476</v>
      </c>
      <c r="AX19" s="25">
        <v>33493.633724508203</v>
      </c>
      <c r="AY19" s="25">
        <v>3721.5164457178998</v>
      </c>
      <c r="AZ19" s="25">
        <v>37215.150170226101</v>
      </c>
      <c r="BA19" s="25">
        <v>4.8230154810988003E-2</v>
      </c>
      <c r="BB19" s="25">
        <v>567.59064050106599</v>
      </c>
      <c r="BC19" s="25">
        <v>17.8729911741706</v>
      </c>
      <c r="BD19" s="25">
        <v>8530.5001376442597</v>
      </c>
      <c r="BE19" s="25">
        <v>21.430879527439298</v>
      </c>
      <c r="BF19" s="25">
        <v>38.841618235200002</v>
      </c>
      <c r="BG19" s="25">
        <v>105.96728487221399</v>
      </c>
      <c r="BH19" s="25">
        <v>22.659722179048401</v>
      </c>
      <c r="BI19" s="25">
        <v>7.3666735590755996</v>
      </c>
      <c r="BJ19" s="25">
        <v>5.77182243582069</v>
      </c>
      <c r="BK19" s="25">
        <v>1780.3072687788101</v>
      </c>
      <c r="BL19" s="25">
        <v>1723.0915166603399</v>
      </c>
      <c r="BM19" s="25">
        <v>57.215752118472203</v>
      </c>
      <c r="BN19" s="25">
        <v>7.1665159523140107E-2</v>
      </c>
      <c r="BO19" s="25">
        <v>1.89484715560772E-2</v>
      </c>
      <c r="BP19" s="25">
        <v>204.471011866487</v>
      </c>
      <c r="BQ19" s="25">
        <v>0.18261360408295901</v>
      </c>
      <c r="BR19" s="25">
        <v>269.878293974217</v>
      </c>
      <c r="BS19" s="25">
        <v>65.438745231457702</v>
      </c>
      <c r="BT19" s="25">
        <v>34.617829787198801</v>
      </c>
      <c r="BU19" s="25">
        <v>675.03946093156299</v>
      </c>
      <c r="BV19" s="25">
        <v>4102.8532646026697</v>
      </c>
      <c r="BW19" s="25">
        <v>42.042973726417401</v>
      </c>
      <c r="BX19" s="25">
        <v>170.25461990288599</v>
      </c>
      <c r="BY19" s="25">
        <v>41.1643620219836</v>
      </c>
      <c r="BZ19" s="25">
        <v>1734.03997564778</v>
      </c>
      <c r="CA19" s="25">
        <v>4940.7948751354197</v>
      </c>
      <c r="CB19" s="25">
        <v>0</v>
      </c>
      <c r="CC19" s="25">
        <v>1.73657481650122</v>
      </c>
      <c r="CD19" s="25">
        <v>1190.5776960809601</v>
      </c>
      <c r="CE19" s="88">
        <v>0</v>
      </c>
      <c r="CF19" s="25">
        <v>483.62778596591801</v>
      </c>
      <c r="CG19" s="25">
        <v>17655.646557427601</v>
      </c>
      <c r="CH19" s="25">
        <v>439.53164948991201</v>
      </c>
      <c r="CJ19" s="22">
        <f t="shared" si="0"/>
        <v>2.3264147999354366E-3</v>
      </c>
      <c r="CK19" s="22">
        <f t="shared" si="1"/>
        <v>0</v>
      </c>
      <c r="CL19" s="22">
        <f t="shared" si="2"/>
        <v>2.4456840651636636E-3</v>
      </c>
      <c r="CM19" s="22">
        <f t="shared" si="3"/>
        <v>2.56563330183314E-3</v>
      </c>
      <c r="CN19" s="22">
        <f t="shared" si="4"/>
        <v>2.561815140575682E-3</v>
      </c>
      <c r="CO19" s="22">
        <f t="shared" si="5"/>
        <v>2.7488222558118844E-3</v>
      </c>
      <c r="CP19" s="22">
        <f t="shared" si="6"/>
        <v>2.7097799387608909E-3</v>
      </c>
      <c r="CQ19" s="72">
        <f t="shared" si="7"/>
        <v>-0.58135742617956043</v>
      </c>
      <c r="CR19" s="72">
        <f t="shared" si="8"/>
        <v>4.022573166741676</v>
      </c>
      <c r="CS19" s="22">
        <f t="shared" si="9"/>
        <v>2.6911319856562817E-3</v>
      </c>
      <c r="CT19" s="72">
        <f t="shared" si="10"/>
        <v>-0.15757701567109794</v>
      </c>
      <c r="CU19" s="22">
        <f t="shared" si="11"/>
        <v>0</v>
      </c>
      <c r="CV19" s="72">
        <f t="shared" si="12"/>
        <v>3.2557442205126219</v>
      </c>
      <c r="CW19" s="79">
        <f t="shared" si="14"/>
        <v>2.7269795611895072E-3</v>
      </c>
      <c r="CX19" s="79">
        <f t="shared" si="15"/>
        <v>2.7365166465656045E-3</v>
      </c>
      <c r="CY19" s="72">
        <f t="shared" si="13"/>
        <v>-9.9138317820131827E-2</v>
      </c>
    </row>
    <row r="20" spans="1:103" x14ac:dyDescent="0.25">
      <c r="A20" s="27" t="s">
        <v>19</v>
      </c>
      <c r="B20" s="25">
        <v>57.793443129000003</v>
      </c>
      <c r="C20" s="25"/>
      <c r="D20" s="25">
        <v>23.878426681000001</v>
      </c>
      <c r="E20" s="25">
        <v>1.2736862513</v>
      </c>
      <c r="F20" s="25">
        <v>1.2736862513</v>
      </c>
      <c r="G20" s="25">
        <v>0.92091867650000003</v>
      </c>
      <c r="H20" s="25">
        <v>74.559689304000003</v>
      </c>
      <c r="I20" s="51"/>
      <c r="J20" s="51">
        <v>2.8601500000000001E-5</v>
      </c>
      <c r="K20" s="25"/>
      <c r="L20" s="51">
        <v>1.0215347E-3</v>
      </c>
      <c r="M20" s="25"/>
      <c r="N20" s="51"/>
      <c r="O20" s="25"/>
      <c r="P20" s="25"/>
      <c r="Q20" s="51">
        <v>8.3077789999999995E-6</v>
      </c>
      <c r="R20" s="25"/>
      <c r="S20" s="27" t="s">
        <v>19</v>
      </c>
      <c r="T20" s="88">
        <v>0</v>
      </c>
      <c r="U20" s="25">
        <v>0</v>
      </c>
      <c r="V20" s="88">
        <v>0</v>
      </c>
      <c r="W20" s="25">
        <v>6.4632398716061596E-3</v>
      </c>
      <c r="X20" s="25">
        <v>6.4632398716061596E-3</v>
      </c>
      <c r="Y20" s="25">
        <v>2.6048699890375299E-3</v>
      </c>
      <c r="Z20" s="88">
        <v>0</v>
      </c>
      <c r="AA20" s="25">
        <v>0.13818110320745999</v>
      </c>
      <c r="AB20" s="88">
        <v>0</v>
      </c>
      <c r="AC20" s="88">
        <v>52.177265426037799</v>
      </c>
      <c r="AD20" s="25">
        <v>0</v>
      </c>
      <c r="AE20" s="25">
        <v>57.951273312499502</v>
      </c>
      <c r="AF20" s="25">
        <v>0.13573153488536399</v>
      </c>
      <c r="AG20" s="25">
        <v>9.2613479227566398</v>
      </c>
      <c r="AH20" s="25">
        <v>6.8941317274557906E-2</v>
      </c>
      <c r="AI20" s="25">
        <v>0</v>
      </c>
      <c r="AJ20" s="88">
        <v>0</v>
      </c>
      <c r="AK20" s="25">
        <v>2.2301686761950399</v>
      </c>
      <c r="AL20" s="25">
        <v>2.2301686761950399</v>
      </c>
      <c r="AM20" s="25">
        <v>0</v>
      </c>
      <c r="AN20" s="25">
        <v>0</v>
      </c>
      <c r="AO20" s="25">
        <v>6.7250368310664499E-2</v>
      </c>
      <c r="AP20" s="25">
        <v>0</v>
      </c>
      <c r="AQ20" s="88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88">
        <v>84.012934737677796</v>
      </c>
      <c r="AX20" s="25">
        <v>21.549387412710701</v>
      </c>
      <c r="AY20" s="25">
        <v>2.3943608855966501</v>
      </c>
      <c r="AZ20" s="25">
        <v>23.943748298307401</v>
      </c>
      <c r="BA20" s="25">
        <v>0</v>
      </c>
      <c r="BB20" s="25">
        <v>0.32980371135986702</v>
      </c>
      <c r="BC20" s="25">
        <v>1.02236654045205E-2</v>
      </c>
      <c r="BD20" s="25">
        <v>57.789730246862398</v>
      </c>
      <c r="BE20" s="25">
        <v>1.37937508887382E-2</v>
      </c>
      <c r="BF20" s="25">
        <v>3.6144660460655703E-2</v>
      </c>
      <c r="BG20" s="25">
        <v>8.7360044533364198E-2</v>
      </c>
      <c r="BH20" s="25">
        <v>2.0435056686342899E-2</v>
      </c>
      <c r="BI20" s="25">
        <v>0</v>
      </c>
      <c r="BJ20" s="25">
        <v>4.8111628829841701E-3</v>
      </c>
      <c r="BK20" s="25">
        <v>1.2772821261374401</v>
      </c>
      <c r="BL20" s="25">
        <v>1.2772821261374401</v>
      </c>
      <c r="BM20" s="25">
        <v>0</v>
      </c>
      <c r="BN20" s="25">
        <v>0</v>
      </c>
      <c r="BO20" s="25">
        <v>0</v>
      </c>
      <c r="BP20" s="25">
        <v>3.8060374014120602E-2</v>
      </c>
      <c r="BQ20" s="25">
        <v>0</v>
      </c>
      <c r="BR20" s="25">
        <v>0.23461997607985</v>
      </c>
      <c r="BS20" s="25">
        <v>5.8367750899761303E-2</v>
      </c>
      <c r="BT20" s="25">
        <v>3.1291146458550301E-2</v>
      </c>
      <c r="BU20" s="25">
        <v>0.58635766795085897</v>
      </c>
      <c r="BV20" s="25">
        <v>13.016211963222499</v>
      </c>
      <c r="BW20" s="25">
        <v>3.1929824787667302E-2</v>
      </c>
      <c r="BX20" s="25">
        <v>0.123887045090031</v>
      </c>
      <c r="BY20" s="25">
        <v>0</v>
      </c>
      <c r="BZ20" s="25">
        <v>0.923444171585727</v>
      </c>
      <c r="CA20" s="25">
        <v>33.260777087266597</v>
      </c>
      <c r="CB20" s="25">
        <v>0</v>
      </c>
      <c r="CC20" s="25">
        <v>0</v>
      </c>
      <c r="CD20" s="25">
        <v>0.60048057696434498</v>
      </c>
      <c r="CE20" s="88">
        <v>0</v>
      </c>
      <c r="CF20" s="25">
        <v>0.210700151179748</v>
      </c>
      <c r="CG20" s="25">
        <v>74.756774307335206</v>
      </c>
      <c r="CH20" s="25">
        <v>0.18327331059045199</v>
      </c>
      <c r="CJ20" s="22">
        <f t="shared" si="0"/>
        <v>2.730935811303163E-3</v>
      </c>
      <c r="CK20" s="22">
        <f t="shared" si="1"/>
        <v>0</v>
      </c>
      <c r="CL20" s="22">
        <f t="shared" si="2"/>
        <v>2.7355913427653485E-3</v>
      </c>
      <c r="CM20" s="22">
        <f t="shared" si="3"/>
        <v>2.8232029934922328E-3</v>
      </c>
      <c r="CN20" s="22">
        <f t="shared" si="4"/>
        <v>2.8232029934922328E-3</v>
      </c>
      <c r="CO20" s="22">
        <f t="shared" si="5"/>
        <v>2.7423649342472314E-3</v>
      </c>
      <c r="CP20" s="22">
        <f t="shared" si="6"/>
        <v>2.643318463032146E-3</v>
      </c>
      <c r="CQ20" s="72">
        <f t="shared" si="7"/>
        <v>6.4632398716061592E+47</v>
      </c>
      <c r="CR20" s="72">
        <f t="shared" si="8"/>
        <v>4830.2537177231961</v>
      </c>
      <c r="CS20" s="22">
        <f t="shared" si="9"/>
        <v>0</v>
      </c>
      <c r="CT20" s="72">
        <f t="shared" si="10"/>
        <v>2182.1550863568705</v>
      </c>
      <c r="CU20" s="22">
        <f t="shared" si="11"/>
        <v>0</v>
      </c>
      <c r="CV20" s="72">
        <f t="shared" si="12"/>
        <v>0</v>
      </c>
      <c r="CW20" s="79">
        <f t="shared" si="14"/>
        <v>0</v>
      </c>
      <c r="CX20" s="79">
        <f t="shared" si="15"/>
        <v>0</v>
      </c>
      <c r="CY20" s="72">
        <f t="shared" si="13"/>
        <v>-1</v>
      </c>
    </row>
    <row r="21" spans="1:103" x14ac:dyDescent="0.25">
      <c r="A21" s="27" t="s">
        <v>20</v>
      </c>
      <c r="B21" s="25">
        <v>70.545809137000006</v>
      </c>
      <c r="C21" s="25">
        <v>34.455231359999999</v>
      </c>
      <c r="D21" s="25">
        <v>196.10231157999999</v>
      </c>
      <c r="E21" s="25">
        <v>15.274875326</v>
      </c>
      <c r="F21" s="25">
        <v>15.232286001</v>
      </c>
      <c r="G21" s="25">
        <v>0.42056356960000002</v>
      </c>
      <c r="H21" s="25">
        <v>54.743740856000002</v>
      </c>
      <c r="I21" s="51">
        <v>2.1669538831000001</v>
      </c>
      <c r="J21" s="51">
        <v>0.63881965360000004</v>
      </c>
      <c r="K21" s="25"/>
      <c r="L21" s="51">
        <v>9.9382398695000003</v>
      </c>
      <c r="M21" s="25"/>
      <c r="N21" s="51">
        <v>0.69204608000000001</v>
      </c>
      <c r="O21" s="25">
        <v>2.3768072691</v>
      </c>
      <c r="P21" s="25">
        <v>0.17003388159999999</v>
      </c>
      <c r="Q21" s="51">
        <v>4.0927599299999999E-2</v>
      </c>
      <c r="R21" s="25"/>
      <c r="S21" s="27" t="s">
        <v>20</v>
      </c>
      <c r="T21" s="88">
        <v>0</v>
      </c>
      <c r="U21" s="25">
        <v>0</v>
      </c>
      <c r="V21" s="88">
        <v>2.3833191933548701</v>
      </c>
      <c r="W21" s="25">
        <v>0.106836830770153</v>
      </c>
      <c r="X21" s="25">
        <v>0.106836830770153</v>
      </c>
      <c r="Y21" s="25">
        <v>4.3059313617040601E-2</v>
      </c>
      <c r="Z21" s="88">
        <v>0</v>
      </c>
      <c r="AA21" s="25">
        <v>2.0200217501635498</v>
      </c>
      <c r="AB21" s="88">
        <v>0.170498375567946</v>
      </c>
      <c r="AC21" s="88">
        <v>305.39426215789001</v>
      </c>
      <c r="AD21" s="25">
        <v>0</v>
      </c>
      <c r="AE21" s="25">
        <v>70.7069099290662</v>
      </c>
      <c r="AF21" s="25">
        <v>2.27150604746054</v>
      </c>
      <c r="AG21" s="25">
        <v>49.920225882720203</v>
      </c>
      <c r="AH21" s="25">
        <v>1.1505791597683801</v>
      </c>
      <c r="AI21" s="25">
        <v>0</v>
      </c>
      <c r="AJ21" s="88">
        <v>0</v>
      </c>
      <c r="AK21" s="25">
        <v>15.857272304871801</v>
      </c>
      <c r="AL21" s="25">
        <v>15.857272304871801</v>
      </c>
      <c r="AM21" s="25">
        <v>0</v>
      </c>
      <c r="AN21" s="25">
        <v>0</v>
      </c>
      <c r="AO21" s="25">
        <v>1.1197756718860601</v>
      </c>
      <c r="AP21" s="25">
        <v>0</v>
      </c>
      <c r="AQ21" s="88">
        <v>0</v>
      </c>
      <c r="AR21" s="25">
        <v>0</v>
      </c>
      <c r="AS21" s="25">
        <v>0</v>
      </c>
      <c r="AT21" s="25">
        <v>0</v>
      </c>
      <c r="AU21" s="25">
        <v>34.529590987505202</v>
      </c>
      <c r="AV21" s="25">
        <v>0</v>
      </c>
      <c r="AW21" s="88">
        <v>104.792558364611</v>
      </c>
      <c r="AX21" s="25">
        <v>176.927253757502</v>
      </c>
      <c r="AY21" s="25">
        <v>19.6585740152229</v>
      </c>
      <c r="AZ21" s="25">
        <v>196.585827772725</v>
      </c>
      <c r="BA21" s="25">
        <v>0</v>
      </c>
      <c r="BB21" s="25">
        <v>4.7550915274409604</v>
      </c>
      <c r="BC21" s="25">
        <v>0.12224379779206999</v>
      </c>
      <c r="BD21" s="25">
        <v>14.5944153628962</v>
      </c>
      <c r="BE21" s="25">
        <v>0.16492795637053001</v>
      </c>
      <c r="BF21" s="25">
        <v>0.432136919151001</v>
      </c>
      <c r="BG21" s="25">
        <v>1.04446673831688</v>
      </c>
      <c r="BH21" s="25">
        <v>0.24431588044334901</v>
      </c>
      <c r="BI21" s="25">
        <v>0</v>
      </c>
      <c r="BJ21" s="25">
        <v>5.7522449335030902E-2</v>
      </c>
      <c r="BK21" s="25">
        <v>15.313844417401</v>
      </c>
      <c r="BL21" s="25">
        <v>15.271261349890001</v>
      </c>
      <c r="BM21" s="25">
        <v>4.2583067511036798E-2</v>
      </c>
      <c r="BN21" s="25">
        <v>0</v>
      </c>
      <c r="BO21" s="25">
        <v>0</v>
      </c>
      <c r="BP21" s="25">
        <v>0.45515321681906101</v>
      </c>
      <c r="BQ21" s="25">
        <v>0</v>
      </c>
      <c r="BR21" s="25">
        <v>2.80509291930532</v>
      </c>
      <c r="BS21" s="25">
        <v>0.69782937217876895</v>
      </c>
      <c r="BT21" s="25">
        <v>0.37410847952732901</v>
      </c>
      <c r="BU21" s="25">
        <v>7.0104615376135797</v>
      </c>
      <c r="BV21" s="25">
        <v>11.064577613755</v>
      </c>
      <c r="BW21" s="25">
        <v>0.38175811328450099</v>
      </c>
      <c r="BX21" s="25">
        <v>1.48115459801474</v>
      </c>
      <c r="BY21" s="25">
        <v>8.9371737848399006E-5</v>
      </c>
      <c r="BZ21" s="25">
        <v>0.42144297535783798</v>
      </c>
      <c r="CA21" s="25">
        <v>4.7047844163591197</v>
      </c>
      <c r="CB21" s="25">
        <v>0</v>
      </c>
      <c r="CC21" s="25">
        <v>0</v>
      </c>
      <c r="CD21" s="25">
        <v>0.78251708379858598</v>
      </c>
      <c r="CE21" s="88">
        <v>0</v>
      </c>
      <c r="CF21" s="25">
        <v>0.580839517982639</v>
      </c>
      <c r="CG21" s="25">
        <v>54.890564746992197</v>
      </c>
      <c r="CH21" s="25">
        <v>0.58654897884488399</v>
      </c>
      <c r="CJ21" s="22">
        <f t="shared" si="0"/>
        <v>2.2836337698435845E-3</v>
      </c>
      <c r="CK21" s="22">
        <f t="shared" si="1"/>
        <v>2.1581520300435085E-3</v>
      </c>
      <c r="CL21" s="22">
        <f t="shared" si="2"/>
        <v>2.4656322958628409E-3</v>
      </c>
      <c r="CM21" s="22">
        <f t="shared" si="3"/>
        <v>2.5511888358701984E-3</v>
      </c>
      <c r="CN21" s="22">
        <f t="shared" si="4"/>
        <v>2.5587327396190875E-3</v>
      </c>
      <c r="CO21" s="22">
        <f t="shared" si="5"/>
        <v>2.0910174380400228E-3</v>
      </c>
      <c r="CP21" s="22">
        <f t="shared" si="6"/>
        <v>2.6820215187414054E-3</v>
      </c>
      <c r="CQ21" s="72">
        <f t="shared" si="7"/>
        <v>-0.9506972291365452</v>
      </c>
      <c r="CR21" s="72">
        <f t="shared" si="8"/>
        <v>2.1621158472190585</v>
      </c>
      <c r="CS21" s="22">
        <f t="shared" si="9"/>
        <v>0</v>
      </c>
      <c r="CT21" s="72">
        <f t="shared" si="10"/>
        <v>0.59558156304287224</v>
      </c>
      <c r="CU21" s="22">
        <f t="shared" si="11"/>
        <v>0</v>
      </c>
      <c r="CV21" s="72">
        <f t="shared" si="12"/>
        <v>-1</v>
      </c>
      <c r="CW21" s="79">
        <f t="shared" si="14"/>
        <v>2.7397779952667038E-3</v>
      </c>
      <c r="CX21" s="79">
        <f t="shared" si="15"/>
        <v>2.7317730065042015E-3</v>
      </c>
      <c r="CY21" s="72">
        <f t="shared" si="13"/>
        <v>-1</v>
      </c>
    </row>
    <row r="22" spans="1:103" x14ac:dyDescent="0.25">
      <c r="A22" s="27" t="s">
        <v>129</v>
      </c>
      <c r="B22" s="25">
        <v>149.87007559</v>
      </c>
      <c r="C22" s="25">
        <v>5.0733680000000003</v>
      </c>
      <c r="D22" s="25">
        <v>242.90867333</v>
      </c>
      <c r="E22" s="25">
        <v>17.282502484999998</v>
      </c>
      <c r="F22" s="25">
        <v>17.258202485000002</v>
      </c>
      <c r="G22" s="25">
        <v>2.2845032000000001</v>
      </c>
      <c r="H22" s="25">
        <v>78.766823200000005</v>
      </c>
      <c r="I22" s="51">
        <v>1.07976541E-2</v>
      </c>
      <c r="J22" s="51">
        <v>4.4294833000000002E-3</v>
      </c>
      <c r="K22" s="25"/>
      <c r="L22" s="51">
        <v>0.2054094886</v>
      </c>
      <c r="M22" s="25"/>
      <c r="N22" s="51"/>
      <c r="O22" s="25">
        <v>1.7523536999999999E-3</v>
      </c>
      <c r="P22" s="25"/>
      <c r="Q22" s="51">
        <v>1.0214108E-3</v>
      </c>
      <c r="R22" s="25"/>
      <c r="S22" s="27" t="s">
        <v>129</v>
      </c>
      <c r="T22" s="88">
        <v>0</v>
      </c>
      <c r="U22" s="25">
        <v>2.3478593482035102E-3</v>
      </c>
      <c r="V22" s="88">
        <v>1.7571472189186501E-3</v>
      </c>
      <c r="W22" s="25">
        <v>0.180933287692954</v>
      </c>
      <c r="X22" s="25">
        <v>0.180933287692954</v>
      </c>
      <c r="Y22" s="25">
        <v>7.2886539450860002E-2</v>
      </c>
      <c r="Z22" s="88">
        <v>0</v>
      </c>
      <c r="AA22" s="25">
        <v>1.35188927859987</v>
      </c>
      <c r="AB22" s="88">
        <v>0</v>
      </c>
      <c r="AC22" s="88">
        <v>469.66665474627001</v>
      </c>
      <c r="AD22" s="25">
        <v>0</v>
      </c>
      <c r="AE22" s="25">
        <v>150.27621507145699</v>
      </c>
      <c r="AF22" s="25">
        <v>3.80097027827797</v>
      </c>
      <c r="AG22" s="25">
        <v>89.260400853846093</v>
      </c>
      <c r="AH22" s="25">
        <v>1.92966927108126</v>
      </c>
      <c r="AI22" s="25">
        <v>0</v>
      </c>
      <c r="AJ22" s="88">
        <v>0</v>
      </c>
      <c r="AK22" s="25">
        <v>8.9103616769415908</v>
      </c>
      <c r="AL22" s="25">
        <v>8.9103616769415908</v>
      </c>
      <c r="AM22" s="25">
        <v>0</v>
      </c>
      <c r="AN22" s="25">
        <v>0</v>
      </c>
      <c r="AO22" s="25">
        <v>1.8817299460996499</v>
      </c>
      <c r="AP22" s="25">
        <v>0</v>
      </c>
      <c r="AQ22" s="88">
        <v>9.00881460586321E-4</v>
      </c>
      <c r="AR22" s="25">
        <v>9.6134587939615199E-4</v>
      </c>
      <c r="AS22" s="25">
        <v>0</v>
      </c>
      <c r="AT22" s="25">
        <v>0</v>
      </c>
      <c r="AU22" s="25">
        <v>5.08728717743345</v>
      </c>
      <c r="AV22" s="25">
        <v>0</v>
      </c>
      <c r="AW22" s="88">
        <v>168.212546625991</v>
      </c>
      <c r="AX22" s="25">
        <v>219.18587325209299</v>
      </c>
      <c r="AY22" s="25">
        <v>24.354037296472001</v>
      </c>
      <c r="AZ22" s="25">
        <v>243.53991054856499</v>
      </c>
      <c r="BA22" s="25">
        <v>0</v>
      </c>
      <c r="BB22" s="25">
        <v>10.1582341662202</v>
      </c>
      <c r="BC22" s="25">
        <v>0.13833653112650601</v>
      </c>
      <c r="BD22" s="25">
        <v>26.7805827688981</v>
      </c>
      <c r="BE22" s="25">
        <v>0.18665683376599099</v>
      </c>
      <c r="BF22" s="25">
        <v>0.48907817747207</v>
      </c>
      <c r="BG22" s="25">
        <v>1.2004339484228601</v>
      </c>
      <c r="BH22" s="25">
        <v>0.27651401005307602</v>
      </c>
      <c r="BI22" s="25">
        <v>0</v>
      </c>
      <c r="BJ22" s="25">
        <v>6.5101478353367798E-2</v>
      </c>
      <c r="BK22" s="25">
        <v>17.3312073266429</v>
      </c>
      <c r="BL22" s="25">
        <v>17.3068408126463</v>
      </c>
      <c r="BM22" s="25">
        <v>2.4366513996594001E-2</v>
      </c>
      <c r="BN22" s="25">
        <v>0</v>
      </c>
      <c r="BO22" s="25">
        <v>0</v>
      </c>
      <c r="BP22" s="25">
        <v>0.51509409605537904</v>
      </c>
      <c r="BQ22" s="25">
        <v>0</v>
      </c>
      <c r="BR22" s="25">
        <v>3.1757079661811001</v>
      </c>
      <c r="BS22" s="25">
        <v>0.78977773453044198</v>
      </c>
      <c r="BT22" s="25">
        <v>0.42343124192970499</v>
      </c>
      <c r="BU22" s="25">
        <v>7.9382465785920102</v>
      </c>
      <c r="BV22" s="25">
        <v>22.301249820455801</v>
      </c>
      <c r="BW22" s="25">
        <v>0.43204426254843098</v>
      </c>
      <c r="BX22" s="25">
        <v>1.6764178584302001</v>
      </c>
      <c r="BY22" s="25">
        <v>9.5185218009557296E-8</v>
      </c>
      <c r="BZ22" s="25">
        <v>2.2907625134013299</v>
      </c>
      <c r="CA22" s="25">
        <v>5.0142008209205198</v>
      </c>
      <c r="CB22" s="25">
        <v>0</v>
      </c>
      <c r="CC22" s="25">
        <v>0</v>
      </c>
      <c r="CD22" s="25">
        <v>0.58401290772502601</v>
      </c>
      <c r="CE22" s="88">
        <v>0</v>
      </c>
      <c r="CF22" s="25">
        <v>0.29574605335390403</v>
      </c>
      <c r="CG22" s="25">
        <v>78.981273638232096</v>
      </c>
      <c r="CH22" s="25">
        <v>0.70269337934286102</v>
      </c>
      <c r="CJ22" s="22">
        <f t="shared" si="0"/>
        <v>2.7099437953715748E-3</v>
      </c>
      <c r="CK22" s="22">
        <f t="shared" si="1"/>
        <v>2.7435773303749549E-3</v>
      </c>
      <c r="CL22" s="22">
        <f t="shared" si="2"/>
        <v>2.5986606814464488E-3</v>
      </c>
      <c r="CM22" s="22">
        <f t="shared" si="3"/>
        <v>2.8181590996543635E-3</v>
      </c>
      <c r="CN22" s="22">
        <f t="shared" si="4"/>
        <v>2.8182730900609227E-3</v>
      </c>
      <c r="CO22" s="22">
        <f t="shared" si="5"/>
        <v>2.7399013498119813E-3</v>
      </c>
      <c r="CP22" s="22">
        <f t="shared" si="6"/>
        <v>2.7225985449174715E-3</v>
      </c>
      <c r="CQ22" s="72">
        <f t="shared" si="7"/>
        <v>15.756721971020909</v>
      </c>
      <c r="CR22" s="72">
        <f t="shared" si="8"/>
        <v>304.20247781493384</v>
      </c>
      <c r="CS22" s="22">
        <f t="shared" si="9"/>
        <v>0</v>
      </c>
      <c r="CT22" s="72">
        <f t="shared" si="10"/>
        <v>42.378530065341828</v>
      </c>
      <c r="CU22" s="22">
        <f t="shared" si="11"/>
        <v>0</v>
      </c>
      <c r="CV22" s="72">
        <f t="shared" si="12"/>
        <v>0</v>
      </c>
      <c r="CW22" s="79">
        <f t="shared" si="14"/>
        <v>2.7354745327099975E-3</v>
      </c>
      <c r="CX22" s="79">
        <f t="shared" si="15"/>
        <v>0</v>
      </c>
      <c r="CY22" s="72">
        <f t="shared" si="13"/>
        <v>-1</v>
      </c>
    </row>
    <row r="23" spans="1:103" x14ac:dyDescent="0.25">
      <c r="A23" s="27" t="s">
        <v>22</v>
      </c>
      <c r="B23" s="25">
        <v>3933.9026711000001</v>
      </c>
      <c r="C23" s="25">
        <v>6.9041364789999999</v>
      </c>
      <c r="D23" s="25">
        <v>10527.36645</v>
      </c>
      <c r="E23" s="25">
        <v>178.80184621999999</v>
      </c>
      <c r="F23" s="25">
        <v>178.79951692</v>
      </c>
      <c r="G23" s="25">
        <v>360.18224221000003</v>
      </c>
      <c r="H23" s="25">
        <v>1283.9236390000001</v>
      </c>
      <c r="I23" s="51">
        <v>43.44492065</v>
      </c>
      <c r="J23" s="51">
        <v>7.8121039783999997</v>
      </c>
      <c r="K23" s="25"/>
      <c r="L23" s="51">
        <v>250.29540374000001</v>
      </c>
      <c r="M23" s="25"/>
      <c r="N23" s="51">
        <v>18.502459222999999</v>
      </c>
      <c r="O23" s="25">
        <v>35.774990529999997</v>
      </c>
      <c r="P23" s="25">
        <v>3.5067745901</v>
      </c>
      <c r="Q23" s="51">
        <v>0.49572901200000002</v>
      </c>
      <c r="R23" s="25"/>
      <c r="S23" s="27" t="s">
        <v>22</v>
      </c>
      <c r="T23" s="88">
        <v>6.0542542674239801E-2</v>
      </c>
      <c r="U23" s="25">
        <v>0.26796744368238101</v>
      </c>
      <c r="V23" s="88">
        <v>35.8729562296908</v>
      </c>
      <c r="W23" s="25">
        <v>2.6568402214511102</v>
      </c>
      <c r="X23" s="25">
        <v>2.65203266890361</v>
      </c>
      <c r="Y23" s="25">
        <v>1.1697114641454001</v>
      </c>
      <c r="Z23" s="88">
        <v>2.9023831529533101E-2</v>
      </c>
      <c r="AA23" s="25">
        <v>20.716434700317699</v>
      </c>
      <c r="AB23" s="88">
        <v>3.51637442668846</v>
      </c>
      <c r="AC23" s="88">
        <v>7408.2444187033097</v>
      </c>
      <c r="AD23" s="25">
        <v>0</v>
      </c>
      <c r="AE23" s="25">
        <v>3944.52050322173</v>
      </c>
      <c r="AF23" s="25">
        <v>54.019894140886002</v>
      </c>
      <c r="AG23" s="25">
        <v>1318.8829766264701</v>
      </c>
      <c r="AH23" s="25">
        <v>27.3546952057591</v>
      </c>
      <c r="AI23" s="25">
        <v>0.19149797825262399</v>
      </c>
      <c r="AJ23" s="88">
        <v>3.48299270348221E-2</v>
      </c>
      <c r="AK23" s="25">
        <v>89.3636426171919</v>
      </c>
      <c r="AL23" s="25">
        <v>89.3636426171919</v>
      </c>
      <c r="AM23" s="25">
        <v>0</v>
      </c>
      <c r="AN23" s="25">
        <v>0</v>
      </c>
      <c r="AO23" s="25">
        <v>29.430896137486499</v>
      </c>
      <c r="AP23" s="25">
        <v>4.2359101316169899E-2</v>
      </c>
      <c r="AQ23" s="88">
        <v>1.09476736118155</v>
      </c>
      <c r="AR23" s="25">
        <v>8.1236122034557601E-2</v>
      </c>
      <c r="AS23" s="25">
        <v>0.42304396740064099</v>
      </c>
      <c r="AT23" s="25">
        <v>1.49591216582073E-2</v>
      </c>
      <c r="AU23" s="25">
        <v>6.9231492604044398</v>
      </c>
      <c r="AV23" s="25">
        <v>0</v>
      </c>
      <c r="AW23" s="88">
        <v>2606.7117806037299</v>
      </c>
      <c r="AX23" s="25">
        <v>9500.0196777611909</v>
      </c>
      <c r="AY23" s="25">
        <v>1055.5578146376299</v>
      </c>
      <c r="AZ23" s="25">
        <v>10555.577492398799</v>
      </c>
      <c r="BA23" s="25">
        <v>3.0746566007427203E-4</v>
      </c>
      <c r="BB23" s="25">
        <v>104.465319430703</v>
      </c>
      <c r="BC23" s="25">
        <v>1.43468768598466</v>
      </c>
      <c r="BD23" s="25">
        <v>547.68527255440802</v>
      </c>
      <c r="BE23" s="25">
        <v>1.9357003506561501</v>
      </c>
      <c r="BF23" s="25">
        <v>5.07216398747775</v>
      </c>
      <c r="BG23" s="25">
        <v>12.2932612798932</v>
      </c>
      <c r="BH23" s="25">
        <v>2.8676695361254798</v>
      </c>
      <c r="BI23" s="25">
        <v>0</v>
      </c>
      <c r="BJ23" s="25">
        <v>0.67515153968925801</v>
      </c>
      <c r="BK23" s="25">
        <v>179.28799791050099</v>
      </c>
      <c r="BL23" s="25">
        <v>179.28566220124699</v>
      </c>
      <c r="BM23" s="25">
        <v>2.33570925445195E-3</v>
      </c>
      <c r="BN23" s="25">
        <v>0</v>
      </c>
      <c r="BO23" s="25">
        <v>0</v>
      </c>
      <c r="BP23" s="25">
        <v>5.3411977253040996</v>
      </c>
      <c r="BQ23" s="25">
        <v>0</v>
      </c>
      <c r="BR23" s="25">
        <v>32.926243562338399</v>
      </c>
      <c r="BS23" s="25">
        <v>8.1907574605179807</v>
      </c>
      <c r="BT23" s="25">
        <v>4.3911590394021003</v>
      </c>
      <c r="BU23" s="25">
        <v>82.291668807905694</v>
      </c>
      <c r="BV23" s="25">
        <v>375.10796684884502</v>
      </c>
      <c r="BW23" s="25">
        <v>4.4807036616786897</v>
      </c>
      <c r="BX23" s="25">
        <v>17.3852973877434</v>
      </c>
      <c r="BY23" s="25">
        <v>1.7653041000457399E-7</v>
      </c>
      <c r="BZ23" s="25">
        <v>361.14313594028101</v>
      </c>
      <c r="CA23" s="25">
        <v>259.76954395184401</v>
      </c>
      <c r="CB23" s="25">
        <v>0</v>
      </c>
      <c r="CC23" s="25">
        <v>0.13234486151699601</v>
      </c>
      <c r="CD23" s="25">
        <v>14.197421130935201</v>
      </c>
      <c r="CE23" s="88">
        <v>0</v>
      </c>
      <c r="CF23" s="25">
        <v>10.3423463561289</v>
      </c>
      <c r="CG23" s="25">
        <v>1287.43796584048</v>
      </c>
      <c r="CH23" s="25">
        <v>11.2271755830084</v>
      </c>
      <c r="CJ23" s="22">
        <f t="shared" si="0"/>
        <v>2.6990581642328476E-3</v>
      </c>
      <c r="CK23" s="22">
        <f t="shared" si="1"/>
        <v>2.7538246763038603E-3</v>
      </c>
      <c r="CL23" s="22">
        <f t="shared" si="2"/>
        <v>2.6797815515199144E-3</v>
      </c>
      <c r="CM23" s="22">
        <f t="shared" si="3"/>
        <v>2.7189411115075201E-3</v>
      </c>
      <c r="CN23" s="22">
        <f t="shared" si="4"/>
        <v>2.7189406863135199E-3</v>
      </c>
      <c r="CO23" s="22">
        <f t="shared" si="5"/>
        <v>2.6677987353989222E-3</v>
      </c>
      <c r="CP23" s="22">
        <f t="shared" si="6"/>
        <v>2.7371774564545989E-3</v>
      </c>
      <c r="CQ23" s="72">
        <f t="shared" si="7"/>
        <v>-0.93895643888341163</v>
      </c>
      <c r="CR23" s="72">
        <f t="shared" si="8"/>
        <v>1.6518380653403233</v>
      </c>
      <c r="CS23" s="22">
        <f t="shared" si="9"/>
        <v>0</v>
      </c>
      <c r="CT23" s="72">
        <f t="shared" si="10"/>
        <v>-0.6429673047052018</v>
      </c>
      <c r="CU23" s="22">
        <f t="shared" si="11"/>
        <v>0</v>
      </c>
      <c r="CV23" s="72">
        <f t="shared" si="12"/>
        <v>-0.97713579787951843</v>
      </c>
      <c r="CW23" s="79">
        <f t="shared" si="14"/>
        <v>2.7383850628458399E-3</v>
      </c>
      <c r="CX23" s="79">
        <f t="shared" si="15"/>
        <v>2.7375117338768627E-3</v>
      </c>
      <c r="CY23" s="72">
        <f t="shared" si="13"/>
        <v>-0.96982399396425223</v>
      </c>
    </row>
    <row r="24" spans="1:103" x14ac:dyDescent="0.25">
      <c r="A24" s="27" t="s">
        <v>23</v>
      </c>
      <c r="B24" s="25">
        <v>663.82457579000004</v>
      </c>
      <c r="C24" s="25">
        <v>73.823831229999996</v>
      </c>
      <c r="D24" s="25">
        <v>3607.8039315000001</v>
      </c>
      <c r="E24" s="25">
        <v>31.883714736000002</v>
      </c>
      <c r="F24" s="25">
        <v>10.359279747</v>
      </c>
      <c r="G24" s="25">
        <v>213.29960994999999</v>
      </c>
      <c r="H24" s="25">
        <v>249.47473497999999</v>
      </c>
      <c r="I24" s="51">
        <v>7.2027180936999997</v>
      </c>
      <c r="J24" s="51">
        <v>1.5518640928</v>
      </c>
      <c r="K24" s="25"/>
      <c r="L24" s="51">
        <v>50.231074757000002</v>
      </c>
      <c r="M24" s="25"/>
      <c r="N24" s="51">
        <v>2.2762720816000002</v>
      </c>
      <c r="O24" s="25">
        <v>6.7321289133000004</v>
      </c>
      <c r="P24" s="25">
        <v>0.66814695199999996</v>
      </c>
      <c r="Q24" s="51">
        <v>8.4962298800000002E-2</v>
      </c>
      <c r="R24" s="25"/>
      <c r="S24" s="27" t="s">
        <v>23</v>
      </c>
      <c r="T24" s="88">
        <v>0</v>
      </c>
      <c r="U24" s="25">
        <v>5.9458975247606302E-3</v>
      </c>
      <c r="V24" s="88">
        <v>6.7505814235045101</v>
      </c>
      <c r="W24" s="25">
        <v>0.35581895593692803</v>
      </c>
      <c r="X24" s="25">
        <v>0.35581895593692803</v>
      </c>
      <c r="Y24" s="25">
        <v>0.143420349260867</v>
      </c>
      <c r="Z24" s="88">
        <v>0</v>
      </c>
      <c r="AA24" s="25">
        <v>2.6500448869231401</v>
      </c>
      <c r="AB24" s="88">
        <v>0.66997913728566805</v>
      </c>
      <c r="AC24" s="88">
        <v>940.97149742224701</v>
      </c>
      <c r="AD24" s="25">
        <v>0</v>
      </c>
      <c r="AE24" s="25">
        <v>665.64372638436305</v>
      </c>
      <c r="AF24" s="25">
        <v>7.4934901024975202</v>
      </c>
      <c r="AG24" s="25">
        <v>168.71685157386199</v>
      </c>
      <c r="AH24" s="25">
        <v>3.80287214048679</v>
      </c>
      <c r="AI24" s="25">
        <v>3.8177715417517102</v>
      </c>
      <c r="AJ24" s="88">
        <v>0</v>
      </c>
      <c r="AK24" s="25">
        <v>23.04846959744</v>
      </c>
      <c r="AL24" s="25">
        <v>23.04846959744</v>
      </c>
      <c r="AM24" s="25">
        <v>0</v>
      </c>
      <c r="AN24" s="25">
        <v>0</v>
      </c>
      <c r="AO24" s="25">
        <v>8.4393909648558605</v>
      </c>
      <c r="AP24" s="25">
        <v>1.6951684838679999E-2</v>
      </c>
      <c r="AQ24" s="88">
        <v>7.6009116177470901E-2</v>
      </c>
      <c r="AR24" s="25">
        <v>3.2138675330831098E-3</v>
      </c>
      <c r="AS24" s="25">
        <v>0</v>
      </c>
      <c r="AT24" s="25">
        <v>0</v>
      </c>
      <c r="AU24" s="25">
        <v>74.025815204616293</v>
      </c>
      <c r="AV24" s="25">
        <v>0</v>
      </c>
      <c r="AW24" s="88">
        <v>418.81913354387399</v>
      </c>
      <c r="AX24" s="25">
        <v>3255.92068441739</v>
      </c>
      <c r="AY24" s="25">
        <v>361.76874797312502</v>
      </c>
      <c r="AZ24" s="25">
        <v>3617.6894323905099</v>
      </c>
      <c r="BA24" s="25">
        <v>0</v>
      </c>
      <c r="BB24" s="25">
        <v>15.913330123256999</v>
      </c>
      <c r="BC24" s="25">
        <v>8.6949305771148996E-2</v>
      </c>
      <c r="BD24" s="25">
        <v>122.30782123824</v>
      </c>
      <c r="BE24" s="25">
        <v>0.11802111989153199</v>
      </c>
      <c r="BF24" s="25">
        <v>0.28793280170858099</v>
      </c>
      <c r="BG24" s="25">
        <v>0.76087561312852003</v>
      </c>
      <c r="BH24" s="25">
        <v>0.167738892165325</v>
      </c>
      <c r="BI24" s="25">
        <v>2.3109376808479E-4</v>
      </c>
      <c r="BJ24" s="25">
        <v>4.0247399587515199E-2</v>
      </c>
      <c r="BK24" s="25">
        <v>31.971794952444299</v>
      </c>
      <c r="BL24" s="25">
        <v>10.3883851105709</v>
      </c>
      <c r="BM24" s="25">
        <v>21.583409841873401</v>
      </c>
      <c r="BN24" s="25">
        <v>8.1927743514278203E-4</v>
      </c>
      <c r="BO24" s="25">
        <v>1.3664710064650599E-4</v>
      </c>
      <c r="BP24" s="25">
        <v>0.377590063446816</v>
      </c>
      <c r="BQ24" s="25">
        <v>8.1092610658244798E-5</v>
      </c>
      <c r="BR24" s="25">
        <v>1.8762583971009199</v>
      </c>
      <c r="BS24" s="25">
        <v>0.464727877059255</v>
      </c>
      <c r="BT24" s="25">
        <v>0.24935382341418799</v>
      </c>
      <c r="BU24" s="25">
        <v>4.6974966823084499</v>
      </c>
      <c r="BV24" s="25">
        <v>45.553767523568602</v>
      </c>
      <c r="BW24" s="25">
        <v>0.27209858494132899</v>
      </c>
      <c r="BX24" s="25">
        <v>0.98740236784338498</v>
      </c>
      <c r="BY24" s="25">
        <v>4.2407128939081002E-4</v>
      </c>
      <c r="BZ24" s="25">
        <v>213.884640939169</v>
      </c>
      <c r="CA24" s="25">
        <v>64.8970677806645</v>
      </c>
      <c r="CB24" s="25">
        <v>0</v>
      </c>
      <c r="CC24" s="25">
        <v>0</v>
      </c>
      <c r="CD24" s="25">
        <v>6.1211095559094897</v>
      </c>
      <c r="CE24" s="88">
        <v>0</v>
      </c>
      <c r="CF24" s="25">
        <v>5.76089219626608</v>
      </c>
      <c r="CG24" s="25">
        <v>250.15820326570599</v>
      </c>
      <c r="CH24" s="25">
        <v>5.8330210614624001</v>
      </c>
      <c r="CJ24" s="22">
        <f t="shared" si="0"/>
        <v>2.74040862708056E-3</v>
      </c>
      <c r="CK24" s="22">
        <f t="shared" si="1"/>
        <v>2.7360267172670994E-3</v>
      </c>
      <c r="CL24" s="22">
        <f t="shared" si="2"/>
        <v>2.7400327396394086E-3</v>
      </c>
      <c r="CM24" s="22">
        <f t="shared" si="3"/>
        <v>2.7625456184641253E-3</v>
      </c>
      <c r="CN24" s="22">
        <f t="shared" si="4"/>
        <v>2.8095933580061759E-3</v>
      </c>
      <c r="CO24" s="22">
        <f t="shared" si="5"/>
        <v>2.7427663337319342E-3</v>
      </c>
      <c r="CP24" s="22">
        <f t="shared" si="6"/>
        <v>2.7396292685140699E-3</v>
      </c>
      <c r="CQ24" s="72">
        <f t="shared" si="7"/>
        <v>-0.95059934995260298</v>
      </c>
      <c r="CR24" s="72">
        <f t="shared" si="8"/>
        <v>0.70765268635200684</v>
      </c>
      <c r="CS24" s="22">
        <f t="shared" si="9"/>
        <v>0</v>
      </c>
      <c r="CT24" s="72">
        <f t="shared" si="10"/>
        <v>-0.54115117566286874</v>
      </c>
      <c r="CU24" s="22">
        <f t="shared" si="11"/>
        <v>0</v>
      </c>
      <c r="CV24" s="72">
        <f t="shared" si="12"/>
        <v>-1</v>
      </c>
      <c r="CW24" s="79">
        <f t="shared" si="14"/>
        <v>2.7409621001248012E-3</v>
      </c>
      <c r="CX24" s="79">
        <f t="shared" si="15"/>
        <v>2.7421890950541771E-3</v>
      </c>
      <c r="CY24" s="72">
        <f t="shared" si="13"/>
        <v>-1</v>
      </c>
    </row>
    <row r="25" spans="1:103" x14ac:dyDescent="0.25">
      <c r="A25" s="27" t="s">
        <v>24</v>
      </c>
      <c r="B25" s="25">
        <v>2763.4099848000001</v>
      </c>
      <c r="C25" s="25">
        <v>2.3513600000000001</v>
      </c>
      <c r="D25" s="25">
        <v>10901.949795</v>
      </c>
      <c r="E25" s="25">
        <v>263.92339197000001</v>
      </c>
      <c r="F25" s="25">
        <v>252.39272389000001</v>
      </c>
      <c r="G25" s="25">
        <v>434.45995012999998</v>
      </c>
      <c r="H25" s="25">
        <v>1582.1725194000001</v>
      </c>
      <c r="I25" s="51">
        <v>36.639074270999998</v>
      </c>
      <c r="J25" s="51">
        <v>18.183454923999999</v>
      </c>
      <c r="K25" s="25"/>
      <c r="L25" s="51">
        <v>259.91491489999999</v>
      </c>
      <c r="M25" s="25"/>
      <c r="N25" s="51">
        <v>11.884228310999999</v>
      </c>
      <c r="O25" s="25">
        <v>33.582638304</v>
      </c>
      <c r="P25" s="25">
        <v>10.996635886</v>
      </c>
      <c r="Q25" s="51">
        <v>0.4459505279</v>
      </c>
      <c r="R25" s="25"/>
      <c r="S25" s="27" t="s">
        <v>24</v>
      </c>
      <c r="T25" s="88">
        <v>6.0540248308338298E-4</v>
      </c>
      <c r="U25" s="25">
        <v>3.93257279017649</v>
      </c>
      <c r="V25" s="88">
        <v>33.6743983367722</v>
      </c>
      <c r="W25" s="25">
        <v>4.11247959359088</v>
      </c>
      <c r="X25" s="25">
        <v>4.1124333842133396</v>
      </c>
      <c r="Y25" s="25">
        <v>1.0581355258810501</v>
      </c>
      <c r="Z25" s="88">
        <v>2.9025980584334899E-4</v>
      </c>
      <c r="AA25" s="25">
        <v>17.047446580271</v>
      </c>
      <c r="AB25" s="88">
        <v>11.026596721452201</v>
      </c>
      <c r="AC25" s="88">
        <v>7364.5984807266595</v>
      </c>
      <c r="AD25" s="25">
        <v>0</v>
      </c>
      <c r="AE25" s="25">
        <v>2770.9516502587599</v>
      </c>
      <c r="AF25" s="25">
        <v>56.675032675680598</v>
      </c>
      <c r="AG25" s="25">
        <v>1299.9819990957801</v>
      </c>
      <c r="AH25" s="25">
        <v>31.018906692160702</v>
      </c>
      <c r="AI25" s="25">
        <v>3.7165023683376899</v>
      </c>
      <c r="AJ25" s="88">
        <v>3.4838396170571698E-4</v>
      </c>
      <c r="AK25" s="25">
        <v>173.69012212530899</v>
      </c>
      <c r="AL25" s="25">
        <v>173.69012212530899</v>
      </c>
      <c r="AM25" s="25">
        <v>0</v>
      </c>
      <c r="AN25" s="25">
        <v>0</v>
      </c>
      <c r="AO25" s="25">
        <v>32.4395079631825</v>
      </c>
      <c r="AP25" s="25">
        <v>1.85672563759256E-2</v>
      </c>
      <c r="AQ25" s="88">
        <v>0.47236146781150601</v>
      </c>
      <c r="AR25" s="25">
        <v>9.7518691134311095E-2</v>
      </c>
      <c r="AS25" s="25">
        <v>1.2051331788280799</v>
      </c>
      <c r="AT25" s="25">
        <v>4.17102016323683E-4</v>
      </c>
      <c r="AU25" s="25">
        <v>2.3578936380120901</v>
      </c>
      <c r="AV25" s="25">
        <v>0</v>
      </c>
      <c r="AW25" s="88">
        <v>2891.6063523978</v>
      </c>
      <c r="AX25" s="25">
        <v>9838.6065487414398</v>
      </c>
      <c r="AY25" s="25">
        <v>1093.1766642922801</v>
      </c>
      <c r="AZ25" s="25">
        <v>10931.783213033699</v>
      </c>
      <c r="BA25" s="25">
        <v>4.8240806336083599E-6</v>
      </c>
      <c r="BB25" s="25">
        <v>109.234773215426</v>
      </c>
      <c r="BC25" s="25">
        <v>2.08180948163825</v>
      </c>
      <c r="BD25" s="25">
        <v>715.52097082071498</v>
      </c>
      <c r="BE25" s="25">
        <v>2.7817833015316502</v>
      </c>
      <c r="BF25" s="25">
        <v>7.0686923630791902</v>
      </c>
      <c r="BG25" s="25">
        <v>17.192414440494499</v>
      </c>
      <c r="BH25" s="25">
        <v>3.9944510297238098</v>
      </c>
      <c r="BI25" s="25">
        <v>2.76612139750987E-2</v>
      </c>
      <c r="BJ25" s="25">
        <v>0.94688537905719194</v>
      </c>
      <c r="BK25" s="25">
        <v>264.66250673035802</v>
      </c>
      <c r="BL25" s="25">
        <v>253.101191845302</v>
      </c>
      <c r="BM25" s="25">
        <v>11.5613148850565</v>
      </c>
      <c r="BN25" s="25">
        <v>0</v>
      </c>
      <c r="BO25" s="25">
        <v>0</v>
      </c>
      <c r="BP25" s="25">
        <v>9.0225948045878201</v>
      </c>
      <c r="BQ25" s="25">
        <v>0</v>
      </c>
      <c r="BR25" s="25">
        <v>46.073893128303403</v>
      </c>
      <c r="BS25" s="25">
        <v>11.405835840319201</v>
      </c>
      <c r="BT25" s="25">
        <v>6.1180778500526296</v>
      </c>
      <c r="BU25" s="25">
        <v>115.155839895941</v>
      </c>
      <c r="BV25" s="25">
        <v>387.26786802220499</v>
      </c>
      <c r="BW25" s="25">
        <v>6.3261894028230099</v>
      </c>
      <c r="BX25" s="25">
        <v>24.324750560249502</v>
      </c>
      <c r="BY25" s="25">
        <v>0.58031315352517598</v>
      </c>
      <c r="BZ25" s="25">
        <v>435.649884433274</v>
      </c>
      <c r="CA25" s="25">
        <v>362.80962641193099</v>
      </c>
      <c r="CB25" s="25">
        <v>0</v>
      </c>
      <c r="CC25" s="25">
        <v>1.25672987324526E-3</v>
      </c>
      <c r="CD25" s="25">
        <v>23.056089173962398</v>
      </c>
      <c r="CE25" s="88">
        <v>0</v>
      </c>
      <c r="CF25" s="25">
        <v>18.400189239553502</v>
      </c>
      <c r="CG25" s="25">
        <v>1586.4880724438699</v>
      </c>
      <c r="CH25" s="25">
        <v>16.987192765605901</v>
      </c>
      <c r="CJ25" s="22">
        <f t="shared" si="0"/>
        <v>2.7291156579162478E-3</v>
      </c>
      <c r="CK25" s="22">
        <f t="shared" si="1"/>
        <v>2.7786634169544213E-3</v>
      </c>
      <c r="CL25" s="22">
        <f t="shared" si="2"/>
        <v>2.7365213190929725E-3</v>
      </c>
      <c r="CM25" s="22">
        <f t="shared" si="3"/>
        <v>2.8004897741008925E-3</v>
      </c>
      <c r="CN25" s="22">
        <f t="shared" si="4"/>
        <v>2.8070062574813153E-3</v>
      </c>
      <c r="CO25" s="22">
        <f t="shared" si="5"/>
        <v>2.7388814617272782E-3</v>
      </c>
      <c r="CP25" s="22">
        <f t="shared" si="6"/>
        <v>2.7276121857472331E-3</v>
      </c>
      <c r="CQ25" s="72">
        <f t="shared" si="7"/>
        <v>-0.88775826174548433</v>
      </c>
      <c r="CR25" s="72">
        <f t="shared" si="8"/>
        <v>-6.2474834869230673E-2</v>
      </c>
      <c r="CS25" s="22">
        <f t="shared" si="9"/>
        <v>0</v>
      </c>
      <c r="CT25" s="72">
        <f t="shared" si="10"/>
        <v>-0.3317423811860325</v>
      </c>
      <c r="CU25" s="22">
        <f t="shared" si="11"/>
        <v>0</v>
      </c>
      <c r="CV25" s="72">
        <f t="shared" si="12"/>
        <v>-0.89859390552833684</v>
      </c>
      <c r="CW25" s="79">
        <f t="shared" si="14"/>
        <v>2.7323652162632634E-3</v>
      </c>
      <c r="CX25" s="79">
        <f t="shared" si="15"/>
        <v>2.724545557641349E-3</v>
      </c>
      <c r="CY25" s="72">
        <f t="shared" si="13"/>
        <v>-0.99906468993704789</v>
      </c>
    </row>
    <row r="26" spans="1:103" x14ac:dyDescent="0.25">
      <c r="A26" s="27" t="s">
        <v>25</v>
      </c>
      <c r="B26" s="25">
        <v>1049.1101355999999</v>
      </c>
      <c r="C26" s="25">
        <v>4.6463999999999998E-2</v>
      </c>
      <c r="D26" s="25">
        <v>5104.6212359000001</v>
      </c>
      <c r="E26" s="25">
        <v>107.53536320000001</v>
      </c>
      <c r="F26" s="25">
        <v>107.4597536</v>
      </c>
      <c r="G26" s="25">
        <v>4.9112841999999999</v>
      </c>
      <c r="H26" s="25">
        <v>308.23767995999998</v>
      </c>
      <c r="I26" s="51">
        <v>16.420144148999999</v>
      </c>
      <c r="J26" s="51">
        <v>4.2930909668000004</v>
      </c>
      <c r="K26" s="25"/>
      <c r="L26" s="51">
        <v>118.6068618</v>
      </c>
      <c r="M26" s="25"/>
      <c r="N26" s="51">
        <v>5.4381759445000002</v>
      </c>
      <c r="O26" s="25">
        <v>16.385392199999998</v>
      </c>
      <c r="P26" s="25">
        <v>1.0360057572000001</v>
      </c>
      <c r="Q26" s="51">
        <v>0.1999025572</v>
      </c>
      <c r="R26" s="25"/>
      <c r="S26" s="27" t="s">
        <v>25</v>
      </c>
      <c r="T26" s="88">
        <v>4.1814636847831597E-3</v>
      </c>
      <c r="U26" s="25">
        <v>8.4211294526033292E-3</v>
      </c>
      <c r="V26" s="88">
        <v>16.430462870641101</v>
      </c>
      <c r="W26" s="25">
        <v>0.71785823681244598</v>
      </c>
      <c r="X26" s="25">
        <v>0.71752410746718898</v>
      </c>
      <c r="Y26" s="25">
        <v>0.29747629986044599</v>
      </c>
      <c r="Z26" s="88">
        <v>2.0049966781593501E-3</v>
      </c>
      <c r="AA26" s="25">
        <v>2.9475165896657902</v>
      </c>
      <c r="AB26" s="88">
        <v>1.0388382978961901</v>
      </c>
      <c r="AC26" s="88">
        <v>1904.77056021007</v>
      </c>
      <c r="AD26" s="25">
        <v>0</v>
      </c>
      <c r="AE26" s="25">
        <v>1051.9849883761301</v>
      </c>
      <c r="AF26" s="25">
        <v>15.007389196423899</v>
      </c>
      <c r="AG26" s="25">
        <v>336.850458301446</v>
      </c>
      <c r="AH26" s="25">
        <v>7.5843351442537301</v>
      </c>
      <c r="AI26" s="25">
        <v>1.8875279003105198E-2</v>
      </c>
      <c r="AJ26" s="88">
        <v>2.40611841796326E-3</v>
      </c>
      <c r="AK26" s="25">
        <v>44.119319972061902</v>
      </c>
      <c r="AL26" s="25">
        <v>44.119319972061902</v>
      </c>
      <c r="AM26" s="25">
        <v>0</v>
      </c>
      <c r="AN26" s="25">
        <v>0</v>
      </c>
      <c r="AO26" s="25">
        <v>8.26927511854805</v>
      </c>
      <c r="AP26" s="25">
        <v>5.1725594709198198E-3</v>
      </c>
      <c r="AQ26" s="88">
        <v>7.6458961751084395E-2</v>
      </c>
      <c r="AR26" s="25">
        <v>5.4941358845218497E-3</v>
      </c>
      <c r="AS26" s="25">
        <v>2.7530176570776499E-2</v>
      </c>
      <c r="AT26" s="25">
        <v>1.03093933939714E-3</v>
      </c>
      <c r="AU26" s="25">
        <v>4.6602850686464199E-2</v>
      </c>
      <c r="AV26" s="25">
        <v>0</v>
      </c>
      <c r="AW26" s="88">
        <v>645.84143697261197</v>
      </c>
      <c r="AX26" s="25">
        <v>4606.7448226811402</v>
      </c>
      <c r="AY26" s="25">
        <v>511.86079988513802</v>
      </c>
      <c r="AZ26" s="25">
        <v>5118.6056225662796</v>
      </c>
      <c r="BA26" s="25">
        <v>3.6921405357892802E-5</v>
      </c>
      <c r="BB26" s="25">
        <v>28.740761239317202</v>
      </c>
      <c r="BC26" s="25">
        <v>0.86255068044555405</v>
      </c>
      <c r="BD26" s="25">
        <v>116.602268711123</v>
      </c>
      <c r="BE26" s="25">
        <v>1.1637373221559</v>
      </c>
      <c r="BF26" s="25">
        <v>3.04942267310415</v>
      </c>
      <c r="BG26" s="25">
        <v>7.37038621549077</v>
      </c>
      <c r="BH26" s="25">
        <v>1.7240640761255901</v>
      </c>
      <c r="BI26" s="25">
        <v>0</v>
      </c>
      <c r="BJ26" s="25">
        <v>0.40590937950914102</v>
      </c>
      <c r="BK26" s="25">
        <v>107.83771278437101</v>
      </c>
      <c r="BL26" s="25">
        <v>107.761897527505</v>
      </c>
      <c r="BM26" s="25">
        <v>7.5815256866019004E-2</v>
      </c>
      <c r="BN26" s="25">
        <v>0</v>
      </c>
      <c r="BO26" s="25">
        <v>0</v>
      </c>
      <c r="BP26" s="25">
        <v>3.21106936898207</v>
      </c>
      <c r="BQ26" s="25">
        <v>0</v>
      </c>
      <c r="BR26" s="25">
        <v>19.794443484184601</v>
      </c>
      <c r="BS26" s="25">
        <v>4.9243954413928801</v>
      </c>
      <c r="BT26" s="25">
        <v>2.63997117589025</v>
      </c>
      <c r="BU26" s="25">
        <v>49.469943912432299</v>
      </c>
      <c r="BV26" s="25">
        <v>78.461802649876404</v>
      </c>
      <c r="BW26" s="25">
        <v>2.6938521050281801</v>
      </c>
      <c r="BX26" s="25">
        <v>10.452151692763801</v>
      </c>
      <c r="BY26" s="25">
        <v>0</v>
      </c>
      <c r="BZ26" s="25">
        <v>4.9247579252302502</v>
      </c>
      <c r="CA26" s="25">
        <v>51.012131106147898</v>
      </c>
      <c r="CB26" s="25">
        <v>0</v>
      </c>
      <c r="CC26" s="25">
        <v>1.77893370117891E-3</v>
      </c>
      <c r="CD26" s="25">
        <v>2.5190074190007499</v>
      </c>
      <c r="CE26" s="88">
        <v>0</v>
      </c>
      <c r="CF26" s="25">
        <v>1.3413421376411601</v>
      </c>
      <c r="CG26" s="25">
        <v>309.079039115505</v>
      </c>
      <c r="CH26" s="25">
        <v>2.8311522483997198</v>
      </c>
      <c r="CJ26" s="22">
        <f t="shared" si="0"/>
        <v>2.7402773823036386E-3</v>
      </c>
      <c r="CK26" s="22">
        <f t="shared" si="1"/>
        <v>2.9883498292054248E-3</v>
      </c>
      <c r="CL26" s="22">
        <f t="shared" si="2"/>
        <v>2.739554223519962E-3</v>
      </c>
      <c r="CM26" s="22">
        <f t="shared" si="3"/>
        <v>2.8116293596244708E-3</v>
      </c>
      <c r="CN26" s="22">
        <f t="shared" si="4"/>
        <v>2.8116938424191584E-3</v>
      </c>
      <c r="CO26" s="22">
        <f t="shared" si="5"/>
        <v>2.7434220219327496E-3</v>
      </c>
      <c r="CP26" s="22">
        <f t="shared" si="6"/>
        <v>2.7295791858224496E-3</v>
      </c>
      <c r="CQ26" s="72">
        <f t="shared" si="7"/>
        <v>-0.95630220411244771</v>
      </c>
      <c r="CR26" s="72">
        <f t="shared" si="8"/>
        <v>-0.31342787458733473</v>
      </c>
      <c r="CS26" s="22">
        <f t="shared" si="9"/>
        <v>0</v>
      </c>
      <c r="CT26" s="72">
        <f t="shared" si="10"/>
        <v>-0.62802050992245462</v>
      </c>
      <c r="CU26" s="22">
        <f t="shared" si="11"/>
        <v>0</v>
      </c>
      <c r="CV26" s="72">
        <f t="shared" si="12"/>
        <v>-0.99493760833563694</v>
      </c>
      <c r="CW26" s="79">
        <f t="shared" si="14"/>
        <v>2.7506616924984316E-3</v>
      </c>
      <c r="CX26" s="79">
        <f t="shared" si="15"/>
        <v>2.7340974473399277E-3</v>
      </c>
      <c r="CY26" s="72">
        <f t="shared" si="13"/>
        <v>-0.99484279063841241</v>
      </c>
    </row>
    <row r="27" spans="1:103" x14ac:dyDescent="0.25">
      <c r="A27" s="27" t="s">
        <v>26</v>
      </c>
      <c r="B27" s="25">
        <v>928.63473317</v>
      </c>
      <c r="C27" s="25"/>
      <c r="D27" s="25">
        <v>1440.2317309</v>
      </c>
      <c r="E27" s="25">
        <v>38.276823735999997</v>
      </c>
      <c r="F27" s="25">
        <v>38.276823735999997</v>
      </c>
      <c r="G27" s="25">
        <v>105.40111865</v>
      </c>
      <c r="H27" s="25">
        <v>864.27649152000004</v>
      </c>
      <c r="I27" s="51"/>
      <c r="J27" s="51"/>
      <c r="K27" s="25"/>
      <c r="L27" s="51"/>
      <c r="M27" s="25"/>
      <c r="N27" s="51"/>
      <c r="O27" s="25"/>
      <c r="P27" s="25"/>
      <c r="Q27" s="51"/>
      <c r="R27" s="25"/>
      <c r="S27" s="27" t="s">
        <v>26</v>
      </c>
      <c r="T27" s="88">
        <v>0.60525743445229196</v>
      </c>
      <c r="U27" s="25">
        <v>1.21883146299927</v>
      </c>
      <c r="V27" s="88">
        <v>0</v>
      </c>
      <c r="W27" s="25">
        <v>2.8570282733879999</v>
      </c>
      <c r="X27" s="25">
        <v>2.8089506986951598</v>
      </c>
      <c r="Y27" s="25">
        <v>1.90196967765101</v>
      </c>
      <c r="Z27" s="88">
        <v>0.29018881342045999</v>
      </c>
      <c r="AA27" s="25">
        <v>14.0083736974745</v>
      </c>
      <c r="AB27" s="88">
        <v>0</v>
      </c>
      <c r="AC27" s="88">
        <v>5621.8299099720398</v>
      </c>
      <c r="AD27" s="25">
        <v>0</v>
      </c>
      <c r="AE27" s="25">
        <v>931.16487637118996</v>
      </c>
      <c r="AF27" s="25">
        <v>31.3070877357667</v>
      </c>
      <c r="AG27" s="25">
        <v>767.73500312608996</v>
      </c>
      <c r="AH27" s="25">
        <v>16.558269996854701</v>
      </c>
      <c r="AI27" s="25">
        <v>1.12762733555162</v>
      </c>
      <c r="AJ27" s="88">
        <v>0.34821865048473899</v>
      </c>
      <c r="AK27" s="25">
        <v>57.185534372634201</v>
      </c>
      <c r="AL27" s="25">
        <v>57.185534372634201</v>
      </c>
      <c r="AM27" s="25">
        <v>0</v>
      </c>
      <c r="AN27" s="25">
        <v>0</v>
      </c>
      <c r="AO27" s="25">
        <v>17.7500903556328</v>
      </c>
      <c r="AP27" s="25">
        <v>0.341607885346421</v>
      </c>
      <c r="AQ27" s="88">
        <v>9.1989013652378002</v>
      </c>
      <c r="AR27" s="25">
        <v>0.79515469821921902</v>
      </c>
      <c r="AS27" s="25">
        <v>1.29654165874611</v>
      </c>
      <c r="AT27" s="25">
        <v>0.149201660150135</v>
      </c>
      <c r="AU27" s="25">
        <v>0</v>
      </c>
      <c r="AV27" s="25">
        <v>0</v>
      </c>
      <c r="AW27" s="88">
        <v>1639.21570271664</v>
      </c>
      <c r="AX27" s="25">
        <v>1299.7552579416499</v>
      </c>
      <c r="AY27" s="25">
        <v>144.41763310372201</v>
      </c>
      <c r="AZ27" s="25">
        <v>1444.1728910453701</v>
      </c>
      <c r="BA27" s="25">
        <v>2.4743488778738499E-3</v>
      </c>
      <c r="BB27" s="25">
        <v>57.503163139427997</v>
      </c>
      <c r="BC27" s="25">
        <v>0.30441264266935603</v>
      </c>
      <c r="BD27" s="25">
        <v>369.95742484790401</v>
      </c>
      <c r="BE27" s="25">
        <v>0.41086797894585803</v>
      </c>
      <c r="BF27" s="25">
        <v>1.0756743072250901</v>
      </c>
      <c r="BG27" s="25">
        <v>2.88468016248064</v>
      </c>
      <c r="BH27" s="25">
        <v>0.60820252208755499</v>
      </c>
      <c r="BI27" s="25">
        <v>0</v>
      </c>
      <c r="BJ27" s="25">
        <v>0.143199667190264</v>
      </c>
      <c r="BK27" s="25">
        <v>38.3836582032378</v>
      </c>
      <c r="BL27" s="25">
        <v>38.3836582032378</v>
      </c>
      <c r="BM27" s="25">
        <v>0</v>
      </c>
      <c r="BN27" s="25">
        <v>0</v>
      </c>
      <c r="BO27" s="25">
        <v>0</v>
      </c>
      <c r="BP27" s="25">
        <v>1.13568908601884</v>
      </c>
      <c r="BQ27" s="25">
        <v>0</v>
      </c>
      <c r="BR27" s="25">
        <v>6.9984358617040403</v>
      </c>
      <c r="BS27" s="25">
        <v>1.7368964245440499</v>
      </c>
      <c r="BT27" s="25">
        <v>0.93158334297855405</v>
      </c>
      <c r="BU27" s="25">
        <v>17.514702829301601</v>
      </c>
      <c r="BV27" s="25">
        <v>242.554594026199</v>
      </c>
      <c r="BW27" s="25">
        <v>0.95034762953532104</v>
      </c>
      <c r="BX27" s="25">
        <v>3.6877369274183298</v>
      </c>
      <c r="BY27" s="25">
        <v>1.22882113832349E-3</v>
      </c>
      <c r="BZ27" s="25">
        <v>105.689957505029</v>
      </c>
      <c r="CA27" s="25">
        <v>182.77783888470901</v>
      </c>
      <c r="CB27" s="25">
        <v>0</v>
      </c>
      <c r="CC27" s="25">
        <v>0.25742636138855901</v>
      </c>
      <c r="CD27" s="25">
        <v>13.8935643147082</v>
      </c>
      <c r="CE27" s="88">
        <v>0</v>
      </c>
      <c r="CF27" s="25">
        <v>15.2166971834663</v>
      </c>
      <c r="CG27" s="25">
        <v>866.65140705589101</v>
      </c>
      <c r="CH27" s="25">
        <v>9.3934721603670592</v>
      </c>
      <c r="CJ27" s="22">
        <f t="shared" si="0"/>
        <v>2.7245838550029535E-3</v>
      </c>
      <c r="CK27" s="22">
        <f t="shared" si="1"/>
        <v>0</v>
      </c>
      <c r="CL27" s="22">
        <f t="shared" si="2"/>
        <v>2.736476402243442E-3</v>
      </c>
      <c r="CM27" s="22">
        <f t="shared" si="3"/>
        <v>2.7911006402896381E-3</v>
      </c>
      <c r="CN27" s="22">
        <f t="shared" si="4"/>
        <v>2.7911006402896381E-3</v>
      </c>
      <c r="CO27" s="22">
        <f t="shared" si="5"/>
        <v>2.7403775095417248E-3</v>
      </c>
      <c r="CP27" s="22">
        <f t="shared" si="6"/>
        <v>2.7478654796154662E-3</v>
      </c>
      <c r="CQ27" s="72">
        <f t="shared" si="7"/>
        <v>2.8089506986951596E+50</v>
      </c>
      <c r="CR27" s="72">
        <f t="shared" si="8"/>
        <v>1.40083736974745E+51</v>
      </c>
      <c r="CS27" s="22">
        <f t="shared" si="9"/>
        <v>0</v>
      </c>
      <c r="CT27" s="72">
        <f t="shared" si="10"/>
        <v>5.7185534372634202E+51</v>
      </c>
      <c r="CU27" s="22">
        <f t="shared" si="11"/>
        <v>0</v>
      </c>
      <c r="CV27" s="72">
        <f t="shared" si="12"/>
        <v>1.2965416587461101E+50</v>
      </c>
      <c r="CW27" s="79">
        <f t="shared" si="14"/>
        <v>0</v>
      </c>
      <c r="CX27" s="79">
        <f t="shared" si="15"/>
        <v>0</v>
      </c>
      <c r="CY27" s="72">
        <f t="shared" si="13"/>
        <v>1.4920166015013499E+49</v>
      </c>
    </row>
    <row r="28" spans="1:103" x14ac:dyDescent="0.25">
      <c r="A28" s="27" t="s">
        <v>27</v>
      </c>
      <c r="B28" s="25">
        <v>1276.7891027999999</v>
      </c>
      <c r="C28" s="25">
        <v>1.00018304E-2</v>
      </c>
      <c r="D28" s="25">
        <v>4749.7383527000002</v>
      </c>
      <c r="E28" s="25">
        <v>115.2757191</v>
      </c>
      <c r="F28" s="25">
        <v>114.93947745</v>
      </c>
      <c r="G28" s="25">
        <v>5.2268457951</v>
      </c>
      <c r="H28" s="25">
        <v>437.80561490000002</v>
      </c>
      <c r="I28" s="51">
        <v>28.995867885999999</v>
      </c>
      <c r="J28" s="51">
        <v>4.5129693576000003</v>
      </c>
      <c r="K28" s="25"/>
      <c r="L28" s="51">
        <v>176.12213441</v>
      </c>
      <c r="M28" s="25"/>
      <c r="N28" s="51">
        <v>9.6905825853999996</v>
      </c>
      <c r="O28" s="25">
        <v>22.950723454999999</v>
      </c>
      <c r="P28" s="25">
        <v>1.7094119038</v>
      </c>
      <c r="Q28" s="51">
        <v>0.23902611879999999</v>
      </c>
      <c r="R28" s="25"/>
      <c r="S28" s="27" t="s">
        <v>27</v>
      </c>
      <c r="T28" s="88">
        <v>0</v>
      </c>
      <c r="U28" s="25">
        <v>20.998799539790799</v>
      </c>
      <c r="V28" s="88">
        <v>23.013491214351401</v>
      </c>
      <c r="W28" s="25">
        <v>0.77175863205419704</v>
      </c>
      <c r="X28" s="25">
        <v>0.77175863205419704</v>
      </c>
      <c r="Y28" s="25">
        <v>0.31104689959026899</v>
      </c>
      <c r="Z28" s="88">
        <v>0</v>
      </c>
      <c r="AA28" s="25">
        <v>9.2149407677490895</v>
      </c>
      <c r="AB28" s="88">
        <v>1.7140874032800899</v>
      </c>
      <c r="AC28" s="88">
        <v>2081.5964727579499</v>
      </c>
      <c r="AD28" s="25">
        <v>0</v>
      </c>
      <c r="AE28" s="25">
        <v>1280.2959672726299</v>
      </c>
      <c r="AF28" s="25">
        <v>16.304500123459</v>
      </c>
      <c r="AG28" s="25">
        <v>361.16169461354599</v>
      </c>
      <c r="AH28" s="25">
        <v>8.2666536148576295</v>
      </c>
      <c r="AI28" s="25">
        <v>0</v>
      </c>
      <c r="AJ28" s="88">
        <v>0</v>
      </c>
      <c r="AK28" s="25">
        <v>57.179096756522902</v>
      </c>
      <c r="AL28" s="25">
        <v>57.179096756522902</v>
      </c>
      <c r="AM28" s="25">
        <v>0</v>
      </c>
      <c r="AN28" s="25">
        <v>0</v>
      </c>
      <c r="AO28" s="25">
        <v>8.0654417719459008</v>
      </c>
      <c r="AP28" s="25">
        <v>0</v>
      </c>
      <c r="AQ28" s="88">
        <v>3.61692780595207</v>
      </c>
      <c r="AR28" s="25">
        <v>0.87396863588511897</v>
      </c>
      <c r="AS28" s="25">
        <v>10.423633080296799</v>
      </c>
      <c r="AT28" s="25">
        <v>0</v>
      </c>
      <c r="AU28" s="25">
        <v>1.0029078344714599E-2</v>
      </c>
      <c r="AV28" s="25">
        <v>0</v>
      </c>
      <c r="AW28" s="88">
        <v>821.02956916395203</v>
      </c>
      <c r="AX28" s="25">
        <v>4286.49998251736</v>
      </c>
      <c r="AY28" s="25">
        <v>476.27711559410602</v>
      </c>
      <c r="AZ28" s="25">
        <v>4762.77709811146</v>
      </c>
      <c r="BA28" s="25">
        <v>0</v>
      </c>
      <c r="BB28" s="25">
        <v>32.816424907781602</v>
      </c>
      <c r="BC28" s="25">
        <v>0.863947492876879</v>
      </c>
      <c r="BD28" s="25">
        <v>127.94387370307</v>
      </c>
      <c r="BE28" s="25">
        <v>1.16572504658219</v>
      </c>
      <c r="BF28" s="25">
        <v>3.0543734173578598</v>
      </c>
      <c r="BG28" s="25">
        <v>7.5848526745515699</v>
      </c>
      <c r="BH28" s="25">
        <v>1.72687296753124</v>
      </c>
      <c r="BI28" s="25">
        <v>0.17457814910960701</v>
      </c>
      <c r="BJ28" s="25">
        <v>0.40656501979482301</v>
      </c>
      <c r="BK28" s="25">
        <v>115.600330129464</v>
      </c>
      <c r="BL28" s="25">
        <v>115.2631664021</v>
      </c>
      <c r="BM28" s="25">
        <v>0.33716372736414302</v>
      </c>
      <c r="BN28" s="25">
        <v>0</v>
      </c>
      <c r="BO28" s="25">
        <v>0</v>
      </c>
      <c r="BP28" s="25">
        <v>8.65176880990985</v>
      </c>
      <c r="BQ28" s="25">
        <v>0</v>
      </c>
      <c r="BR28" s="25">
        <v>20.041801539635902</v>
      </c>
      <c r="BS28" s="25">
        <v>4.93223105414536</v>
      </c>
      <c r="BT28" s="25">
        <v>2.66559931363365</v>
      </c>
      <c r="BU28" s="25">
        <v>50.100896397993601</v>
      </c>
      <c r="BV28" s="25">
        <v>79.747635506192395</v>
      </c>
      <c r="BW28" s="25">
        <v>2.69816677987717</v>
      </c>
      <c r="BX28" s="25">
        <v>11.195787011940199</v>
      </c>
      <c r="BY28" s="25">
        <v>7.2716064363056898E-7</v>
      </c>
      <c r="BZ28" s="25">
        <v>5.2411592413888597</v>
      </c>
      <c r="CA28" s="25">
        <v>47.294336571424999</v>
      </c>
      <c r="CB28" s="25">
        <v>0</v>
      </c>
      <c r="CC28" s="25">
        <v>0</v>
      </c>
      <c r="CD28" s="25">
        <v>46.883640686685297</v>
      </c>
      <c r="CE28" s="88">
        <v>0</v>
      </c>
      <c r="CF28" s="25">
        <v>11.3858469232296</v>
      </c>
      <c r="CG28" s="25">
        <v>439.006877518919</v>
      </c>
      <c r="CH28" s="25">
        <v>17.001207966311799</v>
      </c>
      <c r="CJ28" s="22">
        <f t="shared" si="0"/>
        <v>2.7466278220416012E-3</v>
      </c>
      <c r="CK28" s="22">
        <f t="shared" si="1"/>
        <v>2.7242958163537041E-3</v>
      </c>
      <c r="CL28" s="22">
        <f t="shared" si="2"/>
        <v>2.7451502468652574E-3</v>
      </c>
      <c r="CM28" s="22">
        <f t="shared" si="3"/>
        <v>2.8159531946393623E-3</v>
      </c>
      <c r="CN28" s="22">
        <f t="shared" si="4"/>
        <v>2.816168641803752E-3</v>
      </c>
      <c r="CO28" s="22">
        <f t="shared" si="5"/>
        <v>2.7384481673972593E-3</v>
      </c>
      <c r="CP28" s="22">
        <f t="shared" si="6"/>
        <v>2.7438264335494125E-3</v>
      </c>
      <c r="CQ28" s="72">
        <f t="shared" si="7"/>
        <v>-0.97338384092904406</v>
      </c>
      <c r="CR28" s="72">
        <f t="shared" si="8"/>
        <v>1.0418797553390879</v>
      </c>
      <c r="CS28" s="22">
        <f t="shared" si="9"/>
        <v>0</v>
      </c>
      <c r="CT28" s="72">
        <f t="shared" si="10"/>
        <v>-0.67534406195978769</v>
      </c>
      <c r="CU28" s="22">
        <f t="shared" si="11"/>
        <v>0</v>
      </c>
      <c r="CV28" s="72">
        <f t="shared" si="12"/>
        <v>7.5645657878322628E-2</v>
      </c>
      <c r="CW28" s="79">
        <f t="shared" si="14"/>
        <v>2.7348924087065222E-3</v>
      </c>
      <c r="CX28" s="79">
        <f t="shared" si="15"/>
        <v>2.7351508841703784E-3</v>
      </c>
      <c r="CY28" s="72">
        <f t="shared" si="13"/>
        <v>-1</v>
      </c>
    </row>
    <row r="29" spans="1:103" x14ac:dyDescent="0.25">
      <c r="A29" s="27" t="s">
        <v>28</v>
      </c>
      <c r="B29" s="25">
        <v>106.93931308000001</v>
      </c>
      <c r="C29" s="25"/>
      <c r="D29" s="25">
        <v>207.21585589</v>
      </c>
      <c r="E29" s="25">
        <v>13.797238868999999</v>
      </c>
      <c r="F29" s="25">
        <v>13.765565766</v>
      </c>
      <c r="G29" s="25">
        <v>20.051341547</v>
      </c>
      <c r="H29" s="25">
        <v>54.415536150000001</v>
      </c>
      <c r="I29" s="51">
        <v>0.20252329729999999</v>
      </c>
      <c r="J29" s="51">
        <v>8.9939883100000007E-2</v>
      </c>
      <c r="K29" s="25"/>
      <c r="L29" s="51">
        <v>3.0534570977</v>
      </c>
      <c r="M29" s="25"/>
      <c r="N29" s="51">
        <v>3.66056092E-2</v>
      </c>
      <c r="O29" s="25">
        <v>7.8806491899999997E-2</v>
      </c>
      <c r="P29" s="25">
        <v>7.1910968000000004E-3</v>
      </c>
      <c r="Q29" s="51">
        <v>8.1507222999999997E-3</v>
      </c>
      <c r="R29" s="25"/>
      <c r="S29" s="27" t="s">
        <v>28</v>
      </c>
      <c r="T29" s="88">
        <v>0.16565595582543399</v>
      </c>
      <c r="U29" s="25">
        <v>0.33872651170759999</v>
      </c>
      <c r="V29" s="88">
        <v>7.9023070412724494E-2</v>
      </c>
      <c r="W29" s="25">
        <v>0.20940775094419101</v>
      </c>
      <c r="X29" s="25">
        <v>0.19623736743293099</v>
      </c>
      <c r="Y29" s="25">
        <v>0.37919808529703902</v>
      </c>
      <c r="Z29" s="88">
        <v>7.9422634800217898E-2</v>
      </c>
      <c r="AA29" s="25">
        <v>0.90306930553355802</v>
      </c>
      <c r="AB29" s="88">
        <v>7.2101801122187899E-3</v>
      </c>
      <c r="AC29" s="88">
        <v>48.201343199</v>
      </c>
      <c r="AD29" s="25">
        <v>0</v>
      </c>
      <c r="AE29" s="25">
        <v>107.23276575199</v>
      </c>
      <c r="AF29" s="25">
        <v>0.94688787359954296</v>
      </c>
      <c r="AG29" s="25">
        <v>2.9733980418738302</v>
      </c>
      <c r="AH29" s="25">
        <v>0.32564321512272698</v>
      </c>
      <c r="AI29" s="25">
        <v>0.31720531302647298</v>
      </c>
      <c r="AJ29" s="88">
        <v>9.5306484229402702E-2</v>
      </c>
      <c r="AK29" s="25">
        <v>14.245576975792799</v>
      </c>
      <c r="AL29" s="25">
        <v>14.245576975792799</v>
      </c>
      <c r="AM29" s="25">
        <v>0</v>
      </c>
      <c r="AN29" s="25">
        <v>0</v>
      </c>
      <c r="AO29" s="25">
        <v>1.7945640997393799</v>
      </c>
      <c r="AP29" s="25">
        <v>9.5504737394434699E-2</v>
      </c>
      <c r="AQ29" s="88">
        <v>2.5203888979120199</v>
      </c>
      <c r="AR29" s="25">
        <v>0.217630080146826</v>
      </c>
      <c r="AS29" s="25">
        <v>0.340396607919973</v>
      </c>
      <c r="AT29" s="25">
        <v>4.0876793931457198E-2</v>
      </c>
      <c r="AU29" s="25">
        <v>0</v>
      </c>
      <c r="AV29" s="25">
        <v>0</v>
      </c>
      <c r="AW29" s="88">
        <v>58.935166758930201</v>
      </c>
      <c r="AX29" s="25">
        <v>187.00967016780899</v>
      </c>
      <c r="AY29" s="25">
        <v>20.778800663429799</v>
      </c>
      <c r="AZ29" s="25">
        <v>207.78847083123901</v>
      </c>
      <c r="BA29" s="25">
        <v>1.31518132392731E-3</v>
      </c>
      <c r="BB29" s="25">
        <v>1.5876284711868001</v>
      </c>
      <c r="BC29" s="25">
        <v>0.109200043481759</v>
      </c>
      <c r="BD29" s="25">
        <v>21.696560996970899</v>
      </c>
      <c r="BE29" s="25">
        <v>0.14739488999487399</v>
      </c>
      <c r="BF29" s="25">
        <v>0.38647928146519001</v>
      </c>
      <c r="BG29" s="25">
        <v>0.95780412936722203</v>
      </c>
      <c r="BH29" s="25">
        <v>0.21831464926779001</v>
      </c>
      <c r="BI29" s="25">
        <v>6.5035466856263804E-6</v>
      </c>
      <c r="BJ29" s="25">
        <v>5.1389309351455199E-2</v>
      </c>
      <c r="BK29" s="25">
        <v>13.8362034349322</v>
      </c>
      <c r="BL29" s="25">
        <v>13.8044523257979</v>
      </c>
      <c r="BM29" s="25">
        <v>3.1751109134299897E-2</v>
      </c>
      <c r="BN29" s="25">
        <v>0</v>
      </c>
      <c r="BO29" s="25">
        <v>4.8424103132216804E-6</v>
      </c>
      <c r="BP29" s="25">
        <v>0.47659296747631402</v>
      </c>
      <c r="BQ29" s="25">
        <v>0</v>
      </c>
      <c r="BR29" s="25">
        <v>2.5078743515380002</v>
      </c>
      <c r="BS29" s="25">
        <v>0.6234253323633</v>
      </c>
      <c r="BT29" s="25">
        <v>0.33425967221680303</v>
      </c>
      <c r="BU29" s="25">
        <v>6.2696189156566602</v>
      </c>
      <c r="BV29" s="25">
        <v>1.17445185539425</v>
      </c>
      <c r="BW29" s="25">
        <v>0.34104516055710599</v>
      </c>
      <c r="BX29" s="25">
        <v>1.3809580275026601</v>
      </c>
      <c r="BY29" s="25">
        <v>8.4249601790152405E-5</v>
      </c>
      <c r="BZ29" s="25">
        <v>20.106171540413001</v>
      </c>
      <c r="CA29" s="25">
        <v>18.9996910532459</v>
      </c>
      <c r="CB29" s="25">
        <v>0</v>
      </c>
      <c r="CC29" s="25">
        <v>7.0456624270467602E-2</v>
      </c>
      <c r="CD29" s="25">
        <v>2.5595131971888598</v>
      </c>
      <c r="CE29" s="88">
        <v>0</v>
      </c>
      <c r="CF29" s="25">
        <v>2.76130959191936</v>
      </c>
      <c r="CG29" s="25">
        <v>54.564699033383597</v>
      </c>
      <c r="CH29" s="25">
        <v>1.34537510741994</v>
      </c>
      <c r="CJ29" s="22">
        <f t="shared" si="0"/>
        <v>2.7441047032952977E-3</v>
      </c>
      <c r="CK29" s="22">
        <f t="shared" si="1"/>
        <v>0</v>
      </c>
      <c r="CL29" s="22">
        <f t="shared" si="2"/>
        <v>2.7633741577332825E-3</v>
      </c>
      <c r="CM29" s="22">
        <f t="shared" si="3"/>
        <v>2.824084318765204E-3</v>
      </c>
      <c r="CN29" s="22">
        <f t="shared" si="4"/>
        <v>2.8249154781525478E-3</v>
      </c>
      <c r="CO29" s="22">
        <f t="shared" si="5"/>
        <v>2.7344800488526351E-3</v>
      </c>
      <c r="CP29" s="22">
        <f t="shared" si="6"/>
        <v>2.7411819112177593E-3</v>
      </c>
      <c r="CQ29" s="72">
        <f t="shared" si="7"/>
        <v>-3.1038058094410632E-2</v>
      </c>
      <c r="CR29" s="72">
        <f t="shared" si="8"/>
        <v>9.0408103102544271</v>
      </c>
      <c r="CS29" s="22">
        <f t="shared" si="9"/>
        <v>0</v>
      </c>
      <c r="CT29" s="72">
        <f t="shared" si="10"/>
        <v>3.6653928710913291</v>
      </c>
      <c r="CU29" s="22">
        <f t="shared" si="11"/>
        <v>0</v>
      </c>
      <c r="CV29" s="72">
        <f t="shared" si="12"/>
        <v>8.2990286286499781</v>
      </c>
      <c r="CW29" s="79">
        <f t="shared" si="14"/>
        <v>2.748231871548349E-3</v>
      </c>
      <c r="CX29" s="79">
        <f t="shared" si="15"/>
        <v>2.6537415292183916E-3</v>
      </c>
      <c r="CY29" s="72">
        <f t="shared" si="13"/>
        <v>4.0151130693603934</v>
      </c>
    </row>
    <row r="30" spans="1:103" x14ac:dyDescent="0.25">
      <c r="B30" s="25"/>
      <c r="C30" s="25"/>
      <c r="D30" s="25"/>
      <c r="E30" s="25"/>
      <c r="F30" s="25"/>
      <c r="G30" s="25"/>
      <c r="H30" s="25"/>
      <c r="I30" s="51"/>
      <c r="J30" s="51"/>
      <c r="K30" s="25"/>
      <c r="L30" s="51"/>
      <c r="M30" s="25"/>
      <c r="N30" s="51"/>
      <c r="O30" s="25"/>
      <c r="P30" s="25"/>
      <c r="Q30" s="51"/>
      <c r="R30" s="25"/>
      <c r="AC30" s="88"/>
      <c r="CJ30" s="22">
        <f t="shared" si="0"/>
        <v>0</v>
      </c>
      <c r="CK30" s="22">
        <f t="shared" si="1"/>
        <v>0</v>
      </c>
      <c r="CL30" s="22">
        <f t="shared" si="2"/>
        <v>0</v>
      </c>
      <c r="CM30" s="22">
        <f t="shared" si="3"/>
        <v>0</v>
      </c>
      <c r="CN30" s="22">
        <f t="shared" si="4"/>
        <v>0</v>
      </c>
      <c r="CO30" s="22">
        <f t="shared" si="5"/>
        <v>0</v>
      </c>
      <c r="CP30" s="22">
        <f t="shared" si="6"/>
        <v>0</v>
      </c>
      <c r="CQ30" s="72">
        <f t="shared" si="7"/>
        <v>0</v>
      </c>
      <c r="CR30" s="72">
        <f t="shared" si="8"/>
        <v>0</v>
      </c>
      <c r="CS30" s="22">
        <f t="shared" si="9"/>
        <v>0</v>
      </c>
      <c r="CT30" s="72">
        <f t="shared" si="10"/>
        <v>0</v>
      </c>
      <c r="CU30" s="22">
        <f t="shared" si="11"/>
        <v>0</v>
      </c>
      <c r="CV30" s="72">
        <f t="shared" si="12"/>
        <v>0</v>
      </c>
      <c r="CW30" s="79">
        <f t="shared" si="14"/>
        <v>0</v>
      </c>
      <c r="CX30" s="79">
        <f t="shared" si="15"/>
        <v>0</v>
      </c>
      <c r="CY30" s="72">
        <f t="shared" si="13"/>
        <v>0</v>
      </c>
    </row>
    <row r="31" spans="1:103" x14ac:dyDescent="0.25">
      <c r="A31" s="27" t="s">
        <v>30</v>
      </c>
      <c r="B31" s="25">
        <v>123.07019209000001</v>
      </c>
      <c r="C31" s="25">
        <v>6.8987775999999998</v>
      </c>
      <c r="D31" s="25">
        <v>278.43569316000003</v>
      </c>
      <c r="E31" s="25">
        <v>28.611545599999999</v>
      </c>
      <c r="F31" s="25">
        <v>27.006988799999998</v>
      </c>
      <c r="G31" s="25">
        <v>8.7571967999999991</v>
      </c>
      <c r="H31" s="25">
        <v>175.75701301000001</v>
      </c>
      <c r="I31" s="51">
        <v>5.9820078354000001</v>
      </c>
      <c r="J31" s="51">
        <v>2.0795966008</v>
      </c>
      <c r="K31" s="25"/>
      <c r="L31" s="51">
        <v>39.975091386999999</v>
      </c>
      <c r="M31" s="25"/>
      <c r="N31" s="51">
        <v>1.2518400938000001</v>
      </c>
      <c r="O31" s="25">
        <v>2.3589250153000001</v>
      </c>
      <c r="P31" s="25">
        <v>0.71179365380000004</v>
      </c>
      <c r="Q31" s="51">
        <v>8.0098071000000003E-3</v>
      </c>
      <c r="R31" s="25"/>
      <c r="S31" s="27" t="s">
        <v>30</v>
      </c>
      <c r="T31" s="88">
        <v>0</v>
      </c>
      <c r="U31" s="25">
        <v>9.3401687675259595</v>
      </c>
      <c r="V31" s="88">
        <v>2.3653730596337099</v>
      </c>
      <c r="W31" s="25">
        <v>0.28524621379360798</v>
      </c>
      <c r="X31" s="25">
        <v>0.28524621379360798</v>
      </c>
      <c r="Y31" s="25">
        <v>0.114752556324012</v>
      </c>
      <c r="Z31" s="88">
        <v>0</v>
      </c>
      <c r="AA31" s="25">
        <v>1.1245185922654899</v>
      </c>
      <c r="AB31" s="88">
        <v>0.71374586599027301</v>
      </c>
      <c r="AC31" s="88">
        <v>805.62119198880305</v>
      </c>
      <c r="AD31" s="25">
        <v>0</v>
      </c>
      <c r="AE31" s="25">
        <v>123.408571041188</v>
      </c>
      <c r="AF31" s="25">
        <v>5.9795923494032897</v>
      </c>
      <c r="AG31" s="25">
        <v>133.127073067531</v>
      </c>
      <c r="AH31" s="25">
        <v>3.0380008957054199</v>
      </c>
      <c r="AI31" s="25">
        <v>0</v>
      </c>
      <c r="AJ31" s="88">
        <v>0</v>
      </c>
      <c r="AK31" s="25">
        <v>40.2642893138622</v>
      </c>
      <c r="AL31" s="25">
        <v>40.2642893138622</v>
      </c>
      <c r="AM31" s="25">
        <v>0</v>
      </c>
      <c r="AN31" s="25">
        <v>0</v>
      </c>
      <c r="AO31" s="25">
        <v>2.9663030517975999</v>
      </c>
      <c r="AP31" s="25">
        <v>0</v>
      </c>
      <c r="AQ31" s="88">
        <v>1.6087923847363801</v>
      </c>
      <c r="AR31" s="25">
        <v>0.38873929837464199</v>
      </c>
      <c r="AS31" s="25">
        <v>4.6363468457639598</v>
      </c>
      <c r="AT31" s="25">
        <v>0</v>
      </c>
      <c r="AU31" s="25">
        <v>6.9177656712798097</v>
      </c>
      <c r="AV31" s="25">
        <v>0</v>
      </c>
      <c r="AW31" s="88">
        <v>318.65401037274597</v>
      </c>
      <c r="AX31" s="25">
        <v>251.279977204208</v>
      </c>
      <c r="AY31" s="25">
        <v>27.919871349283699</v>
      </c>
      <c r="AZ31" s="25">
        <v>279.19984855349202</v>
      </c>
      <c r="BA31" s="25">
        <v>0</v>
      </c>
      <c r="BB31" s="25">
        <v>11.5425331878061</v>
      </c>
      <c r="BC31" s="25">
        <v>0.213250192739077</v>
      </c>
      <c r="BD31" s="25">
        <v>41.691858710626597</v>
      </c>
      <c r="BE31" s="25">
        <v>0.287715200978852</v>
      </c>
      <c r="BF31" s="25">
        <v>0.75392098855249701</v>
      </c>
      <c r="BG31" s="25">
        <v>1.8262723523867701</v>
      </c>
      <c r="BH31" s="25">
        <v>0.42624716458054202</v>
      </c>
      <c r="BI31" s="25">
        <v>1.0439999867722699E-2</v>
      </c>
      <c r="BJ31" s="25">
        <v>0.100354352860772</v>
      </c>
      <c r="BK31" s="25">
        <v>28.691923954973099</v>
      </c>
      <c r="BL31" s="25">
        <v>27.082982411627501</v>
      </c>
      <c r="BM31" s="25">
        <v>1.60894154334562</v>
      </c>
      <c r="BN31" s="25">
        <v>0</v>
      </c>
      <c r="BO31" s="25">
        <v>0</v>
      </c>
      <c r="BP31" s="25">
        <v>1.12989518124748</v>
      </c>
      <c r="BQ31" s="25">
        <v>0</v>
      </c>
      <c r="BR31" s="25">
        <v>4.9068466960983796</v>
      </c>
      <c r="BS31" s="25">
        <v>1.2174708918246999</v>
      </c>
      <c r="BT31" s="25">
        <v>0.65399913689048905</v>
      </c>
      <c r="BU31" s="25">
        <v>12.263001636931699</v>
      </c>
      <c r="BV31" s="25">
        <v>28.433429970028101</v>
      </c>
      <c r="BW31" s="25">
        <v>0.666013364418506</v>
      </c>
      <c r="BX31" s="25">
        <v>2.6275552516851599</v>
      </c>
      <c r="BY31" s="25">
        <v>5.6476903828876997E-10</v>
      </c>
      <c r="BZ31" s="25">
        <v>8.7811771490930699</v>
      </c>
      <c r="CA31" s="25">
        <v>13.6345103464355</v>
      </c>
      <c r="CB31" s="25">
        <v>0</v>
      </c>
      <c r="CC31" s="25">
        <v>0</v>
      </c>
      <c r="CD31" s="25">
        <v>19.356258230149301</v>
      </c>
      <c r="CE31" s="88">
        <v>0</v>
      </c>
      <c r="CF31" s="25">
        <v>4.06557710788866</v>
      </c>
      <c r="CG31" s="25">
        <v>176.238565893394</v>
      </c>
      <c r="CH31" s="25">
        <v>7.0197035620215296</v>
      </c>
      <c r="CJ31" s="22">
        <f t="shared" si="0"/>
        <v>2.7494793454172716E-3</v>
      </c>
      <c r="CK31" s="22">
        <f t="shared" si="1"/>
        <v>2.7523819987775571E-3</v>
      </c>
      <c r="CL31" s="22">
        <f t="shared" si="2"/>
        <v>2.7444591776991617E-3</v>
      </c>
      <c r="CM31" s="22">
        <f t="shared" si="3"/>
        <v>2.8092979001141209E-3</v>
      </c>
      <c r="CN31" s="22">
        <f t="shared" si="4"/>
        <v>2.8138498590225226E-3</v>
      </c>
      <c r="CO31" s="22">
        <f t="shared" si="5"/>
        <v>2.7383590480769813E-3</v>
      </c>
      <c r="CP31" s="22">
        <f t="shared" si="6"/>
        <v>2.7398786264454162E-3</v>
      </c>
      <c r="CQ31" s="72">
        <f t="shared" si="7"/>
        <v>-0.9523159745619868</v>
      </c>
      <c r="CR31" s="72">
        <f t="shared" si="8"/>
        <v>-0.45926118948602873</v>
      </c>
      <c r="CS31" s="22">
        <f t="shared" si="9"/>
        <v>0</v>
      </c>
      <c r="CT31" s="72">
        <f t="shared" si="10"/>
        <v>7.2344531764159722E-3</v>
      </c>
      <c r="CU31" s="22">
        <f t="shared" si="11"/>
        <v>0</v>
      </c>
      <c r="CV31" s="72">
        <f t="shared" si="12"/>
        <v>2.7036254620110327</v>
      </c>
      <c r="CW31" s="79">
        <f t="shared" si="14"/>
        <v>2.7334672750883447E-3</v>
      </c>
      <c r="CX31" s="79">
        <f t="shared" si="15"/>
        <v>2.7426659114630231E-3</v>
      </c>
      <c r="CY31" s="72">
        <f t="shared" si="13"/>
        <v>-1</v>
      </c>
    </row>
    <row r="32" spans="1:103" x14ac:dyDescent="0.25">
      <c r="A32" s="27" t="s">
        <v>31</v>
      </c>
      <c r="B32" s="25">
        <v>38731.955233000001</v>
      </c>
      <c r="C32" s="25"/>
      <c r="D32" s="25">
        <v>44061.984042999997</v>
      </c>
      <c r="E32" s="25">
        <v>1150.2833535</v>
      </c>
      <c r="F32" s="25">
        <v>1103.6778850000001</v>
      </c>
      <c r="G32" s="25">
        <v>12863.880685</v>
      </c>
      <c r="H32" s="25">
        <v>32933.981505999996</v>
      </c>
      <c r="I32" s="51"/>
      <c r="J32" s="51"/>
      <c r="K32" s="25"/>
      <c r="L32" s="51"/>
      <c r="M32" s="25"/>
      <c r="N32" s="51"/>
      <c r="O32" s="25"/>
      <c r="P32" s="25"/>
      <c r="Q32" s="51"/>
      <c r="R32" s="25"/>
      <c r="S32" s="27" t="s">
        <v>31</v>
      </c>
      <c r="T32" s="88">
        <v>4.9766177385207701E-2</v>
      </c>
      <c r="U32" s="25">
        <v>0.508257655907009</v>
      </c>
      <c r="V32" s="88">
        <v>0</v>
      </c>
      <c r="W32" s="25">
        <v>146.86090013693601</v>
      </c>
      <c r="X32" s="25">
        <v>146.85695456700799</v>
      </c>
      <c r="Y32" s="25">
        <v>35.442707123847001</v>
      </c>
      <c r="Z32" s="88">
        <v>2.3859454973792601E-2</v>
      </c>
      <c r="AA32" s="25">
        <v>345.34163095246203</v>
      </c>
      <c r="AB32" s="88">
        <v>0</v>
      </c>
      <c r="AC32" s="88">
        <v>232379.13807735901</v>
      </c>
      <c r="AD32" s="25">
        <v>0</v>
      </c>
      <c r="AE32" s="25">
        <v>38838.108354798504</v>
      </c>
      <c r="AF32" s="25">
        <v>1898.8545159156699</v>
      </c>
      <c r="AG32" s="25">
        <v>42202.237862707698</v>
      </c>
      <c r="AH32" s="25">
        <v>1049.3628878392699</v>
      </c>
      <c r="AI32" s="25">
        <v>3.1704119773162698</v>
      </c>
      <c r="AJ32" s="88">
        <v>2.8632772036574501E-2</v>
      </c>
      <c r="AK32" s="25">
        <v>2737.0174192960799</v>
      </c>
      <c r="AL32" s="25">
        <v>2737.0174192960799</v>
      </c>
      <c r="AM32" s="25">
        <v>0</v>
      </c>
      <c r="AN32" s="25">
        <v>0</v>
      </c>
      <c r="AO32" s="25">
        <v>923.72061714887604</v>
      </c>
      <c r="AP32" s="25">
        <v>8.2030084090541897E-2</v>
      </c>
      <c r="AQ32" s="88">
        <v>2.4027672789421302</v>
      </c>
      <c r="AR32" s="25">
        <v>6.5380356553514804E-2</v>
      </c>
      <c r="AS32" s="25">
        <v>7.10043487119429</v>
      </c>
      <c r="AT32" s="25">
        <v>1.22655771332198E-2</v>
      </c>
      <c r="AU32" s="25">
        <v>0</v>
      </c>
      <c r="AV32" s="25">
        <v>0</v>
      </c>
      <c r="AW32" s="88">
        <v>75211.860158843003</v>
      </c>
      <c r="AX32" s="25">
        <v>39764.358440397496</v>
      </c>
      <c r="AY32" s="25">
        <v>4418.3065952880497</v>
      </c>
      <c r="AZ32" s="25">
        <v>44182.665035685597</v>
      </c>
      <c r="BA32" s="25">
        <v>3.47311412137436E-3</v>
      </c>
      <c r="BB32" s="25">
        <v>3498.4258537358701</v>
      </c>
      <c r="BC32" s="25">
        <v>9.1368006964400905</v>
      </c>
      <c r="BD32" s="25">
        <v>11740.459880185799</v>
      </c>
      <c r="BE32" s="25">
        <v>12.158736455519</v>
      </c>
      <c r="BF32" s="25">
        <v>30.490918140180799</v>
      </c>
      <c r="BG32" s="25">
        <v>73.941034733598798</v>
      </c>
      <c r="BH32" s="25">
        <v>17.2313599186494</v>
      </c>
      <c r="BI32" s="25">
        <v>0.85067641330048005</v>
      </c>
      <c r="BJ32" s="25">
        <v>4.0957767896074202</v>
      </c>
      <c r="BK32" s="25">
        <v>1171.8717077213801</v>
      </c>
      <c r="BL32" s="25">
        <v>1106.77418664024</v>
      </c>
      <c r="BM32" s="25">
        <v>65.097521081146795</v>
      </c>
      <c r="BN32" s="25">
        <v>3.7138224287218402E-4</v>
      </c>
      <c r="BO32" s="25">
        <v>8.2036918599844694E-5</v>
      </c>
      <c r="BP32" s="25">
        <v>47.339503529489697</v>
      </c>
      <c r="BQ32" s="25">
        <v>2.1935995414386201E-4</v>
      </c>
      <c r="BR32" s="25">
        <v>199.15650207091099</v>
      </c>
      <c r="BS32" s="25">
        <v>49.206824641280299</v>
      </c>
      <c r="BT32" s="25">
        <v>26.417784722410399</v>
      </c>
      <c r="BU32" s="25">
        <v>497.735996796682</v>
      </c>
      <c r="BV32" s="25">
        <v>10052.9710463347</v>
      </c>
      <c r="BW32" s="25">
        <v>27.4447835451424</v>
      </c>
      <c r="BX32" s="25">
        <v>107.991122711244</v>
      </c>
      <c r="BY32" s="25">
        <v>3.57569269666718</v>
      </c>
      <c r="BZ32" s="25">
        <v>12899.0182683602</v>
      </c>
      <c r="CA32" s="25">
        <v>4190.1502929542503</v>
      </c>
      <c r="CB32" s="25">
        <v>0</v>
      </c>
      <c r="CC32" s="25">
        <v>2.1166266091701101E-2</v>
      </c>
      <c r="CD32" s="25">
        <v>195.773099883296</v>
      </c>
      <c r="CE32" s="88">
        <v>0</v>
      </c>
      <c r="CF32" s="25">
        <v>122.231391292144</v>
      </c>
      <c r="CG32" s="25">
        <v>33024.237866256597</v>
      </c>
      <c r="CH32" s="25">
        <v>307.00519058733403</v>
      </c>
      <c r="CJ32" s="22">
        <f t="shared" si="0"/>
        <v>2.7407116723108132E-3</v>
      </c>
      <c r="CK32" s="22">
        <f t="shared" si="1"/>
        <v>0</v>
      </c>
      <c r="CL32" s="22">
        <f t="shared" si="2"/>
        <v>2.7388914799621376E-3</v>
      </c>
      <c r="CM32" s="22">
        <f t="shared" si="3"/>
        <v>1.8767857637592152E-2</v>
      </c>
      <c r="CN32" s="22">
        <f t="shared" si="4"/>
        <v>2.8054395963909083E-3</v>
      </c>
      <c r="CO32" s="22">
        <f t="shared" si="5"/>
        <v>2.7314917030575397E-3</v>
      </c>
      <c r="CP32" s="22">
        <f t="shared" si="6"/>
        <v>2.7405238033596838E-3</v>
      </c>
      <c r="CQ32" s="72">
        <f t="shared" si="7"/>
        <v>1.4685695456700798E+52</v>
      </c>
      <c r="CR32" s="72">
        <f t="shared" si="8"/>
        <v>3.45341630952462E+52</v>
      </c>
      <c r="CS32" s="22">
        <f t="shared" si="9"/>
        <v>0</v>
      </c>
      <c r="CT32" s="72">
        <f t="shared" si="10"/>
        <v>2.7370174192960798E+53</v>
      </c>
      <c r="CU32" s="22">
        <f t="shared" si="11"/>
        <v>0</v>
      </c>
      <c r="CV32" s="72">
        <f t="shared" si="12"/>
        <v>7.1004348711942903E+50</v>
      </c>
      <c r="CW32" s="79">
        <f t="shared" si="14"/>
        <v>0</v>
      </c>
      <c r="CX32" s="79">
        <f t="shared" si="15"/>
        <v>0</v>
      </c>
      <c r="CY32" s="72">
        <f t="shared" si="13"/>
        <v>1.2265577133219799E+48</v>
      </c>
    </row>
    <row r="33" spans="1:103" x14ac:dyDescent="0.25">
      <c r="A33" s="27" t="s">
        <v>32</v>
      </c>
      <c r="B33" s="25">
        <v>1282.0310362</v>
      </c>
      <c r="C33" s="25">
        <v>0.13595647999999999</v>
      </c>
      <c r="D33" s="25">
        <v>1544.1735197</v>
      </c>
      <c r="E33" s="25">
        <v>112.94258206000001</v>
      </c>
      <c r="F33" s="25">
        <v>100.66473924</v>
      </c>
      <c r="G33" s="25">
        <v>14.484060636000001</v>
      </c>
      <c r="H33" s="25">
        <v>626.64689805</v>
      </c>
      <c r="I33" s="51">
        <v>8.7093165876</v>
      </c>
      <c r="J33" s="51">
        <v>1.9599933678000001</v>
      </c>
      <c r="K33" s="25"/>
      <c r="L33" s="51">
        <v>135.55390362</v>
      </c>
      <c r="M33" s="25"/>
      <c r="N33" s="51">
        <v>2.6611615313999999</v>
      </c>
      <c r="O33" s="25">
        <v>6.8860176743999997</v>
      </c>
      <c r="P33" s="25">
        <v>0.59126172320000003</v>
      </c>
      <c r="Q33" s="51">
        <v>9.9693297700000003E-2</v>
      </c>
      <c r="R33" s="25"/>
      <c r="S33" s="27" t="s">
        <v>32</v>
      </c>
      <c r="T33" s="88">
        <v>1.01179840317465E-2</v>
      </c>
      <c r="U33" s="25">
        <v>0.71277996849495495</v>
      </c>
      <c r="V33" s="88">
        <v>6.9013791322792502</v>
      </c>
      <c r="W33" s="25">
        <v>1.6746066322122899</v>
      </c>
      <c r="X33" s="25">
        <v>1.6738006340310301</v>
      </c>
      <c r="Y33" s="25">
        <v>0.69297188544992405</v>
      </c>
      <c r="Z33" s="88">
        <v>4.8515874004530198E-3</v>
      </c>
      <c r="AA33" s="25">
        <v>7.7096586991231097</v>
      </c>
      <c r="AB33" s="88">
        <v>0.59250196415441003</v>
      </c>
      <c r="AC33" s="88">
        <v>4422.2574737877303</v>
      </c>
      <c r="AD33" s="25">
        <v>0</v>
      </c>
      <c r="AE33" s="25">
        <v>1285.17026888804</v>
      </c>
      <c r="AF33" s="25">
        <v>38.928101493325499</v>
      </c>
      <c r="AG33" s="25">
        <v>784.47475206292802</v>
      </c>
      <c r="AH33" s="25">
        <v>17.806906847961599</v>
      </c>
      <c r="AI33" s="25">
        <v>6.4999321531639495E-2</v>
      </c>
      <c r="AJ33" s="88">
        <v>5.8208828651267501E-3</v>
      </c>
      <c r="AK33" s="25">
        <v>94.766972003403396</v>
      </c>
      <c r="AL33" s="25">
        <v>94.766972003403396</v>
      </c>
      <c r="AM33" s="25">
        <v>0</v>
      </c>
      <c r="AN33" s="25">
        <v>0</v>
      </c>
      <c r="AO33" s="25">
        <v>17.363573275767099</v>
      </c>
      <c r="AP33" s="25">
        <v>5.7381412100067702E-3</v>
      </c>
      <c r="AQ33" s="88">
        <v>0.26777741349211098</v>
      </c>
      <c r="AR33" s="25">
        <v>5.2331539527218598E-2</v>
      </c>
      <c r="AS33" s="25">
        <v>0.34280895478298101</v>
      </c>
      <c r="AT33" s="25">
        <v>2.4946901484614601E-3</v>
      </c>
      <c r="AU33" s="25">
        <v>0.136355369963127</v>
      </c>
      <c r="AV33" s="25">
        <v>0</v>
      </c>
      <c r="AW33" s="88">
        <v>1413.15965934203</v>
      </c>
      <c r="AX33" s="25">
        <v>1393.12144118829</v>
      </c>
      <c r="AY33" s="25">
        <v>154.790845436377</v>
      </c>
      <c r="AZ33" s="25">
        <v>1547.9122866246701</v>
      </c>
      <c r="BA33" s="25">
        <v>4.1369436882223198E-5</v>
      </c>
      <c r="BB33" s="25">
        <v>67.788194911768201</v>
      </c>
      <c r="BC33" s="25">
        <v>0.807846695855859</v>
      </c>
      <c r="BD33" s="25">
        <v>193.523828521529</v>
      </c>
      <c r="BE33" s="25">
        <v>1.08978948443812</v>
      </c>
      <c r="BF33" s="25">
        <v>2.8566313521497699</v>
      </c>
      <c r="BG33" s="25">
        <v>6.9014611218219102</v>
      </c>
      <c r="BH33" s="25">
        <v>1.614399603146</v>
      </c>
      <c r="BI33" s="25">
        <v>1.2365614510821899E-4</v>
      </c>
      <c r="BJ33" s="25">
        <v>0.38068578433285299</v>
      </c>
      <c r="BK33" s="25">
        <v>113.22512450135</v>
      </c>
      <c r="BL33" s="25">
        <v>100.913689197846</v>
      </c>
      <c r="BM33" s="25">
        <v>12.3114353035047</v>
      </c>
      <c r="BN33" s="25">
        <v>0</v>
      </c>
      <c r="BO33" s="25">
        <v>7.1329221713321705E-7</v>
      </c>
      <c r="BP33" s="25">
        <v>3.00942587741199</v>
      </c>
      <c r="BQ33" s="25">
        <v>9.2159129615238498E-4</v>
      </c>
      <c r="BR33" s="25">
        <v>18.535234977870999</v>
      </c>
      <c r="BS33" s="25">
        <v>4.6110409477669903</v>
      </c>
      <c r="BT33" s="25">
        <v>2.4720883447147002</v>
      </c>
      <c r="BU33" s="25">
        <v>46.323023478121797</v>
      </c>
      <c r="BV33" s="25">
        <v>172.220573819132</v>
      </c>
      <c r="BW33" s="25">
        <v>2.5228107225097398</v>
      </c>
      <c r="BX33" s="25">
        <v>9.7876761412501398</v>
      </c>
      <c r="BY33" s="25">
        <v>5.2870572154521699E-4</v>
      </c>
      <c r="BZ33" s="25">
        <v>14.5216774365537</v>
      </c>
      <c r="CA33" s="25">
        <v>59.988766552471702</v>
      </c>
      <c r="CB33" s="25">
        <v>0</v>
      </c>
      <c r="CC33" s="25">
        <v>4.30360590750508E-3</v>
      </c>
      <c r="CD33" s="25">
        <v>5.8227073798475404</v>
      </c>
      <c r="CE33" s="88">
        <v>0</v>
      </c>
      <c r="CF33" s="25">
        <v>3.1255399119579401</v>
      </c>
      <c r="CG33" s="25">
        <v>628.19340281441896</v>
      </c>
      <c r="CH33" s="25">
        <v>6.33959138328159</v>
      </c>
      <c r="CJ33" s="22">
        <f t="shared" si="0"/>
        <v>2.4486401650188152E-3</v>
      </c>
      <c r="CK33" s="22">
        <f t="shared" si="1"/>
        <v>2.9339532998133538E-3</v>
      </c>
      <c r="CL33" s="22">
        <f t="shared" si="2"/>
        <v>2.4212090655436054E-3</v>
      </c>
      <c r="CM33" s="22">
        <f t="shared" si="3"/>
        <v>2.5016467323182856E-3</v>
      </c>
      <c r="CN33" s="22">
        <f t="shared" si="4"/>
        <v>2.4730601770343807E-3</v>
      </c>
      <c r="CO33" s="22">
        <f t="shared" si="5"/>
        <v>2.5971170308555207E-3</v>
      </c>
      <c r="CP33" s="22">
        <f t="shared" si="6"/>
        <v>2.4679046034239848E-3</v>
      </c>
      <c r="CQ33" s="72">
        <f t="shared" si="7"/>
        <v>-0.80781492816392442</v>
      </c>
      <c r="CR33" s="72">
        <f t="shared" si="8"/>
        <v>2.9335126464110628</v>
      </c>
      <c r="CS33" s="22">
        <f t="shared" si="9"/>
        <v>0</v>
      </c>
      <c r="CT33" s="72">
        <f t="shared" si="10"/>
        <v>-0.3008908672297268</v>
      </c>
      <c r="CU33" s="22">
        <f t="shared" si="11"/>
        <v>0</v>
      </c>
      <c r="CV33" s="72">
        <f t="shared" si="12"/>
        <v>-0.87118070408802506</v>
      </c>
      <c r="CW33" s="79">
        <f t="shared" si="14"/>
        <v>2.2308188281827154E-3</v>
      </c>
      <c r="CX33" s="79">
        <f t="shared" si="15"/>
        <v>2.0976175283216759E-3</v>
      </c>
      <c r="CY33" s="72">
        <f t="shared" si="13"/>
        <v>-0.97497635040653829</v>
      </c>
    </row>
    <row r="34" spans="1:103" x14ac:dyDescent="0.25">
      <c r="A34" s="27" t="s">
        <v>33</v>
      </c>
      <c r="B34" s="25">
        <v>388.82179940999998</v>
      </c>
      <c r="C34" s="25">
        <v>4.3296000000000001E-2</v>
      </c>
      <c r="D34" s="25">
        <v>658.1865464</v>
      </c>
      <c r="E34" s="25">
        <v>31.238571199999999</v>
      </c>
      <c r="F34" s="25">
        <v>31.238571199999999</v>
      </c>
      <c r="G34" s="25">
        <v>2.1311103999999998</v>
      </c>
      <c r="H34" s="25">
        <v>202.54125472000001</v>
      </c>
      <c r="I34" s="51">
        <v>16.593394751999998</v>
      </c>
      <c r="J34" s="51">
        <v>3.0156278448</v>
      </c>
      <c r="K34" s="25"/>
      <c r="L34" s="51">
        <v>83.474930376000003</v>
      </c>
      <c r="M34" s="25"/>
      <c r="N34" s="51">
        <v>3.7880475141000001</v>
      </c>
      <c r="O34" s="25">
        <v>14.491032256</v>
      </c>
      <c r="P34" s="25">
        <v>1.2930630346</v>
      </c>
      <c r="Q34" s="51">
        <v>0.17198607420000001</v>
      </c>
      <c r="R34" s="25"/>
      <c r="S34" s="27" t="s">
        <v>33</v>
      </c>
      <c r="T34" s="88">
        <v>2.5183754804940499E-2</v>
      </c>
      <c r="U34" s="25">
        <v>0.97344943225469704</v>
      </c>
      <c r="V34" s="88">
        <v>14.530843666905801</v>
      </c>
      <c r="W34" s="25">
        <v>0.65041447029878097</v>
      </c>
      <c r="X34" s="25">
        <v>0.64841555926359995</v>
      </c>
      <c r="Y34" s="25">
        <v>0.306963334058103</v>
      </c>
      <c r="Z34" s="88">
        <v>1.2076149021220599E-2</v>
      </c>
      <c r="AA34" s="25">
        <v>2.5319328312290401</v>
      </c>
      <c r="AB34" s="88">
        <v>1.2965996645753901</v>
      </c>
      <c r="AC34" s="88">
        <v>1586.8861581501701</v>
      </c>
      <c r="AD34" s="25">
        <v>0</v>
      </c>
      <c r="AE34" s="25">
        <v>389.88416675054998</v>
      </c>
      <c r="AF34" s="25">
        <v>13.111517540306901</v>
      </c>
      <c r="AG34" s="25">
        <v>289.125119810385</v>
      </c>
      <c r="AH34" s="25">
        <v>6.6386965690567603</v>
      </c>
      <c r="AI34" s="25">
        <v>0.109581994112892</v>
      </c>
      <c r="AJ34" s="88">
        <v>1.44883311992592E-2</v>
      </c>
      <c r="AK34" s="25">
        <v>17.7653124238686</v>
      </c>
      <c r="AL34" s="25">
        <v>17.7653124238686</v>
      </c>
      <c r="AM34" s="25">
        <v>0</v>
      </c>
      <c r="AN34" s="25">
        <v>0</v>
      </c>
      <c r="AO34" s="25">
        <v>6.5406900496172602</v>
      </c>
      <c r="AP34" s="25">
        <v>1.3976606000324099E-2</v>
      </c>
      <c r="AQ34" s="88">
        <v>0.58412991308778295</v>
      </c>
      <c r="AR34" s="25">
        <v>6.97596660844257E-2</v>
      </c>
      <c r="AS34" s="25">
        <v>0.49735945143325899</v>
      </c>
      <c r="AT34" s="25">
        <v>6.2218846433406702E-3</v>
      </c>
      <c r="AU34" s="25">
        <v>4.3425310383218403E-2</v>
      </c>
      <c r="AV34" s="25">
        <v>0</v>
      </c>
      <c r="AW34" s="88">
        <v>493.32994991495502</v>
      </c>
      <c r="AX34" s="25">
        <v>593.98782540958996</v>
      </c>
      <c r="AY34" s="25">
        <v>65.999100633938696</v>
      </c>
      <c r="AZ34" s="25">
        <v>659.986926043528</v>
      </c>
      <c r="BA34" s="25">
        <v>1.1070853498239E-4</v>
      </c>
      <c r="BB34" s="25">
        <v>25.020336497660299</v>
      </c>
      <c r="BC34" s="25">
        <v>0.25051582403809503</v>
      </c>
      <c r="BD34" s="25">
        <v>61.344446988640598</v>
      </c>
      <c r="BE34" s="25">
        <v>0.33801392298152899</v>
      </c>
      <c r="BF34" s="25">
        <v>0.88569992173591905</v>
      </c>
      <c r="BG34" s="25">
        <v>2.1624139862321301</v>
      </c>
      <c r="BH34" s="25">
        <v>0.50074200929248402</v>
      </c>
      <c r="BI34" s="25">
        <v>0</v>
      </c>
      <c r="BJ34" s="25">
        <v>0.117892571140395</v>
      </c>
      <c r="BK34" s="25">
        <v>31.326438428964298</v>
      </c>
      <c r="BL34" s="25">
        <v>31.326438428964298</v>
      </c>
      <c r="BM34" s="25">
        <v>0</v>
      </c>
      <c r="BN34" s="25">
        <v>0</v>
      </c>
      <c r="BO34" s="25">
        <v>0</v>
      </c>
      <c r="BP34" s="25">
        <v>0.93274605830122803</v>
      </c>
      <c r="BQ34" s="25">
        <v>0</v>
      </c>
      <c r="BR34" s="25">
        <v>5.7503166775244097</v>
      </c>
      <c r="BS34" s="25">
        <v>1.43021874733378</v>
      </c>
      <c r="BT34" s="25">
        <v>0.76676860430893201</v>
      </c>
      <c r="BU34" s="25">
        <v>14.372917248190801</v>
      </c>
      <c r="BV34" s="25">
        <v>60.280197413112703</v>
      </c>
      <c r="BW34" s="25">
        <v>0.782397799566796</v>
      </c>
      <c r="BX34" s="25">
        <v>3.03579494535294</v>
      </c>
      <c r="BY34" s="25">
        <v>1.12964830767705E-7</v>
      </c>
      <c r="BZ34" s="25">
        <v>2.1369509028478202</v>
      </c>
      <c r="CA34" s="25">
        <v>16.031920939263301</v>
      </c>
      <c r="CB34" s="25">
        <v>0</v>
      </c>
      <c r="CC34" s="25">
        <v>5.2873013911447199E-2</v>
      </c>
      <c r="CD34" s="25">
        <v>3.1959918323115901</v>
      </c>
      <c r="CE34" s="88">
        <v>0</v>
      </c>
      <c r="CF34" s="25">
        <v>1.0325028690686</v>
      </c>
      <c r="CG34" s="25">
        <v>203.096157910019</v>
      </c>
      <c r="CH34" s="25">
        <v>2.8346407133781901</v>
      </c>
      <c r="CJ34" s="22">
        <f t="shared" si="0"/>
        <v>2.7322730931291363E-3</v>
      </c>
      <c r="CK34" s="22">
        <f t="shared" si="1"/>
        <v>2.9866588880820858E-3</v>
      </c>
      <c r="CL34" s="22">
        <f t="shared" si="2"/>
        <v>2.7353637861109643E-3</v>
      </c>
      <c r="CM34" s="22">
        <f t="shared" si="3"/>
        <v>2.812780021267401E-3</v>
      </c>
      <c r="CN34" s="22">
        <f t="shared" si="4"/>
        <v>2.812780021267401E-3</v>
      </c>
      <c r="CO34" s="22">
        <f t="shared" si="5"/>
        <v>2.7405914061610038E-3</v>
      </c>
      <c r="CP34" s="22">
        <f t="shared" si="6"/>
        <v>2.7397045149449057E-3</v>
      </c>
      <c r="CQ34" s="72">
        <f t="shared" si="7"/>
        <v>-0.96092327284714019</v>
      </c>
      <c r="CR34" s="72">
        <f t="shared" si="8"/>
        <v>-0.16039612262004402</v>
      </c>
      <c r="CS34" s="22">
        <f t="shared" si="9"/>
        <v>0</v>
      </c>
      <c r="CT34" s="72">
        <f t="shared" si="10"/>
        <v>-0.78717787072301248</v>
      </c>
      <c r="CU34" s="22">
        <f t="shared" si="11"/>
        <v>0</v>
      </c>
      <c r="CV34" s="72">
        <f t="shared" si="12"/>
        <v>-0.86870295328082059</v>
      </c>
      <c r="CW34" s="79">
        <f t="shared" si="14"/>
        <v>2.747313662856311E-3</v>
      </c>
      <c r="CX34" s="79">
        <f t="shared" si="15"/>
        <v>2.7350793277329216E-3</v>
      </c>
      <c r="CY34" s="72">
        <f t="shared" si="13"/>
        <v>-0.96382332306681218</v>
      </c>
    </row>
    <row r="35" spans="1:103" x14ac:dyDescent="0.25">
      <c r="A35" s="27" t="s">
        <v>34</v>
      </c>
      <c r="B35" s="25">
        <v>10687.006313</v>
      </c>
      <c r="C35" s="25"/>
      <c r="D35" s="25">
        <v>15858.846638999999</v>
      </c>
      <c r="E35" s="25">
        <v>3250.9547637000001</v>
      </c>
      <c r="F35" s="25">
        <v>2927.3019537999999</v>
      </c>
      <c r="G35" s="25">
        <v>17786.363605999999</v>
      </c>
      <c r="H35" s="25">
        <v>5586.9238655999998</v>
      </c>
      <c r="I35" s="51"/>
      <c r="J35" s="51"/>
      <c r="K35" s="25"/>
      <c r="L35" s="51"/>
      <c r="M35" s="25"/>
      <c r="N35" s="51"/>
      <c r="O35" s="25"/>
      <c r="P35" s="25"/>
      <c r="Q35" s="51"/>
      <c r="R35" s="25"/>
      <c r="S35" s="27" t="s">
        <v>34</v>
      </c>
      <c r="T35" s="88">
        <v>13.0241000812845</v>
      </c>
      <c r="U35" s="25">
        <v>26.227135413614398</v>
      </c>
      <c r="V35" s="88">
        <v>0</v>
      </c>
      <c r="W35" s="25">
        <v>27.3632241464252</v>
      </c>
      <c r="X35" s="25">
        <v>26.328667274744099</v>
      </c>
      <c r="Y35" s="25">
        <v>33.328680489690598</v>
      </c>
      <c r="Z35" s="88">
        <v>6.2443507937631404</v>
      </c>
      <c r="AA35" s="25">
        <v>181.46632115366199</v>
      </c>
      <c r="AB35" s="88">
        <v>0</v>
      </c>
      <c r="AC35" s="88">
        <v>19443.065320962702</v>
      </c>
      <c r="AD35" s="25">
        <v>0</v>
      </c>
      <c r="AE35" s="25">
        <v>10712.588562553399</v>
      </c>
      <c r="AF35" s="25">
        <v>240.743307992209</v>
      </c>
      <c r="AG35" s="25">
        <v>3534.2343351825298</v>
      </c>
      <c r="AH35" s="25">
        <v>97.324557026300297</v>
      </c>
      <c r="AI35" s="25">
        <v>26.938698566841499</v>
      </c>
      <c r="AJ35" s="88">
        <v>7.4931704459398798</v>
      </c>
      <c r="AK35" s="25">
        <v>432.26041277332303</v>
      </c>
      <c r="AL35" s="25">
        <v>432.26041277332303</v>
      </c>
      <c r="AM35" s="25">
        <v>0</v>
      </c>
      <c r="AN35" s="25">
        <v>0</v>
      </c>
      <c r="AO35" s="25">
        <v>102.523170722975</v>
      </c>
      <c r="AP35" s="25">
        <v>7.1364009071577996</v>
      </c>
      <c r="AQ35" s="88">
        <v>202.79741034924299</v>
      </c>
      <c r="AR35" s="25">
        <v>17.1107474131515</v>
      </c>
      <c r="AS35" s="25">
        <v>37.279543073450199</v>
      </c>
      <c r="AT35" s="25">
        <v>3.2105613534879698</v>
      </c>
      <c r="AU35" s="25">
        <v>0</v>
      </c>
      <c r="AV35" s="25">
        <v>0</v>
      </c>
      <c r="AW35" s="88">
        <v>9244.1960160275994</v>
      </c>
      <c r="AX35" s="25">
        <v>14308.727954121799</v>
      </c>
      <c r="AY35" s="25">
        <v>1589.85680127868</v>
      </c>
      <c r="AZ35" s="25">
        <v>15898.584755400399</v>
      </c>
      <c r="BA35" s="25">
        <v>6.4041324704443098E-2</v>
      </c>
      <c r="BB35" s="25">
        <v>447.85121865997502</v>
      </c>
      <c r="BC35" s="25">
        <v>3.67869844805635</v>
      </c>
      <c r="BD35" s="25">
        <v>2107.8522158782398</v>
      </c>
      <c r="BE35" s="25">
        <v>4.91133623241124</v>
      </c>
      <c r="BF35" s="25">
        <v>12.426156991131901</v>
      </c>
      <c r="BG35" s="25">
        <v>68.948932323616503</v>
      </c>
      <c r="BH35" s="25">
        <v>7.0172418778969901</v>
      </c>
      <c r="BI35" s="25">
        <v>83.408427608481404</v>
      </c>
      <c r="BJ35" s="25">
        <v>1.66487568930262</v>
      </c>
      <c r="BK35" s="25">
        <v>3259.2362944602401</v>
      </c>
      <c r="BL35" s="25">
        <v>2934.6970500944299</v>
      </c>
      <c r="BM35" s="25">
        <v>324.53924436581002</v>
      </c>
      <c r="BN35" s="25">
        <v>0</v>
      </c>
      <c r="BO35" s="25">
        <v>1.13610344086376E-4</v>
      </c>
      <c r="BP35" s="25">
        <v>1843.6092445035999</v>
      </c>
      <c r="BQ35" s="25">
        <v>0</v>
      </c>
      <c r="BR35" s="25">
        <v>133.48592355473201</v>
      </c>
      <c r="BS35" s="25">
        <v>20.031544600054001</v>
      </c>
      <c r="BT35" s="25">
        <v>17.4897795389032</v>
      </c>
      <c r="BU35" s="25">
        <v>333.85117249513502</v>
      </c>
      <c r="BV35" s="25">
        <v>1046.5187264051799</v>
      </c>
      <c r="BW35" s="25">
        <v>11.133650614813901</v>
      </c>
      <c r="BX35" s="25">
        <v>391.86349173542402</v>
      </c>
      <c r="BY35" s="25">
        <v>1.17646027052916</v>
      </c>
      <c r="BZ35" s="25">
        <v>17834.891829782799</v>
      </c>
      <c r="CA35" s="25">
        <v>1053.50427103315</v>
      </c>
      <c r="CB35" s="25">
        <v>0</v>
      </c>
      <c r="CC35" s="25">
        <v>5.5391750109624498</v>
      </c>
      <c r="CD35" s="25">
        <v>149.83023439079901</v>
      </c>
      <c r="CE35" s="88">
        <v>0</v>
      </c>
      <c r="CF35" s="25">
        <v>240.311772346336</v>
      </c>
      <c r="CG35" s="25">
        <v>5601.69067290574</v>
      </c>
      <c r="CH35" s="25">
        <v>96.967558907524804</v>
      </c>
      <c r="CJ35" s="22">
        <f t="shared" ref="CJ35:CJ51" si="16">+(AE35-B35)/(B35+1E-50)</f>
        <v>2.3937713522523469E-3</v>
      </c>
      <c r="CK35" s="22">
        <f t="shared" ref="CK35:CK52" si="17">+(AU35-C35)/(C35+1E-50)</f>
        <v>0</v>
      </c>
      <c r="CL35" s="22">
        <f t="shared" ref="CL35:CL52" si="18">+(AZ35-D35)/(D35+1E-50)</f>
        <v>2.5057381097737742E-3</v>
      </c>
      <c r="CM35" s="22">
        <f t="shared" ref="CM35:CM52" si="19">+(BK35-E35)/(E35+1E-50)</f>
        <v>2.5474149479750271E-3</v>
      </c>
      <c r="CN35" s="22">
        <f t="shared" ref="CN35:CN52" si="20">+(BL35-F35)/(F35+1E-50)</f>
        <v>2.5262499090093031E-3</v>
      </c>
      <c r="CO35" s="22">
        <f t="shared" ref="CO35:CO52" si="21">+(BZ35-G35)/(G35+1E-50)</f>
        <v>2.7283949017228707E-3</v>
      </c>
      <c r="CP35" s="22">
        <f t="shared" ref="CP35:CP52" si="22">+(CG35-H35)/(H35+1E-50)</f>
        <v>2.6431015816526428E-3</v>
      </c>
      <c r="CQ35" s="72">
        <f t="shared" ref="CQ35:CQ52" si="23">+(X35-I35)/(I35+1E-50)</f>
        <v>2.6328667274744099E+51</v>
      </c>
      <c r="CR35" s="72">
        <f t="shared" ref="CR35:CR52" si="24">+(AA35-J35)/(J35+1E-50)</f>
        <v>1.81466321153662E+52</v>
      </c>
      <c r="CS35" s="22">
        <f t="shared" ref="CS35:CS52" si="25">+(AD35-K35)/(K35+1E-50)</f>
        <v>0</v>
      </c>
      <c r="CT35" s="72">
        <f t="shared" ref="CT35:CT52" si="26">+(AL35-L35)/(L35+1E-50)</f>
        <v>4.3226041277332302E+52</v>
      </c>
      <c r="CU35" s="22">
        <f t="shared" ref="CU35:CU52" si="27">+(AM35-M35)/(M35+1E-50)</f>
        <v>0</v>
      </c>
      <c r="CV35" s="72">
        <f t="shared" ref="CV35:CV52" si="28">+(AS35-N35)/(N35+1E-50)</f>
        <v>3.7279543073450197E+51</v>
      </c>
      <c r="CW35" s="79">
        <f t="shared" si="14"/>
        <v>0</v>
      </c>
      <c r="CX35" s="79">
        <f t="shared" si="15"/>
        <v>0</v>
      </c>
      <c r="CY35" s="72">
        <f t="shared" ref="CY35:CY52" si="29">+(AT35-Q35)/(Q35+1E-50)</f>
        <v>3.2105613534879698E+50</v>
      </c>
    </row>
    <row r="36" spans="1:103" x14ac:dyDescent="0.25">
      <c r="A36" s="27" t="s">
        <v>35</v>
      </c>
      <c r="B36" s="25">
        <v>3200.5157482999998</v>
      </c>
      <c r="C36" s="25">
        <v>12.914391818</v>
      </c>
      <c r="D36" s="25">
        <v>10830.760985000001</v>
      </c>
      <c r="E36" s="25">
        <v>464.24891972</v>
      </c>
      <c r="F36" s="25">
        <v>404.83097795999998</v>
      </c>
      <c r="G36" s="25">
        <v>28.31001084</v>
      </c>
      <c r="H36" s="25">
        <v>2634.8445925999999</v>
      </c>
      <c r="I36" s="51">
        <v>31.413814122000002</v>
      </c>
      <c r="J36" s="51">
        <v>2.8701301236000001</v>
      </c>
      <c r="K36" s="25"/>
      <c r="L36" s="51">
        <v>231.61200038000001</v>
      </c>
      <c r="M36" s="25">
        <v>3.8420000000000001</v>
      </c>
      <c r="N36" s="51">
        <v>10.246455195999999</v>
      </c>
      <c r="O36" s="25">
        <v>24.109085330999999</v>
      </c>
      <c r="P36" s="25">
        <v>1.3736631925</v>
      </c>
      <c r="Q36" s="51">
        <v>0.2509254501</v>
      </c>
      <c r="R36" s="25"/>
      <c r="S36" s="27" t="s">
        <v>35</v>
      </c>
      <c r="T36" s="88">
        <v>3.8364608290480898E-2</v>
      </c>
      <c r="U36" s="25">
        <v>7.7259100228508598E-2</v>
      </c>
      <c r="V36" s="88">
        <v>24.175237168611101</v>
      </c>
      <c r="W36" s="25">
        <v>48.788219540255298</v>
      </c>
      <c r="X36" s="25">
        <v>48.785180385040398</v>
      </c>
      <c r="Y36" s="25">
        <v>1.6408132360913901</v>
      </c>
      <c r="Z36" s="88">
        <v>1.8396128955835801E-2</v>
      </c>
      <c r="AA36" s="25">
        <v>22.6637451091215</v>
      </c>
      <c r="AB36" s="88">
        <v>1.3774159129693699</v>
      </c>
      <c r="AC36" s="88">
        <v>12919.9740110699</v>
      </c>
      <c r="AD36" s="25">
        <v>0</v>
      </c>
      <c r="AE36" s="25">
        <v>3209.2372794523699</v>
      </c>
      <c r="AF36" s="25">
        <v>125.986457107747</v>
      </c>
      <c r="AG36" s="25">
        <v>2281.2834499075002</v>
      </c>
      <c r="AH36" s="25">
        <v>132.48704408867101</v>
      </c>
      <c r="AI36" s="25">
        <v>7.1476578638403607E-2</v>
      </c>
      <c r="AJ36" s="88">
        <v>2.2072487756080499E-2</v>
      </c>
      <c r="AK36" s="25">
        <v>197.16297286689499</v>
      </c>
      <c r="AL36" s="25">
        <v>197.16297286689499</v>
      </c>
      <c r="AM36" s="25">
        <v>3.85245334082903</v>
      </c>
      <c r="AN36" s="25">
        <v>0</v>
      </c>
      <c r="AO36" s="25">
        <v>48.5543671993373</v>
      </c>
      <c r="AP36" s="25">
        <v>4.9210879372641902E-2</v>
      </c>
      <c r="AQ36" s="88">
        <v>0.61663834133195805</v>
      </c>
      <c r="AR36" s="25">
        <v>5.0402057547247997E-2</v>
      </c>
      <c r="AS36" s="25">
        <v>3.00516138284183</v>
      </c>
      <c r="AT36" s="25">
        <v>9.4577321149489097E-3</v>
      </c>
      <c r="AU36" s="25">
        <v>12.950406123337499</v>
      </c>
      <c r="AV36" s="25">
        <v>0</v>
      </c>
      <c r="AW36" s="88">
        <v>4923.1491544723503</v>
      </c>
      <c r="AX36" s="25">
        <v>9774.3027659848995</v>
      </c>
      <c r="AY36" s="25">
        <v>1086.0350009292399</v>
      </c>
      <c r="AZ36" s="25">
        <v>10860.337766914099</v>
      </c>
      <c r="BA36" s="25">
        <v>1.56835073794209E-4</v>
      </c>
      <c r="BB36" s="25">
        <v>156.5818434732</v>
      </c>
      <c r="BC36" s="25">
        <v>3.4862734205261301</v>
      </c>
      <c r="BD36" s="25">
        <v>1077.77635849072</v>
      </c>
      <c r="BE36" s="25">
        <v>5.3710970573808003</v>
      </c>
      <c r="BF36" s="25">
        <v>11.2457698437474</v>
      </c>
      <c r="BG36" s="25">
        <v>27.2094275059662</v>
      </c>
      <c r="BH36" s="25">
        <v>6.5810908679045701</v>
      </c>
      <c r="BI36" s="25">
        <v>4.8865911363172802E-2</v>
      </c>
      <c r="BJ36" s="25">
        <v>1.57040079586853</v>
      </c>
      <c r="BK36" s="25">
        <v>465.54614970970999</v>
      </c>
      <c r="BL36" s="25">
        <v>405.96713374273497</v>
      </c>
      <c r="BM36" s="25">
        <v>59.579015966974801</v>
      </c>
      <c r="BN36" s="25">
        <v>5.2141761933894297E-2</v>
      </c>
      <c r="BO36" s="25">
        <v>1.9330212360213199E-2</v>
      </c>
      <c r="BP36" s="25">
        <v>17.303815941621501</v>
      </c>
      <c r="BQ36" s="25">
        <v>2.4809369753688401E-2</v>
      </c>
      <c r="BR36" s="25">
        <v>72.962563496750903</v>
      </c>
      <c r="BS36" s="25">
        <v>18.1204248401373</v>
      </c>
      <c r="BT36" s="25">
        <v>9.7114087032964598</v>
      </c>
      <c r="BU36" s="25">
        <v>182.346963889394</v>
      </c>
      <c r="BV36" s="25">
        <v>778.54737752004098</v>
      </c>
      <c r="BW36" s="25">
        <v>10.9863443255785</v>
      </c>
      <c r="BX36" s="25">
        <v>38.630174598345299</v>
      </c>
      <c r="BY36" s="25">
        <v>0.29623120080651499</v>
      </c>
      <c r="BZ36" s="25">
        <v>28.387616207939899</v>
      </c>
      <c r="CA36" s="25">
        <v>536.28481310054201</v>
      </c>
      <c r="CB36" s="25">
        <v>0</v>
      </c>
      <c r="CC36" s="25">
        <v>1.6318526103936699E-2</v>
      </c>
      <c r="CD36" s="25">
        <v>21.603010349072701</v>
      </c>
      <c r="CE36" s="88">
        <v>0</v>
      </c>
      <c r="CF36" s="25">
        <v>14.2881599834719</v>
      </c>
      <c r="CG36" s="25">
        <v>2642.0578306519601</v>
      </c>
      <c r="CH36" s="25">
        <v>17.643720087555501</v>
      </c>
      <c r="CJ36" s="22">
        <f t="shared" si="16"/>
        <v>2.7250392868720078E-3</v>
      </c>
      <c r="CK36" s="22">
        <f t="shared" si="17"/>
        <v>2.7886954217466544E-3</v>
      </c>
      <c r="CL36" s="22">
        <f t="shared" si="18"/>
        <v>2.7308129091815903E-3</v>
      </c>
      <c r="CM36" s="22">
        <f t="shared" si="19"/>
        <v>2.7942552682564811E-3</v>
      </c>
      <c r="CN36" s="22">
        <f t="shared" si="20"/>
        <v>2.8064941780400221E-3</v>
      </c>
      <c r="CO36" s="22">
        <f t="shared" si="21"/>
        <v>2.7412694533570565E-3</v>
      </c>
      <c r="CP36" s="22">
        <f t="shared" si="22"/>
        <v>2.7376332069901379E-3</v>
      </c>
      <c r="CQ36" s="72">
        <f t="shared" si="23"/>
        <v>0.55298494463538339</v>
      </c>
      <c r="CR36" s="72">
        <f t="shared" si="24"/>
        <v>6.8964172818389144</v>
      </c>
      <c r="CS36" s="22">
        <f t="shared" si="25"/>
        <v>0</v>
      </c>
      <c r="CT36" s="72">
        <f t="shared" si="26"/>
        <v>-0.14873593534266516</v>
      </c>
      <c r="CU36" s="22">
        <f t="shared" si="27"/>
        <v>2.7208070872019609E-3</v>
      </c>
      <c r="CV36" s="72">
        <f t="shared" si="28"/>
        <v>-0.70671209453831585</v>
      </c>
      <c r="CW36" s="79">
        <f t="shared" si="14"/>
        <v>2.743855136057044E-3</v>
      </c>
      <c r="CX36" s="79">
        <f t="shared" si="15"/>
        <v>2.7319072752762276E-3</v>
      </c>
      <c r="CY36" s="72">
        <f t="shared" si="29"/>
        <v>-0.962308597588727</v>
      </c>
    </row>
    <row r="37" spans="1:103" x14ac:dyDescent="0.25">
      <c r="A37" s="27" t="s">
        <v>36</v>
      </c>
      <c r="B37" s="25">
        <v>35844.752615999998</v>
      </c>
      <c r="C37" s="25">
        <v>0.16896</v>
      </c>
      <c r="D37" s="25">
        <v>44736.965499999998</v>
      </c>
      <c r="E37" s="25">
        <v>1086.9007649</v>
      </c>
      <c r="F37" s="25">
        <v>1071.7240107</v>
      </c>
      <c r="G37" s="25">
        <v>278.80275653000001</v>
      </c>
      <c r="H37" s="25">
        <v>31707.336843000001</v>
      </c>
      <c r="I37" s="51">
        <v>615.21700589</v>
      </c>
      <c r="J37" s="51">
        <v>304.65985992999998</v>
      </c>
      <c r="K37" s="25"/>
      <c r="L37" s="51">
        <v>2402.7503978</v>
      </c>
      <c r="M37" s="25"/>
      <c r="N37" s="51">
        <v>418.08454132000003</v>
      </c>
      <c r="O37" s="25">
        <v>487.54376391</v>
      </c>
      <c r="P37" s="25">
        <v>31.769728878999999</v>
      </c>
      <c r="Q37" s="51">
        <v>4.8960004360999996</v>
      </c>
      <c r="R37" s="25"/>
      <c r="S37" s="27" t="s">
        <v>36</v>
      </c>
      <c r="T37" s="88">
        <v>2.1389692501000201E-2</v>
      </c>
      <c r="U37" s="25">
        <v>4.3074549299426203E-2</v>
      </c>
      <c r="V37" s="88">
        <v>488.87892159882801</v>
      </c>
      <c r="W37" s="25">
        <v>61.777356903204698</v>
      </c>
      <c r="X37" s="25">
        <v>61.775810666341002</v>
      </c>
      <c r="Y37" s="25">
        <v>16.052725080297598</v>
      </c>
      <c r="Z37" s="88">
        <v>1.0256102967310899E-2</v>
      </c>
      <c r="AA37" s="25">
        <v>287.95705348575802</v>
      </c>
      <c r="AB37" s="88">
        <v>31.856815929243002</v>
      </c>
      <c r="AC37" s="88">
        <v>127360.89715690901</v>
      </c>
      <c r="AD37" s="25">
        <v>0</v>
      </c>
      <c r="AE37" s="25">
        <v>35942.871353692899</v>
      </c>
      <c r="AF37" s="25">
        <v>858.73286904218196</v>
      </c>
      <c r="AG37" s="25">
        <v>22953.2254060987</v>
      </c>
      <c r="AH37" s="25">
        <v>469.276067082407</v>
      </c>
      <c r="AI37" s="25">
        <v>1.69302490498295</v>
      </c>
      <c r="AJ37" s="88">
        <v>1.23074498272128E-2</v>
      </c>
      <c r="AK37" s="25">
        <v>1326.4381640772699</v>
      </c>
      <c r="AL37" s="25">
        <v>1326.4381640772699</v>
      </c>
      <c r="AM37" s="25">
        <v>0</v>
      </c>
      <c r="AN37" s="25">
        <v>0</v>
      </c>
      <c r="AO37" s="25">
        <v>507.82539006360599</v>
      </c>
      <c r="AP37" s="25">
        <v>0.32828738702652799</v>
      </c>
      <c r="AQ37" s="88">
        <v>1.5321104319518499</v>
      </c>
      <c r="AR37" s="25">
        <v>2.8100879551579999E-2</v>
      </c>
      <c r="AS37" s="25">
        <v>34.849116242879099</v>
      </c>
      <c r="AT37" s="25">
        <v>5.2764496142844201E-3</v>
      </c>
      <c r="AU37" s="25">
        <v>0.16945362985498999</v>
      </c>
      <c r="AV37" s="25">
        <v>0</v>
      </c>
      <c r="AW37" s="88">
        <v>54740.9110068398</v>
      </c>
      <c r="AX37" s="25">
        <v>40373.544212305002</v>
      </c>
      <c r="AY37" s="25">
        <v>4485.9487345028801</v>
      </c>
      <c r="AZ37" s="25">
        <v>44859.492946807899</v>
      </c>
      <c r="BA37" s="25">
        <v>8.7435452768729605E-5</v>
      </c>
      <c r="BB37" s="25">
        <v>1639.8318121489699</v>
      </c>
      <c r="BC37" s="25">
        <v>8.2150789022084805</v>
      </c>
      <c r="BD37" s="25">
        <v>16338.409660429799</v>
      </c>
      <c r="BE37" s="25">
        <v>11.039192231242801</v>
      </c>
      <c r="BF37" s="25">
        <v>28.5619015393772</v>
      </c>
      <c r="BG37" s="25">
        <v>72.002560719147596</v>
      </c>
      <c r="BH37" s="25">
        <v>16.145475878459202</v>
      </c>
      <c r="BI37" s="25">
        <v>0.81360107343044896</v>
      </c>
      <c r="BJ37" s="25">
        <v>3.81174130271113</v>
      </c>
      <c r="BK37" s="25">
        <v>1089.9533095967099</v>
      </c>
      <c r="BL37" s="25">
        <v>1074.7349340620599</v>
      </c>
      <c r="BM37" s="25">
        <v>15.2183755346484</v>
      </c>
      <c r="BN37" s="25">
        <v>5.4407172076257902E-5</v>
      </c>
      <c r="BO37" s="25">
        <v>1.40894655665603E-5</v>
      </c>
      <c r="BP37" s="25">
        <v>78.326463296901807</v>
      </c>
      <c r="BQ37" s="25">
        <v>3.8814332247557101E-5</v>
      </c>
      <c r="BR37" s="25">
        <v>187.830119946868</v>
      </c>
      <c r="BS37" s="25">
        <v>46.111285885458798</v>
      </c>
      <c r="BT37" s="25">
        <v>24.821092546724199</v>
      </c>
      <c r="BU37" s="25">
        <v>469.44227218263097</v>
      </c>
      <c r="BV37" s="25">
        <v>9569.2407571483709</v>
      </c>
      <c r="BW37" s="25">
        <v>25.366653401456102</v>
      </c>
      <c r="BX37" s="25">
        <v>101.291983719968</v>
      </c>
      <c r="BY37" s="25">
        <v>0.95540412450900303</v>
      </c>
      <c r="BZ37" s="25">
        <v>279.56619946581998</v>
      </c>
      <c r="CA37" s="25">
        <v>7725.8708259613904</v>
      </c>
      <c r="CB37" s="25">
        <v>0</v>
      </c>
      <c r="CC37" s="25">
        <v>9.0974821176276199E-3</v>
      </c>
      <c r="CD37" s="25">
        <v>295.26154010540603</v>
      </c>
      <c r="CE37" s="88">
        <v>0</v>
      </c>
      <c r="CF37" s="25">
        <v>183.45054067990699</v>
      </c>
      <c r="CG37" s="25">
        <v>31794.379731763602</v>
      </c>
      <c r="CH37" s="25">
        <v>233.79576487924501</v>
      </c>
      <c r="CJ37" s="22">
        <f t="shared" si="16"/>
        <v>2.7373250066483612E-3</v>
      </c>
      <c r="CK37" s="22">
        <f t="shared" si="17"/>
        <v>2.9215782137191697E-3</v>
      </c>
      <c r="CL37" s="22">
        <f t="shared" si="18"/>
        <v>2.7388412566315113E-3</v>
      </c>
      <c r="CM37" s="22">
        <f t="shared" si="19"/>
        <v>2.8084851858492803E-3</v>
      </c>
      <c r="CN37" s="22">
        <f t="shared" si="20"/>
        <v>2.8094204589979186E-3</v>
      </c>
      <c r="CO37" s="22">
        <f t="shared" si="21"/>
        <v>2.7382904865139598E-3</v>
      </c>
      <c r="CP37" s="22">
        <f t="shared" si="22"/>
        <v>2.745197087809573E-3</v>
      </c>
      <c r="CQ37" s="72">
        <f t="shared" si="23"/>
        <v>-0.89958695862612992</v>
      </c>
      <c r="CR37" s="72">
        <f t="shared" si="24"/>
        <v>-5.4824440765119727E-2</v>
      </c>
      <c r="CS37" s="22">
        <f t="shared" si="25"/>
        <v>0</v>
      </c>
      <c r="CT37" s="72">
        <f t="shared" si="26"/>
        <v>-0.44795008033635964</v>
      </c>
      <c r="CU37" s="22">
        <f t="shared" si="27"/>
        <v>0</v>
      </c>
      <c r="CV37" s="72">
        <f t="shared" si="28"/>
        <v>-0.91664576706698719</v>
      </c>
      <c r="CW37" s="79">
        <f t="shared" si="14"/>
        <v>2.7385391582497765E-3</v>
      </c>
      <c r="CX37" s="79">
        <f t="shared" si="15"/>
        <v>2.7411958904241113E-3</v>
      </c>
      <c r="CY37" s="72">
        <f t="shared" si="29"/>
        <v>-0.99892229388392628</v>
      </c>
    </row>
    <row r="38" spans="1:103" x14ac:dyDescent="0.25">
      <c r="A38" s="27" t="s">
        <v>37</v>
      </c>
      <c r="B38" s="25">
        <v>288.80025855999997</v>
      </c>
      <c r="C38" s="25"/>
      <c r="D38" s="25">
        <v>496.85308705</v>
      </c>
      <c r="E38" s="25">
        <v>27.539712640000001</v>
      </c>
      <c r="F38" s="25">
        <v>27.535174655999999</v>
      </c>
      <c r="G38" s="25">
        <v>18.392532224</v>
      </c>
      <c r="H38" s="25">
        <v>40.991632000000003</v>
      </c>
      <c r="I38" s="51">
        <v>5.27619613E-2</v>
      </c>
      <c r="J38" s="51">
        <v>1.5828625200000002E-2</v>
      </c>
      <c r="K38" s="25"/>
      <c r="L38" s="51">
        <v>0.93652490909999997</v>
      </c>
      <c r="M38" s="25"/>
      <c r="N38" s="51"/>
      <c r="O38" s="25">
        <v>8.4418579000000004E-3</v>
      </c>
      <c r="P38" s="25"/>
      <c r="Q38" s="51">
        <v>1.7146303999999999E-3</v>
      </c>
      <c r="R38" s="25"/>
      <c r="S38" s="27" t="s">
        <v>37</v>
      </c>
      <c r="T38" s="88">
        <v>0</v>
      </c>
      <c r="U38" s="25">
        <v>1.25734663298003E-2</v>
      </c>
      <c r="V38" s="88">
        <v>8.4356893291220592E-3</v>
      </c>
      <c r="W38" s="25">
        <v>0.12110506658879901</v>
      </c>
      <c r="X38" s="25">
        <v>0.12110506658879901</v>
      </c>
      <c r="Y38" s="25">
        <v>4.81442632980041E-2</v>
      </c>
      <c r="Z38" s="88">
        <v>6.6340387360901802E-3</v>
      </c>
      <c r="AA38" s="25">
        <v>0.41916456174473599</v>
      </c>
      <c r="AB38" s="88">
        <v>0</v>
      </c>
      <c r="AC38" s="88">
        <v>301.88566750287902</v>
      </c>
      <c r="AD38" s="25">
        <v>0</v>
      </c>
      <c r="AE38" s="25">
        <v>289.16629970733601</v>
      </c>
      <c r="AF38" s="25">
        <v>2.4171884419067702</v>
      </c>
      <c r="AG38" s="25">
        <v>53.348538228476002</v>
      </c>
      <c r="AH38" s="25">
        <v>1.2220480652021299</v>
      </c>
      <c r="AI38" s="25">
        <v>5.1093198813472697E-3</v>
      </c>
      <c r="AJ38" s="88">
        <v>0</v>
      </c>
      <c r="AK38" s="25">
        <v>7.2236382231937197</v>
      </c>
      <c r="AL38" s="25">
        <v>7.2236382231937197</v>
      </c>
      <c r="AM38" s="25">
        <v>0</v>
      </c>
      <c r="AN38" s="25">
        <v>0</v>
      </c>
      <c r="AO38" s="25">
        <v>1.20467086685516</v>
      </c>
      <c r="AP38" s="25">
        <v>3.4269454448651402E-3</v>
      </c>
      <c r="AQ38" s="88">
        <v>0.16513111442523901</v>
      </c>
      <c r="AR38" s="25">
        <v>7.9728455430810895E-4</v>
      </c>
      <c r="AS38" s="25">
        <v>0.18550547925726299</v>
      </c>
      <c r="AT38" s="25">
        <v>4.4191240379636097E-3</v>
      </c>
      <c r="AU38" s="25">
        <v>0</v>
      </c>
      <c r="AV38" s="25">
        <v>0</v>
      </c>
      <c r="AW38" s="88">
        <v>94.3676198349836</v>
      </c>
      <c r="AX38" s="25">
        <v>447.80070436790697</v>
      </c>
      <c r="AY38" s="25">
        <v>49.755668340635999</v>
      </c>
      <c r="AZ38" s="25">
        <v>497.55637270854299</v>
      </c>
      <c r="BA38" s="25">
        <v>1.2407199689148299E-6</v>
      </c>
      <c r="BB38" s="25">
        <v>4.6018986281739398</v>
      </c>
      <c r="BC38" s="25">
        <v>0.121589566626432</v>
      </c>
      <c r="BD38" s="25">
        <v>11.0679762531456</v>
      </c>
      <c r="BE38" s="25">
        <v>0.170593920644631</v>
      </c>
      <c r="BF38" s="25">
        <v>0.423619922397305</v>
      </c>
      <c r="BG38" s="25">
        <v>9.7815134729961599</v>
      </c>
      <c r="BH38" s="25">
        <v>0.246279431758682</v>
      </c>
      <c r="BI38" s="25">
        <v>1.8636372955902101E-3</v>
      </c>
      <c r="BJ38" s="25">
        <v>5.6876216978896103E-2</v>
      </c>
      <c r="BK38" s="25">
        <v>27.584152610547999</v>
      </c>
      <c r="BL38" s="25">
        <v>27.579617287212599</v>
      </c>
      <c r="BM38" s="25">
        <v>4.5353233353726099E-3</v>
      </c>
      <c r="BN38" s="25">
        <v>0</v>
      </c>
      <c r="BO38" s="25">
        <v>4.2353742621405898E-4</v>
      </c>
      <c r="BP38" s="25">
        <v>0.92974540694565799</v>
      </c>
      <c r="BQ38" s="25">
        <v>3.3884607880421101E-3</v>
      </c>
      <c r="BR38" s="25">
        <v>3.4791463703654699</v>
      </c>
      <c r="BS38" s="25">
        <v>0.67965556837910801</v>
      </c>
      <c r="BT38" s="25">
        <v>0.385018298362516</v>
      </c>
      <c r="BU38" s="25">
        <v>9.4394375678610007</v>
      </c>
      <c r="BV38" s="25">
        <v>11.097059900205499</v>
      </c>
      <c r="BW38" s="25">
        <v>0.376036044356993</v>
      </c>
      <c r="BX38" s="25">
        <v>1.48367876893908</v>
      </c>
      <c r="BY38" s="25">
        <v>7.5109509085797698E-4</v>
      </c>
      <c r="BZ38" s="25">
        <v>18.4297183396991</v>
      </c>
      <c r="CA38" s="25">
        <v>2.6515271010908199</v>
      </c>
      <c r="CB38" s="25">
        <v>0</v>
      </c>
      <c r="CC38" s="25">
        <v>0.388836015231733</v>
      </c>
      <c r="CD38" s="25">
        <v>0.23870551407353499</v>
      </c>
      <c r="CE38" s="88">
        <v>1.60234580928917E-3</v>
      </c>
      <c r="CF38" s="25">
        <v>0.163936767935977</v>
      </c>
      <c r="CG38" s="25">
        <v>41.024773006608399</v>
      </c>
      <c r="CH38" s="25">
        <v>0.423555863403274</v>
      </c>
      <c r="CJ38" s="22">
        <f t="shared" si="16"/>
        <v>1.267454361575604E-3</v>
      </c>
      <c r="CK38" s="22">
        <f t="shared" si="17"/>
        <v>0</v>
      </c>
      <c r="CL38" s="22">
        <f t="shared" si="18"/>
        <v>1.4154801024155081E-3</v>
      </c>
      <c r="CM38" s="22">
        <f t="shared" si="19"/>
        <v>1.6136686365946804E-3</v>
      </c>
      <c r="CN38" s="22">
        <f t="shared" si="20"/>
        <v>1.6140312080031175E-3</v>
      </c>
      <c r="CO38" s="22">
        <f t="shared" si="21"/>
        <v>2.0218051134131992E-3</v>
      </c>
      <c r="CP38" s="22">
        <f t="shared" si="22"/>
        <v>8.0848224360513716E-4</v>
      </c>
      <c r="CQ38" s="72">
        <f t="shared" si="23"/>
        <v>1.2953101743167952</v>
      </c>
      <c r="CR38" s="72">
        <f t="shared" si="24"/>
        <v>25.481425673326065</v>
      </c>
      <c r="CS38" s="22">
        <f t="shared" si="25"/>
        <v>0</v>
      </c>
      <c r="CT38" s="72">
        <f t="shared" si="26"/>
        <v>6.7132366186988373</v>
      </c>
      <c r="CU38" s="22">
        <f t="shared" si="27"/>
        <v>0</v>
      </c>
      <c r="CV38" s="72">
        <f t="shared" si="28"/>
        <v>1.8550547925726299E+49</v>
      </c>
      <c r="CW38" s="79">
        <f t="shared" si="14"/>
        <v>-7.3071247479079761E-4</v>
      </c>
      <c r="CX38" s="79">
        <f t="shared" si="15"/>
        <v>0</v>
      </c>
      <c r="CY38" s="72">
        <f t="shared" si="29"/>
        <v>1.5773041455252454</v>
      </c>
    </row>
    <row r="39" spans="1:103" x14ac:dyDescent="0.25">
      <c r="A39" s="27" t="s">
        <v>130</v>
      </c>
      <c r="B39" s="25">
        <v>3331.1366023999999</v>
      </c>
      <c r="C39" s="25">
        <v>15.130371674999999</v>
      </c>
      <c r="D39" s="25">
        <v>6101.2160795</v>
      </c>
      <c r="E39" s="25">
        <v>438.63763246000002</v>
      </c>
      <c r="F39" s="25">
        <v>412.89499516000001</v>
      </c>
      <c r="G39" s="25">
        <v>54.224751181000002</v>
      </c>
      <c r="H39" s="25">
        <v>1488.5700537</v>
      </c>
      <c r="I39" s="51">
        <v>34.812414181999998</v>
      </c>
      <c r="J39" s="51">
        <v>7.3806085802999997</v>
      </c>
      <c r="K39" s="25"/>
      <c r="L39" s="51">
        <v>293.63494267999999</v>
      </c>
      <c r="M39" s="25">
        <v>0.44600000000000001</v>
      </c>
      <c r="N39" s="51">
        <v>11.704708855</v>
      </c>
      <c r="O39" s="25">
        <v>31.455076742999999</v>
      </c>
      <c r="P39" s="25">
        <v>1.5867552778</v>
      </c>
      <c r="Q39" s="51">
        <v>0.18561481639999999</v>
      </c>
      <c r="R39" s="25"/>
      <c r="S39" s="27" t="s">
        <v>130</v>
      </c>
      <c r="T39" s="88">
        <v>0.407449777831353</v>
      </c>
      <c r="U39" s="25">
        <v>3.7368107614866801</v>
      </c>
      <c r="V39" s="88">
        <v>31.540815242960299</v>
      </c>
      <c r="W39" s="25">
        <v>5.5598389493476397</v>
      </c>
      <c r="X39" s="25">
        <v>5.5274761506051204</v>
      </c>
      <c r="Y39" s="25">
        <v>2.0261887091446602</v>
      </c>
      <c r="Z39" s="88">
        <v>0.195344794369537</v>
      </c>
      <c r="AA39" s="25">
        <v>28.501185382062399</v>
      </c>
      <c r="AB39" s="88">
        <v>1.59111866435185</v>
      </c>
      <c r="AC39" s="88">
        <v>8358.4753836251894</v>
      </c>
      <c r="AD39" s="25">
        <v>0</v>
      </c>
      <c r="AE39" s="25">
        <v>3340.21851848079</v>
      </c>
      <c r="AF39" s="25">
        <v>61.296166856286803</v>
      </c>
      <c r="AG39" s="25">
        <v>1447.2952826190999</v>
      </c>
      <c r="AH39" s="25">
        <v>34.349235925485701</v>
      </c>
      <c r="AI39" s="25">
        <v>0.87428752572059398</v>
      </c>
      <c r="AJ39" s="88">
        <v>0.234417581641892</v>
      </c>
      <c r="AK39" s="25">
        <v>196.023428763992</v>
      </c>
      <c r="AL39" s="25">
        <v>196.023428763992</v>
      </c>
      <c r="AM39" s="25">
        <v>0.44721702528150398</v>
      </c>
      <c r="AN39" s="25">
        <v>0</v>
      </c>
      <c r="AO39" s="25">
        <v>29.199265603167898</v>
      </c>
      <c r="AP39" s="25">
        <v>0.223591124254024</v>
      </c>
      <c r="AQ39" s="88">
        <v>6.7433146960439903</v>
      </c>
      <c r="AR39" s="25">
        <v>0.65439248871839895</v>
      </c>
      <c r="AS39" s="25">
        <v>2.42062738807916</v>
      </c>
      <c r="AT39" s="25">
        <v>0.100456276389659</v>
      </c>
      <c r="AU39" s="25">
        <v>15.173010969758</v>
      </c>
      <c r="AV39" s="25">
        <v>0</v>
      </c>
      <c r="AW39" s="88">
        <v>2945.90083999955</v>
      </c>
      <c r="AX39" s="25">
        <v>5505.6996394640601</v>
      </c>
      <c r="AY39" s="25">
        <v>611.74623567805997</v>
      </c>
      <c r="AZ39" s="25">
        <v>6117.4458751421198</v>
      </c>
      <c r="BA39" s="25">
        <v>1.67585599623076E-3</v>
      </c>
      <c r="BB39" s="25">
        <v>115.409048785335</v>
      </c>
      <c r="BC39" s="25">
        <v>3.3300878466905801</v>
      </c>
      <c r="BD39" s="25">
        <v>542.95706587565905</v>
      </c>
      <c r="BE39" s="25">
        <v>4.4850822791382097</v>
      </c>
      <c r="BF39" s="25">
        <v>11.686184370883501</v>
      </c>
      <c r="BG39" s="25">
        <v>28.563570456962999</v>
      </c>
      <c r="BH39" s="25">
        <v>6.6065304602699397</v>
      </c>
      <c r="BI39" s="25">
        <v>0</v>
      </c>
      <c r="BJ39" s="25">
        <v>1.55734354282753</v>
      </c>
      <c r="BK39" s="25">
        <v>440.90578314464602</v>
      </c>
      <c r="BL39" s="25">
        <v>414.01978097728198</v>
      </c>
      <c r="BM39" s="25">
        <v>26.886002167363799</v>
      </c>
      <c r="BN39" s="25">
        <v>0</v>
      </c>
      <c r="BO39" s="25">
        <v>0</v>
      </c>
      <c r="BP39" s="25">
        <v>12.536815649619401</v>
      </c>
      <c r="BQ39" s="25">
        <v>0</v>
      </c>
      <c r="BR39" s="25">
        <v>75.922468820582296</v>
      </c>
      <c r="BS39" s="25">
        <v>18.868547458346399</v>
      </c>
      <c r="BT39" s="25">
        <v>10.1159911850394</v>
      </c>
      <c r="BU39" s="25">
        <v>189.77109231303399</v>
      </c>
      <c r="BV39" s="25">
        <v>411.37123642211498</v>
      </c>
      <c r="BW39" s="25">
        <v>10.3480476551089</v>
      </c>
      <c r="BX39" s="25">
        <v>40.0547845235536</v>
      </c>
      <c r="BY39" s="25">
        <v>0.17323441522538299</v>
      </c>
      <c r="BZ39" s="25">
        <v>54.3726393797075</v>
      </c>
      <c r="CA39" s="25">
        <v>242.878027322961</v>
      </c>
      <c r="CB39" s="25">
        <v>0</v>
      </c>
      <c r="CC39" s="25">
        <v>0.228284912771203</v>
      </c>
      <c r="CD39" s="25">
        <v>21.228522973257501</v>
      </c>
      <c r="CE39" s="88">
        <v>0</v>
      </c>
      <c r="CF39" s="25">
        <v>16.660659799904099</v>
      </c>
      <c r="CG39" s="25">
        <v>1492.6464873151499</v>
      </c>
      <c r="CH39" s="25">
        <v>15.0416750115375</v>
      </c>
      <c r="CJ39" s="22">
        <f t="shared" si="16"/>
        <v>2.726371555656637E-3</v>
      </c>
      <c r="CK39" s="22">
        <f t="shared" si="17"/>
        <v>2.8181260628549992E-3</v>
      </c>
      <c r="CL39" s="22">
        <f t="shared" si="18"/>
        <v>2.6600919276817143E-3</v>
      </c>
      <c r="CM39" s="22">
        <f t="shared" si="19"/>
        <v>5.1708985203243784E-3</v>
      </c>
      <c r="CN39" s="22">
        <f t="shared" si="20"/>
        <v>2.7241449532371094E-3</v>
      </c>
      <c r="CO39" s="22">
        <f t="shared" si="21"/>
        <v>2.7273190837492959E-3</v>
      </c>
      <c r="CP39" s="22">
        <f t="shared" si="22"/>
        <v>2.7384896028356002E-3</v>
      </c>
      <c r="CQ39" s="72">
        <f t="shared" si="23"/>
        <v>-0.84122111952054324</v>
      </c>
      <c r="CR39" s="72">
        <f t="shared" si="24"/>
        <v>2.8616307953434257</v>
      </c>
      <c r="CS39" s="22">
        <f t="shared" si="25"/>
        <v>0</v>
      </c>
      <c r="CT39" s="72">
        <f t="shared" si="26"/>
        <v>-0.33242472106728765</v>
      </c>
      <c r="CU39" s="22">
        <f t="shared" si="27"/>
        <v>2.7287562365559855E-3</v>
      </c>
      <c r="CV39" s="72">
        <f t="shared" si="28"/>
        <v>-0.79319200348626184</v>
      </c>
      <c r="CW39" s="79">
        <f t="shared" si="14"/>
        <v>2.7257444215067804E-3</v>
      </c>
      <c r="CX39" s="79">
        <f t="shared" si="15"/>
        <v>2.7498799675648253E-3</v>
      </c>
      <c r="CY39" s="72">
        <f t="shared" si="29"/>
        <v>-0.45879171534897467</v>
      </c>
    </row>
    <row r="40" spans="1:103" x14ac:dyDescent="0.25">
      <c r="A40" s="27" t="s">
        <v>39</v>
      </c>
      <c r="B40" s="25">
        <v>139.420908</v>
      </c>
      <c r="C40" s="25">
        <v>8.3239999999999995E-2</v>
      </c>
      <c r="D40" s="25">
        <v>81.942034981999996</v>
      </c>
      <c r="E40" s="25">
        <v>8.4565920000000006</v>
      </c>
      <c r="F40" s="25">
        <v>8.4565920000000006</v>
      </c>
      <c r="G40" s="25">
        <v>2.51745712</v>
      </c>
      <c r="H40" s="25">
        <v>45.883330719999996</v>
      </c>
      <c r="I40" s="51">
        <v>2.0079825919999998</v>
      </c>
      <c r="J40" s="51">
        <v>0.50770163300000004</v>
      </c>
      <c r="K40" s="25"/>
      <c r="L40" s="51">
        <v>15.636870720999999</v>
      </c>
      <c r="M40" s="25"/>
      <c r="N40" s="51">
        <v>0.60051200000000005</v>
      </c>
      <c r="O40" s="25">
        <v>1.9050518080000001</v>
      </c>
      <c r="P40" s="25">
        <v>0.19916159999999999</v>
      </c>
      <c r="Q40" s="51">
        <v>2.7306044500000001E-2</v>
      </c>
      <c r="R40" s="25"/>
      <c r="S40" s="27" t="s">
        <v>39</v>
      </c>
      <c r="T40" s="88">
        <v>8.4748594758511195E-5</v>
      </c>
      <c r="U40" s="25">
        <v>1.70676721480182E-4</v>
      </c>
      <c r="V40" s="88">
        <v>1.9046775476803499</v>
      </c>
      <c r="W40" s="25">
        <v>0.124272463023859</v>
      </c>
      <c r="X40" s="25">
        <v>0.124265839485507</v>
      </c>
      <c r="Y40" s="25">
        <v>5.0236832321963E-2</v>
      </c>
      <c r="Z40" s="88">
        <v>4.0634174296532601E-5</v>
      </c>
      <c r="AA40" s="25">
        <v>0.50780923020089697</v>
      </c>
      <c r="AB40" s="88">
        <v>0.199123297152311</v>
      </c>
      <c r="AC40" s="88">
        <v>333.897707191807</v>
      </c>
      <c r="AD40" s="25">
        <v>0</v>
      </c>
      <c r="AE40" s="25">
        <v>139.39498999652699</v>
      </c>
      <c r="AF40" s="25">
        <v>2.6078162311546098</v>
      </c>
      <c r="AG40" s="25">
        <v>57.945866701830397</v>
      </c>
      <c r="AH40" s="25">
        <v>1.32453344668397</v>
      </c>
      <c r="AI40" s="25">
        <v>1.5790753623836401E-4</v>
      </c>
      <c r="AJ40" s="88">
        <v>4.87611279948414E-5</v>
      </c>
      <c r="AK40" s="25">
        <v>10.222502850245499</v>
      </c>
      <c r="AL40" s="25">
        <v>10.222502850245499</v>
      </c>
      <c r="AM40" s="25">
        <v>0</v>
      </c>
      <c r="AN40" s="25">
        <v>0</v>
      </c>
      <c r="AO40" s="25">
        <v>1.2920844310366599</v>
      </c>
      <c r="AP40" s="25">
        <v>4.64437674564725E-5</v>
      </c>
      <c r="AQ40" s="88">
        <v>1.2865379910911199E-3</v>
      </c>
      <c r="AR40" s="25">
        <v>1.11343107657203E-4</v>
      </c>
      <c r="AS40" s="25">
        <v>1.7412953349096299E-4</v>
      </c>
      <c r="AT40" s="25">
        <v>2.0890780614758799E-5</v>
      </c>
      <c r="AU40" s="25">
        <v>8.34858093994051E-2</v>
      </c>
      <c r="AV40" s="25">
        <v>0</v>
      </c>
      <c r="AW40" s="88">
        <v>103.826017736184</v>
      </c>
      <c r="AX40" s="25">
        <v>73.751383675876596</v>
      </c>
      <c r="AY40" s="25">
        <v>8.1945973974437596</v>
      </c>
      <c r="AZ40" s="25">
        <v>81.945981073320297</v>
      </c>
      <c r="BA40" s="25">
        <v>3.4647357310801798E-7</v>
      </c>
      <c r="BB40" s="25">
        <v>4.9774190848613999</v>
      </c>
      <c r="BC40" s="25">
        <v>6.7352590706416304E-2</v>
      </c>
      <c r="BD40" s="25">
        <v>11.968244560921899</v>
      </c>
      <c r="BE40" s="25">
        <v>9.0879688266450903E-2</v>
      </c>
      <c r="BF40" s="25">
        <v>0.238116194601982</v>
      </c>
      <c r="BG40" s="25">
        <v>0.57967547964307298</v>
      </c>
      <c r="BH40" s="25">
        <v>0.13466166217474901</v>
      </c>
      <c r="BI40" s="25">
        <v>0</v>
      </c>
      <c r="BJ40" s="25">
        <v>3.17121303813446E-2</v>
      </c>
      <c r="BK40" s="25">
        <v>8.4562349454631498</v>
      </c>
      <c r="BL40" s="25">
        <v>8.4562349454631498</v>
      </c>
      <c r="BM40" s="25">
        <v>0</v>
      </c>
      <c r="BN40" s="25">
        <v>0</v>
      </c>
      <c r="BO40" s="25">
        <v>0</v>
      </c>
      <c r="BP40" s="25">
        <v>0.26533507498470499</v>
      </c>
      <c r="BQ40" s="25">
        <v>0</v>
      </c>
      <c r="BR40" s="25">
        <v>1.5498162998726801</v>
      </c>
      <c r="BS40" s="25">
        <v>0.38451908927065598</v>
      </c>
      <c r="BT40" s="25">
        <v>0.206142253233904</v>
      </c>
      <c r="BU40" s="25">
        <v>3.8732725959974901</v>
      </c>
      <c r="BV40" s="25">
        <v>12.0973509394445</v>
      </c>
      <c r="BW40" s="25">
        <v>0.210683256447142</v>
      </c>
      <c r="BX40" s="25">
        <v>0.82406862988255003</v>
      </c>
      <c r="BY40" s="25">
        <v>0</v>
      </c>
      <c r="BZ40" s="25">
        <v>2.5159402944272702</v>
      </c>
      <c r="CA40" s="25">
        <v>3.0146240045986201</v>
      </c>
      <c r="CB40" s="25">
        <v>6.5632566676036104E-5</v>
      </c>
      <c r="CC40" s="25">
        <v>3.6050256893136099E-5</v>
      </c>
      <c r="CD40" s="25">
        <v>0.25590299252765297</v>
      </c>
      <c r="CE40" s="88">
        <v>0</v>
      </c>
      <c r="CF40" s="25">
        <v>5.1325323752046001E-2</v>
      </c>
      <c r="CG40" s="25">
        <v>45.900985355798603</v>
      </c>
      <c r="CH40" s="25">
        <v>0.41824994808886601</v>
      </c>
      <c r="CJ40" s="22">
        <f t="shared" si="16"/>
        <v>-1.8589753749853158E-4</v>
      </c>
      <c r="CK40" s="22">
        <f t="shared" si="17"/>
        <v>2.9530201754577826E-3</v>
      </c>
      <c r="CL40" s="22">
        <f t="shared" si="18"/>
        <v>4.8157106681184767E-5</v>
      </c>
      <c r="CM40" s="22">
        <f t="shared" si="19"/>
        <v>-4.2222036590006209E-5</v>
      </c>
      <c r="CN40" s="22">
        <f t="shared" si="20"/>
        <v>-4.2222036590006209E-5</v>
      </c>
      <c r="CO40" s="22">
        <f t="shared" si="21"/>
        <v>-6.0252290324206488E-4</v>
      </c>
      <c r="CP40" s="22">
        <f t="shared" si="22"/>
        <v>3.8477232410051451E-4</v>
      </c>
      <c r="CQ40" s="72">
        <f t="shared" si="23"/>
        <v>-0.93811408526119988</v>
      </c>
      <c r="CR40" s="72">
        <f t="shared" si="24"/>
        <v>2.1192998781811094E-4</v>
      </c>
      <c r="CS40" s="22">
        <f t="shared" si="25"/>
        <v>0</v>
      </c>
      <c r="CT40" s="72">
        <f t="shared" si="26"/>
        <v>-0.34625648362514849</v>
      </c>
      <c r="CU40" s="22">
        <f t="shared" si="27"/>
        <v>0</v>
      </c>
      <c r="CV40" s="72">
        <f t="shared" si="28"/>
        <v>-0.9997100315505919</v>
      </c>
      <c r="CW40" s="79">
        <f t="shared" si="14"/>
        <v>-1.9645676725352072E-4</v>
      </c>
      <c r="CX40" s="79">
        <f t="shared" si="15"/>
        <v>-1.9232044575356088E-4</v>
      </c>
      <c r="CY40" s="72">
        <f t="shared" si="29"/>
        <v>-0.99923493933312968</v>
      </c>
    </row>
    <row r="41" spans="1:103" x14ac:dyDescent="0.25">
      <c r="A41" s="27" t="s">
        <v>40</v>
      </c>
      <c r="B41" s="25">
        <v>164.31939180000001</v>
      </c>
      <c r="C41" s="25">
        <v>0.1927392896</v>
      </c>
      <c r="D41" s="25">
        <v>565.60972339</v>
      </c>
      <c r="E41" s="25">
        <v>32.368107203999998</v>
      </c>
      <c r="F41" s="25">
        <v>32.368107203999998</v>
      </c>
      <c r="G41" s="25">
        <v>2.5765214371999998</v>
      </c>
      <c r="H41" s="25">
        <v>99.972008097</v>
      </c>
      <c r="I41" s="51">
        <v>6.0534191318000001</v>
      </c>
      <c r="J41" s="51">
        <v>1.0948025476000001</v>
      </c>
      <c r="K41" s="25"/>
      <c r="L41" s="51">
        <v>31.428975132000001</v>
      </c>
      <c r="M41" s="25"/>
      <c r="N41" s="51">
        <v>0.29883968119999998</v>
      </c>
      <c r="O41" s="25">
        <v>0.93592485219999999</v>
      </c>
      <c r="P41" s="25">
        <v>9.8690761200000005E-2</v>
      </c>
      <c r="Q41" s="51">
        <v>5.48891881E-2</v>
      </c>
      <c r="R41" s="25"/>
      <c r="S41" s="27" t="s">
        <v>40</v>
      </c>
      <c r="T41" s="88">
        <v>2.8248562477025001E-2</v>
      </c>
      <c r="U41" s="25">
        <v>2.6914275582855498</v>
      </c>
      <c r="V41" s="88">
        <v>0.93847978666120302</v>
      </c>
      <c r="W41" s="25">
        <v>8.1441123825557599E-2</v>
      </c>
      <c r="X41" s="25">
        <v>7.9198014002934705E-2</v>
      </c>
      <c r="Y41" s="25">
        <v>8.3091610648390699E-2</v>
      </c>
      <c r="Z41" s="88">
        <v>1.35405292535789E-2</v>
      </c>
      <c r="AA41" s="25">
        <v>3.2906918111967598</v>
      </c>
      <c r="AB41" s="88">
        <v>9.8961848374530204E-2</v>
      </c>
      <c r="AC41" s="88">
        <v>192.32518822900201</v>
      </c>
      <c r="AD41" s="25">
        <v>0</v>
      </c>
      <c r="AE41" s="25">
        <v>164.76939041099601</v>
      </c>
      <c r="AF41" s="25">
        <v>1.1367631437083201</v>
      </c>
      <c r="AG41" s="25">
        <v>32.1195576069643</v>
      </c>
      <c r="AH41" s="25">
        <v>0.531752204275175</v>
      </c>
      <c r="AI41" s="25">
        <v>5.2624879611660298E-2</v>
      </c>
      <c r="AJ41" s="88">
        <v>1.6250862147191601E-2</v>
      </c>
      <c r="AK41" s="25">
        <v>7.5242874754141296</v>
      </c>
      <c r="AL41" s="25">
        <v>7.5242874754141296</v>
      </c>
      <c r="AM41" s="25">
        <v>0</v>
      </c>
      <c r="AN41" s="25">
        <v>0</v>
      </c>
      <c r="AO41" s="25">
        <v>0.54301904398088696</v>
      </c>
      <c r="AP41" s="25">
        <v>1.54780862836091E-2</v>
      </c>
      <c r="AQ41" s="88">
        <v>0.92033907742314602</v>
      </c>
      <c r="AR41" s="25">
        <v>0.14675988981299201</v>
      </c>
      <c r="AS41" s="25">
        <v>1.36579863414407</v>
      </c>
      <c r="AT41" s="25">
        <v>6.9653172000197997E-3</v>
      </c>
      <c r="AU41" s="25">
        <v>0.193269512712401</v>
      </c>
      <c r="AV41" s="25">
        <v>0</v>
      </c>
      <c r="AW41" s="88">
        <v>135.22458495235199</v>
      </c>
      <c r="AX41" s="25">
        <v>510.44377640723798</v>
      </c>
      <c r="AY41" s="25">
        <v>56.715239041651103</v>
      </c>
      <c r="AZ41" s="25">
        <v>567.15901544888902</v>
      </c>
      <c r="BA41" s="25">
        <v>1.15476531038542E-4</v>
      </c>
      <c r="BB41" s="25">
        <v>3.80219680535942</v>
      </c>
      <c r="BC41" s="25">
        <v>0.25979011568754001</v>
      </c>
      <c r="BD41" s="25">
        <v>44.088466203475598</v>
      </c>
      <c r="BE41" s="25">
        <v>0.35050535866444199</v>
      </c>
      <c r="BF41" s="25">
        <v>0.91845134013459195</v>
      </c>
      <c r="BG41" s="25">
        <v>2.2219021280113598</v>
      </c>
      <c r="BH41" s="25">
        <v>0.51926399929451805</v>
      </c>
      <c r="BI41" s="25">
        <v>0</v>
      </c>
      <c r="BJ41" s="25">
        <v>0.122254320783522</v>
      </c>
      <c r="BK41" s="25">
        <v>32.459082589229297</v>
      </c>
      <c r="BL41" s="25">
        <v>32.459082589229297</v>
      </c>
      <c r="BM41" s="25">
        <v>0</v>
      </c>
      <c r="BN41" s="25">
        <v>0</v>
      </c>
      <c r="BO41" s="25">
        <v>0</v>
      </c>
      <c r="BP41" s="25">
        <v>0.96715420118277295</v>
      </c>
      <c r="BQ41" s="25">
        <v>0</v>
      </c>
      <c r="BR41" s="25">
        <v>5.9619326598212998</v>
      </c>
      <c r="BS41" s="25">
        <v>1.4831545054206099</v>
      </c>
      <c r="BT41" s="25">
        <v>0.79513941037385005</v>
      </c>
      <c r="BU41" s="25">
        <v>14.900148911192201</v>
      </c>
      <c r="BV41" s="25">
        <v>17.2352449735831</v>
      </c>
      <c r="BW41" s="25">
        <v>0.81133690482095699</v>
      </c>
      <c r="BX41" s="25">
        <v>3.1480487232482801</v>
      </c>
      <c r="BY41" s="25">
        <v>1.05933409392793E-8</v>
      </c>
      <c r="BZ41" s="25">
        <v>2.5835768554374199</v>
      </c>
      <c r="CA41" s="25">
        <v>21.5414598267147</v>
      </c>
      <c r="CB41" s="25">
        <v>0</v>
      </c>
      <c r="CC41" s="25">
        <v>1.2015469826815801E-2</v>
      </c>
      <c r="CD41" s="25">
        <v>10.057655153731201</v>
      </c>
      <c r="CE41" s="88">
        <v>0</v>
      </c>
      <c r="CF41" s="25">
        <v>5.5747512680434301</v>
      </c>
      <c r="CG41" s="25">
        <v>100.24380131946501</v>
      </c>
      <c r="CH41" s="25">
        <v>3.0224453034761298</v>
      </c>
      <c r="CJ41" s="22">
        <f t="shared" si="16"/>
        <v>2.7385605926762246E-3</v>
      </c>
      <c r="CK41" s="22">
        <f t="shared" si="17"/>
        <v>2.7509861300277485E-3</v>
      </c>
      <c r="CL41" s="22">
        <f t="shared" si="18"/>
        <v>2.7391538632032197E-3</v>
      </c>
      <c r="CM41" s="22">
        <f t="shared" si="19"/>
        <v>2.8106489099262743E-3</v>
      </c>
      <c r="CN41" s="22">
        <f t="shared" si="20"/>
        <v>2.8106489099262743E-3</v>
      </c>
      <c r="CO41" s="22">
        <f t="shared" si="21"/>
        <v>2.7383502949183472E-3</v>
      </c>
      <c r="CP41" s="22">
        <f t="shared" si="22"/>
        <v>2.7186932386242938E-3</v>
      </c>
      <c r="CQ41" s="72">
        <f t="shared" si="23"/>
        <v>-0.98691681308057966</v>
      </c>
      <c r="CR41" s="72">
        <f t="shared" si="24"/>
        <v>2.0057400016199591</v>
      </c>
      <c r="CS41" s="22">
        <f t="shared" si="25"/>
        <v>0</v>
      </c>
      <c r="CT41" s="72">
        <f t="shared" si="26"/>
        <v>-0.76059392825211358</v>
      </c>
      <c r="CU41" s="22">
        <f t="shared" si="27"/>
        <v>0</v>
      </c>
      <c r="CV41" s="72">
        <f t="shared" si="28"/>
        <v>3.5703389478253467</v>
      </c>
      <c r="CW41" s="79">
        <f t="shared" si="14"/>
        <v>2.7298500036593313E-3</v>
      </c>
      <c r="CX41" s="79">
        <f t="shared" si="15"/>
        <v>2.7468343666012681E-3</v>
      </c>
      <c r="CY41" s="72">
        <f t="shared" si="29"/>
        <v>-0.87310220024879914</v>
      </c>
    </row>
    <row r="42" spans="1:103" x14ac:dyDescent="0.25">
      <c r="A42" s="27" t="s">
        <v>41</v>
      </c>
      <c r="B42" s="25">
        <v>144.89948717999999</v>
      </c>
      <c r="C42" s="25"/>
      <c r="D42" s="25">
        <v>435.25162392999999</v>
      </c>
      <c r="E42" s="25">
        <v>69.415726496000005</v>
      </c>
      <c r="F42" s="25">
        <v>69.415726496000005</v>
      </c>
      <c r="G42" s="25">
        <v>1.1000000000000001</v>
      </c>
      <c r="H42" s="25">
        <v>12.54</v>
      </c>
      <c r="I42" s="51"/>
      <c r="J42" s="51"/>
      <c r="K42" s="25"/>
      <c r="L42" s="51"/>
      <c r="M42" s="25"/>
      <c r="N42" s="51"/>
      <c r="O42" s="25"/>
      <c r="P42" s="25"/>
      <c r="Q42" s="51"/>
      <c r="R42" s="25"/>
      <c r="S42" s="27" t="s">
        <v>41</v>
      </c>
      <c r="T42" s="88">
        <v>0</v>
      </c>
      <c r="U42" s="25">
        <v>0</v>
      </c>
      <c r="V42" s="88">
        <v>0</v>
      </c>
      <c r="W42" s="25">
        <v>1.04696231226573E-2</v>
      </c>
      <c r="X42" s="25">
        <v>1.04696231226573E-2</v>
      </c>
      <c r="Y42" s="25">
        <v>4.2193662378676999E-3</v>
      </c>
      <c r="Z42" s="88">
        <v>0</v>
      </c>
      <c r="AA42" s="25">
        <v>0.57634828460770404</v>
      </c>
      <c r="AB42" s="88">
        <v>0</v>
      </c>
      <c r="AC42" s="88">
        <v>42.248973773463902</v>
      </c>
      <c r="AD42" s="25">
        <v>0</v>
      </c>
      <c r="AE42" s="25">
        <v>145.320383710047</v>
      </c>
      <c r="AF42" s="25">
        <v>0.21984388239554001</v>
      </c>
      <c r="AG42" s="25">
        <v>4.8854818927561299</v>
      </c>
      <c r="AH42" s="25">
        <v>0.111664086613205</v>
      </c>
      <c r="AI42" s="25">
        <v>0</v>
      </c>
      <c r="AJ42" s="88">
        <v>0</v>
      </c>
      <c r="AK42" s="25">
        <v>4.7679252473618901</v>
      </c>
      <c r="AL42" s="25">
        <v>4.7679252473618901</v>
      </c>
      <c r="AM42" s="25">
        <v>0</v>
      </c>
      <c r="AN42" s="25">
        <v>0</v>
      </c>
      <c r="AO42" s="25">
        <v>0.108926377605449</v>
      </c>
      <c r="AP42" s="25">
        <v>0</v>
      </c>
      <c r="AQ42" s="88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88">
        <v>17.459238744026901</v>
      </c>
      <c r="AX42" s="25">
        <v>392.86191693866198</v>
      </c>
      <c r="AY42" s="25">
        <v>43.651034441707097</v>
      </c>
      <c r="AZ42" s="25">
        <v>436.51295138036897</v>
      </c>
      <c r="BA42" s="25">
        <v>0</v>
      </c>
      <c r="BB42" s="25">
        <v>0.41961690107309901</v>
      </c>
      <c r="BC42" s="25">
        <v>0.55718225279298095</v>
      </c>
      <c r="BD42" s="25">
        <v>4.46767090262734</v>
      </c>
      <c r="BE42" s="25">
        <v>0.75174802493427395</v>
      </c>
      <c r="BF42" s="25">
        <v>1.96984936589558</v>
      </c>
      <c r="BG42" s="25">
        <v>4.7610305174799201</v>
      </c>
      <c r="BH42" s="25">
        <v>1.1137081003323399</v>
      </c>
      <c r="BI42" s="25">
        <v>0</v>
      </c>
      <c r="BJ42" s="25">
        <v>0.26220656558474698</v>
      </c>
      <c r="BK42" s="25">
        <v>69.611070929523805</v>
      </c>
      <c r="BL42" s="25">
        <v>69.611070929523805</v>
      </c>
      <c r="BM42" s="25">
        <v>0</v>
      </c>
      <c r="BN42" s="25">
        <v>0</v>
      </c>
      <c r="BO42" s="25">
        <v>0</v>
      </c>
      <c r="BP42" s="25">
        <v>2.0742782100674</v>
      </c>
      <c r="BQ42" s="25">
        <v>0</v>
      </c>
      <c r="BR42" s="25">
        <v>12.786632781626601</v>
      </c>
      <c r="BS42" s="25">
        <v>3.18101610366132</v>
      </c>
      <c r="BT42" s="25">
        <v>1.7053520638017601</v>
      </c>
      <c r="BU42" s="25">
        <v>31.956116106417099</v>
      </c>
      <c r="BV42" s="25">
        <v>1.55345490398539</v>
      </c>
      <c r="BW42" s="25">
        <v>1.74016154367632</v>
      </c>
      <c r="BX42" s="25">
        <v>6.7517892932532799</v>
      </c>
      <c r="BY42" s="25">
        <v>0</v>
      </c>
      <c r="BZ42" s="25">
        <v>1.1030015178822401</v>
      </c>
      <c r="CA42" s="25">
        <v>3.0955851005569501</v>
      </c>
      <c r="CB42" s="25">
        <v>0</v>
      </c>
      <c r="CC42" s="25">
        <v>0</v>
      </c>
      <c r="CD42" s="25">
        <v>0.28830792057672899</v>
      </c>
      <c r="CE42" s="88">
        <v>0</v>
      </c>
      <c r="CF42" s="25">
        <v>1.16561270259097E-2</v>
      </c>
      <c r="CG42" s="25">
        <v>12.575819485551399</v>
      </c>
      <c r="CH42" s="25">
        <v>3.5233031686039702E-2</v>
      </c>
      <c r="CJ42" s="22">
        <f t="shared" si="16"/>
        <v>2.9047482378191441E-3</v>
      </c>
      <c r="CK42" s="22">
        <f t="shared" si="17"/>
        <v>0</v>
      </c>
      <c r="CL42" s="22">
        <f t="shared" si="18"/>
        <v>2.8979270404097006E-3</v>
      </c>
      <c r="CM42" s="22">
        <f t="shared" si="19"/>
        <v>2.8141235910720728E-3</v>
      </c>
      <c r="CN42" s="22">
        <f t="shared" si="20"/>
        <v>2.8141235910720728E-3</v>
      </c>
      <c r="CO42" s="22">
        <f t="shared" si="21"/>
        <v>2.728652620218193E-3</v>
      </c>
      <c r="CP42" s="22">
        <f t="shared" si="22"/>
        <v>2.8564183055342922E-3</v>
      </c>
      <c r="CQ42" s="72">
        <f t="shared" si="23"/>
        <v>1.0469623122657301E+48</v>
      </c>
      <c r="CR42" s="72">
        <f t="shared" si="24"/>
        <v>5.7634828460770403E+49</v>
      </c>
      <c r="CS42" s="22">
        <f t="shared" si="25"/>
        <v>0</v>
      </c>
      <c r="CT42" s="72">
        <f t="shared" si="26"/>
        <v>4.7679252473618899E+50</v>
      </c>
      <c r="CU42" s="22">
        <f t="shared" si="27"/>
        <v>0</v>
      </c>
      <c r="CV42" s="72">
        <f t="shared" si="28"/>
        <v>0</v>
      </c>
      <c r="CW42" s="79">
        <f t="shared" si="14"/>
        <v>0</v>
      </c>
      <c r="CX42" s="79">
        <f t="shared" si="15"/>
        <v>0</v>
      </c>
      <c r="CY42" s="72">
        <f t="shared" si="29"/>
        <v>0</v>
      </c>
    </row>
    <row r="43" spans="1:103" x14ac:dyDescent="0.25">
      <c r="A43" s="27" t="s">
        <v>42</v>
      </c>
      <c r="B43" s="25">
        <v>1428.3678593</v>
      </c>
      <c r="C43" s="25"/>
      <c r="D43" s="25">
        <v>4840.7167034000004</v>
      </c>
      <c r="E43" s="25">
        <v>173.08538611</v>
      </c>
      <c r="F43" s="25">
        <v>172.98130610999999</v>
      </c>
      <c r="G43" s="25">
        <v>5.5806712468999997</v>
      </c>
      <c r="H43" s="25">
        <v>473.10678578</v>
      </c>
      <c r="I43" s="51">
        <v>22.854804262999998</v>
      </c>
      <c r="J43" s="51">
        <v>4.7444739933999998</v>
      </c>
      <c r="K43" s="25"/>
      <c r="L43" s="51">
        <v>163.46930685000001</v>
      </c>
      <c r="M43" s="25"/>
      <c r="N43" s="51">
        <v>6.9202795188000001</v>
      </c>
      <c r="O43" s="25">
        <v>20.758079376000001</v>
      </c>
      <c r="P43" s="25">
        <v>2.035209842</v>
      </c>
      <c r="Q43" s="51">
        <v>0.28014415970000001</v>
      </c>
      <c r="R43" s="25"/>
      <c r="S43" s="27" t="s">
        <v>42</v>
      </c>
      <c r="T43" s="88">
        <v>0</v>
      </c>
      <c r="U43" s="25">
        <v>0</v>
      </c>
      <c r="V43" s="88">
        <v>20.815014216080701</v>
      </c>
      <c r="W43" s="25">
        <v>1.4047544969243499</v>
      </c>
      <c r="X43" s="25">
        <v>1.4047544969243499</v>
      </c>
      <c r="Y43" s="25">
        <v>0.56616416422547</v>
      </c>
      <c r="Z43" s="88">
        <v>0</v>
      </c>
      <c r="AA43" s="25">
        <v>5.4744929034744203</v>
      </c>
      <c r="AB43" s="88">
        <v>2.04078658996798</v>
      </c>
      <c r="AC43" s="88">
        <v>3671.4739343053602</v>
      </c>
      <c r="AD43" s="25">
        <v>0</v>
      </c>
      <c r="AE43" s="25">
        <v>1432.2828793333199</v>
      </c>
      <c r="AF43" s="25">
        <v>29.5044573065001</v>
      </c>
      <c r="AG43" s="25">
        <v>655.64124396077102</v>
      </c>
      <c r="AH43" s="25">
        <v>14.983881396816299</v>
      </c>
      <c r="AI43" s="25">
        <v>0</v>
      </c>
      <c r="AJ43" s="88">
        <v>0</v>
      </c>
      <c r="AK43" s="25">
        <v>72.212962061160596</v>
      </c>
      <c r="AL43" s="25">
        <v>72.212962061160596</v>
      </c>
      <c r="AM43" s="25">
        <v>0</v>
      </c>
      <c r="AN43" s="25">
        <v>0</v>
      </c>
      <c r="AO43" s="25">
        <v>14.6169109960881</v>
      </c>
      <c r="AP43" s="25">
        <v>0</v>
      </c>
      <c r="AQ43" s="88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88">
        <v>1129.8036520378901</v>
      </c>
      <c r="AX43" s="25">
        <v>4368.5805657769797</v>
      </c>
      <c r="AY43" s="25">
        <v>485.39907313414398</v>
      </c>
      <c r="AZ43" s="25">
        <v>4853.9796389111298</v>
      </c>
      <c r="BA43" s="25">
        <v>0</v>
      </c>
      <c r="BB43" s="25">
        <v>56.468682688526698</v>
      </c>
      <c r="BC43" s="25">
        <v>1.3882824878718201</v>
      </c>
      <c r="BD43" s="25">
        <v>133.66238533872499</v>
      </c>
      <c r="BE43" s="25">
        <v>1.87307882149726</v>
      </c>
      <c r="BF43" s="25">
        <v>4.9081079798718203</v>
      </c>
      <c r="BG43" s="25">
        <v>11.8813624246432</v>
      </c>
      <c r="BH43" s="25">
        <v>2.7749284631910802</v>
      </c>
      <c r="BI43" s="25">
        <v>0</v>
      </c>
      <c r="BJ43" s="25">
        <v>0.65331513012230302</v>
      </c>
      <c r="BK43" s="25">
        <v>173.57219040931901</v>
      </c>
      <c r="BL43" s="25">
        <v>173.46782502629401</v>
      </c>
      <c r="BM43" s="25">
        <v>0.104365383025513</v>
      </c>
      <c r="BN43" s="25">
        <v>0</v>
      </c>
      <c r="BO43" s="25">
        <v>0</v>
      </c>
      <c r="BP43" s="25">
        <v>5.1683589514817703</v>
      </c>
      <c r="BQ43" s="25">
        <v>0</v>
      </c>
      <c r="BR43" s="25">
        <v>31.860338717902</v>
      </c>
      <c r="BS43" s="25">
        <v>7.9258046323517402</v>
      </c>
      <c r="BT43" s="25">
        <v>4.2490937650424003</v>
      </c>
      <c r="BU43" s="25">
        <v>79.626478520698598</v>
      </c>
      <c r="BV43" s="25">
        <v>136.76076984963601</v>
      </c>
      <c r="BW43" s="25">
        <v>4.3357815984170696</v>
      </c>
      <c r="BX43" s="25">
        <v>16.822893436289199</v>
      </c>
      <c r="BY43" s="25">
        <v>9.6913970138395205E-8</v>
      </c>
      <c r="BZ43" s="25">
        <v>5.59594532653868</v>
      </c>
      <c r="CA43" s="25">
        <v>31.8587041023357</v>
      </c>
      <c r="CB43" s="25">
        <v>0</v>
      </c>
      <c r="CC43" s="25">
        <v>0</v>
      </c>
      <c r="CD43" s="25">
        <v>3.0342950637353501</v>
      </c>
      <c r="CE43" s="88">
        <v>0</v>
      </c>
      <c r="CF43" s="25">
        <v>0.90880510560001304</v>
      </c>
      <c r="CG43" s="25">
        <v>474.40283845918799</v>
      </c>
      <c r="CH43" s="25">
        <v>4.8234112809268597</v>
      </c>
      <c r="CJ43" s="22">
        <f t="shared" si="16"/>
        <v>2.7409045980904155E-3</v>
      </c>
      <c r="CK43" s="22">
        <f t="shared" si="17"/>
        <v>0</v>
      </c>
      <c r="CL43" s="22">
        <f t="shared" si="18"/>
        <v>2.7398702142213444E-3</v>
      </c>
      <c r="CM43" s="22">
        <f t="shared" si="19"/>
        <v>2.8125095379781424E-3</v>
      </c>
      <c r="CN43" s="22">
        <f t="shared" si="20"/>
        <v>2.8125519874652592E-3</v>
      </c>
      <c r="CO43" s="22">
        <f t="shared" si="21"/>
        <v>2.7369610147103553E-3</v>
      </c>
      <c r="CP43" s="22">
        <f t="shared" si="22"/>
        <v>2.7394506232905173E-3</v>
      </c>
      <c r="CQ43" s="72">
        <f t="shared" si="23"/>
        <v>-0.93853570213250392</v>
      </c>
      <c r="CR43" s="72">
        <f t="shared" si="24"/>
        <v>0.15386719604532431</v>
      </c>
      <c r="CS43" s="22">
        <f t="shared" si="25"/>
        <v>0</v>
      </c>
      <c r="CT43" s="72">
        <f t="shared" si="26"/>
        <v>-0.55824757899399757</v>
      </c>
      <c r="CU43" s="22">
        <f t="shared" si="27"/>
        <v>0</v>
      </c>
      <c r="CV43" s="72">
        <f t="shared" si="28"/>
        <v>-1</v>
      </c>
      <c r="CW43" s="79">
        <f t="shared" si="14"/>
        <v>2.7427797653826716E-3</v>
      </c>
      <c r="CX43" s="79">
        <f t="shared" si="15"/>
        <v>2.7401341389444904E-3</v>
      </c>
      <c r="CY43" s="72">
        <f t="shared" si="29"/>
        <v>-1</v>
      </c>
    </row>
    <row r="44" spans="1:103" x14ac:dyDescent="0.25">
      <c r="A44" s="27" t="s">
        <v>43</v>
      </c>
      <c r="B44" s="25">
        <v>34950.291421000002</v>
      </c>
      <c r="C44" s="25">
        <v>81.488426799999999</v>
      </c>
      <c r="D44" s="25">
        <v>60255.034172</v>
      </c>
      <c r="E44" s="25">
        <v>3527.8850198999999</v>
      </c>
      <c r="F44" s="25">
        <v>3482.3552939000001</v>
      </c>
      <c r="G44" s="25">
        <v>18034.373136999999</v>
      </c>
      <c r="H44" s="25">
        <v>30366.821618999998</v>
      </c>
      <c r="I44" s="51">
        <v>938.21280797999998</v>
      </c>
      <c r="J44" s="51">
        <v>416.43752835999999</v>
      </c>
      <c r="K44" s="25">
        <v>3.3161</v>
      </c>
      <c r="L44" s="51">
        <v>2947.8740309</v>
      </c>
      <c r="M44" s="25">
        <v>0.30649999999999999</v>
      </c>
      <c r="N44" s="51">
        <v>445.08572459999999</v>
      </c>
      <c r="O44" s="25">
        <v>703.77186104999998</v>
      </c>
      <c r="P44" s="25">
        <v>75.123989606999999</v>
      </c>
      <c r="Q44" s="51">
        <v>6.4731867711</v>
      </c>
      <c r="R44" s="25"/>
      <c r="S44" s="27" t="s">
        <v>43</v>
      </c>
      <c r="T44" s="88">
        <v>1.99059009839913</v>
      </c>
      <c r="U44" s="25">
        <v>6.0964451295760904</v>
      </c>
      <c r="V44" s="88">
        <v>705.69537741033503</v>
      </c>
      <c r="W44" s="25">
        <v>81.651581687534502</v>
      </c>
      <c r="X44" s="25">
        <v>81.494341426724802</v>
      </c>
      <c r="Y44" s="25">
        <v>19.8449868674548</v>
      </c>
      <c r="Z44" s="88">
        <v>0.94915913527200302</v>
      </c>
      <c r="AA44" s="25">
        <v>473.968789515639</v>
      </c>
      <c r="AB44" s="88">
        <v>75.329867627110104</v>
      </c>
      <c r="AC44" s="88">
        <v>127053.868566465</v>
      </c>
      <c r="AD44" s="25">
        <v>3.32514775244301</v>
      </c>
      <c r="AE44" s="25">
        <v>35044.784853582903</v>
      </c>
      <c r="AF44" s="25">
        <v>880.02106454321199</v>
      </c>
      <c r="AG44" s="25">
        <v>22582.821402260099</v>
      </c>
      <c r="AH44" s="25">
        <v>490.57851711424701</v>
      </c>
      <c r="AI44" s="25">
        <v>11.210101971083899</v>
      </c>
      <c r="AJ44" s="88">
        <v>1.1563055853150099</v>
      </c>
      <c r="AK44" s="25">
        <v>1714.02697368385</v>
      </c>
      <c r="AL44" s="25">
        <v>1714.02697368385</v>
      </c>
      <c r="AM44" s="25">
        <v>0.30734310845086799</v>
      </c>
      <c r="AN44" s="25">
        <v>0</v>
      </c>
      <c r="AO44" s="25">
        <v>462.427311486924</v>
      </c>
      <c r="AP44" s="25">
        <v>1.3058162095816801</v>
      </c>
      <c r="AQ44" s="88">
        <v>33.238282299873902</v>
      </c>
      <c r="AR44" s="25">
        <v>2.8692206683947301</v>
      </c>
      <c r="AS44" s="25">
        <v>11.807120164823299</v>
      </c>
      <c r="AT44" s="25">
        <v>0.49206066611468002</v>
      </c>
      <c r="AU44" s="25">
        <v>81.497553180442694</v>
      </c>
      <c r="AV44" s="25">
        <v>0</v>
      </c>
      <c r="AW44" s="88">
        <v>53043.101590248902</v>
      </c>
      <c r="AX44" s="25">
        <v>54376.829994655498</v>
      </c>
      <c r="AY44" s="25">
        <v>6041.8726006199304</v>
      </c>
      <c r="AZ44" s="25">
        <v>60418.702595275397</v>
      </c>
      <c r="BA44" s="25">
        <v>1.1196371204858399E-2</v>
      </c>
      <c r="BB44" s="25">
        <v>1630.6902665976199</v>
      </c>
      <c r="BC44" s="25">
        <v>24.952624993821502</v>
      </c>
      <c r="BD44" s="25">
        <v>14894.0334446079</v>
      </c>
      <c r="BE44" s="25">
        <v>33.000575279070901</v>
      </c>
      <c r="BF44" s="25">
        <v>81.4052386352773</v>
      </c>
      <c r="BG44" s="25">
        <v>211.86220954959001</v>
      </c>
      <c r="BH44" s="25">
        <v>46.359576329414601</v>
      </c>
      <c r="BI44" s="25">
        <v>12.7722323866256</v>
      </c>
      <c r="BJ44" s="25">
        <v>10.975440686942299</v>
      </c>
      <c r="BK44" s="25">
        <v>3537.5066794658401</v>
      </c>
      <c r="BL44" s="25">
        <v>3491.85413505725</v>
      </c>
      <c r="BM44" s="25">
        <v>45.6525444085826</v>
      </c>
      <c r="BN44" s="25">
        <v>2.69600324917189E-2</v>
      </c>
      <c r="BO44" s="25">
        <v>6.1282302129113597E-3</v>
      </c>
      <c r="BP44" s="25">
        <v>516.05389632573304</v>
      </c>
      <c r="BQ44" s="25">
        <v>1.6138526573741801E-2</v>
      </c>
      <c r="BR44" s="25">
        <v>550.28942851273996</v>
      </c>
      <c r="BS44" s="25">
        <v>133.040590131524</v>
      </c>
      <c r="BT44" s="25">
        <v>72.514364938141497</v>
      </c>
      <c r="BU44" s="25">
        <v>1375.91783349855</v>
      </c>
      <c r="BV44" s="25">
        <v>8880.0118408637209</v>
      </c>
      <c r="BW44" s="25">
        <v>73.915747499242102</v>
      </c>
      <c r="BX44" s="25">
        <v>337.511160889157</v>
      </c>
      <c r="BY44" s="25">
        <v>11.2339886121405</v>
      </c>
      <c r="BZ44" s="25">
        <v>18083.2999425526</v>
      </c>
      <c r="CA44" s="25">
        <v>7377.2703082117596</v>
      </c>
      <c r="CB44" s="25">
        <v>1.9062315492429898E-5</v>
      </c>
      <c r="CC44" s="25">
        <v>1.01419294262336</v>
      </c>
      <c r="CD44" s="25">
        <v>346.68033811611599</v>
      </c>
      <c r="CE44" s="88">
        <v>0</v>
      </c>
      <c r="CF44" s="25">
        <v>345.967290380061</v>
      </c>
      <c r="CG44" s="25">
        <v>30449.623994400201</v>
      </c>
      <c r="CH44" s="25">
        <v>238.644777727611</v>
      </c>
      <c r="CJ44" s="22">
        <f t="shared" si="16"/>
        <v>2.7036522083511163E-3</v>
      </c>
      <c r="CK44" s="22">
        <f t="shared" si="17"/>
        <v>1.1199603184257849E-4</v>
      </c>
      <c r="CL44" s="22">
        <f t="shared" si="18"/>
        <v>2.7162613966527816E-3</v>
      </c>
      <c r="CM44" s="22">
        <f t="shared" si="19"/>
        <v>2.7273166533394988E-3</v>
      </c>
      <c r="CN44" s="22">
        <f t="shared" si="20"/>
        <v>2.7277059218767555E-3</v>
      </c>
      <c r="CO44" s="22">
        <f t="shared" si="21"/>
        <v>2.7129751159590226E-3</v>
      </c>
      <c r="CP44" s="22">
        <f t="shared" si="22"/>
        <v>2.72673829481036E-3</v>
      </c>
      <c r="CQ44" s="72">
        <f t="shared" si="23"/>
        <v>-0.9131387455664941</v>
      </c>
      <c r="CR44" s="72">
        <f t="shared" si="24"/>
        <v>0.13815100042065531</v>
      </c>
      <c r="CS44" s="22">
        <f t="shared" si="25"/>
        <v>2.7284317249208186E-3</v>
      </c>
      <c r="CT44" s="72">
        <f t="shared" si="26"/>
        <v>-0.41855487862873525</v>
      </c>
      <c r="CU44" s="22">
        <f t="shared" si="27"/>
        <v>2.7507616667797421E-3</v>
      </c>
      <c r="CV44" s="72">
        <f t="shared" si="28"/>
        <v>-0.97347225598970988</v>
      </c>
      <c r="CW44" s="79">
        <f t="shared" si="14"/>
        <v>2.7331532656978243E-3</v>
      </c>
      <c r="CX44" s="79">
        <f t="shared" si="15"/>
        <v>2.740509671905421E-3</v>
      </c>
      <c r="CY44" s="72">
        <f t="shared" si="29"/>
        <v>-0.92398478778466275</v>
      </c>
    </row>
    <row r="45" spans="1:103" x14ac:dyDescent="0.25">
      <c r="A45" s="27" t="s">
        <v>44</v>
      </c>
      <c r="B45" s="25">
        <v>8385.2171189000001</v>
      </c>
      <c r="C45" s="25"/>
      <c r="D45" s="25">
        <v>9088.6050718999995</v>
      </c>
      <c r="E45" s="25">
        <v>471.49424106999999</v>
      </c>
      <c r="F45" s="25">
        <v>471.49424106999999</v>
      </c>
      <c r="G45" s="25">
        <v>567.77634792000003</v>
      </c>
      <c r="H45" s="25">
        <v>51180.423784999999</v>
      </c>
      <c r="I45" s="51"/>
      <c r="J45" s="51"/>
      <c r="K45" s="25"/>
      <c r="L45" s="51"/>
      <c r="M45" s="25"/>
      <c r="N45" s="51"/>
      <c r="O45" s="25"/>
      <c r="P45" s="25"/>
      <c r="Q45" s="51"/>
      <c r="R45" s="25"/>
      <c r="S45" s="27" t="s">
        <v>44</v>
      </c>
      <c r="T45" s="88">
        <v>0</v>
      </c>
      <c r="U45" s="25">
        <v>0</v>
      </c>
      <c r="V45" s="88">
        <v>0</v>
      </c>
      <c r="W45" s="25">
        <v>5.1503682977769598</v>
      </c>
      <c r="X45" s="25">
        <v>5.1503682977769598</v>
      </c>
      <c r="Y45" s="25">
        <v>1.2251932124120699</v>
      </c>
      <c r="Z45" s="88">
        <v>0</v>
      </c>
      <c r="AA45" s="25">
        <v>294.709156593334</v>
      </c>
      <c r="AB45" s="88">
        <v>0</v>
      </c>
      <c r="AC45" s="88">
        <v>130887.59326127599</v>
      </c>
      <c r="AD45" s="25">
        <v>0</v>
      </c>
      <c r="AE45" s="25">
        <v>8409.1610107310207</v>
      </c>
      <c r="AF45" s="25">
        <v>193.759854219739</v>
      </c>
      <c r="AG45" s="25">
        <v>20909.269544161201</v>
      </c>
      <c r="AH45" s="25">
        <v>62.152916028769603</v>
      </c>
      <c r="AI45" s="25">
        <v>71.528761912193104</v>
      </c>
      <c r="AJ45" s="88">
        <v>0</v>
      </c>
      <c r="AK45" s="25">
        <v>120.365228632702</v>
      </c>
      <c r="AL45" s="25">
        <v>120.365228632702</v>
      </c>
      <c r="AM45" s="25">
        <v>0</v>
      </c>
      <c r="AN45" s="25">
        <v>0</v>
      </c>
      <c r="AO45" s="25">
        <v>132.254808984497</v>
      </c>
      <c r="AP45" s="25">
        <v>0.29912811984714199</v>
      </c>
      <c r="AQ45" s="88">
        <v>1.3943108619534901</v>
      </c>
      <c r="AR45" s="25">
        <v>0</v>
      </c>
      <c r="AS45" s="25">
        <v>0.198673136481755</v>
      </c>
      <c r="AT45" s="25">
        <v>0</v>
      </c>
      <c r="AU45" s="25">
        <v>0</v>
      </c>
      <c r="AV45" s="25">
        <v>0</v>
      </c>
      <c r="AW45" s="88">
        <v>72152.992137987196</v>
      </c>
      <c r="AX45" s="25">
        <v>8200.2805571520494</v>
      </c>
      <c r="AY45" s="25">
        <v>911.01136806935301</v>
      </c>
      <c r="AZ45" s="25">
        <v>9111.2919252213997</v>
      </c>
      <c r="BA45" s="25">
        <v>1.02848624415086E-6</v>
      </c>
      <c r="BB45" s="25">
        <v>227.847656509236</v>
      </c>
      <c r="BC45" s="25">
        <v>3.78516449886185</v>
      </c>
      <c r="BD45" s="25">
        <v>31625.6207360398</v>
      </c>
      <c r="BE45" s="25">
        <v>5.1254715058119</v>
      </c>
      <c r="BF45" s="25">
        <v>13.0646041513032</v>
      </c>
      <c r="BG45" s="25">
        <v>31.994311147119902</v>
      </c>
      <c r="BH45" s="25">
        <v>7.4704851194629498</v>
      </c>
      <c r="BI45" s="25">
        <v>0.12267664588810399</v>
      </c>
      <c r="BJ45" s="25">
        <v>1.7714132161576801</v>
      </c>
      <c r="BK45" s="25">
        <v>472.74646283639999</v>
      </c>
      <c r="BL45" s="25">
        <v>472.74646283639999</v>
      </c>
      <c r="BM45" s="25">
        <v>0</v>
      </c>
      <c r="BN45" s="25">
        <v>1.33954618076797E-2</v>
      </c>
      <c r="BO45" s="25">
        <v>2.3050554407314898E-3</v>
      </c>
      <c r="BP45" s="25">
        <v>21.798185420834699</v>
      </c>
      <c r="BQ45" s="25">
        <v>7.8403644240149499E-4</v>
      </c>
      <c r="BR45" s="25">
        <v>85.182593485341997</v>
      </c>
      <c r="BS45" s="25">
        <v>21.1022355704735</v>
      </c>
      <c r="BT45" s="25">
        <v>11.330876749505199</v>
      </c>
      <c r="BU45" s="25">
        <v>212.856486582119</v>
      </c>
      <c r="BV45" s="25">
        <v>16544.283418655599</v>
      </c>
      <c r="BW45" s="25">
        <v>11.830558814354299</v>
      </c>
      <c r="BX45" s="25">
        <v>45.288026746474003</v>
      </c>
      <c r="BY45" s="25">
        <v>6.88862900069993E-3</v>
      </c>
      <c r="BZ45" s="25">
        <v>569.32051766464201</v>
      </c>
      <c r="CA45" s="25">
        <v>17982.640876651501</v>
      </c>
      <c r="CB45" s="25">
        <v>0</v>
      </c>
      <c r="CC45" s="25">
        <v>0</v>
      </c>
      <c r="CD45" s="25">
        <v>681.43927607086698</v>
      </c>
      <c r="CE45" s="88">
        <v>0</v>
      </c>
      <c r="CF45" s="25">
        <v>778.11422143240998</v>
      </c>
      <c r="CG45" s="25">
        <v>51261.550016589703</v>
      </c>
      <c r="CH45" s="25">
        <v>685.22491459600701</v>
      </c>
      <c r="CJ45" s="22">
        <f t="shared" si="16"/>
        <v>2.855488592782163E-3</v>
      </c>
      <c r="CK45" s="22">
        <f t="shared" si="17"/>
        <v>0</v>
      </c>
      <c r="CL45" s="22">
        <f t="shared" si="18"/>
        <v>2.4961865040811337E-3</v>
      </c>
      <c r="CM45" s="22">
        <f t="shared" si="19"/>
        <v>2.6558580303297661E-3</v>
      </c>
      <c r="CN45" s="22">
        <f t="shared" si="20"/>
        <v>2.6558580303297661E-3</v>
      </c>
      <c r="CO45" s="22">
        <f t="shared" si="21"/>
        <v>2.7196795891532115E-3</v>
      </c>
      <c r="CP45" s="22">
        <f t="shared" si="22"/>
        <v>1.5851027715303983E-3</v>
      </c>
      <c r="CQ45" s="72">
        <f t="shared" si="23"/>
        <v>5.15036829777696E+50</v>
      </c>
      <c r="CR45" s="72">
        <f t="shared" si="24"/>
        <v>2.9470915659333398E+52</v>
      </c>
      <c r="CS45" s="22">
        <f t="shared" si="25"/>
        <v>0</v>
      </c>
      <c r="CT45" s="72">
        <f t="shared" si="26"/>
        <v>1.20365228632702E+52</v>
      </c>
      <c r="CU45" s="22">
        <f t="shared" si="27"/>
        <v>0</v>
      </c>
      <c r="CV45" s="72">
        <f t="shared" si="28"/>
        <v>1.9867313648175499E+49</v>
      </c>
      <c r="CW45" s="79">
        <f t="shared" si="14"/>
        <v>0</v>
      </c>
      <c r="CX45" s="79">
        <f t="shared" si="15"/>
        <v>0</v>
      </c>
      <c r="CY45" s="72">
        <f t="shared" si="29"/>
        <v>0</v>
      </c>
    </row>
    <row r="46" spans="1:103" x14ac:dyDescent="0.25">
      <c r="B46" s="25"/>
      <c r="C46" s="25"/>
      <c r="D46" s="25"/>
      <c r="E46" s="25"/>
      <c r="F46" s="25"/>
      <c r="G46" s="25"/>
      <c r="H46" s="25"/>
      <c r="I46" s="51"/>
      <c r="J46" s="51"/>
      <c r="K46" s="25"/>
      <c r="L46" s="51"/>
      <c r="M46" s="25"/>
      <c r="N46" s="51"/>
      <c r="O46" s="25"/>
      <c r="P46" s="25"/>
      <c r="Q46" s="51"/>
      <c r="R46" s="25"/>
      <c r="AC46" s="88"/>
      <c r="CJ46" s="22">
        <f t="shared" si="16"/>
        <v>0</v>
      </c>
      <c r="CK46" s="22">
        <f t="shared" si="17"/>
        <v>0</v>
      </c>
      <c r="CL46" s="22">
        <f t="shared" si="18"/>
        <v>0</v>
      </c>
      <c r="CM46" s="22">
        <f t="shared" si="19"/>
        <v>0</v>
      </c>
      <c r="CN46" s="22">
        <f t="shared" si="20"/>
        <v>0</v>
      </c>
      <c r="CO46" s="22">
        <f t="shared" si="21"/>
        <v>0</v>
      </c>
      <c r="CP46" s="22">
        <f t="shared" si="22"/>
        <v>0</v>
      </c>
      <c r="CQ46" s="72">
        <f t="shared" si="23"/>
        <v>0</v>
      </c>
      <c r="CR46" s="72">
        <f t="shared" si="24"/>
        <v>0</v>
      </c>
      <c r="CS46" s="22">
        <f t="shared" si="25"/>
        <v>0</v>
      </c>
      <c r="CT46" s="72">
        <f t="shared" si="26"/>
        <v>0</v>
      </c>
      <c r="CU46" s="22">
        <f t="shared" si="27"/>
        <v>0</v>
      </c>
      <c r="CV46" s="72">
        <f t="shared" si="28"/>
        <v>0</v>
      </c>
      <c r="CW46" s="79">
        <f t="shared" si="14"/>
        <v>0</v>
      </c>
      <c r="CX46" s="79">
        <f t="shared" si="15"/>
        <v>0</v>
      </c>
      <c r="CY46" s="72">
        <f t="shared" si="29"/>
        <v>0</v>
      </c>
    </row>
    <row r="47" spans="1:103" x14ac:dyDescent="0.25">
      <c r="A47" s="27" t="s">
        <v>46</v>
      </c>
      <c r="B47" s="25">
        <v>657.95443064000006</v>
      </c>
      <c r="C47" s="25">
        <v>3.8117376000000001E-2</v>
      </c>
      <c r="D47" s="25">
        <v>1822.3285995000001</v>
      </c>
      <c r="E47" s="25">
        <v>52.466456061000002</v>
      </c>
      <c r="F47" s="25">
        <v>52.32978816</v>
      </c>
      <c r="G47" s="25">
        <v>3.3420533218999999</v>
      </c>
      <c r="H47" s="25">
        <v>207.20154732</v>
      </c>
      <c r="I47" s="51">
        <v>3.7038341557000001</v>
      </c>
      <c r="J47" s="51">
        <v>0.89199913379999995</v>
      </c>
      <c r="K47" s="25"/>
      <c r="L47" s="51">
        <v>52.544261145</v>
      </c>
      <c r="M47" s="25"/>
      <c r="N47" s="51">
        <v>0.96753285499999997</v>
      </c>
      <c r="O47" s="25">
        <v>5.0008659344000002</v>
      </c>
      <c r="P47" s="25">
        <v>0.31917445459999999</v>
      </c>
      <c r="Q47" s="51">
        <v>3.9998927199999999E-2</v>
      </c>
      <c r="R47" s="25"/>
      <c r="S47" s="27" t="s">
        <v>46</v>
      </c>
      <c r="T47" s="88">
        <v>2.6153833059408899E-2</v>
      </c>
      <c r="U47" s="25">
        <v>3.6855346380449499</v>
      </c>
      <c r="V47" s="88">
        <v>5.0145413972349999</v>
      </c>
      <c r="W47" s="25">
        <v>0.42194355861281102</v>
      </c>
      <c r="X47" s="25">
        <v>0.41986591390744199</v>
      </c>
      <c r="Y47" s="25">
        <v>0.21660086132780201</v>
      </c>
      <c r="Z47" s="88">
        <v>1.2537069061327E-2</v>
      </c>
      <c r="AA47" s="25">
        <v>6.0642770916830901</v>
      </c>
      <c r="AB47" s="88">
        <v>0.32005466477538602</v>
      </c>
      <c r="AC47" s="88">
        <v>1027.64557424141</v>
      </c>
      <c r="AD47" s="25">
        <v>0</v>
      </c>
      <c r="AE47" s="25">
        <v>659.71856409442296</v>
      </c>
      <c r="AF47" s="25">
        <v>22.681476357502401</v>
      </c>
      <c r="AG47" s="25">
        <v>185.23500775989399</v>
      </c>
      <c r="AH47" s="25">
        <v>9.8555919468522504</v>
      </c>
      <c r="AI47" s="25">
        <v>4.87253292140407E-2</v>
      </c>
      <c r="AJ47" s="88">
        <v>1.50461317647448E-2</v>
      </c>
      <c r="AK47" s="25">
        <v>15.8064184712707</v>
      </c>
      <c r="AL47" s="25">
        <v>15.8064184712707</v>
      </c>
      <c r="AM47" s="25">
        <v>0</v>
      </c>
      <c r="AN47" s="25">
        <v>0</v>
      </c>
      <c r="AO47" s="25">
        <v>7.7437718540085898</v>
      </c>
      <c r="AP47" s="25">
        <v>1.43288641134939E-2</v>
      </c>
      <c r="AQ47" s="88">
        <v>1.0227097996502701</v>
      </c>
      <c r="AR47" s="25">
        <v>0.18555859096347599</v>
      </c>
      <c r="AS47" s="25">
        <v>1.8570455830817201</v>
      </c>
      <c r="AT47" s="25">
        <v>6.44821866995152E-3</v>
      </c>
      <c r="AU47" s="25">
        <v>3.8231092996467202E-2</v>
      </c>
      <c r="AV47" s="25">
        <v>0</v>
      </c>
      <c r="AW47" s="88">
        <v>396.77341258949298</v>
      </c>
      <c r="AX47" s="25">
        <v>1644.5563132975001</v>
      </c>
      <c r="AY47" s="25">
        <v>182.728929557697</v>
      </c>
      <c r="AZ47" s="25">
        <v>1827.2852428552001</v>
      </c>
      <c r="BA47" s="25">
        <v>1.06923834719489E-4</v>
      </c>
      <c r="BB47" s="25">
        <v>24.987991991335701</v>
      </c>
      <c r="BC47" s="25">
        <v>0.28530394442610801</v>
      </c>
      <c r="BD47" s="25">
        <v>60.095288994493799</v>
      </c>
      <c r="BE47" s="25">
        <v>0.388779026712192</v>
      </c>
      <c r="BF47" s="25">
        <v>1.04256125289549</v>
      </c>
      <c r="BG47" s="25">
        <v>2.6762904647894299</v>
      </c>
      <c r="BH47" s="25">
        <v>0.573461603940431</v>
      </c>
      <c r="BI47" s="25">
        <v>0.140194398055524</v>
      </c>
      <c r="BJ47" s="25">
        <v>0.134264829919509</v>
      </c>
      <c r="BK47" s="25">
        <v>52.608941429135797</v>
      </c>
      <c r="BL47" s="25">
        <v>52.471899108660899</v>
      </c>
      <c r="BM47" s="25">
        <v>0.137042320474875</v>
      </c>
      <c r="BN47" s="25">
        <v>0</v>
      </c>
      <c r="BO47" s="25">
        <v>4.0006408672762399E-4</v>
      </c>
      <c r="BP47" s="25">
        <v>11.321669529919401</v>
      </c>
      <c r="BQ47" s="25">
        <v>0</v>
      </c>
      <c r="BR47" s="25">
        <v>6.7689013235448101</v>
      </c>
      <c r="BS47" s="25">
        <v>1.62882155747504</v>
      </c>
      <c r="BT47" s="25">
        <v>0.89090137156621996</v>
      </c>
      <c r="BU47" s="25">
        <v>16.924094835562698</v>
      </c>
      <c r="BV47" s="25">
        <v>40.6567564179811</v>
      </c>
      <c r="BW47" s="25">
        <v>0.89103697669538195</v>
      </c>
      <c r="BX47" s="25">
        <v>8.7982683457067701</v>
      </c>
      <c r="BY47" s="25">
        <v>6.9495833651813301E-3</v>
      </c>
      <c r="BZ47" s="25">
        <v>3.3511956427850902</v>
      </c>
      <c r="CA47" s="25">
        <v>20.6176666004352</v>
      </c>
      <c r="CB47" s="25">
        <v>0</v>
      </c>
      <c r="CC47" s="25">
        <v>1.11245189741893E-2</v>
      </c>
      <c r="CD47" s="25">
        <v>8.3946981556561298</v>
      </c>
      <c r="CE47" s="88">
        <v>0</v>
      </c>
      <c r="CF47" s="25">
        <v>2.6247808960902099</v>
      </c>
      <c r="CG47" s="25">
        <v>207.75284499853899</v>
      </c>
      <c r="CH47" s="25">
        <v>3.8583432884511999</v>
      </c>
      <c r="CJ47" s="22">
        <f t="shared" si="16"/>
        <v>2.6812395695958919E-3</v>
      </c>
      <c r="CK47" s="22">
        <f t="shared" si="17"/>
        <v>2.9833374801875195E-3</v>
      </c>
      <c r="CL47" s="22">
        <f t="shared" si="18"/>
        <v>2.7199503736921723E-3</v>
      </c>
      <c r="CM47" s="22">
        <f t="shared" si="19"/>
        <v>2.7157421871630552E-3</v>
      </c>
      <c r="CN47" s="22">
        <f t="shared" si="20"/>
        <v>2.7156798003154727E-3</v>
      </c>
      <c r="CO47" s="22">
        <f t="shared" si="21"/>
        <v>2.7355401020031406E-3</v>
      </c>
      <c r="CP47" s="22">
        <f t="shared" si="22"/>
        <v>2.6606832124065564E-3</v>
      </c>
      <c r="CQ47" s="72">
        <f t="shared" si="23"/>
        <v>-0.88664019600842792</v>
      </c>
      <c r="CR47" s="72">
        <f t="shared" si="24"/>
        <v>5.7985235208118437</v>
      </c>
      <c r="CS47" s="22">
        <f t="shared" si="25"/>
        <v>0</v>
      </c>
      <c r="CT47" s="72">
        <f t="shared" si="26"/>
        <v>-0.69917897546124685</v>
      </c>
      <c r="CU47" s="22">
        <f t="shared" si="27"/>
        <v>0</v>
      </c>
      <c r="CV47" s="72">
        <f t="shared" si="28"/>
        <v>0.91936178031051996</v>
      </c>
      <c r="CW47" s="79">
        <f t="shared" si="14"/>
        <v>2.734618966873091E-3</v>
      </c>
      <c r="CX47" s="79">
        <f t="shared" si="15"/>
        <v>2.7577713776910499E-3</v>
      </c>
      <c r="CY47" s="72">
        <f t="shared" si="29"/>
        <v>-0.83879020960463346</v>
      </c>
    </row>
    <row r="48" spans="1:103" x14ac:dyDescent="0.25">
      <c r="A48" s="27" t="s">
        <v>47</v>
      </c>
      <c r="B48" s="25">
        <v>734.91600018999998</v>
      </c>
      <c r="C48" s="25"/>
      <c r="D48" s="25">
        <v>753.59319918000006</v>
      </c>
      <c r="E48" s="25">
        <v>29.9901184</v>
      </c>
      <c r="F48" s="25">
        <v>29.286118399999999</v>
      </c>
      <c r="G48" s="25">
        <v>28.348108799999999</v>
      </c>
      <c r="H48" s="25">
        <v>61.188864000000002</v>
      </c>
      <c r="I48" s="51">
        <v>1.560553394</v>
      </c>
      <c r="J48" s="51">
        <v>0.50888238019999998</v>
      </c>
      <c r="K48" s="25"/>
      <c r="L48" s="51">
        <v>15.389810668999999</v>
      </c>
      <c r="M48" s="25"/>
      <c r="N48" s="51">
        <v>4.033844E-3</v>
      </c>
      <c r="O48" s="25">
        <v>1.3468263128</v>
      </c>
      <c r="P48" s="25">
        <v>8.7400049999999995E-4</v>
      </c>
      <c r="Q48" s="51">
        <v>2.3880525000000001E-3</v>
      </c>
      <c r="R48" s="25"/>
      <c r="S48" s="27" t="s">
        <v>47</v>
      </c>
      <c r="T48" s="88">
        <v>1.2109018770813001E-3</v>
      </c>
      <c r="U48" s="25">
        <v>2.4392430952892702E-3</v>
      </c>
      <c r="V48" s="88">
        <v>1.35041619022227</v>
      </c>
      <c r="W48" s="25">
        <v>0.115878156364856</v>
      </c>
      <c r="X48" s="25">
        <v>0.115782183042281</v>
      </c>
      <c r="Y48" s="25">
        <v>4.88573208369847E-2</v>
      </c>
      <c r="Z48" s="88">
        <v>5.8040968560987697E-4</v>
      </c>
      <c r="AA48" s="25">
        <v>0.46550048236577202</v>
      </c>
      <c r="AB48" s="88">
        <v>8.7639344766944204E-4</v>
      </c>
      <c r="AC48" s="88">
        <v>351.94693727629902</v>
      </c>
      <c r="AD48" s="25">
        <v>0</v>
      </c>
      <c r="AE48" s="25">
        <v>736.91015689192</v>
      </c>
      <c r="AF48" s="25">
        <v>2.4069211852254901</v>
      </c>
      <c r="AG48" s="25">
        <v>53.385254582705301</v>
      </c>
      <c r="AH48" s="25">
        <v>1.22156076745746</v>
      </c>
      <c r="AI48" s="25">
        <v>2.2563529777939501E-3</v>
      </c>
      <c r="AJ48" s="88">
        <v>6.9669364903520499E-4</v>
      </c>
      <c r="AK48" s="25">
        <v>28.430582191740299</v>
      </c>
      <c r="AL48" s="25">
        <v>28.430582191740299</v>
      </c>
      <c r="AM48" s="25">
        <v>0</v>
      </c>
      <c r="AN48" s="25">
        <v>0</v>
      </c>
      <c r="AO48" s="25">
        <v>1.1922660618577201</v>
      </c>
      <c r="AP48" s="25">
        <v>6.6340387360901999E-4</v>
      </c>
      <c r="AQ48" s="88">
        <v>1.8378388285057601E-2</v>
      </c>
      <c r="AR48" s="25">
        <v>1.59061582367433E-3</v>
      </c>
      <c r="AS48" s="25">
        <v>2.4884881363779199E-3</v>
      </c>
      <c r="AT48" s="25">
        <v>2.9846927155541801E-4</v>
      </c>
      <c r="AU48" s="25">
        <v>0</v>
      </c>
      <c r="AV48" s="25">
        <v>0</v>
      </c>
      <c r="AW48" s="88">
        <v>114.72873636579099</v>
      </c>
      <c r="AX48" s="25">
        <v>680.00119922617705</v>
      </c>
      <c r="AY48" s="25">
        <v>75.556147762584104</v>
      </c>
      <c r="AZ48" s="25">
        <v>755.55734698876097</v>
      </c>
      <c r="BA48" s="25">
        <v>4.9507752905967297E-6</v>
      </c>
      <c r="BB48" s="25">
        <v>4.59192820004741</v>
      </c>
      <c r="BC48" s="25">
        <v>0.23496797301542499</v>
      </c>
      <c r="BD48" s="25">
        <v>11.0099244149208</v>
      </c>
      <c r="BE48" s="25">
        <v>0.31701767853304402</v>
      </c>
      <c r="BF48" s="25">
        <v>0.83070216174209199</v>
      </c>
      <c r="BG48" s="25">
        <v>2.00778466905868</v>
      </c>
      <c r="BH48" s="25">
        <v>0.46965920126545302</v>
      </c>
      <c r="BI48" s="25">
        <v>0</v>
      </c>
      <c r="BJ48" s="25">
        <v>0.11057442197567199</v>
      </c>
      <c r="BK48" s="25">
        <v>30.0615570541841</v>
      </c>
      <c r="BL48" s="25">
        <v>29.355617141156401</v>
      </c>
      <c r="BM48" s="25">
        <v>0.70593991302766002</v>
      </c>
      <c r="BN48" s="25">
        <v>0</v>
      </c>
      <c r="BO48" s="25">
        <v>0</v>
      </c>
      <c r="BP48" s="25">
        <v>0.87473603928636501</v>
      </c>
      <c r="BQ48" s="25">
        <v>0</v>
      </c>
      <c r="BR48" s="25">
        <v>5.3922326449401004</v>
      </c>
      <c r="BS48" s="25">
        <v>1.3414542855095599</v>
      </c>
      <c r="BT48" s="25">
        <v>0.71916075739788399</v>
      </c>
      <c r="BU48" s="25">
        <v>13.4762007528784</v>
      </c>
      <c r="BV48" s="25">
        <v>11.141423085942501</v>
      </c>
      <c r="BW48" s="25">
        <v>0.73383927787606595</v>
      </c>
      <c r="BX48" s="25">
        <v>2.8472872776776401</v>
      </c>
      <c r="BY48" s="25">
        <v>0</v>
      </c>
      <c r="BZ48" s="25">
        <v>28.423715316280699</v>
      </c>
      <c r="CA48" s="25">
        <v>2.7693533427951502</v>
      </c>
      <c r="CB48" s="25">
        <v>0</v>
      </c>
      <c r="CC48" s="25">
        <v>5.1500366990195302E-4</v>
      </c>
      <c r="CD48" s="25">
        <v>0.23997163787880901</v>
      </c>
      <c r="CE48" s="88">
        <v>0</v>
      </c>
      <c r="CF48" s="25">
        <v>6.22038966497463E-2</v>
      </c>
      <c r="CG48" s="25">
        <v>61.353258706878997</v>
      </c>
      <c r="CH48" s="25">
        <v>0.39031429044191701</v>
      </c>
      <c r="CJ48" s="22">
        <f t="shared" si="16"/>
        <v>2.7134484776552207E-3</v>
      </c>
      <c r="CK48" s="22">
        <f t="shared" si="17"/>
        <v>0</v>
      </c>
      <c r="CL48" s="22">
        <f t="shared" si="18"/>
        <v>2.6063767705151028E-3</v>
      </c>
      <c r="CM48" s="22">
        <f t="shared" si="19"/>
        <v>2.3820730959201366E-3</v>
      </c>
      <c r="CN48" s="22">
        <f t="shared" si="20"/>
        <v>2.37309500040816E-3</v>
      </c>
      <c r="CO48" s="22">
        <f t="shared" si="21"/>
        <v>2.6670744356921787E-3</v>
      </c>
      <c r="CP48" s="22">
        <f t="shared" si="22"/>
        <v>2.6866768907328324E-3</v>
      </c>
      <c r="CQ48" s="72">
        <f t="shared" si="23"/>
        <v>-0.9258069711120176</v>
      </c>
      <c r="CR48" s="72">
        <f t="shared" si="24"/>
        <v>-8.5249361192616058E-2</v>
      </c>
      <c r="CS48" s="22">
        <f t="shared" si="25"/>
        <v>0</v>
      </c>
      <c r="CT48" s="72">
        <f t="shared" si="26"/>
        <v>0.8473639996760054</v>
      </c>
      <c r="CU48" s="22">
        <f t="shared" si="27"/>
        <v>0</v>
      </c>
      <c r="CV48" s="72">
        <f t="shared" si="28"/>
        <v>-0.38309757730395128</v>
      </c>
      <c r="CW48" s="79">
        <f t="shared" si="14"/>
        <v>2.6654345761977275E-3</v>
      </c>
      <c r="CX48" s="79">
        <f t="shared" si="15"/>
        <v>2.7379248289241169E-3</v>
      </c>
      <c r="CY48" s="72">
        <f t="shared" si="29"/>
        <v>-0.87501561563013464</v>
      </c>
    </row>
    <row r="49" spans="1:103" x14ac:dyDescent="0.25">
      <c r="A49" s="27" t="s">
        <v>48</v>
      </c>
      <c r="B49" s="25">
        <v>3401.3236058000002</v>
      </c>
      <c r="C49" s="25">
        <v>0.41938144919999998</v>
      </c>
      <c r="D49" s="25">
        <v>10230.989750999999</v>
      </c>
      <c r="E49" s="25">
        <v>208.94421066999999</v>
      </c>
      <c r="F49" s="25">
        <v>181.85424497</v>
      </c>
      <c r="G49" s="25">
        <v>9.4076436631</v>
      </c>
      <c r="H49" s="25">
        <v>3716.9827455</v>
      </c>
      <c r="I49" s="51">
        <v>14.824553955000001</v>
      </c>
      <c r="J49" s="51">
        <v>15.337146977</v>
      </c>
      <c r="K49" s="25"/>
      <c r="L49" s="51">
        <v>212.03968828000001</v>
      </c>
      <c r="M49" s="25"/>
      <c r="N49" s="51">
        <v>2.6361948473000001</v>
      </c>
      <c r="O49" s="25">
        <v>14.550831334</v>
      </c>
      <c r="P49" s="25">
        <v>0.56539488199999999</v>
      </c>
      <c r="Q49" s="51">
        <v>6.8690545800000002E-2</v>
      </c>
      <c r="R49" s="25"/>
      <c r="S49" s="27" t="s">
        <v>48</v>
      </c>
      <c r="T49" s="88">
        <v>1.72598338782056E-4</v>
      </c>
      <c r="U49" s="25">
        <v>3.4761936874900498E-4</v>
      </c>
      <c r="V49" s="88">
        <v>14.5899954504325</v>
      </c>
      <c r="W49" s="25">
        <v>14.593260638266299</v>
      </c>
      <c r="X49" s="25">
        <v>14.593247308638199</v>
      </c>
      <c r="Y49" s="25">
        <v>1.7969245787936301</v>
      </c>
      <c r="Z49" s="88">
        <v>8.2774335845500299E-5</v>
      </c>
      <c r="AA49" s="25">
        <v>33.416310871563098</v>
      </c>
      <c r="AB49" s="88">
        <v>0.56694270750909204</v>
      </c>
      <c r="AC49" s="88">
        <v>14763.999021976701</v>
      </c>
      <c r="AD49" s="25">
        <v>0</v>
      </c>
      <c r="AE49" s="25">
        <v>3410.6112581226498</v>
      </c>
      <c r="AF49" s="25">
        <v>103.75010593969201</v>
      </c>
      <c r="AG49" s="25">
        <v>2576.0883148398002</v>
      </c>
      <c r="AH49" s="25">
        <v>68.170533713759298</v>
      </c>
      <c r="AI49" s="25">
        <v>2.51382069797602</v>
      </c>
      <c r="AJ49" s="88">
        <v>9.9304841019196E-5</v>
      </c>
      <c r="AK49" s="25">
        <v>178.11716801677301</v>
      </c>
      <c r="AL49" s="25">
        <v>178.11716801677301</v>
      </c>
      <c r="AM49" s="25">
        <v>0</v>
      </c>
      <c r="AN49" s="25">
        <v>0</v>
      </c>
      <c r="AO49" s="25">
        <v>49.300625912343698</v>
      </c>
      <c r="AP49" s="25">
        <v>1.06059812908437E-2</v>
      </c>
      <c r="AQ49" s="88">
        <v>5.1597966448471699E-2</v>
      </c>
      <c r="AR49" s="25">
        <v>2.2673912885047499E-4</v>
      </c>
      <c r="AS49" s="25">
        <v>0.66112720381807799</v>
      </c>
      <c r="AT49" s="25">
        <v>4.2582696811167503E-5</v>
      </c>
      <c r="AU49" s="25">
        <v>0.42065429752476102</v>
      </c>
      <c r="AV49" s="25">
        <v>0</v>
      </c>
      <c r="AW49" s="88">
        <v>6302.4512458869904</v>
      </c>
      <c r="AX49" s="25">
        <v>9232.9182918368497</v>
      </c>
      <c r="AY49" s="25">
        <v>1025.8796252274799</v>
      </c>
      <c r="AZ49" s="25">
        <v>10258.797917064299</v>
      </c>
      <c r="BA49" s="25">
        <v>7.0569730914862999E-7</v>
      </c>
      <c r="BB49" s="25">
        <v>179.59524673068901</v>
      </c>
      <c r="BC49" s="25">
        <v>1.5465166476518</v>
      </c>
      <c r="BD49" s="25">
        <v>2059.2191089101898</v>
      </c>
      <c r="BE49" s="25">
        <v>2.0507775778920498</v>
      </c>
      <c r="BF49" s="25">
        <v>5.0821062804168902</v>
      </c>
      <c r="BG49" s="25">
        <v>12.307503236936199</v>
      </c>
      <c r="BH49" s="25">
        <v>2.8706152041755502</v>
      </c>
      <c r="BI49" s="25">
        <v>0</v>
      </c>
      <c r="BJ49" s="25">
        <v>0.68437805739733204</v>
      </c>
      <c r="BK49" s="25">
        <v>209.53290275056699</v>
      </c>
      <c r="BL49" s="25">
        <v>182.36949320345099</v>
      </c>
      <c r="BM49" s="25">
        <v>27.163409547115499</v>
      </c>
      <c r="BN49" s="25">
        <v>0</v>
      </c>
      <c r="BO49" s="25">
        <v>0</v>
      </c>
      <c r="BP49" s="25">
        <v>6.3329368100222103</v>
      </c>
      <c r="BQ49" s="25">
        <v>0</v>
      </c>
      <c r="BR49" s="25">
        <v>33.191905498878398</v>
      </c>
      <c r="BS49" s="25">
        <v>8.1948552213716095</v>
      </c>
      <c r="BT49" s="25">
        <v>4.39333801484812</v>
      </c>
      <c r="BU49" s="25">
        <v>82.955056256441495</v>
      </c>
      <c r="BV49" s="25">
        <v>974.92247897996299</v>
      </c>
      <c r="BW49" s="25">
        <v>4.5976689837243701</v>
      </c>
      <c r="BX49" s="25">
        <v>17.394006955582299</v>
      </c>
      <c r="BY49" s="25">
        <v>0.76782845811338896</v>
      </c>
      <c r="BZ49" s="25">
        <v>9.4337765038002193</v>
      </c>
      <c r="CA49" s="25">
        <v>1373.8364605341201</v>
      </c>
      <c r="CB49" s="25">
        <v>0</v>
      </c>
      <c r="CC49" s="25">
        <v>7.3430619315795702E-5</v>
      </c>
      <c r="CD49" s="25">
        <v>18.390004921251499</v>
      </c>
      <c r="CE49" s="88">
        <v>0</v>
      </c>
      <c r="CF49" s="25">
        <v>58.863579500223302</v>
      </c>
      <c r="CG49" s="25">
        <v>3727.1035413945301</v>
      </c>
      <c r="CH49" s="25">
        <v>18.188281890755</v>
      </c>
      <c r="CJ49" s="22">
        <f t="shared" si="16"/>
        <v>2.7305994368816053E-3</v>
      </c>
      <c r="CK49" s="22">
        <f t="shared" si="17"/>
        <v>3.0350611053233125E-3</v>
      </c>
      <c r="CL49" s="22">
        <f t="shared" si="18"/>
        <v>2.7180328336837731E-3</v>
      </c>
      <c r="CM49" s="22">
        <f t="shared" si="19"/>
        <v>2.8174605971579762E-3</v>
      </c>
      <c r="CN49" s="22">
        <f t="shared" si="20"/>
        <v>2.833303305820488E-3</v>
      </c>
      <c r="CO49" s="22">
        <f t="shared" si="21"/>
        <v>2.7778306275269772E-3</v>
      </c>
      <c r="CP49" s="22">
        <f t="shared" si="22"/>
        <v>2.7228525359131632E-3</v>
      </c>
      <c r="CQ49" s="72">
        <f t="shared" si="23"/>
        <v>-1.5602941381166259E-2</v>
      </c>
      <c r="CR49" s="72">
        <f t="shared" si="24"/>
        <v>1.1787827241712623</v>
      </c>
      <c r="CS49" s="22">
        <f t="shared" si="25"/>
        <v>0</v>
      </c>
      <c r="CT49" s="72">
        <f t="shared" si="26"/>
        <v>-0.15998193799658891</v>
      </c>
      <c r="CU49" s="22">
        <f t="shared" si="27"/>
        <v>0</v>
      </c>
      <c r="CV49" s="72">
        <f t="shared" si="28"/>
        <v>-0.74921155600648914</v>
      </c>
      <c r="CW49" s="79">
        <f t="shared" si="14"/>
        <v>2.6915380663500793E-3</v>
      </c>
      <c r="CX49" s="79">
        <f t="shared" si="15"/>
        <v>2.737600849192068E-3</v>
      </c>
      <c r="CY49" s="72">
        <f t="shared" si="29"/>
        <v>-0.99938007921883243</v>
      </c>
    </row>
    <row r="50" spans="1:103" x14ac:dyDescent="0.25">
      <c r="A50" s="27" t="s">
        <v>49</v>
      </c>
      <c r="B50" s="25">
        <v>109.40689319000001</v>
      </c>
      <c r="C50" s="25">
        <v>1.3066305E-3</v>
      </c>
      <c r="D50" s="25">
        <v>600.25391209999998</v>
      </c>
      <c r="E50" s="25">
        <v>0.87447626509999998</v>
      </c>
      <c r="F50" s="25">
        <v>0.87447626420000002</v>
      </c>
      <c r="G50" s="25">
        <v>6.9037510100000005E-2</v>
      </c>
      <c r="H50" s="25">
        <v>340.37194992000002</v>
      </c>
      <c r="I50" s="51">
        <v>2.0472544224</v>
      </c>
      <c r="J50" s="51">
        <v>1.8623901920000001</v>
      </c>
      <c r="K50" s="25"/>
      <c r="L50" s="51">
        <v>15.321823386</v>
      </c>
      <c r="M50" s="25"/>
      <c r="N50" s="51">
        <v>0.31275778570000001</v>
      </c>
      <c r="O50" s="25">
        <v>1.9354184256</v>
      </c>
      <c r="P50" s="25">
        <v>0.187029209</v>
      </c>
      <c r="Q50" s="51">
        <v>1.2809915200000001E-2</v>
      </c>
      <c r="R50" s="25"/>
      <c r="S50" s="27" t="s">
        <v>49</v>
      </c>
      <c r="T50" s="88">
        <v>0</v>
      </c>
      <c r="U50" s="25">
        <v>0</v>
      </c>
      <c r="V50" s="88">
        <v>1.9407236938747601</v>
      </c>
      <c r="W50" s="25">
        <v>9.6158160084922395E-2</v>
      </c>
      <c r="X50" s="25">
        <v>9.6158160084922395E-2</v>
      </c>
      <c r="Y50" s="25">
        <v>3.7691561004646303E-2</v>
      </c>
      <c r="Z50" s="88">
        <v>0</v>
      </c>
      <c r="AA50" s="25">
        <v>5.7391696813724504</v>
      </c>
      <c r="AB50" s="88">
        <v>0.187540253440521</v>
      </c>
      <c r="AC50" s="88">
        <v>253.302597866654</v>
      </c>
      <c r="AD50" s="25">
        <v>0</v>
      </c>
      <c r="AE50" s="25">
        <v>109.707405611865</v>
      </c>
      <c r="AF50" s="25">
        <v>2.0348638075027701</v>
      </c>
      <c r="AG50" s="25">
        <v>44.541619658747699</v>
      </c>
      <c r="AH50" s="25">
        <v>1.01373457489111</v>
      </c>
      <c r="AI50" s="25">
        <v>0</v>
      </c>
      <c r="AJ50" s="88">
        <v>0</v>
      </c>
      <c r="AK50" s="25">
        <v>5.9365330896895498</v>
      </c>
      <c r="AL50" s="25">
        <v>5.9365330896895498</v>
      </c>
      <c r="AM50" s="25">
        <v>0</v>
      </c>
      <c r="AN50" s="25">
        <v>0</v>
      </c>
      <c r="AO50" s="25">
        <v>21.341390581193501</v>
      </c>
      <c r="AP50" s="25">
        <v>6.8455953754085405E-2</v>
      </c>
      <c r="AQ50" s="88">
        <v>8.3259712312504897E-2</v>
      </c>
      <c r="AR50" s="25">
        <v>0</v>
      </c>
      <c r="AS50" s="25">
        <v>1.71931907604293E-4</v>
      </c>
      <c r="AT50" s="25">
        <v>0</v>
      </c>
      <c r="AU50" s="25">
        <v>1.30647310085594E-3</v>
      </c>
      <c r="AV50" s="25">
        <v>0</v>
      </c>
      <c r="AW50" s="88">
        <v>385.811665867491</v>
      </c>
      <c r="AX50" s="25">
        <v>541.70921406328205</v>
      </c>
      <c r="AY50" s="25">
        <v>60.190369644559802</v>
      </c>
      <c r="AZ50" s="25">
        <v>601.899583707842</v>
      </c>
      <c r="BA50" s="25">
        <v>0</v>
      </c>
      <c r="BB50" s="25">
        <v>9.4826785727277407</v>
      </c>
      <c r="BC50" s="25">
        <v>7.0201921328063603E-3</v>
      </c>
      <c r="BD50" s="25">
        <v>241.60378027546901</v>
      </c>
      <c r="BE50" s="25">
        <v>9.4716535216080797E-3</v>
      </c>
      <c r="BF50" s="25">
        <v>2.4819148244294001E-2</v>
      </c>
      <c r="BG50" s="25">
        <v>5.9986662036960597E-2</v>
      </c>
      <c r="BH50" s="25">
        <v>1.40320155205388E-2</v>
      </c>
      <c r="BI50" s="25">
        <v>0</v>
      </c>
      <c r="BJ50" s="25">
        <v>3.3036633101296898E-3</v>
      </c>
      <c r="BK50" s="25">
        <v>0.87706844210461798</v>
      </c>
      <c r="BL50" s="25">
        <v>0.87706844116706095</v>
      </c>
      <c r="BM50" s="25">
        <v>9.3755628675518597E-10</v>
      </c>
      <c r="BN50" s="25">
        <v>0</v>
      </c>
      <c r="BO50" s="25">
        <v>0</v>
      </c>
      <c r="BP50" s="25">
        <v>2.61346274464416E-2</v>
      </c>
      <c r="BQ50" s="25">
        <v>0</v>
      </c>
      <c r="BR50" s="25">
        <v>0.16110664307721001</v>
      </c>
      <c r="BS50" s="25">
        <v>4.0079712517292698E-2</v>
      </c>
      <c r="BT50" s="25">
        <v>2.1486532515418499E-2</v>
      </c>
      <c r="BU50" s="25">
        <v>0.402633487105715</v>
      </c>
      <c r="BV50" s="25">
        <v>14.164506440931</v>
      </c>
      <c r="BW50" s="25">
        <v>2.1925093558645699E-2</v>
      </c>
      <c r="BX50" s="25">
        <v>8.5069010179842003E-2</v>
      </c>
      <c r="BY50" s="25">
        <v>1.5673308090411599E-13</v>
      </c>
      <c r="BZ50" s="25">
        <v>6.9237074246156799E-2</v>
      </c>
      <c r="CA50" s="25">
        <v>201.056151935511</v>
      </c>
      <c r="CB50" s="25">
        <v>0</v>
      </c>
      <c r="CC50" s="25">
        <v>0</v>
      </c>
      <c r="CD50" s="25">
        <v>24.345285422804601</v>
      </c>
      <c r="CE50" s="88">
        <v>0</v>
      </c>
      <c r="CF50" s="25">
        <v>10.2250872759404</v>
      </c>
      <c r="CG50" s="25">
        <v>341.28666622574298</v>
      </c>
      <c r="CH50" s="25">
        <v>9.4732613867964801</v>
      </c>
      <c r="CJ50" s="22">
        <f t="shared" si="16"/>
        <v>2.7467412070929856E-3</v>
      </c>
      <c r="CK50" s="22">
        <f t="shared" si="17"/>
        <v>-1.2046186282963161E-4</v>
      </c>
      <c r="CL50" s="22">
        <f t="shared" si="18"/>
        <v>2.7416257931324505E-3</v>
      </c>
      <c r="CM50" s="22">
        <f t="shared" si="19"/>
        <v>2.9642622768287202E-3</v>
      </c>
      <c r="CN50" s="22">
        <f t="shared" si="20"/>
        <v>2.9642622369314307E-3</v>
      </c>
      <c r="CO50" s="22">
        <f t="shared" si="21"/>
        <v>2.8906625668818015E-3</v>
      </c>
      <c r="CP50" s="22">
        <f t="shared" si="22"/>
        <v>2.6874021374497774E-3</v>
      </c>
      <c r="CQ50" s="72">
        <f t="shared" si="23"/>
        <v>-0.95303067413956488</v>
      </c>
      <c r="CR50" s="72">
        <f t="shared" si="24"/>
        <v>2.0816150697235041</v>
      </c>
      <c r="CS50" s="22">
        <f t="shared" si="25"/>
        <v>0</v>
      </c>
      <c r="CT50" s="72">
        <f t="shared" si="26"/>
        <v>-0.61254395510694026</v>
      </c>
      <c r="CU50" s="22">
        <f t="shared" si="27"/>
        <v>0</v>
      </c>
      <c r="CV50" s="72">
        <f t="shared" si="28"/>
        <v>-0.99945027137463749</v>
      </c>
      <c r="CW50" s="79">
        <f t="shared" si="14"/>
        <v>2.7411479629348826E-3</v>
      </c>
      <c r="CX50" s="79">
        <f t="shared" si="15"/>
        <v>2.7324311707964122E-3</v>
      </c>
      <c r="CY50" s="72">
        <f t="shared" si="29"/>
        <v>-1</v>
      </c>
    </row>
    <row r="51" spans="1:103" x14ac:dyDescent="0.25">
      <c r="A51" s="27" t="s">
        <v>50</v>
      </c>
      <c r="B51" s="25">
        <v>7726.3951274000001</v>
      </c>
      <c r="C51" s="25"/>
      <c r="D51" s="25">
        <v>10600.447505</v>
      </c>
      <c r="E51" s="25">
        <v>466.29279080999999</v>
      </c>
      <c r="F51" s="25">
        <v>466.29279080999999</v>
      </c>
      <c r="G51" s="25">
        <v>4737.9921985000001</v>
      </c>
      <c r="H51" s="25">
        <v>16245.722065</v>
      </c>
      <c r="I51" s="51"/>
      <c r="J51" s="51"/>
      <c r="K51" s="25"/>
      <c r="L51" s="51"/>
      <c r="M51" s="25"/>
      <c r="N51" s="51"/>
      <c r="O51" s="25"/>
      <c r="P51" s="25"/>
      <c r="Q51" s="51"/>
      <c r="R51" s="25"/>
      <c r="S51" s="27" t="s">
        <v>50</v>
      </c>
      <c r="T51" s="88">
        <v>0.110985528927132</v>
      </c>
      <c r="U51" s="25">
        <v>0.32769977387655103</v>
      </c>
      <c r="V51" s="88">
        <v>0</v>
      </c>
      <c r="W51" s="25">
        <v>71.888748344095603</v>
      </c>
      <c r="X51" s="25">
        <v>71.882265240295496</v>
      </c>
      <c r="Y51" s="25">
        <v>3.6070216117223799</v>
      </c>
      <c r="Z51" s="88">
        <v>3.8915480085451197E-2</v>
      </c>
      <c r="AA51" s="25">
        <v>130.75384903521999</v>
      </c>
      <c r="AB51" s="88">
        <v>0</v>
      </c>
      <c r="AC51" s="88">
        <v>44209.051152374297</v>
      </c>
      <c r="AD51" s="25">
        <v>0</v>
      </c>
      <c r="AE51" s="25">
        <v>7747.3981979596301</v>
      </c>
      <c r="AF51" s="25">
        <v>234.679002607303</v>
      </c>
      <c r="AG51" s="25">
        <v>7125.04351250934</v>
      </c>
      <c r="AH51" s="25">
        <v>213.77314492495199</v>
      </c>
      <c r="AI51" s="25">
        <v>2.1130696785040999</v>
      </c>
      <c r="AJ51" s="88">
        <v>9.4276837120323004E-2</v>
      </c>
      <c r="AK51" s="25">
        <v>462.00322532950702</v>
      </c>
      <c r="AL51" s="25">
        <v>462.00322532950702</v>
      </c>
      <c r="AM51" s="25">
        <v>0</v>
      </c>
      <c r="AN51" s="25">
        <v>0</v>
      </c>
      <c r="AO51" s="25">
        <v>87.169784073507302</v>
      </c>
      <c r="AP51" s="25">
        <v>6.1695288166661498E-2</v>
      </c>
      <c r="AQ51" s="88">
        <v>5.5621904786783203</v>
      </c>
      <c r="AR51" s="25">
        <v>0.28102507374791202</v>
      </c>
      <c r="AS51" s="25">
        <v>5.7505367067008297</v>
      </c>
      <c r="AT51" s="25">
        <v>2.5830002354265101E-2</v>
      </c>
      <c r="AU51" s="25">
        <v>0</v>
      </c>
      <c r="AV51" s="25">
        <v>0</v>
      </c>
      <c r="AW51" s="88">
        <v>23415.556306927399</v>
      </c>
      <c r="AX51" s="25">
        <v>9566.3536895693796</v>
      </c>
      <c r="AY51" s="25">
        <v>1062.9312687678901</v>
      </c>
      <c r="AZ51" s="25">
        <v>10629.284958337201</v>
      </c>
      <c r="BA51" s="25">
        <v>6.5151516897765703E-3</v>
      </c>
      <c r="BB51" s="25">
        <v>343.75030652819902</v>
      </c>
      <c r="BC51" s="25">
        <v>3.9403632726511102</v>
      </c>
      <c r="BD51" s="25">
        <v>9479.6295900196801</v>
      </c>
      <c r="BE51" s="25">
        <v>5.21225061525488</v>
      </c>
      <c r="BF51" s="25">
        <v>12.868238693430699</v>
      </c>
      <c r="BG51" s="25">
        <v>32.270887090064299</v>
      </c>
      <c r="BH51" s="25">
        <v>7.3288963931281703</v>
      </c>
      <c r="BI51" s="25">
        <v>0.122794142760296</v>
      </c>
      <c r="BJ51" s="25">
        <v>1.7347033737991699</v>
      </c>
      <c r="BK51" s="25">
        <v>467.58496290127698</v>
      </c>
      <c r="BL51" s="25">
        <v>467.58496290127698</v>
      </c>
      <c r="BM51" s="25">
        <v>0</v>
      </c>
      <c r="BN51" s="25">
        <v>4.2697335163169496E-3</v>
      </c>
      <c r="BO51" s="25">
        <v>9.4416349476677695E-4</v>
      </c>
      <c r="BP51" s="25">
        <v>17.611563955422501</v>
      </c>
      <c r="BQ51" s="25">
        <v>2.52199626316572E-3</v>
      </c>
      <c r="BR51" s="25">
        <v>84.467957350375102</v>
      </c>
      <c r="BS51" s="25">
        <v>21.035298596537601</v>
      </c>
      <c r="BT51" s="25">
        <v>11.2175737117567</v>
      </c>
      <c r="BU51" s="25">
        <v>211.15500611958899</v>
      </c>
      <c r="BV51" s="25">
        <v>4915.7461068575503</v>
      </c>
      <c r="BW51" s="25">
        <v>11.678276400072701</v>
      </c>
      <c r="BX51" s="25">
        <v>45.1894967766222</v>
      </c>
      <c r="BY51" s="25">
        <v>1.74392051653779</v>
      </c>
      <c r="BZ51" s="25">
        <v>4750.8907508232796</v>
      </c>
      <c r="CA51" s="25">
        <v>5003.2452437826596</v>
      </c>
      <c r="CB51" s="25">
        <v>0</v>
      </c>
      <c r="CC51" s="25">
        <v>3.9641541822847702E-2</v>
      </c>
      <c r="CD51" s="25">
        <v>149.891407406871</v>
      </c>
      <c r="CE51" s="88">
        <v>0</v>
      </c>
      <c r="CF51" s="25">
        <v>156.79525350927699</v>
      </c>
      <c r="CG51" s="25">
        <v>16290.1361977986</v>
      </c>
      <c r="CH51" s="25">
        <v>78.266672629877206</v>
      </c>
      <c r="CJ51" s="22">
        <f t="shared" si="16"/>
        <v>2.7183531534838486E-3</v>
      </c>
      <c r="CK51" s="22">
        <f t="shared" si="17"/>
        <v>0</v>
      </c>
      <c r="CL51" s="22">
        <f t="shared" si="18"/>
        <v>2.7203996174311241E-3</v>
      </c>
      <c r="CM51" s="22">
        <f t="shared" si="19"/>
        <v>2.7711603454824078E-3</v>
      </c>
      <c r="CN51" s="22">
        <f t="shared" si="20"/>
        <v>2.7711603454824078E-3</v>
      </c>
      <c r="CO51" s="22">
        <f t="shared" si="21"/>
        <v>2.7223667289623431E-3</v>
      </c>
      <c r="CP51" s="22">
        <f t="shared" si="22"/>
        <v>2.7338971220175123E-3</v>
      </c>
      <c r="CQ51" s="72">
        <f t="shared" si="23"/>
        <v>7.1882265240295499E+51</v>
      </c>
      <c r="CR51" s="72">
        <f t="shared" si="24"/>
        <v>1.3075384903522E+52</v>
      </c>
      <c r="CS51" s="22">
        <f t="shared" si="25"/>
        <v>0</v>
      </c>
      <c r="CT51" s="72">
        <f t="shared" si="26"/>
        <v>4.6200322532950702E+52</v>
      </c>
      <c r="CU51" s="22">
        <f t="shared" si="27"/>
        <v>0</v>
      </c>
      <c r="CV51" s="72">
        <f t="shared" si="28"/>
        <v>5.75053670670083E+50</v>
      </c>
      <c r="CW51" s="79">
        <f t="shared" si="14"/>
        <v>0</v>
      </c>
      <c r="CX51" s="79">
        <f t="shared" si="15"/>
        <v>0</v>
      </c>
      <c r="CY51" s="72">
        <f t="shared" si="29"/>
        <v>2.5830002354265101E+48</v>
      </c>
    </row>
    <row r="52" spans="1:103" x14ac:dyDescent="0.25">
      <c r="B52" s="25"/>
      <c r="C52" s="25"/>
      <c r="D52" s="25"/>
      <c r="E52" s="25"/>
      <c r="F52" s="25"/>
      <c r="G52" s="25"/>
      <c r="H52" s="25"/>
      <c r="I52" s="51"/>
      <c r="J52" s="51"/>
      <c r="K52" s="25"/>
      <c r="L52" s="51"/>
      <c r="M52" s="25"/>
      <c r="N52" s="51"/>
      <c r="O52" s="25"/>
      <c r="P52" s="25"/>
      <c r="Q52" s="51"/>
      <c r="AC52" s="88"/>
      <c r="CJ52" s="22"/>
      <c r="CK52" s="22">
        <f t="shared" si="17"/>
        <v>0</v>
      </c>
      <c r="CL52" s="22">
        <f t="shared" si="18"/>
        <v>0</v>
      </c>
      <c r="CM52" s="22">
        <f t="shared" si="19"/>
        <v>0</v>
      </c>
      <c r="CN52" s="22">
        <f t="shared" si="20"/>
        <v>0</v>
      </c>
      <c r="CO52" s="22">
        <f t="shared" si="21"/>
        <v>0</v>
      </c>
      <c r="CP52" s="22">
        <f t="shared" si="22"/>
        <v>0</v>
      </c>
      <c r="CQ52" s="72">
        <f t="shared" si="23"/>
        <v>0</v>
      </c>
      <c r="CR52" s="72">
        <f t="shared" si="24"/>
        <v>0</v>
      </c>
      <c r="CS52" s="22">
        <f t="shared" si="25"/>
        <v>0</v>
      </c>
      <c r="CT52" s="72">
        <f t="shared" si="26"/>
        <v>0</v>
      </c>
      <c r="CU52" s="22">
        <f t="shared" si="27"/>
        <v>0</v>
      </c>
      <c r="CV52" s="72">
        <f t="shared" si="28"/>
        <v>0</v>
      </c>
      <c r="CW52" s="79">
        <f t="shared" si="14"/>
        <v>0</v>
      </c>
      <c r="CX52" s="79">
        <f t="shared" si="15"/>
        <v>0</v>
      </c>
      <c r="CY52" s="72">
        <f t="shared" si="29"/>
        <v>0</v>
      </c>
    </row>
    <row r="53" spans="1:103" x14ac:dyDescent="0.25">
      <c r="B53" s="25"/>
      <c r="C53" s="25"/>
      <c r="D53" s="25"/>
      <c r="E53" s="25"/>
      <c r="F53" s="25"/>
      <c r="G53" s="25"/>
      <c r="H53" s="25"/>
      <c r="I53" s="51"/>
      <c r="J53" s="51"/>
      <c r="K53" s="25"/>
      <c r="L53" s="51"/>
      <c r="M53" s="25"/>
      <c r="N53" s="51"/>
      <c r="O53" s="25"/>
      <c r="P53" s="25"/>
      <c r="Q53" s="51"/>
      <c r="AC53" s="88"/>
      <c r="CJ53" s="22"/>
      <c r="CK53" s="22"/>
      <c r="CL53" s="22"/>
      <c r="CM53" s="22"/>
      <c r="CN53" s="22"/>
      <c r="CO53" s="22"/>
      <c r="CP53" s="22"/>
      <c r="CQ53" s="72"/>
      <c r="CR53" s="72"/>
      <c r="CS53" s="22"/>
      <c r="CT53" s="72"/>
      <c r="CU53" s="22"/>
      <c r="CV53" s="72"/>
      <c r="CW53" s="22"/>
      <c r="CX53" s="22"/>
      <c r="CY53" s="72"/>
    </row>
    <row r="54" spans="1:103" x14ac:dyDescent="0.25">
      <c r="A54" s="27" t="s">
        <v>51</v>
      </c>
      <c r="B54" s="25">
        <v>4103.8503000000001</v>
      </c>
      <c r="C54" s="25">
        <v>4.9787999999999997</v>
      </c>
      <c r="D54" s="25">
        <v>6287.0095199999996</v>
      </c>
      <c r="E54" s="25">
        <v>358.97722317</v>
      </c>
      <c r="F54" s="25">
        <v>145.27622072</v>
      </c>
      <c r="G54" s="25">
        <v>176.80981996</v>
      </c>
      <c r="H54" s="25">
        <v>1551.2965832</v>
      </c>
      <c r="I54" s="51">
        <v>19.371540038999999</v>
      </c>
      <c r="J54" s="51">
        <v>10.717684738999999</v>
      </c>
      <c r="K54" s="25"/>
      <c r="L54" s="51">
        <v>196.69019528999999</v>
      </c>
      <c r="M54" s="25"/>
      <c r="N54" s="51">
        <v>5.9892229255</v>
      </c>
      <c r="O54" s="25">
        <v>11.314649201</v>
      </c>
      <c r="P54" s="25">
        <v>0.4988030121</v>
      </c>
      <c r="Q54" s="51">
        <v>0.1110476</v>
      </c>
      <c r="R54" s="25"/>
      <c r="S54" s="27" t="s">
        <v>51</v>
      </c>
      <c r="T54" s="88">
        <v>4.2132020092925104E-3</v>
      </c>
      <c r="U54" s="25">
        <v>8.4846294409629507E-3</v>
      </c>
      <c r="V54" s="88">
        <v>11.344859379876199</v>
      </c>
      <c r="W54" s="25">
        <v>14.6040560537293</v>
      </c>
      <c r="X54" s="25">
        <v>14.603700596979101</v>
      </c>
      <c r="Y54" s="25">
        <v>1.08034753179135</v>
      </c>
      <c r="Z54" s="88">
        <v>2.0204412919525602E-3</v>
      </c>
      <c r="AA54" s="25">
        <v>15.1614614596871</v>
      </c>
      <c r="AB54" s="88">
        <v>0.50017583147559197</v>
      </c>
      <c r="AC54" s="88">
        <v>8131.7451923221297</v>
      </c>
      <c r="AD54" s="25">
        <v>0</v>
      </c>
      <c r="AE54" s="25">
        <v>4114.3032904644597</v>
      </c>
      <c r="AF54" s="25">
        <v>67.520268538195893</v>
      </c>
      <c r="AG54" s="25">
        <v>1420.1097572370199</v>
      </c>
      <c r="AH54" s="25">
        <v>51.850257737432003</v>
      </c>
      <c r="AI54" s="25">
        <v>0.110330828227187</v>
      </c>
      <c r="AJ54" s="88">
        <v>2.4250583839018599E-3</v>
      </c>
      <c r="AK54" s="25">
        <v>191.610866986508</v>
      </c>
      <c r="AL54" s="25">
        <v>191.610866986508</v>
      </c>
      <c r="AM54" s="25">
        <v>0</v>
      </c>
      <c r="AN54" s="25">
        <v>0</v>
      </c>
      <c r="AO54" s="25">
        <v>27.676656550131501</v>
      </c>
      <c r="AP54" s="25">
        <v>2.30872242841315E-3</v>
      </c>
      <c r="AQ54" s="88">
        <v>0.31194481392992401</v>
      </c>
      <c r="AR54" s="25">
        <v>5.5357616494981898E-3</v>
      </c>
      <c r="AS54" s="25">
        <v>1.1848771439421999</v>
      </c>
      <c r="AT54" s="25">
        <v>1.0388509469071801E-3</v>
      </c>
      <c r="AU54" s="25">
        <v>4.9923960162480503</v>
      </c>
      <c r="AV54" s="25">
        <v>0</v>
      </c>
      <c r="AW54" s="88">
        <v>2974.9841006850802</v>
      </c>
      <c r="AX54" s="25">
        <v>5673.1797398766503</v>
      </c>
      <c r="AY54" s="25">
        <v>630.35369456505498</v>
      </c>
      <c r="AZ54" s="25">
        <v>6303.5334344416997</v>
      </c>
      <c r="BA54" s="25">
        <v>4.31405071410702E-4</v>
      </c>
      <c r="BB54" s="25">
        <v>105.017714531355</v>
      </c>
      <c r="BC54" s="25">
        <v>1.4853521777807099</v>
      </c>
      <c r="BD54" s="25">
        <v>577.87919579239599</v>
      </c>
      <c r="BE54" s="25">
        <v>1.8392041953956499</v>
      </c>
      <c r="BF54" s="25">
        <v>3.54236542050409</v>
      </c>
      <c r="BG54" s="25">
        <v>8.5866403633216795</v>
      </c>
      <c r="BH54" s="25">
        <v>1.99809986937615</v>
      </c>
      <c r="BI54" s="25">
        <v>0.47336186775575201</v>
      </c>
      <c r="BJ54" s="25">
        <v>0.50661437545814703</v>
      </c>
      <c r="BK54" s="25">
        <v>359.93687763566498</v>
      </c>
      <c r="BL54" s="25">
        <v>145.65183658035801</v>
      </c>
      <c r="BM54" s="25">
        <v>214.285041055307</v>
      </c>
      <c r="BN54" s="25">
        <v>1.0538004927330099E-5</v>
      </c>
      <c r="BO54" s="25">
        <v>6.8042628570798801E-5</v>
      </c>
      <c r="BP54" s="25">
        <v>13.6052293148585</v>
      </c>
      <c r="BQ54" s="25">
        <v>6.2251690669488704E-6</v>
      </c>
      <c r="BR54" s="25">
        <v>23.984622739573499</v>
      </c>
      <c r="BS54" s="25">
        <v>5.6703407243285699</v>
      </c>
      <c r="BT54" s="25">
        <v>3.0625308509289799</v>
      </c>
      <c r="BU54" s="25">
        <v>59.944177317746799</v>
      </c>
      <c r="BV54" s="25">
        <v>452.43611494327303</v>
      </c>
      <c r="BW54" s="25">
        <v>3.6161747978637302</v>
      </c>
      <c r="BX54" s="25">
        <v>14.029786757937901</v>
      </c>
      <c r="BY54" s="25">
        <v>3.3072510017251102</v>
      </c>
      <c r="BZ54" s="25">
        <v>177.27909997806299</v>
      </c>
      <c r="CA54" s="25">
        <v>251.09044309191501</v>
      </c>
      <c r="CB54" s="25">
        <v>0</v>
      </c>
      <c r="CC54" s="25">
        <v>1.7923446825509599E-3</v>
      </c>
      <c r="CD54" s="25">
        <v>15.144784644404</v>
      </c>
      <c r="CE54" s="88">
        <v>0</v>
      </c>
      <c r="CF54" s="25">
        <v>6.0818750613960697</v>
      </c>
      <c r="CG54" s="25">
        <v>1555.2564147775799</v>
      </c>
      <c r="CH54" s="25">
        <v>29.141942923020501</v>
      </c>
      <c r="CJ54" s="22">
        <f>+(AE54-B54)/(B54+1E-50)</f>
        <v>2.5471178771944037E-3</v>
      </c>
      <c r="CK54" s="22">
        <f>+(AU54-C54)/(C54+1E-50)</f>
        <v>2.7307817642907178E-3</v>
      </c>
      <c r="CL54" s="22">
        <f>+(AZ54-D54)/(D54+1E-50)</f>
        <v>2.6282629903986647E-3</v>
      </c>
      <c r="CM54" s="22">
        <f>+(BK54-E54)/(E54+1E-50)</f>
        <v>2.6733018245297452E-3</v>
      </c>
      <c r="CN54" s="22">
        <f>+(BL54-F54)/(F54+1E-50)</f>
        <v>2.5855288532178884E-3</v>
      </c>
      <c r="CO54" s="22">
        <f>+(BZ54-G54)/(G54+1E-50)</f>
        <v>2.6541513258095894E-3</v>
      </c>
      <c r="CP54" s="22">
        <f>+(CG54-H54)/(H54+1E-50)</f>
        <v>2.5525947910048628E-3</v>
      </c>
      <c r="CQ54" s="72">
        <f>+(X54-I54)/(I54+1E-50)</f>
        <v>-0.24612598855960782</v>
      </c>
      <c r="CR54" s="72">
        <f>+(AA54-J54)/(J54+1E-50)</f>
        <v>0.41462095862149068</v>
      </c>
      <c r="CS54" s="22">
        <f>+(AD54-K54)/(K54+1E-50)</f>
        <v>0</v>
      </c>
      <c r="CT54" s="72">
        <f>+(AL54-L54)/(L54+1E-50)</f>
        <v>-2.5824003560538593E-2</v>
      </c>
      <c r="CU54" s="22">
        <f>+(AM54-M54)/(M54+1E-50)</f>
        <v>0</v>
      </c>
      <c r="CV54" s="72">
        <f>+(AS54-N54)/(N54+1E-50)</f>
        <v>-0.80216512915266347</v>
      </c>
      <c r="CW54" s="79">
        <f>+(V54-O54)/(O54+1E-50)</f>
        <v>2.6700057897976609E-3</v>
      </c>
      <c r="CX54" s="79">
        <f>+(AB54-P54)/(P54+1E-50)</f>
        <v>2.7522275172563487E-3</v>
      </c>
      <c r="CY54" s="72">
        <f>+(AT54-Q54)/(Q54+1E-50)</f>
        <v>-0.99064499415649521</v>
      </c>
    </row>
    <row r="55" spans="1:103" x14ac:dyDescent="0.25">
      <c r="A55" s="27" t="s">
        <v>1</v>
      </c>
      <c r="B55" s="25">
        <v>10159.615121000001</v>
      </c>
      <c r="C55" s="25">
        <v>5.0213968999999997E-2</v>
      </c>
      <c r="D55" s="25">
        <v>40585.897379000002</v>
      </c>
      <c r="E55" s="25">
        <v>1095.2431251999999</v>
      </c>
      <c r="F55" s="25">
        <v>502.52583463000002</v>
      </c>
      <c r="G55" s="25">
        <v>1653.4631039000001</v>
      </c>
      <c r="H55" s="25">
        <v>1688.5958352</v>
      </c>
      <c r="I55" s="51">
        <v>8.3777446875999999</v>
      </c>
      <c r="J55" s="51">
        <v>2.5333773519</v>
      </c>
      <c r="K55" s="25"/>
      <c r="L55" s="51">
        <v>72.621469579999996</v>
      </c>
      <c r="M55" s="25"/>
      <c r="N55" s="51">
        <v>2.8940743335999999</v>
      </c>
      <c r="O55" s="25">
        <v>7.3701021548999996</v>
      </c>
      <c r="P55" s="25">
        <v>0.85201685989999998</v>
      </c>
      <c r="Q55" s="51">
        <v>0.23980288299999999</v>
      </c>
      <c r="R55" s="25"/>
      <c r="S55" s="27" t="s">
        <v>1</v>
      </c>
      <c r="T55" s="88">
        <v>0</v>
      </c>
      <c r="U55" s="25">
        <v>0</v>
      </c>
      <c r="V55" s="88">
        <v>0</v>
      </c>
      <c r="W55" s="25">
        <v>0</v>
      </c>
      <c r="X55" s="25">
        <v>0</v>
      </c>
      <c r="Y55" s="25">
        <v>0</v>
      </c>
      <c r="Z55" s="88">
        <v>0</v>
      </c>
      <c r="AA55" s="25">
        <v>0</v>
      </c>
      <c r="AB55" s="88">
        <v>0</v>
      </c>
      <c r="AC55" s="88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88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88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88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88">
        <v>0</v>
      </c>
      <c r="CF55" s="25">
        <v>0</v>
      </c>
      <c r="CG55" s="25">
        <v>0</v>
      </c>
      <c r="CH55" s="25">
        <v>0</v>
      </c>
      <c r="CK55" s="22">
        <f>+(AU55-C55)/(C55+1E-50)</f>
        <v>-1</v>
      </c>
      <c r="CL55" s="22">
        <f>+(AZ55-D55)/(D55+1E-50)</f>
        <v>-1</v>
      </c>
      <c r="CM55" s="22">
        <f>+(BK55-E55)/(E55+1E-50)</f>
        <v>-1</v>
      </c>
      <c r="CN55" s="22">
        <f>+(BL55-F55)/(F55+1E-50)</f>
        <v>-1</v>
      </c>
      <c r="CO55" s="22">
        <f>+(BZ55-G55)/(G55+1E-50)</f>
        <v>-1</v>
      </c>
      <c r="CP55" s="22">
        <f>+(CG55-H55)/(H55+1E-50)</f>
        <v>-1</v>
      </c>
      <c r="CQ55" s="72">
        <f>+(X55-I55)/(I55+1E-50)</f>
        <v>-1</v>
      </c>
      <c r="CR55" s="72">
        <f>+(AA55-J55)/(J55+1E-50)</f>
        <v>-1</v>
      </c>
      <c r="CS55" s="22">
        <f>+(AD55-K55)/(K55+1E-50)</f>
        <v>0</v>
      </c>
      <c r="CT55" s="72">
        <f>+(AL55-L55)/(L55+1E-50)</f>
        <v>-1</v>
      </c>
      <c r="CU55" s="22">
        <f>+(AM55-M55)/(M55+1E-50)</f>
        <v>0</v>
      </c>
      <c r="CV55" s="72">
        <f>+(AS55-N55)/(N55+1E-50)</f>
        <v>-1</v>
      </c>
      <c r="CW55" s="79">
        <f>+(V55-O55)/(O55+1E-50)</f>
        <v>-1</v>
      </c>
      <c r="CX55" s="79">
        <f>+(AB55-P55)/(P55+1E-50)</f>
        <v>-1</v>
      </c>
      <c r="CY55" s="72">
        <f>+(AT55-Q55)/(Q55+1E-50)</f>
        <v>-1</v>
      </c>
    </row>
    <row r="56" spans="1:103" x14ac:dyDescent="0.25">
      <c r="A56" s="27" t="s">
        <v>11</v>
      </c>
      <c r="B56" s="25"/>
      <c r="C56" s="25"/>
      <c r="D56" s="25"/>
      <c r="E56" s="25"/>
      <c r="F56" s="25"/>
      <c r="G56" s="25"/>
      <c r="H56" s="25"/>
      <c r="I56" s="51"/>
      <c r="J56" s="51"/>
      <c r="K56" s="25"/>
      <c r="L56" s="51"/>
      <c r="M56" s="25"/>
      <c r="N56" s="51"/>
      <c r="O56" s="25"/>
      <c r="P56" s="25"/>
      <c r="Q56" s="51"/>
      <c r="R56" s="25"/>
      <c r="AC56" s="88"/>
      <c r="CK56" s="22"/>
      <c r="CL56" s="22"/>
      <c r="CM56" s="22"/>
      <c r="CN56" s="22"/>
      <c r="CO56" s="22"/>
      <c r="CP56" s="22"/>
      <c r="CQ56" s="72"/>
      <c r="CR56" s="72"/>
      <c r="CS56" s="22"/>
      <c r="CT56" s="72"/>
      <c r="CU56" s="22"/>
      <c r="CV56" s="72"/>
      <c r="CW56" s="22"/>
      <c r="CX56" s="22"/>
      <c r="CY56" s="72"/>
    </row>
    <row r="57" spans="1:103" x14ac:dyDescent="0.25">
      <c r="A57" s="27" t="s">
        <v>58</v>
      </c>
      <c r="B57" s="25"/>
      <c r="C57" s="25"/>
      <c r="D57" s="25"/>
      <c r="E57" s="25"/>
      <c r="F57" s="25"/>
      <c r="G57" s="25"/>
      <c r="H57" s="25"/>
      <c r="I57" s="51"/>
      <c r="J57" s="51"/>
      <c r="K57" s="25"/>
      <c r="L57" s="51"/>
      <c r="M57" s="25"/>
      <c r="N57" s="51"/>
      <c r="O57" s="25"/>
      <c r="P57" s="25"/>
      <c r="Q57" s="51"/>
      <c r="R57" s="25"/>
      <c r="AC57" s="88"/>
      <c r="CK57" s="22"/>
      <c r="CL57" s="22"/>
      <c r="CM57" s="22"/>
      <c r="CN57" s="22"/>
      <c r="CO57" s="22"/>
      <c r="CP57" s="22"/>
      <c r="CQ57" s="72"/>
      <c r="CR57" s="72"/>
      <c r="CS57" s="22"/>
      <c r="CT57" s="72"/>
      <c r="CU57" s="22"/>
      <c r="CV57" s="72"/>
      <c r="CW57" s="22"/>
      <c r="CX57" s="22"/>
      <c r="CY57" s="72"/>
    </row>
    <row r="58" spans="1:103" x14ac:dyDescent="0.25">
      <c r="A58" s="27" t="s">
        <v>75</v>
      </c>
      <c r="B58" s="25"/>
      <c r="C58" s="25"/>
      <c r="D58" s="25"/>
      <c r="E58" s="25"/>
      <c r="F58" s="25"/>
      <c r="G58" s="25"/>
      <c r="H58" s="25"/>
      <c r="I58" s="51"/>
      <c r="J58" s="51"/>
      <c r="K58" s="25"/>
      <c r="L58" s="51"/>
      <c r="M58" s="25"/>
      <c r="N58" s="51"/>
      <c r="O58" s="25"/>
      <c r="P58" s="25"/>
      <c r="Q58" s="51"/>
      <c r="R58" s="25"/>
      <c r="AC58" s="88"/>
      <c r="CK58" s="22"/>
      <c r="CL58" s="22"/>
      <c r="CM58" s="22"/>
      <c r="CN58" s="22"/>
      <c r="CO58" s="22"/>
      <c r="CP58" s="22"/>
      <c r="CQ58" s="72"/>
      <c r="CR58" s="72"/>
      <c r="CS58" s="22"/>
      <c r="CT58" s="72"/>
      <c r="CU58" s="22"/>
      <c r="CV58" s="72"/>
      <c r="CW58" s="22"/>
      <c r="CX58" s="22"/>
      <c r="CY58" s="72"/>
    </row>
    <row r="59" spans="1:103" x14ac:dyDescent="0.25">
      <c r="A59" s="27" t="s">
        <v>235</v>
      </c>
      <c r="B59" s="25">
        <v>50051.887477999997</v>
      </c>
      <c r="C59" s="25">
        <v>14.822471386</v>
      </c>
      <c r="D59" s="25">
        <v>48691.175812000001</v>
      </c>
      <c r="E59" s="25">
        <v>667.61019500999998</v>
      </c>
      <c r="F59" s="25">
        <v>666.51847902999998</v>
      </c>
      <c r="G59" s="25">
        <v>501.91039482999997</v>
      </c>
      <c r="H59" s="25">
        <v>48209.665652000003</v>
      </c>
      <c r="I59" s="51"/>
      <c r="J59" s="51"/>
      <c r="K59" s="25"/>
      <c r="L59" s="51"/>
      <c r="M59" s="25"/>
      <c r="N59" s="51"/>
      <c r="O59" s="25"/>
      <c r="P59" s="25"/>
      <c r="Q59" s="51"/>
      <c r="R59" s="25"/>
      <c r="S59" s="27" t="s">
        <v>69</v>
      </c>
      <c r="T59" s="88">
        <v>0</v>
      </c>
      <c r="U59" s="25">
        <v>0</v>
      </c>
      <c r="V59" s="88">
        <v>0</v>
      </c>
      <c r="W59" s="25">
        <v>4.2342008092991099</v>
      </c>
      <c r="X59" s="25">
        <v>4.2342008092991099</v>
      </c>
      <c r="Y59" s="25">
        <v>1.162410347724</v>
      </c>
      <c r="Z59" s="88">
        <v>0</v>
      </c>
      <c r="AA59" s="25">
        <v>157.553313509107</v>
      </c>
      <c r="AB59" s="88">
        <v>0</v>
      </c>
      <c r="AC59" s="88">
        <v>64490.1008173636</v>
      </c>
      <c r="AD59" s="25">
        <v>0</v>
      </c>
      <c r="AE59" s="25">
        <v>50182.597423899198</v>
      </c>
      <c r="AF59" s="25">
        <v>166.680685186923</v>
      </c>
      <c r="AG59" s="25">
        <v>10599.646847521601</v>
      </c>
      <c r="AH59" s="25">
        <v>74.758124024537594</v>
      </c>
      <c r="AI59" s="25">
        <v>0</v>
      </c>
      <c r="AJ59" s="88">
        <v>0</v>
      </c>
      <c r="AK59" s="25">
        <v>165.74514511130499</v>
      </c>
      <c r="AL59" s="25">
        <v>165.74514511130499</v>
      </c>
      <c r="AM59" s="25">
        <v>0</v>
      </c>
      <c r="AN59" s="25">
        <v>0</v>
      </c>
      <c r="AO59" s="25">
        <v>56.551700374234201</v>
      </c>
      <c r="AP59" s="25">
        <v>0</v>
      </c>
      <c r="AQ59" s="88">
        <v>0</v>
      </c>
      <c r="AR59" s="25">
        <v>0</v>
      </c>
      <c r="AS59" s="25">
        <v>8.8018794924518903E-2</v>
      </c>
      <c r="AT59" s="25">
        <v>0</v>
      </c>
      <c r="AU59" s="25">
        <v>14.8642403699354</v>
      </c>
      <c r="AV59" s="25">
        <v>0</v>
      </c>
      <c r="AW59" s="88">
        <v>58894.505354475601</v>
      </c>
      <c r="AX59" s="25">
        <v>43938.525996571501</v>
      </c>
      <c r="AY59" s="25">
        <v>4882.2958318314504</v>
      </c>
      <c r="AZ59" s="25">
        <v>48820.821828402899</v>
      </c>
      <c r="BA59" s="25">
        <v>0</v>
      </c>
      <c r="BB59" s="25">
        <v>183.321628951094</v>
      </c>
      <c r="BC59" s="25">
        <v>4.13081642663842</v>
      </c>
      <c r="BD59" s="25">
        <v>35831.365002033701</v>
      </c>
      <c r="BE59" s="25">
        <v>6.8012307302259298</v>
      </c>
      <c r="BF59" s="25">
        <v>11.2521255311761</v>
      </c>
      <c r="BG59" s="25">
        <v>217.26053693568701</v>
      </c>
      <c r="BH59" s="25">
        <v>7.3112003615580399</v>
      </c>
      <c r="BI59" s="25">
        <v>7.0352882818829204E-2</v>
      </c>
      <c r="BJ59" s="25">
        <v>1.88963309578531</v>
      </c>
      <c r="BK59" s="25">
        <v>669.41806168752998</v>
      </c>
      <c r="BL59" s="25">
        <v>668.32337218097905</v>
      </c>
      <c r="BM59" s="25">
        <v>1.09468950655048</v>
      </c>
      <c r="BN59" s="25">
        <v>0</v>
      </c>
      <c r="BO59" s="25">
        <v>2.7471433059409099E-2</v>
      </c>
      <c r="BP59" s="25">
        <v>29.150248516013999</v>
      </c>
      <c r="BQ59" s="25">
        <v>0</v>
      </c>
      <c r="BR59" s="25">
        <v>83.951167512690603</v>
      </c>
      <c r="BS59" s="25">
        <v>18.088417797913301</v>
      </c>
      <c r="BT59" s="25">
        <v>9.9776568175179801</v>
      </c>
      <c r="BU59" s="25">
        <v>226.05954518648301</v>
      </c>
      <c r="BV59" s="25">
        <v>11071.070818230901</v>
      </c>
      <c r="BW59" s="25">
        <v>12.9030280483033</v>
      </c>
      <c r="BX59" s="25">
        <v>39.355926850642</v>
      </c>
      <c r="BY59" s="25">
        <v>9.4014054465186694E-2</v>
      </c>
      <c r="BZ59" s="25">
        <v>503.22861687527899</v>
      </c>
      <c r="CA59" s="25">
        <v>27986.7896125148</v>
      </c>
      <c r="CB59" s="25">
        <v>4.1185397024862499E-4</v>
      </c>
      <c r="CC59" s="25">
        <v>0</v>
      </c>
      <c r="CD59" s="25">
        <v>53.049493141972199</v>
      </c>
      <c r="CE59" s="88">
        <v>0</v>
      </c>
      <c r="CF59" s="25">
        <v>1311.9487437226101</v>
      </c>
      <c r="CG59" s="25">
        <v>48298.624752393298</v>
      </c>
      <c r="CH59" s="25">
        <v>22.2720684996446</v>
      </c>
      <c r="CJ59" s="22">
        <f>+(AE59-B59)/(B59+1E-50)</f>
        <v>2.6114888465825453E-3</v>
      </c>
      <c r="CK59" s="22">
        <f>+(AU59-C59)/(C59+1E-50)</f>
        <v>2.817950046768272E-3</v>
      </c>
      <c r="CL59" s="22">
        <f>+(AZ59-D59)/(D59+1E-50)</f>
        <v>2.6626183130896222E-3</v>
      </c>
      <c r="CM59" s="22">
        <f>+(BK59-E59)/(E59+1E-50)</f>
        <v>2.7079674502318244E-3</v>
      </c>
      <c r="CN59" s="22">
        <f>+(BL59-F59)/(F59+1E-50)</f>
        <v>2.7079416516789939E-3</v>
      </c>
      <c r="CO59" s="22">
        <f>+(BZ59-G59)/(G59+1E-50)</f>
        <v>2.6264091336970705E-3</v>
      </c>
      <c r="CP59" s="22">
        <f>+(CG59-H59)/(H59+1E-50)</f>
        <v>1.8452544565532396E-3</v>
      </c>
      <c r="CQ59" s="72">
        <f>+(X59-I59)/(I59+1E-50)</f>
        <v>4.23420080929911E+50</v>
      </c>
      <c r="CR59" s="72">
        <f>+(AA59-J59)/(J59+1E-50)</f>
        <v>1.5755331350910699E+52</v>
      </c>
      <c r="CS59" s="22">
        <f>+(AD59-K59)/(K59+1E-50)</f>
        <v>0</v>
      </c>
      <c r="CT59" s="72">
        <f>+(AL59-L59)/(L59+1E-50)</f>
        <v>1.65745145111305E+52</v>
      </c>
      <c r="CU59" s="22">
        <f>+(AM59-M59)/(M59+1E-50)</f>
        <v>0</v>
      </c>
      <c r="CV59" s="72">
        <f>+(AS59-N59)/(N59+1E-50)</f>
        <v>8.8018794924518899E+48</v>
      </c>
      <c r="CW59" s="79">
        <f>+(V59-O59)/(O59+1E-50)</f>
        <v>0</v>
      </c>
      <c r="CX59" s="79">
        <f>+(AB59-P59)/(P59+1E-50)</f>
        <v>0</v>
      </c>
      <c r="CY59" s="72">
        <f>+(AT59-Q59)/(Q59+1E-50)</f>
        <v>0</v>
      </c>
    </row>
    <row r="60" spans="1:103" x14ac:dyDescent="0.25">
      <c r="B60" s="25"/>
      <c r="C60" s="25"/>
      <c r="D60" s="25"/>
      <c r="E60" s="25"/>
      <c r="F60" s="25"/>
      <c r="G60" s="25"/>
      <c r="H60" s="25"/>
      <c r="I60" s="51"/>
      <c r="J60" s="51"/>
      <c r="K60" s="25"/>
      <c r="L60" s="51"/>
      <c r="M60" s="25"/>
      <c r="N60" s="51"/>
      <c r="O60" s="25"/>
      <c r="P60" s="25"/>
      <c r="Q60" s="51"/>
      <c r="R60" s="25"/>
      <c r="CK60" s="22"/>
      <c r="CL60" s="22"/>
      <c r="CM60" s="22"/>
      <c r="CN60" s="22"/>
      <c r="CO60" s="22"/>
      <c r="CP60" s="22"/>
      <c r="CQ60" s="72"/>
      <c r="CR60" s="72"/>
      <c r="CS60" s="22"/>
      <c r="CT60" s="72"/>
      <c r="CU60" s="22"/>
      <c r="CV60" s="72"/>
      <c r="CW60" s="22"/>
      <c r="CX60" s="22"/>
      <c r="CY60" s="72"/>
    </row>
    <row r="61" spans="1:103" x14ac:dyDescent="0.25">
      <c r="A61" s="2" t="s">
        <v>55</v>
      </c>
      <c r="B61" s="1">
        <f>SUM(B3:B55)</f>
        <v>238930.47493216596</v>
      </c>
      <c r="C61" s="1">
        <f t="shared" ref="C61:Q61" si="30">SUM(C3:C55)</f>
        <v>326.15299406979995</v>
      </c>
      <c r="D61" s="1">
        <f t="shared" si="30"/>
        <v>450973.11477404309</v>
      </c>
      <c r="E61" s="1">
        <f t="shared" si="30"/>
        <v>18765.442186070399</v>
      </c>
      <c r="F61" s="1">
        <f t="shared" si="30"/>
        <v>17237.034593837499</v>
      </c>
      <c r="G61" s="1">
        <f t="shared" si="30"/>
        <v>68054.934807296697</v>
      </c>
      <c r="H61" s="1">
        <f t="shared" si="30"/>
        <v>229116.68986867394</v>
      </c>
      <c r="I61" s="52">
        <f t="shared" si="30"/>
        <v>2328.2467623017001</v>
      </c>
      <c r="J61" s="52">
        <f t="shared" si="30"/>
        <v>1008.4135319784</v>
      </c>
      <c r="K61" s="1">
        <f t="shared" si="30"/>
        <v>3.4061377874000001</v>
      </c>
      <c r="L61" s="52">
        <f t="shared" si="30"/>
        <v>10986.6406814971</v>
      </c>
      <c r="M61" s="1">
        <f t="shared" si="30"/>
        <v>5.0682117849999999</v>
      </c>
      <c r="N61" s="52">
        <f t="shared" si="30"/>
        <v>1148.4988428485999</v>
      </c>
      <c r="O61" s="1">
        <f t="shared" si="30"/>
        <v>1831.0836857423999</v>
      </c>
      <c r="P61" s="1">
        <f t="shared" si="30"/>
        <v>197.73043568540004</v>
      </c>
      <c r="Q61" s="1">
        <f t="shared" si="30"/>
        <v>19.698134645878994</v>
      </c>
      <c r="T61" s="1">
        <f>SUM(T3:T59)</f>
        <v>21.922016321889796</v>
      </c>
      <c r="U61" s="1">
        <f t="shared" ref="U61:CF61" si="31">SUM(U3:U59)</f>
        <v>577.7996933096266</v>
      </c>
      <c r="V61" s="1">
        <f t="shared" si="31"/>
        <v>1828.6888579033816</v>
      </c>
      <c r="W61" s="1">
        <f t="shared" si="31"/>
        <v>701.67019756267086</v>
      </c>
      <c r="X61" s="1">
        <f t="shared" si="31"/>
        <v>699.9693766381647</v>
      </c>
      <c r="Y61" s="1">
        <f t="shared" si="31"/>
        <v>156.19456430240928</v>
      </c>
      <c r="Z61" s="1">
        <f t="shared" si="31"/>
        <v>10.270299020236273</v>
      </c>
      <c r="AA61" s="1">
        <f t="shared" si="31"/>
        <v>2774.263459879844</v>
      </c>
      <c r="AB61" s="1">
        <f t="shared" si="31"/>
        <v>197.41588722309035</v>
      </c>
      <c r="AC61" s="1">
        <f t="shared" si="31"/>
        <v>986720.2610366845</v>
      </c>
      <c r="AD61" s="1">
        <f t="shared" si="31"/>
        <v>3.4154311011313014</v>
      </c>
      <c r="AE61" s="1">
        <f t="shared" si="31"/>
        <v>279561.69105126109</v>
      </c>
      <c r="AF61" s="1">
        <f t="shared" si="31"/>
        <v>6330.0926426655415</v>
      </c>
      <c r="AG61" s="1">
        <f t="shared" si="31"/>
        <v>171888.34567240725</v>
      </c>
      <c r="AH61" s="1">
        <f t="shared" si="31"/>
        <v>3712.4182548659987</v>
      </c>
      <c r="AI61" s="1">
        <f t="shared" si="31"/>
        <v>161.05233766407113</v>
      </c>
      <c r="AJ61" s="1">
        <f t="shared" si="31"/>
        <v>12.656618220043965</v>
      </c>
      <c r="AK61" s="1">
        <f t="shared" si="31"/>
        <v>11196.929367445589</v>
      </c>
      <c r="AL61" s="1">
        <f t="shared" si="31"/>
        <v>11196.929367445589</v>
      </c>
      <c r="AM61" s="1">
        <f t="shared" si="31"/>
        <v>5.082020683983802</v>
      </c>
      <c r="AN61" s="1">
        <f t="shared" si="31"/>
        <v>0</v>
      </c>
      <c r="AO61" s="1">
        <f t="shared" si="31"/>
        <v>3258.1214813898609</v>
      </c>
      <c r="AP61" s="1">
        <f t="shared" si="31"/>
        <v>13.294898702830997</v>
      </c>
      <c r="AQ61" s="1">
        <f t="shared" si="31"/>
        <v>467.99074673843512</v>
      </c>
      <c r="AR61" s="1">
        <f t="shared" si="31"/>
        <v>53.975796862363076</v>
      </c>
      <c r="AS61" s="1">
        <f t="shared" si="31"/>
        <v>388.05136722713763</v>
      </c>
      <c r="AT61" s="1">
        <f t="shared" si="31"/>
        <v>5.2980318893331386</v>
      </c>
      <c r="AU61" s="1">
        <f t="shared" si="31"/>
        <v>341.61821538332424</v>
      </c>
      <c r="AV61" s="1">
        <f t="shared" si="31"/>
        <v>0</v>
      </c>
      <c r="AW61" s="1">
        <f t="shared" si="31"/>
        <v>448849.64054547931</v>
      </c>
      <c r="AX61" s="1">
        <f t="shared" si="31"/>
        <v>414276.03010063124</v>
      </c>
      <c r="AY61" s="1">
        <f t="shared" si="31"/>
        <v>46030.83991871326</v>
      </c>
      <c r="AZ61" s="1">
        <f t="shared" si="31"/>
        <v>460306.87001934391</v>
      </c>
      <c r="BA61" s="1">
        <f t="shared" si="31"/>
        <v>0.14591135468591362</v>
      </c>
      <c r="BB61" s="1">
        <f t="shared" si="31"/>
        <v>11185.700687454915</v>
      </c>
      <c r="BC61" s="1">
        <f t="shared" si="31"/>
        <v>120.86565367146137</v>
      </c>
      <c r="BD61" s="1">
        <f t="shared" si="31"/>
        <v>149287.38485542394</v>
      </c>
      <c r="BE61" s="1">
        <f t="shared" si="31"/>
        <v>160.58410929937577</v>
      </c>
      <c r="BF61" s="1">
        <f t="shared" si="31"/>
        <v>380.45533641907889</v>
      </c>
      <c r="BG61" s="1">
        <f t="shared" si="31"/>
        <v>1207.5579887260346</v>
      </c>
      <c r="BH61" s="1">
        <f t="shared" si="31"/>
        <v>217.65934870190333</v>
      </c>
      <c r="BI61" s="1">
        <f t="shared" si="31"/>
        <v>107.08096628654539</v>
      </c>
      <c r="BJ61" s="1">
        <f t="shared" si="31"/>
        <v>52.253416695606234</v>
      </c>
      <c r="BK61" s="1">
        <f t="shared" si="31"/>
        <v>18407.322781104976</v>
      </c>
      <c r="BL61" s="1">
        <f t="shared" si="31"/>
        <v>17447.751522045557</v>
      </c>
      <c r="BM61" s="1">
        <f t="shared" si="31"/>
        <v>959.57125905941587</v>
      </c>
      <c r="BN61" s="1">
        <f t="shared" si="31"/>
        <v>0.19357013533557063</v>
      </c>
      <c r="BO61" s="1">
        <f t="shared" si="31"/>
        <v>8.6510348393588898E-2</v>
      </c>
      <c r="BP61" s="1">
        <f t="shared" si="31"/>
        <v>2986.142306660337</v>
      </c>
      <c r="BQ61" s="1">
        <f t="shared" si="31"/>
        <v>0.30587206272369921</v>
      </c>
      <c r="BR61" s="1">
        <f t="shared" si="31"/>
        <v>2583.8390422129091</v>
      </c>
      <c r="BS61" s="1">
        <f t="shared" si="31"/>
        <v>618.90745027221601</v>
      </c>
      <c r="BT61" s="1">
        <f t="shared" si="31"/>
        <v>339.79012973111639</v>
      </c>
      <c r="BU61" s="1">
        <f t="shared" si="31"/>
        <v>6477.4384537010419</v>
      </c>
      <c r="BV61" s="1">
        <f t="shared" si="31"/>
        <v>77120.593460161137</v>
      </c>
      <c r="BW61" s="1">
        <f t="shared" si="31"/>
        <v>353.95423804428697</v>
      </c>
      <c r="BX61" s="1">
        <f t="shared" si="31"/>
        <v>1769.7525935535607</v>
      </c>
      <c r="BY61" s="1">
        <f t="shared" si="31"/>
        <v>70.884535523639272</v>
      </c>
      <c r="BZ61" s="1">
        <f t="shared" si="31"/>
        <v>67085.987751180583</v>
      </c>
      <c r="CA61" s="1">
        <f t="shared" si="31"/>
        <v>85793.232013699104</v>
      </c>
      <c r="CB61" s="1">
        <f t="shared" si="31"/>
        <v>4.9914621422801064E-2</v>
      </c>
      <c r="CC61" s="1">
        <f t="shared" si="31"/>
        <v>11.823096484963097</v>
      </c>
      <c r="CD61" s="1">
        <f t="shared" si="31"/>
        <v>3767.418494537982</v>
      </c>
      <c r="CE61" s="1">
        <f t="shared" si="31"/>
        <v>1.60234580928917E-3</v>
      </c>
      <c r="CF61" s="1">
        <f t="shared" si="31"/>
        <v>4131.1123279906924</v>
      </c>
      <c r="CG61" s="1">
        <f>SUM(CG3:CG59)</f>
        <v>276287.20929488022</v>
      </c>
      <c r="CH61" s="1">
        <f>SUM(CH3:CH59)</f>
        <v>2552.2650341581616</v>
      </c>
      <c r="CJ61" s="22">
        <f>+(AE61-B61)/(B61+1E-50)</f>
        <v>0.1700545572122209</v>
      </c>
      <c r="CK61" s="22">
        <f>+(AU61-C61)/(C61+1E-50)</f>
        <v>4.7417076018669284E-2</v>
      </c>
      <c r="CL61" s="22">
        <f>+(AZ61-D61)/(D61+1E-50)</f>
        <v>2.0696921700038454E-2</v>
      </c>
      <c r="CM61" s="22">
        <f>+(BK61-E61)/(E61+1E-50)</f>
        <v>-1.9083984348168177E-2</v>
      </c>
      <c r="CN61" s="22">
        <f>+(BL61-F61)/(F61+1E-50)</f>
        <v>1.2224662372226842E-2</v>
      </c>
      <c r="CO61" s="22">
        <f>+(BZ61-G61)/(G61+1E-50)</f>
        <v>-1.4237719261061226E-2</v>
      </c>
      <c r="CP61" s="22">
        <f>+(CG61-H61)/(H61+1E-50)</f>
        <v>0.20587989226469564</v>
      </c>
      <c r="CQ61" s="72">
        <f>+(X61-I61)/(I61+1E-50)</f>
        <v>-0.6993577364857253</v>
      </c>
      <c r="CR61" s="72">
        <f>+(AA61-J61)/(J61+1E-50)</f>
        <v>1.7511168502836674</v>
      </c>
      <c r="CS61" s="22">
        <f>+(AD61-K61)/(K61+1E-50)</f>
        <v>2.7284021702466779E-3</v>
      </c>
      <c r="CT61" s="72">
        <f>+(AL61-L61)/(L61+1E-50)</f>
        <v>1.9140398966778136E-2</v>
      </c>
      <c r="CU61" s="22">
        <f>+(AM61-M61)/(M61+1E-50)</f>
        <v>2.7246096985669098E-3</v>
      </c>
      <c r="CV61" s="72">
        <f>+(AS61-N61)/(N61+1E-50)</f>
        <v>-0.66212297936264242</v>
      </c>
      <c r="CW61" s="79">
        <f>+(V61-O61)/(O61+1E-50)</f>
        <v>-1.3078745977944182E-3</v>
      </c>
      <c r="CX61" s="79">
        <f>+(AB61-P61)/(P61+1E-50)</f>
        <v>-1.5907943621292148E-3</v>
      </c>
      <c r="CY61" s="72">
        <f>+(AT61-Q61)/(Q61+1E-50)</f>
        <v>-0.73103890370444147</v>
      </c>
    </row>
    <row r="62" spans="1:103" x14ac:dyDescent="0.25">
      <c r="A62" s="2" t="s">
        <v>56</v>
      </c>
      <c r="B62" s="1">
        <f>SUM(B2:B54)</f>
        <v>228770.85981116595</v>
      </c>
      <c r="C62" s="1">
        <f t="shared" ref="C62:Q62" si="32">SUM(C2:C54)</f>
        <v>326.10278010079992</v>
      </c>
      <c r="D62" s="1">
        <f t="shared" si="32"/>
        <v>410387.21739504312</v>
      </c>
      <c r="E62" s="1">
        <f t="shared" si="32"/>
        <v>17670.1990608704</v>
      </c>
      <c r="F62" s="1">
        <f t="shared" si="32"/>
        <v>16734.5087592075</v>
      </c>
      <c r="G62" s="1">
        <f t="shared" si="32"/>
        <v>66401.471703396703</v>
      </c>
      <c r="H62" s="1">
        <f t="shared" si="32"/>
        <v>227428.09403347396</v>
      </c>
      <c r="I62" s="52">
        <f t="shared" si="32"/>
        <v>2319.8690176140999</v>
      </c>
      <c r="J62" s="52">
        <f t="shared" si="32"/>
        <v>1005.8801546265</v>
      </c>
      <c r="K62" s="1">
        <f t="shared" si="32"/>
        <v>3.4061377874000001</v>
      </c>
      <c r="L62" s="52">
        <f t="shared" si="32"/>
        <v>10914.019211917099</v>
      </c>
      <c r="M62" s="1">
        <f t="shared" si="32"/>
        <v>5.0682117849999999</v>
      </c>
      <c r="N62" s="52">
        <f t="shared" si="32"/>
        <v>1145.6047685149999</v>
      </c>
      <c r="O62" s="1">
        <f t="shared" si="32"/>
        <v>1823.7135835874999</v>
      </c>
      <c r="P62" s="1">
        <f t="shared" si="32"/>
        <v>196.87841882550003</v>
      </c>
      <c r="Q62" s="1">
        <f t="shared" si="32"/>
        <v>19.458331762878995</v>
      </c>
      <c r="T62" s="1">
        <f t="shared" ref="T62:CE62" si="33">SUM(T2:T54)</f>
        <v>21.922016321889796</v>
      </c>
      <c r="U62" s="1">
        <f t="shared" si="33"/>
        <v>577.7996933096266</v>
      </c>
      <c r="V62" s="1">
        <f t="shared" si="33"/>
        <v>1828.6888579033816</v>
      </c>
      <c r="W62" s="1">
        <f t="shared" si="33"/>
        <v>697.4359967533718</v>
      </c>
      <c r="X62" s="1">
        <f t="shared" si="33"/>
        <v>695.73517582886564</v>
      </c>
      <c r="Y62" s="1">
        <f t="shared" si="33"/>
        <v>155.03215395468527</v>
      </c>
      <c r="Z62" s="1">
        <f t="shared" si="33"/>
        <v>10.270299020236273</v>
      </c>
      <c r="AA62" s="1">
        <f t="shared" si="33"/>
        <v>2616.7101463707372</v>
      </c>
      <c r="AB62" s="1">
        <f t="shared" si="33"/>
        <v>197.41588722309035</v>
      </c>
      <c r="AC62" s="1">
        <f t="shared" si="33"/>
        <v>922230.16021932091</v>
      </c>
      <c r="AD62" s="1">
        <f t="shared" si="33"/>
        <v>3.4154311011313014</v>
      </c>
      <c r="AE62" s="1">
        <f t="shared" si="33"/>
        <v>229379.0936273619</v>
      </c>
      <c r="AF62" s="1">
        <f t="shared" si="33"/>
        <v>6163.4119574786182</v>
      </c>
      <c r="AG62" s="1">
        <f t="shared" si="33"/>
        <v>161288.69882488565</v>
      </c>
      <c r="AH62" s="1">
        <f t="shared" si="33"/>
        <v>3637.6601308414611</v>
      </c>
      <c r="AI62" s="1">
        <f t="shared" si="33"/>
        <v>161.05233766407113</v>
      </c>
      <c r="AJ62" s="1">
        <f t="shared" si="33"/>
        <v>12.656618220043965</v>
      </c>
      <c r="AK62" s="1">
        <f t="shared" si="33"/>
        <v>11031.184222334285</v>
      </c>
      <c r="AL62" s="1">
        <f t="shared" si="33"/>
        <v>11031.184222334285</v>
      </c>
      <c r="AM62" s="1">
        <f t="shared" si="33"/>
        <v>5.082020683983802</v>
      </c>
      <c r="AN62" s="1">
        <f t="shared" si="33"/>
        <v>0</v>
      </c>
      <c r="AO62" s="1">
        <f t="shared" si="33"/>
        <v>3201.5697810156266</v>
      </c>
      <c r="AP62" s="1">
        <f t="shared" si="33"/>
        <v>13.294898702830997</v>
      </c>
      <c r="AQ62" s="1">
        <f t="shared" si="33"/>
        <v>467.99074673843512</v>
      </c>
      <c r="AR62" s="1">
        <f t="shared" si="33"/>
        <v>53.975796862363076</v>
      </c>
      <c r="AS62" s="1">
        <f t="shared" si="33"/>
        <v>387.96334843221314</v>
      </c>
      <c r="AT62" s="1">
        <f t="shared" si="33"/>
        <v>5.2980318893331386</v>
      </c>
      <c r="AU62" s="1">
        <f t="shared" si="33"/>
        <v>326.75397501338887</v>
      </c>
      <c r="AV62" s="1">
        <f t="shared" si="33"/>
        <v>0</v>
      </c>
      <c r="AW62" s="1">
        <f t="shared" si="33"/>
        <v>389955.13519100373</v>
      </c>
      <c r="AX62" s="1">
        <f t="shared" si="33"/>
        <v>370337.50410405971</v>
      </c>
      <c r="AY62" s="1">
        <f t="shared" si="33"/>
        <v>41148.544086881811</v>
      </c>
      <c r="AZ62" s="1">
        <f t="shared" si="33"/>
        <v>411486.04819094104</v>
      </c>
      <c r="BA62" s="1">
        <f t="shared" si="33"/>
        <v>0.14591135468591362</v>
      </c>
      <c r="BB62" s="1">
        <f t="shared" si="33"/>
        <v>11002.37905850382</v>
      </c>
      <c r="BC62" s="1">
        <f t="shared" si="33"/>
        <v>116.73483724482296</v>
      </c>
      <c r="BD62" s="1">
        <f t="shared" si="33"/>
        <v>113456.01985339024</v>
      </c>
      <c r="BE62" s="1">
        <f t="shared" si="33"/>
        <v>153.78287856914983</v>
      </c>
      <c r="BF62" s="1">
        <f t="shared" si="33"/>
        <v>369.2032108879028</v>
      </c>
      <c r="BG62" s="1">
        <f t="shared" si="33"/>
        <v>990.29745179034762</v>
      </c>
      <c r="BH62" s="1">
        <f t="shared" si="33"/>
        <v>210.34814834034529</v>
      </c>
      <c r="BI62" s="1">
        <f t="shared" si="33"/>
        <v>107.01061340372657</v>
      </c>
      <c r="BJ62" s="1">
        <f t="shared" si="33"/>
        <v>50.363783599820927</v>
      </c>
      <c r="BK62" s="1">
        <f t="shared" si="33"/>
        <v>17737.904719417445</v>
      </c>
      <c r="BL62" s="1">
        <f t="shared" si="33"/>
        <v>16779.42814986458</v>
      </c>
      <c r="BM62" s="1">
        <f t="shared" si="33"/>
        <v>958.47656955286539</v>
      </c>
      <c r="BN62" s="1">
        <f t="shared" si="33"/>
        <v>0.19357013533557063</v>
      </c>
      <c r="BO62" s="1">
        <f t="shared" si="33"/>
        <v>5.9038915334179792E-2</v>
      </c>
      <c r="BP62" s="1">
        <f t="shared" si="33"/>
        <v>2956.992058144323</v>
      </c>
      <c r="BQ62" s="1">
        <f t="shared" si="33"/>
        <v>0.30587206272369921</v>
      </c>
      <c r="BR62" s="1">
        <f t="shared" si="33"/>
        <v>2499.8878747002186</v>
      </c>
      <c r="BS62" s="1">
        <f t="shared" si="33"/>
        <v>600.81903247430273</v>
      </c>
      <c r="BT62" s="1">
        <f t="shared" si="33"/>
        <v>329.81247291359841</v>
      </c>
      <c r="BU62" s="1">
        <f t="shared" si="33"/>
        <v>6251.378908514559</v>
      </c>
      <c r="BV62" s="1">
        <f t="shared" si="33"/>
        <v>66049.522641930234</v>
      </c>
      <c r="BW62" s="1">
        <f t="shared" si="33"/>
        <v>341.05120999598364</v>
      </c>
      <c r="BX62" s="1">
        <f t="shared" si="33"/>
        <v>1730.3966667029188</v>
      </c>
      <c r="BY62" s="1">
        <f t="shared" si="33"/>
        <v>70.790521469174081</v>
      </c>
      <c r="BZ62" s="1">
        <f t="shared" si="33"/>
        <v>66582.759134305306</v>
      </c>
      <c r="CA62" s="1">
        <f t="shared" si="33"/>
        <v>57806.442401184308</v>
      </c>
      <c r="CB62" s="1">
        <f t="shared" si="33"/>
        <v>4.9502767452552436E-2</v>
      </c>
      <c r="CC62" s="1">
        <f t="shared" si="33"/>
        <v>11.823096484963097</v>
      </c>
      <c r="CD62" s="1">
        <f t="shared" si="33"/>
        <v>3714.3690013960099</v>
      </c>
      <c r="CE62" s="1">
        <f t="shared" si="33"/>
        <v>1.60234580928917E-3</v>
      </c>
      <c r="CF62" s="1">
        <f>SUM(CF2:CF54)</f>
        <v>2819.1635842680826</v>
      </c>
      <c r="CG62" s="1">
        <f>SUM(CG2:CG54)</f>
        <v>227988.58454248693</v>
      </c>
      <c r="CH62" s="1">
        <f>SUM(CH2:CH54)</f>
        <v>2529.9929656585168</v>
      </c>
      <c r="CJ62" s="22">
        <f>+(AE62-B62)/(B62+1E-50)</f>
        <v>2.6587031962812153E-3</v>
      </c>
      <c r="CK62" s="22">
        <f>+(AU62-C62)/(C62+1E-50)</f>
        <v>1.9969008310437011E-3</v>
      </c>
      <c r="CL62" s="22">
        <f>+(AZ62-D62)/(D62+1E-50)</f>
        <v>2.677546349695832E-3</v>
      </c>
      <c r="CM62" s="22">
        <f>+(BK62-E62)/(E62+1E-50)</f>
        <v>3.8316296445678188E-3</v>
      </c>
      <c r="CN62" s="22">
        <f>+(BL62-F62)/(F62+1E-50)</f>
        <v>2.6842371833810069E-3</v>
      </c>
      <c r="CO62" s="22">
        <f>+(BZ62-G62)/(G62+1E-50)</f>
        <v>2.7301718811050106E-3</v>
      </c>
      <c r="CP62" s="22">
        <f>+(CG62-H62)/(H62+1E-50)</f>
        <v>2.4644734916983487E-3</v>
      </c>
      <c r="CQ62" s="72">
        <f>+(X62-I62)/(I62+1E-50)</f>
        <v>-0.70009721646077949</v>
      </c>
      <c r="CR62" s="72">
        <f>+(AA62-J62)/(J62+1E-50)</f>
        <v>1.6014134331364407</v>
      </c>
      <c r="CS62" s="22">
        <f>+(AD62-K62)/(K62+1E-50)</f>
        <v>2.7284021702466779E-3</v>
      </c>
      <c r="CT62" s="72">
        <f>+(AL62-L62)/(L62+1E-50)</f>
        <v>1.0735276174816743E-2</v>
      </c>
      <c r="CU62" s="22">
        <f>+(AM62-M62)/(M62+1E-50)</f>
        <v>2.7246096985669098E-3</v>
      </c>
      <c r="CV62" s="72">
        <f>+(AS62-N62)/(N62+1E-50)</f>
        <v>-0.6613462521327369</v>
      </c>
      <c r="CW62" s="79">
        <f>+(V62-O62)/(O62+1E-50)</f>
        <v>2.7281007065235938E-3</v>
      </c>
      <c r="CX62" s="79">
        <f>+(AB62-P62)/(P62+1E-50)</f>
        <v>2.7299508031232871E-3</v>
      </c>
      <c r="CY62" s="72">
        <f>+(AT62-Q62)/(Q62+1E-50)</f>
        <v>-0.72772424923701384</v>
      </c>
    </row>
    <row r="63" spans="1:103" x14ac:dyDescent="0.25">
      <c r="A63" s="27" t="s">
        <v>238</v>
      </c>
      <c r="B63" s="25">
        <f>+B3+B5+B8+B9+B11+B12+B14+B15+B16+B17+B18+B19+B20+B21+B22+B23+B24+B25+B26+B28+B30+B31+B33+B34+B35+B36+B37+B39+B40+B41+B42+B43+B44+B46+B47+B49+B50+B10</f>
        <v>151721.47428515597</v>
      </c>
      <c r="C63" s="25">
        <f t="shared" ref="C63:Q63" si="34">+C3+C5+C8+C9+C11+C12+C14+C15+C16+C17+C18+C19+C20+C21+C22+C23+C24+C25+C26+C28+C30+C31+C33+C34+C35+C36+C37+C39+C40+C41+C42+C43+C44+C46+C47+C49+C50+C10</f>
        <v>265.45705721979994</v>
      </c>
      <c r="D63" s="25">
        <f t="shared" si="34"/>
        <v>316396.93362592295</v>
      </c>
      <c r="E63" s="25">
        <f t="shared" si="34"/>
        <v>13872.594031091401</v>
      </c>
      <c r="F63" s="25">
        <f t="shared" si="34"/>
        <v>13228.567007135498</v>
      </c>
      <c r="G63" s="25">
        <f t="shared" si="34"/>
        <v>47027.909370148394</v>
      </c>
      <c r="H63" s="25">
        <f t="shared" si="34"/>
        <v>109863.18603781698</v>
      </c>
      <c r="I63" s="25">
        <f t="shared" si="34"/>
        <v>2276.0272917701996</v>
      </c>
      <c r="J63" s="25">
        <f t="shared" si="34"/>
        <v>965.2329599732999</v>
      </c>
      <c r="K63" s="25">
        <f t="shared" si="34"/>
        <v>3.3338637499999999</v>
      </c>
      <c r="L63" s="25">
        <f t="shared" si="34"/>
        <v>10475.458788279</v>
      </c>
      <c r="M63" s="25">
        <f t="shared" si="34"/>
        <v>4.5945</v>
      </c>
      <c r="N63" s="25">
        <f t="shared" si="34"/>
        <v>1132.0466703123998</v>
      </c>
      <c r="O63" s="25">
        <f t="shared" si="34"/>
        <v>1800.8253657087002</v>
      </c>
      <c r="P63" s="25">
        <f t="shared" si="34"/>
        <v>194.41620033669997</v>
      </c>
      <c r="Q63" s="25">
        <f t="shared" si="34"/>
        <v>18.372113157078996</v>
      </c>
    </row>
    <row r="69" spans="2:8" x14ac:dyDescent="0.25">
      <c r="B69" s="88"/>
      <c r="C69" s="88"/>
      <c r="D69" s="88"/>
      <c r="E69" s="88"/>
      <c r="F69" s="88"/>
      <c r="G69" s="88"/>
      <c r="H69" s="88"/>
    </row>
    <row r="70" spans="2:8" x14ac:dyDescent="0.25">
      <c r="B70" s="87"/>
      <c r="C70" s="87"/>
      <c r="D70" s="87"/>
      <c r="E70" s="87"/>
      <c r="F70" s="87"/>
      <c r="G70" s="87"/>
      <c r="H70" s="87"/>
    </row>
    <row r="71" spans="2:8" x14ac:dyDescent="0.25">
      <c r="B71" s="88"/>
      <c r="C71" s="88"/>
      <c r="D71" s="88"/>
      <c r="E71" s="88"/>
      <c r="F71" s="88"/>
      <c r="G71" s="88"/>
      <c r="H71" s="88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V64"/>
  <sheetViews>
    <sheetView zoomScale="85" zoomScaleNormal="85" workbookViewId="0">
      <pane xSplit="1" ySplit="2" topLeftCell="R3" activePane="bottomRight" state="frozen"/>
      <selection pane="topRight" activeCell="B1" sqref="B1"/>
      <selection pane="bottomLeft" activeCell="A3" sqref="A3"/>
      <selection pane="bottomRight" activeCell="Z36" sqref="Z36"/>
    </sheetView>
  </sheetViews>
  <sheetFormatPr defaultRowHeight="15" x14ac:dyDescent="0.25"/>
  <cols>
    <col min="1" max="1" width="19.5703125" bestFit="1" customWidth="1"/>
    <col min="8" max="16" width="9.140625" style="27"/>
    <col min="18" max="18" width="14.7109375" customWidth="1"/>
    <col min="19" max="19" width="6" style="88" bestFit="1" customWidth="1"/>
    <col min="20" max="20" width="5.42578125" style="25" bestFit="1" customWidth="1"/>
    <col min="21" max="21" width="9.85546875" style="25" bestFit="1" customWidth="1"/>
    <col min="22" max="22" width="5.7109375" style="25" bestFit="1" customWidth="1"/>
    <col min="23" max="23" width="14.5703125" style="25" bestFit="1" customWidth="1"/>
    <col min="24" max="24" width="5.5703125" style="25" bestFit="1" customWidth="1"/>
    <col min="25" max="25" width="5.42578125" style="88" bestFit="1" customWidth="1"/>
    <col min="26" max="26" width="6.7109375" style="25" bestFit="1" customWidth="1"/>
    <col min="27" max="27" width="13.42578125" style="25" bestFit="1" customWidth="1"/>
    <col min="28" max="28" width="9.28515625" style="25" bestFit="1" customWidth="1"/>
    <col min="29" max="29" width="4" style="25" bestFit="1" customWidth="1"/>
    <col min="30" max="30" width="7.7109375" style="25" bestFit="1" customWidth="1"/>
    <col min="31" max="31" width="6.7109375" style="25" bestFit="1" customWidth="1"/>
    <col min="32" max="32" width="7.7109375" style="25" bestFit="1" customWidth="1"/>
    <col min="33" max="33" width="6.7109375" style="25" bestFit="1" customWidth="1"/>
    <col min="34" max="34" width="5.85546875" style="25" bestFit="1" customWidth="1"/>
    <col min="35" max="35" width="5.7109375" style="88" bestFit="1" customWidth="1"/>
    <col min="36" max="36" width="6.7109375" style="25" bestFit="1" customWidth="1"/>
    <col min="37" max="37" width="15.42578125" style="25" bestFit="1" customWidth="1"/>
    <col min="38" max="38" width="6.5703125" style="25" bestFit="1" customWidth="1"/>
    <col min="39" max="39" width="5.7109375" style="25" bestFit="1" customWidth="1"/>
    <col min="40" max="40" width="5.140625" style="25" bestFit="1" customWidth="1"/>
    <col min="41" max="41" width="5.42578125" style="88" bestFit="1" customWidth="1"/>
    <col min="42" max="42" width="4.140625" style="25" bestFit="1" customWidth="1"/>
    <col min="43" max="43" width="6.5703125" style="25" bestFit="1" customWidth="1"/>
    <col min="44" max="44" width="6.140625" style="25" bestFit="1" customWidth="1"/>
    <col min="45" max="45" width="4.85546875" style="25" bestFit="1" customWidth="1"/>
    <col min="46" max="46" width="10" style="25" bestFit="1" customWidth="1"/>
    <col min="47" max="47" width="9.28515625" style="88" bestFit="1" customWidth="1"/>
    <col min="48" max="48" width="7.7109375" style="25" bestFit="1" customWidth="1"/>
    <col min="49" max="49" width="6.7109375" style="25" bestFit="1" customWidth="1"/>
    <col min="50" max="50" width="7.7109375" style="25" bestFit="1" customWidth="1"/>
    <col min="51" max="51" width="6" style="25" bestFit="1" customWidth="1"/>
    <col min="52" max="52" width="5.7109375" style="25" bestFit="1" customWidth="1"/>
    <col min="53" max="53" width="4.28515625" style="25" bestFit="1" customWidth="1"/>
    <col min="54" max="54" width="9.28515625" style="25" bestFit="1" customWidth="1"/>
    <col min="55" max="55" width="4.5703125" style="25" bestFit="1" customWidth="1"/>
    <col min="56" max="56" width="4.140625" style="25" bestFit="1" customWidth="1"/>
    <col min="57" max="57" width="4.28515625" style="25" bestFit="1" customWidth="1"/>
    <col min="58" max="58" width="4.140625" style="25" bestFit="1" customWidth="1"/>
    <col min="59" max="59" width="5.85546875" style="25" bestFit="1" customWidth="1"/>
    <col min="60" max="60" width="3.28515625" style="25" bestFit="1" customWidth="1"/>
    <col min="61" max="61" width="6.7109375" style="25" bestFit="1" customWidth="1"/>
    <col min="62" max="62" width="6.85546875" style="25" bestFit="1" customWidth="1"/>
    <col min="63" max="63" width="5" style="25" bestFit="1" customWidth="1"/>
    <col min="64" max="64" width="5.140625" style="25" bestFit="1" customWidth="1"/>
    <col min="65" max="65" width="5.28515625" style="25" bestFit="1" customWidth="1"/>
    <col min="66" max="66" width="8.7109375" style="25" bestFit="1" customWidth="1"/>
    <col min="67" max="67" width="4.85546875" style="25" bestFit="1" customWidth="1"/>
    <col min="68" max="68" width="7.85546875" style="25" bestFit="1" customWidth="1"/>
    <col min="69" max="69" width="5.85546875" style="25" bestFit="1" customWidth="1"/>
    <col min="70" max="70" width="6" style="25" bestFit="1" customWidth="1"/>
    <col min="71" max="71" width="5.7109375" style="25" bestFit="1" customWidth="1"/>
    <col min="72" max="72" width="7.7109375" style="25" bestFit="1" customWidth="1"/>
    <col min="73" max="73" width="4.140625" style="25" bestFit="1" customWidth="1"/>
    <col min="74" max="74" width="5.7109375" style="25" bestFit="1" customWidth="1"/>
    <col min="75" max="75" width="3.85546875" style="25" bestFit="1" customWidth="1"/>
    <col min="76" max="76" width="6.7109375" style="25" bestFit="1" customWidth="1"/>
    <col min="77" max="77" width="8" style="25" bestFit="1" customWidth="1"/>
    <col min="78" max="79" width="5.28515625" style="25" bestFit="1" customWidth="1"/>
    <col min="80" max="80" width="6.7109375" style="25" bestFit="1" customWidth="1"/>
    <col min="81" max="81" width="4.85546875" style="88" bestFit="1" customWidth="1"/>
    <col min="82" max="82" width="6.7109375" style="25" customWidth="1"/>
    <col min="83" max="83" width="9.28515625" style="25" bestFit="1" customWidth="1"/>
    <col min="84" max="84" width="7.140625" style="25" bestFit="1" customWidth="1"/>
    <col min="86" max="91" width="9.140625" style="27"/>
    <col min="92" max="92" width="9.140625" style="27" customWidth="1"/>
    <col min="93" max="94" width="9.140625" style="67"/>
    <col min="95" max="95" width="9.140625" style="27"/>
    <col min="96" max="96" width="9.28515625" style="67" bestFit="1" customWidth="1"/>
    <col min="97" max="97" width="10.28515625" style="67" bestFit="1" customWidth="1"/>
    <col min="100" max="100" width="9.140625" style="67"/>
  </cols>
  <sheetData>
    <row r="1" spans="1:100" s="27" customFormat="1" x14ac:dyDescent="0.25">
      <c r="B1" s="27" t="s">
        <v>489</v>
      </c>
      <c r="R1" s="27" t="s">
        <v>490</v>
      </c>
      <c r="S1" s="88"/>
      <c r="T1" s="25"/>
      <c r="U1" s="25"/>
      <c r="V1" s="25"/>
      <c r="W1" s="25"/>
      <c r="X1" s="25"/>
      <c r="Y1" s="88"/>
      <c r="Z1" s="25"/>
      <c r="AA1" s="25"/>
      <c r="AB1" s="25"/>
      <c r="AC1" s="25"/>
      <c r="AD1" s="25"/>
      <c r="AE1" s="25"/>
      <c r="AF1" s="25"/>
      <c r="AG1" s="25"/>
      <c r="AH1" s="25"/>
      <c r="AI1" s="88"/>
      <c r="AJ1" s="25"/>
      <c r="AK1" s="25"/>
      <c r="AL1" s="25"/>
      <c r="AM1" s="25"/>
      <c r="AN1" s="25"/>
      <c r="AO1" s="88"/>
      <c r="AP1" s="25"/>
      <c r="AQ1" s="25"/>
      <c r="AR1" s="25"/>
      <c r="AS1" s="25"/>
      <c r="AT1" s="25"/>
      <c r="AU1" s="88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88"/>
      <c r="CD1" s="25"/>
      <c r="CE1" s="25"/>
      <c r="CF1" s="25"/>
      <c r="CH1" s="27" t="s">
        <v>310</v>
      </c>
      <c r="CO1" s="67"/>
      <c r="CP1" s="67"/>
      <c r="CR1" s="67"/>
      <c r="CS1" s="67"/>
      <c r="CV1" s="67"/>
    </row>
    <row r="2" spans="1:100" x14ac:dyDescent="0.25">
      <c r="A2" s="25" t="s">
        <v>52</v>
      </c>
      <c r="B2" s="25" t="s">
        <v>59</v>
      </c>
      <c r="C2" s="25" t="s">
        <v>57</v>
      </c>
      <c r="D2" s="25" t="s">
        <v>60</v>
      </c>
      <c r="E2" s="25" t="s">
        <v>54</v>
      </c>
      <c r="F2" s="25" t="s">
        <v>53</v>
      </c>
      <c r="G2" s="25" t="s">
        <v>61</v>
      </c>
      <c r="H2" s="25" t="s">
        <v>62</v>
      </c>
      <c r="I2" s="25" t="s">
        <v>63</v>
      </c>
      <c r="J2" s="25" t="s">
        <v>64</v>
      </c>
      <c r="K2" s="25" t="s">
        <v>225</v>
      </c>
      <c r="L2" s="25" t="s">
        <v>65</v>
      </c>
      <c r="M2" s="25" t="s">
        <v>68</v>
      </c>
      <c r="N2" s="25" t="s">
        <v>311</v>
      </c>
      <c r="O2" s="25" t="s">
        <v>314</v>
      </c>
      <c r="P2" s="25" t="s">
        <v>321</v>
      </c>
      <c r="R2" s="27" t="s">
        <v>226</v>
      </c>
      <c r="S2" s="88" t="s">
        <v>458</v>
      </c>
      <c r="T2" s="25" t="s">
        <v>360</v>
      </c>
      <c r="U2" s="25" t="s">
        <v>178</v>
      </c>
      <c r="V2" s="25" t="s">
        <v>131</v>
      </c>
      <c r="W2" s="25" t="s">
        <v>132</v>
      </c>
      <c r="X2" s="25" t="s">
        <v>133</v>
      </c>
      <c r="Y2" s="88" t="s">
        <v>335</v>
      </c>
      <c r="Z2" s="25" t="s">
        <v>361</v>
      </c>
      <c r="AA2" s="25" t="s">
        <v>179</v>
      </c>
      <c r="AB2" s="25" t="s">
        <v>134</v>
      </c>
      <c r="AC2" s="25" t="s">
        <v>135</v>
      </c>
      <c r="AD2" s="25" t="s">
        <v>59</v>
      </c>
      <c r="AE2" s="25" t="s">
        <v>136</v>
      </c>
      <c r="AF2" s="25" t="s">
        <v>137</v>
      </c>
      <c r="AG2" s="25" t="s">
        <v>362</v>
      </c>
      <c r="AH2" s="25" t="s">
        <v>138</v>
      </c>
      <c r="AI2" s="88" t="s">
        <v>459</v>
      </c>
      <c r="AJ2" s="25" t="s">
        <v>139</v>
      </c>
      <c r="AK2" s="25" t="s">
        <v>140</v>
      </c>
      <c r="AL2" s="25" t="s">
        <v>141</v>
      </c>
      <c r="AM2" s="25" t="s">
        <v>142</v>
      </c>
      <c r="AN2" s="25" t="s">
        <v>143</v>
      </c>
      <c r="AO2" s="88" t="s">
        <v>460</v>
      </c>
      <c r="AP2" s="25" t="s">
        <v>363</v>
      </c>
      <c r="AQ2" s="25" t="s">
        <v>144</v>
      </c>
      <c r="AR2" s="25" t="s">
        <v>368</v>
      </c>
      <c r="AS2" s="25" t="s">
        <v>57</v>
      </c>
      <c r="AT2" s="25" t="s">
        <v>128</v>
      </c>
      <c r="AU2" s="88" t="s">
        <v>461</v>
      </c>
      <c r="AV2" s="25" t="s">
        <v>145</v>
      </c>
      <c r="AW2" s="25" t="s">
        <v>146</v>
      </c>
      <c r="AX2" s="25" t="s">
        <v>60</v>
      </c>
      <c r="AY2" s="25" t="s">
        <v>147</v>
      </c>
      <c r="AZ2" s="25" t="s">
        <v>148</v>
      </c>
      <c r="BA2" s="25" t="s">
        <v>149</v>
      </c>
      <c r="BB2" s="25" t="s">
        <v>150</v>
      </c>
      <c r="BC2" s="25" t="s">
        <v>151</v>
      </c>
      <c r="BD2" s="25" t="s">
        <v>152</v>
      </c>
      <c r="BE2" s="25" t="s">
        <v>153</v>
      </c>
      <c r="BF2" s="25" t="s">
        <v>154</v>
      </c>
      <c r="BG2" s="25" t="s">
        <v>155</v>
      </c>
      <c r="BH2" s="25" t="s">
        <v>156</v>
      </c>
      <c r="BI2" s="25" t="s">
        <v>54</v>
      </c>
      <c r="BJ2" s="25" t="s">
        <v>53</v>
      </c>
      <c r="BK2" s="25" t="s">
        <v>157</v>
      </c>
      <c r="BL2" s="25" t="s">
        <v>158</v>
      </c>
      <c r="BM2" s="25" t="s">
        <v>159</v>
      </c>
      <c r="BN2" s="25" t="s">
        <v>160</v>
      </c>
      <c r="BO2" s="25" t="s">
        <v>161</v>
      </c>
      <c r="BP2" s="25" t="s">
        <v>162</v>
      </c>
      <c r="BQ2" s="25" t="s">
        <v>163</v>
      </c>
      <c r="BR2" s="25" t="s">
        <v>164</v>
      </c>
      <c r="BS2" s="25" t="s">
        <v>165</v>
      </c>
      <c r="BT2" s="25" t="s">
        <v>364</v>
      </c>
      <c r="BU2" s="25" t="s">
        <v>166</v>
      </c>
      <c r="BV2" s="25" t="s">
        <v>167</v>
      </c>
      <c r="BW2" s="25" t="s">
        <v>168</v>
      </c>
      <c r="BX2" s="25" t="s">
        <v>61</v>
      </c>
      <c r="BY2" s="25" t="s">
        <v>369</v>
      </c>
      <c r="BZ2" s="25" t="s">
        <v>169</v>
      </c>
      <c r="CA2" s="25" t="s">
        <v>170</v>
      </c>
      <c r="CB2" s="25" t="s">
        <v>171</v>
      </c>
      <c r="CC2" s="88" t="s">
        <v>172</v>
      </c>
      <c r="CD2" s="25" t="s">
        <v>173</v>
      </c>
      <c r="CE2" s="25" t="s">
        <v>174</v>
      </c>
      <c r="CF2" s="25" t="s">
        <v>370</v>
      </c>
      <c r="CH2" s="25" t="s">
        <v>59</v>
      </c>
      <c r="CI2" s="25" t="s">
        <v>57</v>
      </c>
      <c r="CJ2" s="25" t="s">
        <v>60</v>
      </c>
      <c r="CK2" s="25" t="s">
        <v>54</v>
      </c>
      <c r="CL2" s="25" t="s">
        <v>53</v>
      </c>
      <c r="CM2" s="25" t="s">
        <v>61</v>
      </c>
      <c r="CN2" s="25" t="s">
        <v>62</v>
      </c>
      <c r="CO2" s="77" t="s">
        <v>63</v>
      </c>
      <c r="CP2" s="77" t="s">
        <v>64</v>
      </c>
      <c r="CQ2" s="25" t="s">
        <v>66</v>
      </c>
      <c r="CR2" s="77" t="s">
        <v>139</v>
      </c>
      <c r="CS2" s="77" t="s">
        <v>68</v>
      </c>
      <c r="CT2" s="25" t="s">
        <v>311</v>
      </c>
      <c r="CU2" s="25" t="s">
        <v>314</v>
      </c>
      <c r="CV2" s="77" t="s">
        <v>321</v>
      </c>
    </row>
    <row r="3" spans="1:100" x14ac:dyDescent="0.25">
      <c r="A3" s="27" t="s">
        <v>0</v>
      </c>
      <c r="B3" s="25">
        <v>4890.4605005000003</v>
      </c>
      <c r="C3" s="25">
        <v>5.0567481000000003E-3</v>
      </c>
      <c r="D3" s="25">
        <v>3482.9664117000002</v>
      </c>
      <c r="E3" s="25">
        <v>70.715240809999997</v>
      </c>
      <c r="F3" s="25">
        <v>70.646583598000007</v>
      </c>
      <c r="G3" s="25">
        <v>158.83818335999999</v>
      </c>
      <c r="H3" s="25">
        <v>9655.9833968999992</v>
      </c>
      <c r="I3" s="25">
        <v>8.6441560651000007</v>
      </c>
      <c r="J3" s="25">
        <v>112.23876263</v>
      </c>
      <c r="K3" s="25">
        <v>7.8726350000000002E-4</v>
      </c>
      <c r="L3" s="25">
        <v>61.928792530999999</v>
      </c>
      <c r="M3" s="25">
        <v>5.5770277393000001</v>
      </c>
      <c r="N3" s="64">
        <v>6.4273013432999999</v>
      </c>
      <c r="O3" s="64">
        <v>1.0714841801999999</v>
      </c>
      <c r="P3" s="64">
        <v>0.19375799120000001</v>
      </c>
      <c r="R3" s="27" t="s">
        <v>0</v>
      </c>
      <c r="S3" s="88">
        <v>0</v>
      </c>
      <c r="T3" s="25">
        <v>0</v>
      </c>
      <c r="U3" s="25">
        <v>6.4451769932272498</v>
      </c>
      <c r="V3" s="25">
        <v>8.6677868046998707</v>
      </c>
      <c r="W3" s="25">
        <v>8.6677868046998707</v>
      </c>
      <c r="X3" s="25">
        <v>100.307289462455</v>
      </c>
      <c r="Y3" s="88">
        <v>0</v>
      </c>
      <c r="Z3" s="25">
        <v>114.803984916877</v>
      </c>
      <c r="AA3" s="25">
        <v>1.0744550002082001</v>
      </c>
      <c r="AB3" s="25">
        <v>250406.37244132499</v>
      </c>
      <c r="AC3" s="25">
        <v>7.88456939333982E-4</v>
      </c>
      <c r="AD3" s="25">
        <v>4904.0183784784804</v>
      </c>
      <c r="AE3" s="25">
        <v>6.8125971978339601</v>
      </c>
      <c r="AF3" s="25">
        <v>18582.2166448875</v>
      </c>
      <c r="AG3" s="25">
        <v>9.1977567904524893</v>
      </c>
      <c r="AH3" s="25">
        <v>41.1671749385768</v>
      </c>
      <c r="AI3" s="88">
        <v>0</v>
      </c>
      <c r="AJ3" s="25">
        <v>62.100309082935603</v>
      </c>
      <c r="AK3" s="25">
        <v>62.100309082935603</v>
      </c>
      <c r="AL3" s="25">
        <v>0</v>
      </c>
      <c r="AM3" s="25">
        <v>4.4110361392158097</v>
      </c>
      <c r="AN3" s="25">
        <v>7.23252003746407E-2</v>
      </c>
      <c r="AO3" s="88">
        <v>0</v>
      </c>
      <c r="AP3" s="25">
        <v>0</v>
      </c>
      <c r="AQ3" s="25">
        <v>5.5925595278027203</v>
      </c>
      <c r="AR3" s="25">
        <v>0.19427421181465601</v>
      </c>
      <c r="AS3" s="25">
        <v>5.0652422207157401E-3</v>
      </c>
      <c r="AT3" s="25">
        <v>0</v>
      </c>
      <c r="AU3" s="88">
        <v>28263.811092335</v>
      </c>
      <c r="AV3" s="25">
        <v>3143.31898867154</v>
      </c>
      <c r="AW3" s="25">
        <v>349.25828512971299</v>
      </c>
      <c r="AX3" s="25">
        <v>3492.5772738012502</v>
      </c>
      <c r="AY3" s="25">
        <v>0</v>
      </c>
      <c r="AZ3" s="25">
        <v>47.124181276106697</v>
      </c>
      <c r="BA3" s="25">
        <v>0.54411816148856096</v>
      </c>
      <c r="BB3" s="25">
        <v>4212.3770668754396</v>
      </c>
      <c r="BC3" s="25">
        <v>0.734117954187955</v>
      </c>
      <c r="BD3" s="25">
        <v>1.9236695161405799</v>
      </c>
      <c r="BE3" s="25">
        <v>4.6494271559825204</v>
      </c>
      <c r="BF3" s="25">
        <v>1.08758771181181</v>
      </c>
      <c r="BG3" s="25">
        <v>0.16161370922138199</v>
      </c>
      <c r="BH3" s="25">
        <v>0.25605803723606502</v>
      </c>
      <c r="BI3" s="25">
        <v>70.913291063399399</v>
      </c>
      <c r="BJ3" s="25">
        <v>70.8445333287587</v>
      </c>
      <c r="BK3" s="25">
        <v>6.8757734640674098E-2</v>
      </c>
      <c r="BL3" s="25">
        <v>0</v>
      </c>
      <c r="BM3" s="25">
        <v>0</v>
      </c>
      <c r="BN3" s="25">
        <v>3.9079639789017602</v>
      </c>
      <c r="BO3" s="25">
        <v>0</v>
      </c>
      <c r="BP3" s="25">
        <v>12.526946477951</v>
      </c>
      <c r="BQ3" s="25">
        <v>3.10641489960702</v>
      </c>
      <c r="BR3" s="25">
        <v>1.6732447884389601</v>
      </c>
      <c r="BS3" s="25">
        <v>31.307155413394099</v>
      </c>
      <c r="BT3" s="25">
        <v>4835.8651981161001</v>
      </c>
      <c r="BU3" s="25">
        <v>1.6993503132216701</v>
      </c>
      <c r="BV3" s="25">
        <v>7.2668652111752303</v>
      </c>
      <c r="BW3" s="25">
        <v>0</v>
      </c>
      <c r="BX3" s="25">
        <v>159.22175822360299</v>
      </c>
      <c r="BY3" s="25">
        <v>2048.2864268442599</v>
      </c>
      <c r="BZ3" s="25">
        <v>0</v>
      </c>
      <c r="CA3" s="25">
        <v>0</v>
      </c>
      <c r="CB3" s="25">
        <v>76.595358640791403</v>
      </c>
      <c r="CC3" s="88">
        <v>0</v>
      </c>
      <c r="CD3" s="25">
        <v>117.352439174265</v>
      </c>
      <c r="CE3" s="25">
        <v>9682.4133257273807</v>
      </c>
      <c r="CF3" s="25">
        <v>44.624962276797902</v>
      </c>
      <c r="CH3" s="22">
        <f t="shared" ref="CH3:CH34" si="0">IF(B3=0,"",(AD3-B3)/B3)</f>
        <v>2.772311109985227E-3</v>
      </c>
      <c r="CI3" s="22">
        <f>IF(C3=0,"",(AS3-C3)/C3)</f>
        <v>1.6797595110066626E-3</v>
      </c>
      <c r="CJ3" s="22">
        <f t="shared" ref="CJ3:CJ34" si="1">IF(D3=0,"",(AX3-D3)/D3)</f>
        <v>2.7593898318872922E-3</v>
      </c>
      <c r="CK3" s="22">
        <f t="shared" ref="CK3:CK34" si="2">IF(E3=0,"",(BI3-E3)/E3)</f>
        <v>2.8006728271141599E-3</v>
      </c>
      <c r="CL3" s="22">
        <f t="shared" ref="CL3:CL34" si="3">IF(F3=0,"",(BJ3-F3)/F3)</f>
        <v>2.8019717398520862E-3</v>
      </c>
      <c r="CM3" s="22">
        <f t="shared" ref="CM3:CM34" si="4">IF(G3=0,"",(BX3-G3)/G3)</f>
        <v>2.4148781828714685E-3</v>
      </c>
      <c r="CN3" s="22">
        <f t="shared" ref="CN3:CN34" si="5">IF(H3=0,"",(CE3-H3)/H3)</f>
        <v>2.7371555791890268E-3</v>
      </c>
      <c r="CO3" s="69">
        <f t="shared" ref="CO3:CO34" si="6">IF(I3=0,"",(W3-I3)/I3)</f>
        <v>2.7337243129236214E-3</v>
      </c>
      <c r="CP3" s="69">
        <f t="shared" ref="CP3:CP34" si="7">IF(J3=0,"",(Z3-J3)/J3)</f>
        <v>2.2855047817422671E-2</v>
      </c>
      <c r="CQ3" s="22">
        <f t="shared" ref="CQ3:CQ34" si="8">IF(K3=0,"",(AC3-K3)/K3)</f>
        <v>1.5159337807252361E-3</v>
      </c>
      <c r="CR3" s="69">
        <f t="shared" ref="CR3:CR34" si="9">IF(L3=0,"",(AK3-L3)/L3)</f>
        <v>2.7695768789573372E-3</v>
      </c>
      <c r="CS3" s="69">
        <f t="shared" ref="CS3:CS34" si="10">IF(M3=0,"",(AQ3-M3)/M3)</f>
        <v>2.7849580867728768E-3</v>
      </c>
      <c r="CT3" s="22">
        <f t="shared" ref="CT3:CT34" si="11">IF(N3=0,"",(U3-N3)/N3)</f>
        <v>2.7812061349642434E-3</v>
      </c>
      <c r="CU3" s="22">
        <f t="shared" ref="CU3:CU34" si="12">IF(O3=0,"",(AA3-O3)/O3)</f>
        <v>2.7726214377198025E-3</v>
      </c>
      <c r="CV3" s="69">
        <f t="shared" ref="CV3:CV34" si="13">IF(P3=0,"",(AR3-P3)/P3)</f>
        <v>2.6642545758185196E-3</v>
      </c>
    </row>
    <row r="4" spans="1:100" x14ac:dyDescent="0.25">
      <c r="A4" s="27" t="s">
        <v>2</v>
      </c>
      <c r="B4" s="25">
        <v>8.7784381659000008</v>
      </c>
      <c r="C4" s="25"/>
      <c r="D4" s="25">
        <v>7.0664992460000002</v>
      </c>
      <c r="E4" s="25">
        <v>0.2080630698</v>
      </c>
      <c r="F4" s="25">
        <v>0.2056552089</v>
      </c>
      <c r="G4" s="25">
        <v>7.6647487099999995E-2</v>
      </c>
      <c r="H4" s="25">
        <v>39.393093059000002</v>
      </c>
      <c r="I4" s="25">
        <v>2.55317496E-2</v>
      </c>
      <c r="J4" s="25">
        <v>0.16079012819999999</v>
      </c>
      <c r="K4" s="25">
        <v>2.7609700000000001E-5</v>
      </c>
      <c r="L4" s="25">
        <v>0.1329763508</v>
      </c>
      <c r="M4" s="25">
        <v>1.0251805500000001E-2</v>
      </c>
      <c r="N4" s="64">
        <v>1.1156424999999999E-2</v>
      </c>
      <c r="O4" s="64">
        <v>2.2158035999999999E-3</v>
      </c>
      <c r="P4" s="64">
        <v>9.8078399999999995E-4</v>
      </c>
      <c r="R4" s="27" t="s">
        <v>2</v>
      </c>
      <c r="S4" s="88">
        <v>0</v>
      </c>
      <c r="T4" s="25">
        <v>0</v>
      </c>
      <c r="U4" s="25">
        <v>1.1190813985625801E-2</v>
      </c>
      <c r="V4" s="25">
        <v>2.5578944054425401E-2</v>
      </c>
      <c r="W4" s="25">
        <v>2.5578944054425401E-2</v>
      </c>
      <c r="X4" s="25">
        <v>6.4459682865126804E-5</v>
      </c>
      <c r="Y4" s="88">
        <v>0</v>
      </c>
      <c r="Z4" s="25">
        <v>0.16241247647913401</v>
      </c>
      <c r="AA4" s="25">
        <v>2.2223394517287701E-3</v>
      </c>
      <c r="AB4" s="25">
        <v>65.505816876976695</v>
      </c>
      <c r="AC4" s="25">
        <v>2.7620787286275601E-5</v>
      </c>
      <c r="AD4" s="25">
        <v>8.8059628450646397</v>
      </c>
      <c r="AE4" s="25">
        <v>3.2121639442417999E-2</v>
      </c>
      <c r="AF4" s="25">
        <v>10.7658666958349</v>
      </c>
      <c r="AG4" s="25">
        <v>1.90590883051306E-2</v>
      </c>
      <c r="AH4" s="25">
        <v>0</v>
      </c>
      <c r="AI4" s="88">
        <v>0</v>
      </c>
      <c r="AJ4" s="25">
        <v>0.133306918922491</v>
      </c>
      <c r="AK4" s="25">
        <v>0.133306918922491</v>
      </c>
      <c r="AL4" s="25">
        <v>0</v>
      </c>
      <c r="AM4" s="25">
        <v>8.1340385668964999E-3</v>
      </c>
      <c r="AN4" s="25">
        <v>0</v>
      </c>
      <c r="AO4" s="88">
        <v>0</v>
      </c>
      <c r="AP4" s="25">
        <v>0</v>
      </c>
      <c r="AQ4" s="25">
        <v>1.0283951538294899E-2</v>
      </c>
      <c r="AR4" s="25">
        <v>9.8201709957538891E-4</v>
      </c>
      <c r="AS4" s="25">
        <v>0</v>
      </c>
      <c r="AT4" s="25">
        <v>0</v>
      </c>
      <c r="AU4" s="88">
        <v>50.225235095377499</v>
      </c>
      <c r="AV4" s="25">
        <v>6.3765433654656896</v>
      </c>
      <c r="AW4" s="25">
        <v>0.70850468316825999</v>
      </c>
      <c r="AX4" s="25">
        <v>7.0850480486339498</v>
      </c>
      <c r="AY4" s="25">
        <v>0</v>
      </c>
      <c r="AZ4" s="25">
        <v>2.88952090185573E-2</v>
      </c>
      <c r="BA4" s="25">
        <v>7.7934081802498705E-4</v>
      </c>
      <c r="BB4" s="25">
        <v>27.896560793663902</v>
      </c>
      <c r="BC4" s="25">
        <v>1.0514911511984801E-3</v>
      </c>
      <c r="BD4" s="25">
        <v>2.7552859670298699E-3</v>
      </c>
      <c r="BE4" s="25">
        <v>6.6594685758692897E-3</v>
      </c>
      <c r="BF4" s="25">
        <v>1.5577502934903001E-3</v>
      </c>
      <c r="BG4" s="25">
        <v>6.1331338150432402E-3</v>
      </c>
      <c r="BH4" s="25">
        <v>3.6675551293286499E-4</v>
      </c>
      <c r="BI4" s="25">
        <v>0.20852483065747299</v>
      </c>
      <c r="BJ4" s="25">
        <v>0.206115970391926</v>
      </c>
      <c r="BK4" s="25">
        <v>2.4088602655467201E-3</v>
      </c>
      <c r="BL4" s="25">
        <v>0</v>
      </c>
      <c r="BM4" s="25">
        <v>0</v>
      </c>
      <c r="BN4" s="25">
        <v>7.4335009176739103E-2</v>
      </c>
      <c r="BO4" s="25">
        <v>0</v>
      </c>
      <c r="BP4" s="25">
        <v>1.94074088526596E-2</v>
      </c>
      <c r="BQ4" s="25">
        <v>4.4492920407634799E-3</v>
      </c>
      <c r="BR4" s="25">
        <v>2.6843641594603098E-3</v>
      </c>
      <c r="BS4" s="25">
        <v>4.8503862497726202E-2</v>
      </c>
      <c r="BT4" s="25">
        <v>10.615248305384201</v>
      </c>
      <c r="BU4" s="25">
        <v>2.43399692455232E-3</v>
      </c>
      <c r="BV4" s="25">
        <v>3.4998810606436399E-2</v>
      </c>
      <c r="BW4" s="25">
        <v>0</v>
      </c>
      <c r="BX4" s="25">
        <v>7.7047632172048797E-2</v>
      </c>
      <c r="BY4" s="25">
        <v>20.726740915073201</v>
      </c>
      <c r="BZ4" s="25">
        <v>0</v>
      </c>
      <c r="CA4" s="25">
        <v>0</v>
      </c>
      <c r="CB4" s="25">
        <v>8.6545195926740398E-2</v>
      </c>
      <c r="CC4" s="88">
        <v>0</v>
      </c>
      <c r="CD4" s="25">
        <v>0.94414011107326601</v>
      </c>
      <c r="CE4" s="25">
        <v>39.460325953361298</v>
      </c>
      <c r="CF4" s="25">
        <v>2.74013446617834E-2</v>
      </c>
      <c r="CH4" s="22">
        <f t="shared" si="0"/>
        <v>3.1354870472926448E-3</v>
      </c>
      <c r="CI4" s="22" t="str">
        <f t="shared" ref="CI4:CI51" si="14">IF(C4=0,"",(AS4-C4)/C4)</f>
        <v/>
      </c>
      <c r="CJ4" s="22">
        <f t="shared" si="1"/>
        <v>2.624892749326918E-3</v>
      </c>
      <c r="CK4" s="22">
        <f t="shared" si="2"/>
        <v>2.2193311764401691E-3</v>
      </c>
      <c r="CL4" s="22">
        <f t="shared" si="3"/>
        <v>2.2404562198570402E-3</v>
      </c>
      <c r="CM4" s="22">
        <f t="shared" si="4"/>
        <v>5.2205895742771461E-3</v>
      </c>
      <c r="CN4" s="22">
        <f t="shared" si="5"/>
        <v>1.7067178314888959E-3</v>
      </c>
      <c r="CO4" s="69">
        <f t="shared" si="6"/>
        <v>1.8484614319341627E-3</v>
      </c>
      <c r="CP4" s="69">
        <f t="shared" si="7"/>
        <v>1.0089850025593905E-2</v>
      </c>
      <c r="CQ4" s="22">
        <f t="shared" si="8"/>
        <v>4.015721386179337E-4</v>
      </c>
      <c r="CR4" s="69">
        <f t="shared" si="9"/>
        <v>2.4859166348170903E-3</v>
      </c>
      <c r="CS4" s="69">
        <f t="shared" si="10"/>
        <v>3.1356465253753359E-3</v>
      </c>
      <c r="CT4" s="22">
        <f t="shared" si="11"/>
        <v>3.0824377545496198E-3</v>
      </c>
      <c r="CU4" s="22">
        <f t="shared" si="12"/>
        <v>2.9496529966691089E-3</v>
      </c>
      <c r="CV4" s="69">
        <f t="shared" si="13"/>
        <v>1.2572590655933994E-3</v>
      </c>
    </row>
    <row r="5" spans="1:100" x14ac:dyDescent="0.25">
      <c r="A5" s="27" t="s">
        <v>3</v>
      </c>
      <c r="B5" s="25">
        <v>3333.0180322000001</v>
      </c>
      <c r="C5" s="25">
        <v>0.4708164171</v>
      </c>
      <c r="D5" s="25">
        <v>4035.3550472000002</v>
      </c>
      <c r="E5" s="25">
        <v>71.945288380999997</v>
      </c>
      <c r="F5" s="25">
        <v>71.287210651999999</v>
      </c>
      <c r="G5" s="25">
        <v>22.477252238999998</v>
      </c>
      <c r="H5" s="25">
        <v>5249.8829100000003</v>
      </c>
      <c r="I5" s="25">
        <v>19.545738807999999</v>
      </c>
      <c r="J5" s="25">
        <v>53.763514727999997</v>
      </c>
      <c r="K5" s="25">
        <v>7.5461180999999997E-3</v>
      </c>
      <c r="L5" s="25">
        <v>113.48612436000001</v>
      </c>
      <c r="M5" s="25">
        <v>6.5454782605000004</v>
      </c>
      <c r="N5" s="64">
        <v>10.830057027000001</v>
      </c>
      <c r="O5" s="64">
        <v>1.0471528370000001</v>
      </c>
      <c r="P5" s="64">
        <v>0.36531215439999998</v>
      </c>
      <c r="R5" s="27" t="s">
        <v>3</v>
      </c>
      <c r="S5" s="88">
        <v>0</v>
      </c>
      <c r="T5" s="25">
        <v>0</v>
      </c>
      <c r="U5" s="25">
        <v>10.8591074510312</v>
      </c>
      <c r="V5" s="25">
        <v>19.594497238369101</v>
      </c>
      <c r="W5" s="25">
        <v>19.594497238369101</v>
      </c>
      <c r="X5" s="25">
        <v>0.12774491360847801</v>
      </c>
      <c r="Y5" s="88">
        <v>0</v>
      </c>
      <c r="Z5" s="25">
        <v>65.562311264068697</v>
      </c>
      <c r="AA5" s="25">
        <v>1.04994931928197</v>
      </c>
      <c r="AB5" s="25">
        <v>14792.0627588649</v>
      </c>
      <c r="AC5" s="25">
        <v>7.5563211249505997E-3</v>
      </c>
      <c r="AD5" s="25">
        <v>3342.06125882592</v>
      </c>
      <c r="AE5" s="25">
        <v>16.219628088735401</v>
      </c>
      <c r="AF5" s="25">
        <v>2373.3415426418001</v>
      </c>
      <c r="AG5" s="25">
        <v>8.1512080633907793</v>
      </c>
      <c r="AH5" s="25">
        <v>0</v>
      </c>
      <c r="AI5" s="88">
        <v>0</v>
      </c>
      <c r="AJ5" s="25">
        <v>113.785226474545</v>
      </c>
      <c r="AK5" s="25">
        <v>113.785226474545</v>
      </c>
      <c r="AL5" s="25">
        <v>0</v>
      </c>
      <c r="AM5" s="25">
        <v>5.6482736438494499</v>
      </c>
      <c r="AN5" s="25">
        <v>0</v>
      </c>
      <c r="AO5" s="88">
        <v>0</v>
      </c>
      <c r="AP5" s="25">
        <v>0</v>
      </c>
      <c r="AQ5" s="25">
        <v>6.5636371201696999</v>
      </c>
      <c r="AR5" s="25">
        <v>0.366092990543262</v>
      </c>
      <c r="AS5" s="25">
        <v>0.47085918390295201</v>
      </c>
      <c r="AT5" s="25">
        <v>0</v>
      </c>
      <c r="AU5" s="88">
        <v>7637.2569794771698</v>
      </c>
      <c r="AV5" s="25">
        <v>3640.9468425207601</v>
      </c>
      <c r="AW5" s="25">
        <v>404.54848852924101</v>
      </c>
      <c r="AX5" s="25">
        <v>4045.49533105</v>
      </c>
      <c r="AY5" s="25">
        <v>0</v>
      </c>
      <c r="AZ5" s="25">
        <v>23.042306088060801</v>
      </c>
      <c r="BA5" s="25">
        <v>0.44913079264979</v>
      </c>
      <c r="BB5" s="25">
        <v>3026.2927968243298</v>
      </c>
      <c r="BC5" s="25">
        <v>0.60596308747388905</v>
      </c>
      <c r="BD5" s="25">
        <v>1.5878493480381599</v>
      </c>
      <c r="BE5" s="25">
        <v>3.8377619162574299</v>
      </c>
      <c r="BF5" s="25">
        <v>0.89772669764160395</v>
      </c>
      <c r="BG5" s="25">
        <v>0.86557262917706901</v>
      </c>
      <c r="BH5" s="25">
        <v>0.21135753396495699</v>
      </c>
      <c r="BI5" s="25">
        <v>72.118498095305796</v>
      </c>
      <c r="BJ5" s="25">
        <v>71.459526000088204</v>
      </c>
      <c r="BK5" s="25">
        <v>0.65897209521762401</v>
      </c>
      <c r="BL5" s="25">
        <v>0</v>
      </c>
      <c r="BM5" s="25">
        <v>0</v>
      </c>
      <c r="BN5" s="25">
        <v>11.753470490583499</v>
      </c>
      <c r="BO5" s="25">
        <v>0</v>
      </c>
      <c r="BP5" s="25">
        <v>10.5218245949833</v>
      </c>
      <c r="BQ5" s="25">
        <v>2.56412613551811</v>
      </c>
      <c r="BR5" s="25">
        <v>1.4168430540077199</v>
      </c>
      <c r="BS5" s="25">
        <v>26.2961915804384</v>
      </c>
      <c r="BT5" s="25">
        <v>1865.6695956358001</v>
      </c>
      <c r="BU5" s="25">
        <v>1.4026905188026599</v>
      </c>
      <c r="BV5" s="25">
        <v>9.0490176205514796</v>
      </c>
      <c r="BW5" s="25">
        <v>0</v>
      </c>
      <c r="BX5" s="25">
        <v>22.505802024504298</v>
      </c>
      <c r="BY5" s="25">
        <v>1747.46868475669</v>
      </c>
      <c r="BZ5" s="25">
        <v>0</v>
      </c>
      <c r="CA5" s="25">
        <v>0</v>
      </c>
      <c r="CB5" s="25">
        <v>33.025246047078298</v>
      </c>
      <c r="CC5" s="88">
        <v>0</v>
      </c>
      <c r="CD5" s="25">
        <v>85.049033583650399</v>
      </c>
      <c r="CE5" s="25">
        <v>5264.2112177703502</v>
      </c>
      <c r="CF5" s="25">
        <v>16.263674769853299</v>
      </c>
      <c r="CH5" s="22">
        <f t="shared" si="0"/>
        <v>2.7132246326164781E-3</v>
      </c>
      <c r="CI5" s="22">
        <f t="shared" si="14"/>
        <v>9.0835411423061181E-5</v>
      </c>
      <c r="CJ5" s="22">
        <f t="shared" si="1"/>
        <v>2.5128603880929488E-3</v>
      </c>
      <c r="CK5" s="22">
        <f t="shared" si="2"/>
        <v>2.4075199113600516E-3</v>
      </c>
      <c r="CL5" s="22">
        <f t="shared" si="3"/>
        <v>2.4171986322959081E-3</v>
      </c>
      <c r="CM5" s="22">
        <f t="shared" si="4"/>
        <v>1.2701635057849013E-3</v>
      </c>
      <c r="CN5" s="22">
        <f t="shared" si="5"/>
        <v>2.7292623504149667E-3</v>
      </c>
      <c r="CO5" s="69">
        <f t="shared" si="6"/>
        <v>2.4945810873695344E-3</v>
      </c>
      <c r="CP5" s="69">
        <f t="shared" si="7"/>
        <v>0.21945731404952021</v>
      </c>
      <c r="CQ5" s="22">
        <f t="shared" si="8"/>
        <v>1.3520892219537409E-3</v>
      </c>
      <c r="CR5" s="69">
        <f t="shared" si="9"/>
        <v>2.6355831272921394E-3</v>
      </c>
      <c r="CS5" s="69">
        <f t="shared" si="10"/>
        <v>2.774260175804543E-3</v>
      </c>
      <c r="CT5" s="22">
        <f t="shared" si="11"/>
        <v>2.6823888331127697E-3</v>
      </c>
      <c r="CU5" s="22">
        <f t="shared" si="12"/>
        <v>2.6705579005846082E-3</v>
      </c>
      <c r="CV5" s="69">
        <f t="shared" si="13"/>
        <v>2.1374491208607329E-3</v>
      </c>
    </row>
    <row r="6" spans="1:100" x14ac:dyDescent="0.25">
      <c r="A6" s="27" t="s">
        <v>4</v>
      </c>
      <c r="B6" s="25">
        <v>225.97861513999999</v>
      </c>
      <c r="C6" s="25"/>
      <c r="D6" s="25">
        <v>916.79389759000003</v>
      </c>
      <c r="E6" s="25">
        <v>2.3166038311000001</v>
      </c>
      <c r="F6" s="25">
        <v>2.3127020608</v>
      </c>
      <c r="G6" s="25">
        <v>48.568790929999999</v>
      </c>
      <c r="H6" s="25">
        <v>3695.1144255999998</v>
      </c>
      <c r="I6" s="25"/>
      <c r="J6" s="25"/>
      <c r="K6" s="25"/>
      <c r="L6" s="25"/>
      <c r="M6" s="25"/>
      <c r="N6" s="64"/>
      <c r="O6" s="64"/>
      <c r="P6" s="64"/>
      <c r="R6" s="27" t="s">
        <v>4</v>
      </c>
      <c r="S6" s="88">
        <v>0</v>
      </c>
      <c r="T6" s="25">
        <v>0</v>
      </c>
      <c r="U6" s="25">
        <v>0</v>
      </c>
      <c r="V6" s="25">
        <v>0.36051498334426801</v>
      </c>
      <c r="W6" s="25">
        <v>0.36051498334426801</v>
      </c>
      <c r="X6" s="25">
        <v>2.6985412009882699E-3</v>
      </c>
      <c r="Y6" s="88">
        <v>0</v>
      </c>
      <c r="Z6" s="25">
        <v>22.686122103258601</v>
      </c>
      <c r="AA6" s="25">
        <v>0</v>
      </c>
      <c r="AB6" s="25">
        <v>65564.354285802503</v>
      </c>
      <c r="AC6" s="25">
        <v>0</v>
      </c>
      <c r="AD6" s="25">
        <v>226.593273901446</v>
      </c>
      <c r="AE6" s="25">
        <v>0.75983708779573</v>
      </c>
      <c r="AF6" s="25">
        <v>2216.78581978185</v>
      </c>
      <c r="AG6" s="25">
        <v>0.89580673196620497</v>
      </c>
      <c r="AH6" s="25">
        <v>0</v>
      </c>
      <c r="AI6" s="88">
        <v>0</v>
      </c>
      <c r="AJ6" s="25">
        <v>1.1532344664485099</v>
      </c>
      <c r="AK6" s="25">
        <v>1.1532344664485099</v>
      </c>
      <c r="AL6" s="25">
        <v>0</v>
      </c>
      <c r="AM6" s="25">
        <v>0.19417043495094899</v>
      </c>
      <c r="AN6" s="25">
        <v>0</v>
      </c>
      <c r="AO6" s="88">
        <v>0</v>
      </c>
      <c r="AP6" s="25">
        <v>0</v>
      </c>
      <c r="AQ6" s="25">
        <v>2.30668047741724E-2</v>
      </c>
      <c r="AR6" s="25">
        <v>0</v>
      </c>
      <c r="AS6" s="25">
        <v>0</v>
      </c>
      <c r="AT6" s="25">
        <v>0</v>
      </c>
      <c r="AU6" s="88">
        <v>5921.7289334369398</v>
      </c>
      <c r="AV6" s="25">
        <v>827.34266828079501</v>
      </c>
      <c r="AW6" s="25">
        <v>91.927085796944098</v>
      </c>
      <c r="AX6" s="25">
        <v>919.26975407773898</v>
      </c>
      <c r="AY6" s="25">
        <v>0</v>
      </c>
      <c r="AZ6" s="25">
        <v>4.1113110168096298</v>
      </c>
      <c r="BA6" s="25">
        <v>1.26084170042494E-2</v>
      </c>
      <c r="BB6" s="25">
        <v>2186.5388368096601</v>
      </c>
      <c r="BC6" s="25">
        <v>1.70111848961347E-2</v>
      </c>
      <c r="BD6" s="25">
        <v>4.4575478110859303E-2</v>
      </c>
      <c r="BE6" s="25">
        <v>0.107737119881832</v>
      </c>
      <c r="BF6" s="25">
        <v>2.52017965244134E-2</v>
      </c>
      <c r="BG6" s="25">
        <v>4.1960182873394002E-2</v>
      </c>
      <c r="BH6" s="25">
        <v>5.9333968606182898E-3</v>
      </c>
      <c r="BI6" s="25">
        <v>2.3255449792771001</v>
      </c>
      <c r="BJ6" s="25">
        <v>2.3192330360136002</v>
      </c>
      <c r="BK6" s="25">
        <v>6.3119432635019299E-3</v>
      </c>
      <c r="BL6" s="25">
        <v>0</v>
      </c>
      <c r="BM6" s="25">
        <v>0</v>
      </c>
      <c r="BN6" s="25">
        <v>0.53565383798233002</v>
      </c>
      <c r="BO6" s="25">
        <v>0</v>
      </c>
      <c r="BP6" s="25">
        <v>0.29976333935195099</v>
      </c>
      <c r="BQ6" s="25">
        <v>7.1982288992873594E-2</v>
      </c>
      <c r="BR6" s="25">
        <v>4.0635946124550001E-2</v>
      </c>
      <c r="BS6" s="25">
        <v>0.749172473067788</v>
      </c>
      <c r="BT6" s="25">
        <v>1387.52427241077</v>
      </c>
      <c r="BU6" s="25">
        <v>3.93776049868549E-2</v>
      </c>
      <c r="BV6" s="25">
        <v>0.32761996935575399</v>
      </c>
      <c r="BW6" s="25">
        <v>0</v>
      </c>
      <c r="BX6" s="25">
        <v>48.699470754318</v>
      </c>
      <c r="BY6" s="25">
        <v>955.67514338913497</v>
      </c>
      <c r="BZ6" s="25">
        <v>0</v>
      </c>
      <c r="CA6" s="25">
        <v>0</v>
      </c>
      <c r="CB6" s="25">
        <v>35.433739415055001</v>
      </c>
      <c r="CC6" s="88">
        <v>0</v>
      </c>
      <c r="CD6" s="25">
        <v>41.411709737269199</v>
      </c>
      <c r="CE6" s="25">
        <v>3705.3333250329201</v>
      </c>
      <c r="CF6" s="25">
        <v>33.469047374401597</v>
      </c>
      <c r="CH6" s="22">
        <f t="shared" si="0"/>
        <v>2.7199864069669191E-3</v>
      </c>
      <c r="CI6" s="22" t="str">
        <f t="shared" si="14"/>
        <v/>
      </c>
      <c r="CJ6" s="22">
        <f t="shared" si="1"/>
        <v>2.7005595196993568E-3</v>
      </c>
      <c r="CK6" s="22">
        <f t="shared" si="2"/>
        <v>3.859593106540991E-3</v>
      </c>
      <c r="CL6" s="22">
        <f t="shared" si="3"/>
        <v>2.8239587469131569E-3</v>
      </c>
      <c r="CM6" s="22">
        <f t="shared" si="4"/>
        <v>2.6906130833346067E-3</v>
      </c>
      <c r="CN6" s="22">
        <f t="shared" si="5"/>
        <v>2.765516369973047E-3</v>
      </c>
      <c r="CO6" s="69" t="str">
        <f t="shared" si="6"/>
        <v/>
      </c>
      <c r="CP6" s="69" t="str">
        <f t="shared" si="7"/>
        <v/>
      </c>
      <c r="CQ6" s="22" t="str">
        <f t="shared" si="8"/>
        <v/>
      </c>
      <c r="CR6" s="69" t="str">
        <f t="shared" si="9"/>
        <v/>
      </c>
      <c r="CS6" s="69" t="str">
        <f t="shared" si="10"/>
        <v/>
      </c>
      <c r="CT6" s="22" t="str">
        <f t="shared" si="11"/>
        <v/>
      </c>
      <c r="CU6" s="22" t="str">
        <f t="shared" si="12"/>
        <v/>
      </c>
      <c r="CV6" s="69" t="str">
        <f t="shared" si="13"/>
        <v/>
      </c>
    </row>
    <row r="7" spans="1:100" x14ac:dyDescent="0.25">
      <c r="A7" s="27" t="s">
        <v>5</v>
      </c>
      <c r="B7" s="25">
        <v>31137.786568</v>
      </c>
      <c r="C7" s="25">
        <v>6.9462179099999993E-2</v>
      </c>
      <c r="D7" s="25">
        <v>27410.111789999999</v>
      </c>
      <c r="E7" s="25">
        <v>562.84809830999995</v>
      </c>
      <c r="F7" s="25">
        <v>546.84498072999997</v>
      </c>
      <c r="G7" s="25">
        <v>148.36788283000001</v>
      </c>
      <c r="H7" s="25">
        <v>64635.867056000003</v>
      </c>
      <c r="I7" s="25">
        <v>45.614592074000001</v>
      </c>
      <c r="J7" s="25">
        <v>22.840388520000001</v>
      </c>
      <c r="K7" s="25">
        <v>0.100443271</v>
      </c>
      <c r="L7" s="25">
        <v>133.9022818</v>
      </c>
      <c r="M7" s="25">
        <v>0.15595652360000001</v>
      </c>
      <c r="N7" s="64">
        <v>5.7218896599999999E-2</v>
      </c>
      <c r="O7" s="64">
        <v>0.82539937569999999</v>
      </c>
      <c r="P7" s="64">
        <v>2.7550687367000002</v>
      </c>
      <c r="R7" s="27" t="s">
        <v>5</v>
      </c>
      <c r="S7" s="88">
        <v>0</v>
      </c>
      <c r="T7" s="25">
        <v>0</v>
      </c>
      <c r="U7" s="25">
        <v>5.7392809274515899E-2</v>
      </c>
      <c r="V7" s="25">
        <v>833.07504812057596</v>
      </c>
      <c r="W7" s="25">
        <v>833.07504812057596</v>
      </c>
      <c r="X7" s="25">
        <v>5.1563217409476501</v>
      </c>
      <c r="Y7" s="88">
        <v>0</v>
      </c>
      <c r="Z7" s="25">
        <v>481.76428855790601</v>
      </c>
      <c r="AA7" s="25">
        <v>0.82802335863383003</v>
      </c>
      <c r="AB7" s="25">
        <v>372972.49026763003</v>
      </c>
      <c r="AC7" s="25">
        <v>0.10076277045703</v>
      </c>
      <c r="AD7" s="25">
        <v>31213.134074868001</v>
      </c>
      <c r="AE7" s="25">
        <v>1234.56154479307</v>
      </c>
      <c r="AF7" s="25">
        <v>31441.401602767499</v>
      </c>
      <c r="AG7" s="25">
        <v>2104.3861291988101</v>
      </c>
      <c r="AH7" s="25">
        <v>0</v>
      </c>
      <c r="AI7" s="88">
        <v>0</v>
      </c>
      <c r="AJ7" s="25">
        <v>1733.8628958652801</v>
      </c>
      <c r="AK7" s="25">
        <v>1733.8628958652801</v>
      </c>
      <c r="AL7" s="25">
        <v>0</v>
      </c>
      <c r="AM7" s="25">
        <v>178.67590061747501</v>
      </c>
      <c r="AN7" s="25">
        <v>1.1511310310059999</v>
      </c>
      <c r="AO7" s="88">
        <v>1.06414003830985</v>
      </c>
      <c r="AP7" s="25">
        <v>0</v>
      </c>
      <c r="AQ7" s="25">
        <v>60.334672076662798</v>
      </c>
      <c r="AR7" s="25">
        <v>2.7638158737690901</v>
      </c>
      <c r="AS7" s="25">
        <v>6.9675815241213093E-2</v>
      </c>
      <c r="AT7" s="25">
        <v>0</v>
      </c>
      <c r="AU7" s="88">
        <v>96253.304490373994</v>
      </c>
      <c r="AV7" s="25">
        <v>24729.595233064701</v>
      </c>
      <c r="AW7" s="25">
        <v>2747.7343038570898</v>
      </c>
      <c r="AX7" s="25">
        <v>27477.329536921799</v>
      </c>
      <c r="AY7" s="25">
        <v>0</v>
      </c>
      <c r="AZ7" s="25">
        <v>684.20283243736503</v>
      </c>
      <c r="BA7" s="25">
        <v>2.12821908641456</v>
      </c>
      <c r="BB7" s="25">
        <v>34766.042902373301</v>
      </c>
      <c r="BC7" s="25">
        <v>2.8713716747587199</v>
      </c>
      <c r="BD7" s="25">
        <v>7.5240536018232396</v>
      </c>
      <c r="BE7" s="25">
        <v>18.1853344627281</v>
      </c>
      <c r="BF7" s="25">
        <v>4.25388735714104</v>
      </c>
      <c r="BG7" s="25">
        <v>15.933157910238799</v>
      </c>
      <c r="BH7" s="25">
        <v>1.00152483831412</v>
      </c>
      <c r="BI7" s="25">
        <v>564.44739842853301</v>
      </c>
      <c r="BJ7" s="25">
        <v>548.40252745646001</v>
      </c>
      <c r="BK7" s="25">
        <v>16.0448709720729</v>
      </c>
      <c r="BL7" s="25">
        <v>0</v>
      </c>
      <c r="BM7" s="25">
        <v>0</v>
      </c>
      <c r="BN7" s="25">
        <v>193.49790060715199</v>
      </c>
      <c r="BO7" s="25">
        <v>0</v>
      </c>
      <c r="BP7" s="25">
        <v>52.7949792862537</v>
      </c>
      <c r="BQ7" s="25">
        <v>12.150163066144099</v>
      </c>
      <c r="BR7" s="25">
        <v>7.2906423454973197</v>
      </c>
      <c r="BS7" s="25">
        <v>131.94732883017201</v>
      </c>
      <c r="BT7" s="25">
        <v>21521.326653811699</v>
      </c>
      <c r="BU7" s="25">
        <v>6.6466968490219704</v>
      </c>
      <c r="BV7" s="25">
        <v>92.177267540799207</v>
      </c>
      <c r="BW7" s="25">
        <v>0</v>
      </c>
      <c r="BX7" s="25">
        <v>148.934231501715</v>
      </c>
      <c r="BY7" s="25">
        <v>20832.156779461799</v>
      </c>
      <c r="BZ7" s="25">
        <v>0</v>
      </c>
      <c r="CA7" s="25">
        <v>0</v>
      </c>
      <c r="CB7" s="25">
        <v>456.64570034203098</v>
      </c>
      <c r="CC7" s="88">
        <v>0</v>
      </c>
      <c r="CD7" s="25">
        <v>586.56497744414298</v>
      </c>
      <c r="CE7" s="25">
        <v>64813.1910678637</v>
      </c>
      <c r="CF7" s="25">
        <v>269.731267479248</v>
      </c>
      <c r="CH7" s="22">
        <f t="shared" si="0"/>
        <v>2.4198093433344969E-3</v>
      </c>
      <c r="CI7" s="22">
        <f t="shared" si="14"/>
        <v>3.0755749960786928E-3</v>
      </c>
      <c r="CJ7" s="22">
        <f t="shared" si="1"/>
        <v>2.4522974381419125E-3</v>
      </c>
      <c r="CK7" s="22">
        <f t="shared" si="2"/>
        <v>2.8414418087848001E-3</v>
      </c>
      <c r="CL7" s="22">
        <f t="shared" si="3"/>
        <v>2.8482417894387831E-3</v>
      </c>
      <c r="CM7" s="22">
        <f t="shared" si="4"/>
        <v>3.8171918403925287E-3</v>
      </c>
      <c r="CN7" s="22">
        <f t="shared" si="5"/>
        <v>2.7434305431389152E-3</v>
      </c>
      <c r="CO7" s="69">
        <f t="shared" si="6"/>
        <v>17.263345351616614</v>
      </c>
      <c r="CP7" s="69">
        <f t="shared" si="7"/>
        <v>20.09264858327839</v>
      </c>
      <c r="CQ7" s="22">
        <f t="shared" si="8"/>
        <v>3.1808945870549958E-3</v>
      </c>
      <c r="CR7" s="69">
        <f t="shared" si="9"/>
        <v>11.948718069308361</v>
      </c>
      <c r="CS7" s="69">
        <f t="shared" si="10"/>
        <v>385.86853671738805</v>
      </c>
      <c r="CT7" s="22">
        <f t="shared" si="11"/>
        <v>3.0394272670385566E-3</v>
      </c>
      <c r="CU7" s="22">
        <f t="shared" si="12"/>
        <v>3.1790464241685493E-3</v>
      </c>
      <c r="CV7" s="69">
        <f t="shared" si="13"/>
        <v>3.1749251670458024E-3</v>
      </c>
    </row>
    <row r="8" spans="1:100" x14ac:dyDescent="0.25">
      <c r="A8" s="27" t="s">
        <v>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64"/>
      <c r="O8" s="64"/>
      <c r="P8" s="64"/>
      <c r="CH8" s="22" t="str">
        <f t="shared" si="0"/>
        <v/>
      </c>
      <c r="CI8" s="22" t="str">
        <f t="shared" si="14"/>
        <v/>
      </c>
      <c r="CJ8" s="22" t="str">
        <f t="shared" si="1"/>
        <v/>
      </c>
      <c r="CK8" s="22" t="str">
        <f t="shared" si="2"/>
        <v/>
      </c>
      <c r="CL8" s="22" t="str">
        <f t="shared" si="3"/>
        <v/>
      </c>
      <c r="CM8" s="22" t="str">
        <f t="shared" si="4"/>
        <v/>
      </c>
      <c r="CN8" s="22" t="str">
        <f t="shared" si="5"/>
        <v/>
      </c>
      <c r="CO8" s="69" t="str">
        <f t="shared" si="6"/>
        <v/>
      </c>
      <c r="CP8" s="69" t="str">
        <f t="shared" si="7"/>
        <v/>
      </c>
      <c r="CQ8" s="22" t="str">
        <f t="shared" si="8"/>
        <v/>
      </c>
      <c r="CR8" s="69" t="str">
        <f t="shared" si="9"/>
        <v/>
      </c>
      <c r="CS8" s="69" t="str">
        <f t="shared" si="10"/>
        <v/>
      </c>
      <c r="CT8" s="22" t="str">
        <f t="shared" si="11"/>
        <v/>
      </c>
      <c r="CU8" s="22" t="str">
        <f t="shared" si="12"/>
        <v/>
      </c>
      <c r="CV8" s="69" t="str">
        <f t="shared" si="13"/>
        <v/>
      </c>
    </row>
    <row r="9" spans="1:100" x14ac:dyDescent="0.25">
      <c r="A9" s="27" t="s">
        <v>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64"/>
      <c r="O9" s="64"/>
      <c r="P9" s="64"/>
      <c r="CH9" s="22" t="str">
        <f t="shared" si="0"/>
        <v/>
      </c>
      <c r="CI9" s="22" t="str">
        <f t="shared" si="14"/>
        <v/>
      </c>
      <c r="CJ9" s="22" t="str">
        <f t="shared" si="1"/>
        <v/>
      </c>
      <c r="CK9" s="22" t="str">
        <f t="shared" si="2"/>
        <v/>
      </c>
      <c r="CL9" s="22" t="str">
        <f t="shared" si="3"/>
        <v/>
      </c>
      <c r="CM9" s="22" t="str">
        <f t="shared" si="4"/>
        <v/>
      </c>
      <c r="CN9" s="22" t="str">
        <f t="shared" si="5"/>
        <v/>
      </c>
      <c r="CO9" s="69" t="str">
        <f t="shared" si="6"/>
        <v/>
      </c>
      <c r="CP9" s="69" t="str">
        <f t="shared" si="7"/>
        <v/>
      </c>
      <c r="CQ9" s="22" t="str">
        <f t="shared" si="8"/>
        <v/>
      </c>
      <c r="CR9" s="69" t="str">
        <f t="shared" si="9"/>
        <v/>
      </c>
      <c r="CS9" s="69" t="str">
        <f t="shared" si="10"/>
        <v/>
      </c>
      <c r="CT9" s="22" t="str">
        <f t="shared" si="11"/>
        <v/>
      </c>
      <c r="CU9" s="22" t="str">
        <f t="shared" si="12"/>
        <v/>
      </c>
      <c r="CV9" s="69" t="str">
        <f t="shared" si="13"/>
        <v/>
      </c>
    </row>
    <row r="10" spans="1:100" x14ac:dyDescent="0.25">
      <c r="A10" s="27" t="s">
        <v>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64"/>
      <c r="O10" s="64"/>
      <c r="P10" s="64"/>
      <c r="CH10" s="22" t="str">
        <f t="shared" si="0"/>
        <v/>
      </c>
      <c r="CI10" s="22" t="str">
        <f t="shared" si="14"/>
        <v/>
      </c>
      <c r="CJ10" s="22" t="str">
        <f t="shared" si="1"/>
        <v/>
      </c>
      <c r="CK10" s="22" t="str">
        <f t="shared" si="2"/>
        <v/>
      </c>
      <c r="CL10" s="22" t="str">
        <f t="shared" si="3"/>
        <v/>
      </c>
      <c r="CM10" s="22" t="str">
        <f t="shared" si="4"/>
        <v/>
      </c>
      <c r="CN10" s="22" t="str">
        <f t="shared" si="5"/>
        <v/>
      </c>
      <c r="CO10" s="69" t="str">
        <f t="shared" si="6"/>
        <v/>
      </c>
      <c r="CP10" s="69" t="str">
        <f t="shared" si="7"/>
        <v/>
      </c>
      <c r="CQ10" s="22" t="str">
        <f t="shared" si="8"/>
        <v/>
      </c>
      <c r="CR10" s="69" t="str">
        <f t="shared" si="9"/>
        <v/>
      </c>
      <c r="CS10" s="69" t="str">
        <f t="shared" si="10"/>
        <v/>
      </c>
      <c r="CT10" s="22" t="str">
        <f t="shared" si="11"/>
        <v/>
      </c>
      <c r="CU10" s="22" t="str">
        <f t="shared" si="12"/>
        <v/>
      </c>
      <c r="CV10" s="69" t="str">
        <f t="shared" si="13"/>
        <v/>
      </c>
    </row>
    <row r="11" spans="1:100" x14ac:dyDescent="0.25">
      <c r="A11" s="27" t="s">
        <v>9</v>
      </c>
      <c r="B11" s="25">
        <v>22.796666826999999</v>
      </c>
      <c r="C11" s="25"/>
      <c r="D11" s="25">
        <v>14.178199791000001</v>
      </c>
      <c r="E11" s="25">
        <v>0.26232505319999999</v>
      </c>
      <c r="F11" s="25">
        <v>0.26080741289999998</v>
      </c>
      <c r="G11" s="25">
        <v>12.322124925000001</v>
      </c>
      <c r="H11" s="25">
        <v>648.89944875000003</v>
      </c>
      <c r="I11" s="25">
        <v>2.3613286599999998E-2</v>
      </c>
      <c r="J11" s="25">
        <v>6.1864538357000001</v>
      </c>
      <c r="K11" s="25">
        <v>1.7402200000000001E-5</v>
      </c>
      <c r="L11" s="25">
        <v>0.89953592950000005</v>
      </c>
      <c r="M11" s="25">
        <v>1.6050929200000001E-2</v>
      </c>
      <c r="N11" s="64">
        <v>1.46426374E-2</v>
      </c>
      <c r="O11" s="64">
        <v>3.5511837000000001E-3</v>
      </c>
      <c r="P11" s="64">
        <v>9.9321419999999993E-4</v>
      </c>
      <c r="R11" s="27" t="s">
        <v>9</v>
      </c>
      <c r="S11" s="88">
        <v>0</v>
      </c>
      <c r="T11" s="25">
        <v>0</v>
      </c>
      <c r="U11" s="25">
        <v>1.46792047186373E-2</v>
      </c>
      <c r="V11" s="25">
        <v>2.36748846135484E-2</v>
      </c>
      <c r="W11" s="25">
        <v>2.36748846135484E-2</v>
      </c>
      <c r="X11" s="25">
        <v>2.73522837067412E-5</v>
      </c>
      <c r="Y11" s="88">
        <v>0</v>
      </c>
      <c r="Z11" s="25">
        <v>6.2038738827403899</v>
      </c>
      <c r="AA11" s="25">
        <v>3.5603591135567698E-3</v>
      </c>
      <c r="AB11" s="25">
        <v>201.66345618787801</v>
      </c>
      <c r="AC11" s="25">
        <v>1.74527231149104E-5</v>
      </c>
      <c r="AD11" s="25">
        <v>22.856641192259598</v>
      </c>
      <c r="AE11" s="25">
        <v>0.65826747622123305</v>
      </c>
      <c r="AF11" s="25">
        <v>60.795120601200402</v>
      </c>
      <c r="AG11" s="25">
        <v>1.30774942680037</v>
      </c>
      <c r="AH11" s="25">
        <v>0</v>
      </c>
      <c r="AI11" s="88">
        <v>0</v>
      </c>
      <c r="AJ11" s="25">
        <v>0.90200147138918496</v>
      </c>
      <c r="AK11" s="25">
        <v>0.90200147138918496</v>
      </c>
      <c r="AL11" s="25">
        <v>0</v>
      </c>
      <c r="AM11" s="25">
        <v>6.4105033453926097E-2</v>
      </c>
      <c r="AN11" s="25">
        <v>0</v>
      </c>
      <c r="AO11" s="88">
        <v>0</v>
      </c>
      <c r="AP11" s="25">
        <v>0</v>
      </c>
      <c r="AQ11" s="25">
        <v>1.6091654625903201E-2</v>
      </c>
      <c r="AR11" s="25">
        <v>9.9593021479025493E-4</v>
      </c>
      <c r="AS11" s="25">
        <v>0</v>
      </c>
      <c r="AT11" s="25">
        <v>0</v>
      </c>
      <c r="AU11" s="88">
        <v>711.46706482139996</v>
      </c>
      <c r="AV11" s="25">
        <v>12.793824075574401</v>
      </c>
      <c r="AW11" s="25">
        <v>1.4215321811978801</v>
      </c>
      <c r="AX11" s="25">
        <v>14.215356256772299</v>
      </c>
      <c r="AY11" s="25">
        <v>0</v>
      </c>
      <c r="AZ11" s="25">
        <v>2.9114432583872101</v>
      </c>
      <c r="BA11" s="25">
        <v>8.4254192915447096E-4</v>
      </c>
      <c r="BB11" s="25">
        <v>461.425464694852</v>
      </c>
      <c r="BC11" s="25">
        <v>1.1367756301085201E-3</v>
      </c>
      <c r="BD11" s="25">
        <v>2.97876386845019E-3</v>
      </c>
      <c r="BE11" s="25">
        <v>7.1995687759387602E-3</v>
      </c>
      <c r="BF11" s="25">
        <v>1.68410500614538E-3</v>
      </c>
      <c r="BG11" s="25">
        <v>8.8122843741904894E-3</v>
      </c>
      <c r="BH11" s="25">
        <v>3.9650720635813099E-4</v>
      </c>
      <c r="BI11" s="25">
        <v>0.26304128032319701</v>
      </c>
      <c r="BJ11" s="25">
        <v>0.26151924424455802</v>
      </c>
      <c r="BK11" s="25">
        <v>1.52203607863886E-3</v>
      </c>
      <c r="BL11" s="25">
        <v>0</v>
      </c>
      <c r="BM11" s="25">
        <v>0</v>
      </c>
      <c r="BN11" s="25">
        <v>0.105775676405583</v>
      </c>
      <c r="BO11" s="25">
        <v>0</v>
      </c>
      <c r="BP11" s="25">
        <v>2.15229672007363E-2</v>
      </c>
      <c r="BQ11" s="25">
        <v>4.8102310995000999E-3</v>
      </c>
      <c r="BR11" s="25">
        <v>3.0084506467809701E-3</v>
      </c>
      <c r="BS11" s="25">
        <v>5.3791954011585201E-2</v>
      </c>
      <c r="BT11" s="25">
        <v>127.221651839481</v>
      </c>
      <c r="BU11" s="25">
        <v>2.6314246818454801E-3</v>
      </c>
      <c r="BV11" s="25">
        <v>4.6927993408180102E-2</v>
      </c>
      <c r="BW11" s="25">
        <v>0</v>
      </c>
      <c r="BX11" s="25">
        <v>12.3565768657991</v>
      </c>
      <c r="BY11" s="25">
        <v>258.94099187562801</v>
      </c>
      <c r="BZ11" s="25">
        <v>0</v>
      </c>
      <c r="CA11" s="25">
        <v>0</v>
      </c>
      <c r="CB11" s="25">
        <v>10.956118890312</v>
      </c>
      <c r="CC11" s="88">
        <v>0</v>
      </c>
      <c r="CD11" s="25">
        <v>32.396081994212999</v>
      </c>
      <c r="CE11" s="25">
        <v>650.66751125735004</v>
      </c>
      <c r="CF11" s="25">
        <v>10.823110441592901</v>
      </c>
      <c r="CH11" s="22">
        <f t="shared" si="0"/>
        <v>2.6308392237660958E-3</v>
      </c>
      <c r="CI11" s="22" t="str">
        <f t="shared" si="14"/>
        <v/>
      </c>
      <c r="CJ11" s="22">
        <f t="shared" si="1"/>
        <v>2.6206758488397488E-3</v>
      </c>
      <c r="CK11" s="22">
        <f t="shared" si="2"/>
        <v>2.7303039281229504E-3</v>
      </c>
      <c r="CL11" s="22">
        <f t="shared" si="3"/>
        <v>2.7293370868679205E-3</v>
      </c>
      <c r="CM11" s="22">
        <f t="shared" si="4"/>
        <v>2.7959415286564092E-3</v>
      </c>
      <c r="CN11" s="22">
        <f t="shared" si="5"/>
        <v>2.7247095228018709E-3</v>
      </c>
      <c r="CO11" s="69">
        <f t="shared" si="6"/>
        <v>2.608616690757546E-3</v>
      </c>
      <c r="CP11" s="69">
        <f t="shared" si="7"/>
        <v>2.8158372313173028E-3</v>
      </c>
      <c r="CQ11" s="22">
        <f t="shared" si="8"/>
        <v>2.9032602148233574E-3</v>
      </c>
      <c r="CR11" s="69">
        <f t="shared" si="9"/>
        <v>2.7409042911219345E-3</v>
      </c>
      <c r="CS11" s="69">
        <f t="shared" si="10"/>
        <v>2.5372628210957402E-3</v>
      </c>
      <c r="CT11" s="22">
        <f t="shared" si="11"/>
        <v>2.4973177740029318E-3</v>
      </c>
      <c r="CU11" s="22">
        <f t="shared" si="12"/>
        <v>2.583762016245376E-3</v>
      </c>
      <c r="CV11" s="69">
        <f t="shared" si="13"/>
        <v>2.7345710424347587E-3</v>
      </c>
    </row>
    <row r="12" spans="1:100" x14ac:dyDescent="0.25">
      <c r="A12" s="27" t="s">
        <v>10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64"/>
      <c r="O12" s="64"/>
      <c r="P12" s="64"/>
      <c r="R12" s="27"/>
      <c r="CH12" s="22" t="str">
        <f t="shared" si="0"/>
        <v/>
      </c>
      <c r="CI12" s="22" t="str">
        <f t="shared" si="14"/>
        <v/>
      </c>
      <c r="CJ12" s="22" t="str">
        <f t="shared" si="1"/>
        <v/>
      </c>
      <c r="CK12" s="22" t="str">
        <f t="shared" si="2"/>
        <v/>
      </c>
      <c r="CL12" s="22" t="str">
        <f t="shared" si="3"/>
        <v/>
      </c>
      <c r="CM12" s="22" t="str">
        <f t="shared" si="4"/>
        <v/>
      </c>
      <c r="CN12" s="22" t="str">
        <f t="shared" si="5"/>
        <v/>
      </c>
      <c r="CO12" s="69" t="str">
        <f t="shared" si="6"/>
        <v/>
      </c>
      <c r="CP12" s="69" t="str">
        <f t="shared" si="7"/>
        <v/>
      </c>
      <c r="CQ12" s="22" t="str">
        <f t="shared" si="8"/>
        <v/>
      </c>
      <c r="CR12" s="69" t="str">
        <f t="shared" si="9"/>
        <v/>
      </c>
      <c r="CS12" s="69" t="str">
        <f t="shared" si="10"/>
        <v/>
      </c>
      <c r="CT12" s="22" t="str">
        <f t="shared" si="11"/>
        <v/>
      </c>
      <c r="CU12" s="22" t="str">
        <f t="shared" si="12"/>
        <v/>
      </c>
      <c r="CV12" s="69" t="str">
        <f t="shared" si="13"/>
        <v/>
      </c>
    </row>
    <row r="13" spans="1:100" x14ac:dyDescent="0.25">
      <c r="A13" s="27" t="s">
        <v>12</v>
      </c>
      <c r="B13" s="25">
        <v>5.9541621006999996</v>
      </c>
      <c r="C13" s="25"/>
      <c r="D13" s="25">
        <v>3.9538363776000001</v>
      </c>
      <c r="E13" s="25">
        <v>0.1039415338</v>
      </c>
      <c r="F13" s="25">
        <v>0.10181043150000001</v>
      </c>
      <c r="G13" s="25">
        <v>1.576548708</v>
      </c>
      <c r="H13" s="25">
        <v>87.800165319000001</v>
      </c>
      <c r="I13" s="25">
        <v>1.5109160599999999E-2</v>
      </c>
      <c r="J13" s="25">
        <v>1.1902662317999999</v>
      </c>
      <c r="K13" s="25">
        <v>2.4436399999999999E-5</v>
      </c>
      <c r="L13" s="25">
        <v>0.6498600645</v>
      </c>
      <c r="M13" s="25">
        <v>3.0671524999999998E-3</v>
      </c>
      <c r="N13" s="64">
        <v>3.5819443999999998E-3</v>
      </c>
      <c r="O13" s="64">
        <v>7.5711959999999999E-4</v>
      </c>
      <c r="P13" s="64">
        <v>7.0380499999999995E-4</v>
      </c>
      <c r="R13" t="s">
        <v>12</v>
      </c>
      <c r="S13" s="88">
        <v>0</v>
      </c>
      <c r="T13" s="25">
        <v>0</v>
      </c>
      <c r="U13" s="25">
        <v>3.5918864578558898E-3</v>
      </c>
      <c r="V13" s="25">
        <v>1.5122179045552899E-2</v>
      </c>
      <c r="W13" s="25">
        <v>1.5122179045552899E-2</v>
      </c>
      <c r="X13" s="25">
        <v>2.6338918632913601E-5</v>
      </c>
      <c r="Y13" s="88">
        <v>0</v>
      </c>
      <c r="Z13" s="25">
        <v>1.1931288249882801</v>
      </c>
      <c r="AA13" s="25">
        <v>7.5872997631134501E-4</v>
      </c>
      <c r="AB13" s="25">
        <v>44.340140342487999</v>
      </c>
      <c r="AC13" s="25">
        <v>2.4424959407397601E-5</v>
      </c>
      <c r="AD13" s="25">
        <v>5.9665850736068498</v>
      </c>
      <c r="AE13" s="25">
        <v>0.52028745064237203</v>
      </c>
      <c r="AF13" s="25">
        <v>10.338890806990801</v>
      </c>
      <c r="AG13" s="25">
        <v>1.01783650916847</v>
      </c>
      <c r="AH13" s="25">
        <v>0</v>
      </c>
      <c r="AI13" s="88">
        <v>0</v>
      </c>
      <c r="AJ13" s="25">
        <v>0.65112444355671295</v>
      </c>
      <c r="AK13" s="25">
        <v>0.65112444355671295</v>
      </c>
      <c r="AL13" s="25">
        <v>0</v>
      </c>
      <c r="AM13" s="25">
        <v>1.5097018691887501E-2</v>
      </c>
      <c r="AN13" s="25">
        <v>0</v>
      </c>
      <c r="AO13" s="88">
        <v>0</v>
      </c>
      <c r="AP13" s="25">
        <v>0</v>
      </c>
      <c r="AQ13" s="25">
        <v>3.07575085081875E-3</v>
      </c>
      <c r="AR13" s="25">
        <v>7.0422320742738703E-4</v>
      </c>
      <c r="AS13" s="25">
        <v>0</v>
      </c>
      <c r="AT13" s="25">
        <v>0</v>
      </c>
      <c r="AU13" s="88">
        <v>98.315653587746198</v>
      </c>
      <c r="AV13" s="25">
        <v>3.5640072972987902</v>
      </c>
      <c r="AW13" s="25">
        <v>0.39599921074532701</v>
      </c>
      <c r="AX13" s="25">
        <v>3.96000650804412</v>
      </c>
      <c r="AY13" s="25">
        <v>0</v>
      </c>
      <c r="AZ13" s="25">
        <v>0.50498195759409403</v>
      </c>
      <c r="BA13" s="25">
        <v>2.6413520946664599E-4</v>
      </c>
      <c r="BB13" s="25">
        <v>59.296284058929501</v>
      </c>
      <c r="BC13" s="25">
        <v>3.56368987582467E-4</v>
      </c>
      <c r="BD13" s="25">
        <v>9.3382000363762398E-4</v>
      </c>
      <c r="BE13" s="25">
        <v>2.2570098711949499E-3</v>
      </c>
      <c r="BF13" s="25">
        <v>5.2796452763218199E-4</v>
      </c>
      <c r="BG13" s="25">
        <v>3.8863407133054402E-3</v>
      </c>
      <c r="BH13" s="25">
        <v>1.2430055611589599E-4</v>
      </c>
      <c r="BI13" s="25">
        <v>0.104040499016187</v>
      </c>
      <c r="BJ13" s="25">
        <v>0.101909384634886</v>
      </c>
      <c r="BK13" s="25">
        <v>2.1311143813003901E-3</v>
      </c>
      <c r="BL13" s="25">
        <v>0</v>
      </c>
      <c r="BM13" s="25">
        <v>0</v>
      </c>
      <c r="BN13" s="25">
        <v>4.62483190308478E-2</v>
      </c>
      <c r="BO13" s="25">
        <v>0</v>
      </c>
      <c r="BP13" s="25">
        <v>7.02619642079624E-3</v>
      </c>
      <c r="BQ13" s="25">
        <v>1.50797356658234E-3</v>
      </c>
      <c r="BR13" s="25">
        <v>9.9792225400552608E-4</v>
      </c>
      <c r="BS13" s="25">
        <v>1.7560669543698299E-2</v>
      </c>
      <c r="BT13" s="25">
        <v>18.341583882802201</v>
      </c>
      <c r="BU13" s="25">
        <v>8.2492589714335701E-4</v>
      </c>
      <c r="BV13" s="25">
        <v>1.9393438052877798E-2</v>
      </c>
      <c r="BW13" s="25">
        <v>0</v>
      </c>
      <c r="BX13" s="25">
        <v>1.5765564857443599</v>
      </c>
      <c r="BY13" s="25">
        <v>28.784223051141701</v>
      </c>
      <c r="BZ13" s="25">
        <v>0</v>
      </c>
      <c r="CA13" s="25">
        <v>0</v>
      </c>
      <c r="CB13" s="25">
        <v>1.60127746244041</v>
      </c>
      <c r="CC13" s="88">
        <v>0</v>
      </c>
      <c r="CD13" s="25">
        <v>4.2992910782255001</v>
      </c>
      <c r="CE13" s="25">
        <v>87.972047487557703</v>
      </c>
      <c r="CF13" s="25">
        <v>0.80478111516559403</v>
      </c>
      <c r="CH13" s="22">
        <f t="shared" si="0"/>
        <v>2.0864351182829947E-3</v>
      </c>
      <c r="CI13" s="22" t="str">
        <f t="shared" si="14"/>
        <v/>
      </c>
      <c r="CJ13" s="22">
        <f t="shared" si="1"/>
        <v>1.5605426868638558E-3</v>
      </c>
      <c r="CK13" s="22">
        <f t="shared" si="2"/>
        <v>9.5212387742353349E-4</v>
      </c>
      <c r="CL13" s="22">
        <f t="shared" si="3"/>
        <v>9.7193512912269805E-4</v>
      </c>
      <c r="CM13" s="22">
        <f t="shared" si="4"/>
        <v>4.9333993427709851E-6</v>
      </c>
      <c r="CN13" s="22">
        <f t="shared" si="5"/>
        <v>1.9576519922623178E-3</v>
      </c>
      <c r="CO13" s="69">
        <f t="shared" si="6"/>
        <v>8.6162599614568848E-4</v>
      </c>
      <c r="CP13" s="69">
        <f t="shared" si="7"/>
        <v>2.405002437102823E-3</v>
      </c>
      <c r="CQ13" s="22">
        <f t="shared" si="8"/>
        <v>-4.6817831605299571E-4</v>
      </c>
      <c r="CR13" s="69">
        <f t="shared" si="9"/>
        <v>1.9456174117819635E-3</v>
      </c>
      <c r="CS13" s="69">
        <f t="shared" si="10"/>
        <v>2.8033659293922311E-3</v>
      </c>
      <c r="CT13" s="22">
        <f t="shared" si="11"/>
        <v>2.7756036235207842E-3</v>
      </c>
      <c r="CU13" s="22">
        <f t="shared" si="12"/>
        <v>2.1269774436496166E-3</v>
      </c>
      <c r="CV13" s="69">
        <f t="shared" si="13"/>
        <v>5.9420923037927203E-4</v>
      </c>
    </row>
    <row r="14" spans="1:100" x14ac:dyDescent="0.25">
      <c r="A14" s="27" t="s">
        <v>13</v>
      </c>
      <c r="B14" s="25">
        <v>19465.071680000001</v>
      </c>
      <c r="C14" s="25"/>
      <c r="D14" s="25">
        <v>13088.111793</v>
      </c>
      <c r="E14" s="25">
        <v>243.63582313000001</v>
      </c>
      <c r="F14" s="25">
        <v>243.25613344999999</v>
      </c>
      <c r="G14" s="25">
        <v>230.56308712000001</v>
      </c>
      <c r="H14" s="25">
        <v>52467.692419999999</v>
      </c>
      <c r="I14" s="25">
        <v>19.606367181</v>
      </c>
      <c r="J14" s="25">
        <v>79.678698738999998</v>
      </c>
      <c r="K14" s="25">
        <v>4.3537760999999998E-3</v>
      </c>
      <c r="L14" s="25">
        <v>143.54023506999999</v>
      </c>
      <c r="M14" s="25">
        <v>16.671903303000001</v>
      </c>
      <c r="N14" s="64">
        <v>15.701363917</v>
      </c>
      <c r="O14" s="64">
        <v>3.5469763669000001</v>
      </c>
      <c r="P14" s="64">
        <v>0.65555761059999995</v>
      </c>
      <c r="R14" s="27" t="s">
        <v>13</v>
      </c>
      <c r="S14" s="88">
        <v>0</v>
      </c>
      <c r="T14" s="25">
        <v>0</v>
      </c>
      <c r="U14" s="25">
        <v>15.744445879982401</v>
      </c>
      <c r="V14" s="25">
        <v>19.659001451611498</v>
      </c>
      <c r="W14" s="25">
        <v>19.659001451611498</v>
      </c>
      <c r="X14" s="25">
        <v>0.30872351590429797</v>
      </c>
      <c r="Y14" s="88">
        <v>0</v>
      </c>
      <c r="Z14" s="25">
        <v>290.40125143442901</v>
      </c>
      <c r="AA14" s="25">
        <v>3.5566809519395699</v>
      </c>
      <c r="AB14" s="25">
        <v>166787.212163433</v>
      </c>
      <c r="AC14" s="25">
        <v>4.3635056929069499E-3</v>
      </c>
      <c r="AD14" s="25">
        <v>19518.3310815615</v>
      </c>
      <c r="AE14" s="25">
        <v>16.4375229776651</v>
      </c>
      <c r="AF14" s="25">
        <v>26745.513864163098</v>
      </c>
      <c r="AG14" s="25">
        <v>23.151336146021698</v>
      </c>
      <c r="AH14" s="25">
        <v>0.110391604785978</v>
      </c>
      <c r="AI14" s="88">
        <v>0</v>
      </c>
      <c r="AJ14" s="25">
        <v>143.93046524145501</v>
      </c>
      <c r="AK14" s="25">
        <v>143.93046524145501</v>
      </c>
      <c r="AL14" s="25">
        <v>0</v>
      </c>
      <c r="AM14" s="25">
        <v>2.4450362946644799</v>
      </c>
      <c r="AN14" s="25">
        <v>1.9395796698437501E-4</v>
      </c>
      <c r="AO14" s="88">
        <v>0</v>
      </c>
      <c r="AP14" s="25">
        <v>0</v>
      </c>
      <c r="AQ14" s="25">
        <v>16.7175479299103</v>
      </c>
      <c r="AR14" s="25">
        <v>0.65725089455154795</v>
      </c>
      <c r="AS14" s="25">
        <v>0</v>
      </c>
      <c r="AT14" s="25">
        <v>0</v>
      </c>
      <c r="AU14" s="88">
        <v>79349.0802376582</v>
      </c>
      <c r="AV14" s="25">
        <v>11811.438476596901</v>
      </c>
      <c r="AW14" s="25">
        <v>1312.37951885293</v>
      </c>
      <c r="AX14" s="25">
        <v>13123.817995449799</v>
      </c>
      <c r="AY14" s="25">
        <v>0</v>
      </c>
      <c r="AZ14" s="25">
        <v>24.534369415364601</v>
      </c>
      <c r="BA14" s="25">
        <v>0.93610267762363797</v>
      </c>
      <c r="BB14" s="25">
        <v>30207.2799794805</v>
      </c>
      <c r="BC14" s="25">
        <v>1.2629838039650101</v>
      </c>
      <c r="BD14" s="25">
        <v>3.30948231419169</v>
      </c>
      <c r="BE14" s="25">
        <v>7.99885214504208</v>
      </c>
      <c r="BF14" s="25">
        <v>1.8710847441260601</v>
      </c>
      <c r="BG14" s="25">
        <v>7.1613290583508302</v>
      </c>
      <c r="BH14" s="25">
        <v>0.44052318126953199</v>
      </c>
      <c r="BI14" s="25">
        <v>244.31151561124699</v>
      </c>
      <c r="BJ14" s="25">
        <v>243.93097287983099</v>
      </c>
      <c r="BK14" s="25">
        <v>0.38054273141641398</v>
      </c>
      <c r="BL14" s="25">
        <v>0</v>
      </c>
      <c r="BM14" s="25">
        <v>0</v>
      </c>
      <c r="BN14" s="25">
        <v>86.893885436597699</v>
      </c>
      <c r="BO14" s="25">
        <v>0</v>
      </c>
      <c r="BP14" s="25">
        <v>23.259892787358599</v>
      </c>
      <c r="BQ14" s="25">
        <v>5.3442990505795303</v>
      </c>
      <c r="BR14" s="25">
        <v>3.21425654347239</v>
      </c>
      <c r="BS14" s="25">
        <v>58.132445408488799</v>
      </c>
      <c r="BT14" s="25">
        <v>21126.4375313663</v>
      </c>
      <c r="BU14" s="25">
        <v>2.9235557618346801</v>
      </c>
      <c r="BV14" s="25">
        <v>41.182279966930601</v>
      </c>
      <c r="BW14" s="25">
        <v>0</v>
      </c>
      <c r="BX14" s="25">
        <v>231.18015895800701</v>
      </c>
      <c r="BY14" s="25">
        <v>17396.350799633601</v>
      </c>
      <c r="BZ14" s="25">
        <v>0</v>
      </c>
      <c r="CA14" s="25">
        <v>0</v>
      </c>
      <c r="CB14" s="25">
        <v>263.03822643475399</v>
      </c>
      <c r="CC14" s="88">
        <v>0</v>
      </c>
      <c r="CD14" s="25">
        <v>577.74702146875995</v>
      </c>
      <c r="CE14" s="25">
        <v>52610.016178177502</v>
      </c>
      <c r="CF14" s="25">
        <v>67.863090628928205</v>
      </c>
      <c r="CH14" s="22">
        <f t="shared" si="0"/>
        <v>2.7361523469868641E-3</v>
      </c>
      <c r="CI14" s="22" t="str">
        <f t="shared" si="14"/>
        <v/>
      </c>
      <c r="CJ14" s="22">
        <f t="shared" si="1"/>
        <v>2.7281400873192473E-3</v>
      </c>
      <c r="CK14" s="22">
        <f t="shared" si="2"/>
        <v>2.7733708145474367E-3</v>
      </c>
      <c r="CL14" s="22">
        <f t="shared" si="3"/>
        <v>2.7741928651912316E-3</v>
      </c>
      <c r="CM14" s="22">
        <f t="shared" si="4"/>
        <v>2.6763687358412353E-3</v>
      </c>
      <c r="CN14" s="22">
        <f t="shared" si="5"/>
        <v>2.7125980124723561E-3</v>
      </c>
      <c r="CO14" s="69">
        <f t="shared" si="6"/>
        <v>2.6845498773737791E-3</v>
      </c>
      <c r="CP14" s="69">
        <f t="shared" si="7"/>
        <v>2.6446535401598812</v>
      </c>
      <c r="CQ14" s="22">
        <f t="shared" si="8"/>
        <v>2.234748109106963E-3</v>
      </c>
      <c r="CR14" s="69">
        <f t="shared" si="9"/>
        <v>2.7186117625118381E-3</v>
      </c>
      <c r="CS14" s="69">
        <f t="shared" si="10"/>
        <v>2.737817397374514E-3</v>
      </c>
      <c r="CT14" s="22">
        <f t="shared" si="11"/>
        <v>2.7438357081676964E-3</v>
      </c>
      <c r="CU14" s="22">
        <f t="shared" si="12"/>
        <v>2.7360162673007843E-3</v>
      </c>
      <c r="CV14" s="69">
        <f t="shared" si="13"/>
        <v>2.5829674221892057E-3</v>
      </c>
    </row>
    <row r="15" spans="1:100" x14ac:dyDescent="0.25">
      <c r="A15" s="27" t="s">
        <v>14</v>
      </c>
      <c r="B15" s="25">
        <v>3950.9260002000001</v>
      </c>
      <c r="C15" s="25"/>
      <c r="D15" s="25">
        <v>2769.1914726999998</v>
      </c>
      <c r="E15" s="25">
        <v>55.898913241999999</v>
      </c>
      <c r="F15" s="25">
        <v>55.823328707999998</v>
      </c>
      <c r="G15" s="25">
        <v>45.790541365000003</v>
      </c>
      <c r="H15" s="25">
        <v>10755.702472999999</v>
      </c>
      <c r="I15" s="25">
        <v>5.4687748318000002</v>
      </c>
      <c r="J15" s="25">
        <v>22.998014595000001</v>
      </c>
      <c r="K15" s="25">
        <v>8.6670249999999996E-4</v>
      </c>
      <c r="L15" s="25">
        <v>38.354811316000003</v>
      </c>
      <c r="M15" s="25">
        <v>3.8580802969999999</v>
      </c>
      <c r="N15" s="64">
        <v>4.1195133281</v>
      </c>
      <c r="O15" s="64">
        <v>0.77509474739999995</v>
      </c>
      <c r="P15" s="64">
        <v>0.14899794629999999</v>
      </c>
      <c r="R15" s="27" t="s">
        <v>14</v>
      </c>
      <c r="S15" s="88">
        <v>0</v>
      </c>
      <c r="T15" s="25">
        <v>0</v>
      </c>
      <c r="U15" s="25">
        <v>4.1300031268038104</v>
      </c>
      <c r="V15" s="25">
        <v>5.4821882200094603</v>
      </c>
      <c r="W15" s="25">
        <v>5.4821882200094603</v>
      </c>
      <c r="X15" s="25">
        <v>2.1627178589738599E-2</v>
      </c>
      <c r="Y15" s="88">
        <v>0</v>
      </c>
      <c r="Z15" s="25">
        <v>60.024290176818702</v>
      </c>
      <c r="AA15" s="25">
        <v>0.77702965374328203</v>
      </c>
      <c r="AB15" s="25">
        <v>33138.601490075001</v>
      </c>
      <c r="AC15" s="25">
        <v>8.6762775481814597E-4</v>
      </c>
      <c r="AD15" s="25">
        <v>3960.7323104592801</v>
      </c>
      <c r="AE15" s="25">
        <v>3.87147397308404</v>
      </c>
      <c r="AF15" s="25">
        <v>5373.8496967688297</v>
      </c>
      <c r="AG15" s="25">
        <v>4.6877120680384596</v>
      </c>
      <c r="AH15" s="25">
        <v>0</v>
      </c>
      <c r="AI15" s="88">
        <v>0</v>
      </c>
      <c r="AJ15" s="25">
        <v>38.450856833186599</v>
      </c>
      <c r="AK15" s="25">
        <v>38.450856833186599</v>
      </c>
      <c r="AL15" s="25">
        <v>0</v>
      </c>
      <c r="AM15" s="25">
        <v>0.84156177271603505</v>
      </c>
      <c r="AN15" s="25">
        <v>0</v>
      </c>
      <c r="AO15" s="88">
        <v>0</v>
      </c>
      <c r="AP15" s="25">
        <v>0</v>
      </c>
      <c r="AQ15" s="25">
        <v>3.86781785544756</v>
      </c>
      <c r="AR15" s="25">
        <v>0.149335827396577</v>
      </c>
      <c r="AS15" s="25">
        <v>0</v>
      </c>
      <c r="AT15" s="25">
        <v>0</v>
      </c>
      <c r="AU15" s="88">
        <v>16153.954690719</v>
      </c>
      <c r="AV15" s="25">
        <v>2498.4246480398101</v>
      </c>
      <c r="AW15" s="25">
        <v>277.60339832294397</v>
      </c>
      <c r="AX15" s="25">
        <v>2776.02804636275</v>
      </c>
      <c r="AY15" s="25">
        <v>0</v>
      </c>
      <c r="AZ15" s="25">
        <v>5.99043267449031</v>
      </c>
      <c r="BA15" s="25">
        <v>0.26858606954480002</v>
      </c>
      <c r="BB15" s="25">
        <v>6232.1242973021999</v>
      </c>
      <c r="BC15" s="25">
        <v>0.36237333474429101</v>
      </c>
      <c r="BD15" s="25">
        <v>0.949552580013999</v>
      </c>
      <c r="BE15" s="25">
        <v>2.29503202136278</v>
      </c>
      <c r="BF15" s="25">
        <v>0.53685062528591099</v>
      </c>
      <c r="BG15" s="25">
        <v>1.2637141893880499</v>
      </c>
      <c r="BH15" s="25">
        <v>0.12639453465390099</v>
      </c>
      <c r="BI15" s="25">
        <v>56.038583627043998</v>
      </c>
      <c r="BJ15" s="25">
        <v>55.962918965260599</v>
      </c>
      <c r="BK15" s="25">
        <v>7.5664661783428899E-2</v>
      </c>
      <c r="BL15" s="25">
        <v>0</v>
      </c>
      <c r="BM15" s="25">
        <v>0</v>
      </c>
      <c r="BN15" s="25">
        <v>15.7185811480569</v>
      </c>
      <c r="BO15" s="25">
        <v>0</v>
      </c>
      <c r="BP15" s="25">
        <v>6.47738720227958</v>
      </c>
      <c r="BQ15" s="25">
        <v>1.5333754730292</v>
      </c>
      <c r="BR15" s="25">
        <v>0.88366746110220096</v>
      </c>
      <c r="BS15" s="25">
        <v>16.188446066017299</v>
      </c>
      <c r="BT15" s="25">
        <v>4278.4180031285596</v>
      </c>
      <c r="BU15" s="25">
        <v>0.83882825465588595</v>
      </c>
      <c r="BV15" s="25">
        <v>8.5201300051257398</v>
      </c>
      <c r="BW15" s="25">
        <v>0</v>
      </c>
      <c r="BX15" s="25">
        <v>45.897288086553402</v>
      </c>
      <c r="BY15" s="25">
        <v>3639.3248342031302</v>
      </c>
      <c r="BZ15" s="25">
        <v>0</v>
      </c>
      <c r="CA15" s="25">
        <v>0</v>
      </c>
      <c r="CB15" s="25">
        <v>52.107969961327598</v>
      </c>
      <c r="CC15" s="88">
        <v>0</v>
      </c>
      <c r="CD15" s="25">
        <v>121.184931662368</v>
      </c>
      <c r="CE15" s="25">
        <v>10781.2155957164</v>
      </c>
      <c r="CF15" s="25">
        <v>13.2058931187097</v>
      </c>
      <c r="CH15" s="22">
        <f t="shared" si="0"/>
        <v>2.4820283292533566E-3</v>
      </c>
      <c r="CI15" s="22" t="str">
        <f t="shared" si="14"/>
        <v/>
      </c>
      <c r="CJ15" s="22">
        <f t="shared" si="1"/>
        <v>2.4687977448104893E-3</v>
      </c>
      <c r="CK15" s="22">
        <f t="shared" si="2"/>
        <v>2.4986243371017251E-3</v>
      </c>
      <c r="CL15" s="22">
        <f t="shared" si="3"/>
        <v>2.5005720814458687E-3</v>
      </c>
      <c r="CM15" s="22">
        <f t="shared" si="4"/>
        <v>2.3311958839384093E-3</v>
      </c>
      <c r="CN15" s="22">
        <f t="shared" si="5"/>
        <v>2.3720554543457924E-3</v>
      </c>
      <c r="CO15" s="69">
        <f t="shared" si="6"/>
        <v>2.4527227070062288E-3</v>
      </c>
      <c r="CP15" s="69">
        <f t="shared" si="7"/>
        <v>1.609977045143218</v>
      </c>
      <c r="CQ15" s="22">
        <f t="shared" si="8"/>
        <v>1.067557573845701E-3</v>
      </c>
      <c r="CR15" s="69">
        <f t="shared" si="9"/>
        <v>2.5041321777153369E-3</v>
      </c>
      <c r="CS15" s="69">
        <f t="shared" si="10"/>
        <v>2.5239387721224713E-3</v>
      </c>
      <c r="CT15" s="22">
        <f t="shared" si="11"/>
        <v>2.5463684344112789E-3</v>
      </c>
      <c r="CU15" s="22">
        <f t="shared" si="12"/>
        <v>2.4963481558513832E-3</v>
      </c>
      <c r="CV15" s="69">
        <f t="shared" si="13"/>
        <v>2.2676896223569527E-3</v>
      </c>
    </row>
    <row r="16" spans="1:100" x14ac:dyDescent="0.25">
      <c r="A16" s="27" t="s">
        <v>15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64"/>
      <c r="O16" s="64"/>
      <c r="P16" s="64"/>
      <c r="CH16" s="22" t="str">
        <f t="shared" si="0"/>
        <v/>
      </c>
      <c r="CI16" s="22" t="str">
        <f t="shared" si="14"/>
        <v/>
      </c>
      <c r="CJ16" s="22" t="str">
        <f t="shared" si="1"/>
        <v/>
      </c>
      <c r="CK16" s="22" t="str">
        <f t="shared" si="2"/>
        <v/>
      </c>
      <c r="CL16" s="22" t="str">
        <f t="shared" si="3"/>
        <v/>
      </c>
      <c r="CM16" s="22" t="str">
        <f t="shared" si="4"/>
        <v/>
      </c>
      <c r="CN16" s="22" t="str">
        <f t="shared" si="5"/>
        <v/>
      </c>
      <c r="CO16" s="69" t="str">
        <f t="shared" si="6"/>
        <v/>
      </c>
      <c r="CP16" s="69" t="str">
        <f t="shared" si="7"/>
        <v/>
      </c>
      <c r="CQ16" s="22" t="str">
        <f t="shared" si="8"/>
        <v/>
      </c>
      <c r="CR16" s="69" t="str">
        <f t="shared" si="9"/>
        <v/>
      </c>
      <c r="CS16" s="69" t="str">
        <f t="shared" si="10"/>
        <v/>
      </c>
      <c r="CT16" s="22" t="str">
        <f t="shared" si="11"/>
        <v/>
      </c>
      <c r="CU16" s="22" t="str">
        <f t="shared" si="12"/>
        <v/>
      </c>
      <c r="CV16" s="69" t="str">
        <f t="shared" si="13"/>
        <v/>
      </c>
    </row>
    <row r="17" spans="1:100" x14ac:dyDescent="0.25">
      <c r="A17" s="27" t="s">
        <v>16</v>
      </c>
      <c r="B17" s="25">
        <v>53354.107129999997</v>
      </c>
      <c r="C17" s="25">
        <v>1.3235569999999999E-3</v>
      </c>
      <c r="D17" s="25">
        <v>35939.374081000002</v>
      </c>
      <c r="E17" s="25">
        <v>789.20795219000001</v>
      </c>
      <c r="F17" s="25">
        <v>788.94883369000001</v>
      </c>
      <c r="G17" s="25">
        <v>53.114909986999997</v>
      </c>
      <c r="H17" s="25">
        <v>73323.080625000002</v>
      </c>
      <c r="I17" s="25">
        <v>61.061831314999999</v>
      </c>
      <c r="J17" s="25">
        <v>237.6669704</v>
      </c>
      <c r="K17" s="25">
        <v>2.9712296999999999E-3</v>
      </c>
      <c r="L17" s="25">
        <v>434.10975538000002</v>
      </c>
      <c r="M17" s="25">
        <v>51.666355213000003</v>
      </c>
      <c r="N17" s="64">
        <v>51.20976787</v>
      </c>
      <c r="O17" s="64">
        <v>10.685252140999999</v>
      </c>
      <c r="P17" s="64">
        <v>1.7249375514</v>
      </c>
      <c r="R17" s="27" t="s">
        <v>16</v>
      </c>
      <c r="S17" s="88">
        <v>0</v>
      </c>
      <c r="T17" s="25">
        <v>0</v>
      </c>
      <c r="U17" s="25">
        <v>51.351356190224003</v>
      </c>
      <c r="V17" s="25">
        <v>61.230971136459097</v>
      </c>
      <c r="W17" s="25">
        <v>61.230971136459097</v>
      </c>
      <c r="X17" s="25">
        <v>98.950033070616598</v>
      </c>
      <c r="Y17" s="88">
        <v>0</v>
      </c>
      <c r="Z17" s="25">
        <v>330.28425658405803</v>
      </c>
      <c r="AA17" s="25">
        <v>10.7147350401225</v>
      </c>
      <c r="AB17" s="25">
        <v>208922.21208378801</v>
      </c>
      <c r="AC17" s="25">
        <v>2.9795506795893701E-3</v>
      </c>
      <c r="AD17" s="25">
        <v>53500.801113470799</v>
      </c>
      <c r="AE17" s="25">
        <v>20.9981889120555</v>
      </c>
      <c r="AF17" s="25">
        <v>32590.802525531599</v>
      </c>
      <c r="AG17" s="25">
        <v>23.456467396184902</v>
      </c>
      <c r="AH17" s="25">
        <v>40.551473460198601</v>
      </c>
      <c r="AI17" s="88">
        <v>0</v>
      </c>
      <c r="AJ17" s="25">
        <v>435.31010501639702</v>
      </c>
      <c r="AK17" s="25">
        <v>435.31010501639702</v>
      </c>
      <c r="AL17" s="25">
        <v>0</v>
      </c>
      <c r="AM17" s="25">
        <v>9.2297584659774401</v>
      </c>
      <c r="AN17" s="25">
        <v>7.1244125599385894E-2</v>
      </c>
      <c r="AO17" s="88">
        <v>0</v>
      </c>
      <c r="AP17" s="25">
        <v>0</v>
      </c>
      <c r="AQ17" s="25">
        <v>51.809244911872398</v>
      </c>
      <c r="AR17" s="25">
        <v>1.72969799414289</v>
      </c>
      <c r="AS17" s="25">
        <v>1.3250560946223701E-3</v>
      </c>
      <c r="AT17" s="25">
        <v>0</v>
      </c>
      <c r="AU17" s="88">
        <v>106107.557555625</v>
      </c>
      <c r="AV17" s="25">
        <v>32434.454774787398</v>
      </c>
      <c r="AW17" s="25">
        <v>3603.8275887083601</v>
      </c>
      <c r="AX17" s="25">
        <v>36038.282363495797</v>
      </c>
      <c r="AY17" s="25">
        <v>0</v>
      </c>
      <c r="AZ17" s="25">
        <v>90.9951211786681</v>
      </c>
      <c r="BA17" s="25">
        <v>3.7760982088989499</v>
      </c>
      <c r="BB17" s="25">
        <v>44224.333943180201</v>
      </c>
      <c r="BC17" s="25">
        <v>5.0946738072829696</v>
      </c>
      <c r="BD17" s="25">
        <v>13.3499492121452</v>
      </c>
      <c r="BE17" s="25">
        <v>32.266276955416998</v>
      </c>
      <c r="BF17" s="25">
        <v>7.5476585454345102</v>
      </c>
      <c r="BG17" s="25">
        <v>18.012640302253601</v>
      </c>
      <c r="BH17" s="25">
        <v>1.77700213252644</v>
      </c>
      <c r="BI17" s="25">
        <v>791.41157669270297</v>
      </c>
      <c r="BJ17" s="25">
        <v>791.15173211529702</v>
      </c>
      <c r="BK17" s="25">
        <v>0.25984457740593098</v>
      </c>
      <c r="BL17" s="25">
        <v>0</v>
      </c>
      <c r="BM17" s="25">
        <v>0</v>
      </c>
      <c r="BN17" s="25">
        <v>223.853475673649</v>
      </c>
      <c r="BO17" s="25">
        <v>0</v>
      </c>
      <c r="BP17" s="25">
        <v>91.127794180790005</v>
      </c>
      <c r="BQ17" s="25">
        <v>21.558043746402301</v>
      </c>
      <c r="BR17" s="25">
        <v>12.4356379525675</v>
      </c>
      <c r="BS17" s="25">
        <v>227.748904225709</v>
      </c>
      <c r="BT17" s="25">
        <v>26649.621466197601</v>
      </c>
      <c r="BU17" s="25">
        <v>11.7932595538726</v>
      </c>
      <c r="BV17" s="25">
        <v>120.81031761834601</v>
      </c>
      <c r="BW17" s="25">
        <v>0</v>
      </c>
      <c r="BX17" s="25">
        <v>53.2172676854683</v>
      </c>
      <c r="BY17" s="25">
        <v>26965.8846495285</v>
      </c>
      <c r="BZ17" s="25">
        <v>0</v>
      </c>
      <c r="CA17" s="25">
        <v>0</v>
      </c>
      <c r="CB17" s="25">
        <v>426.803753546336</v>
      </c>
      <c r="CC17" s="88">
        <v>0</v>
      </c>
      <c r="CD17" s="25">
        <v>1159.98853132513</v>
      </c>
      <c r="CE17" s="25">
        <v>73520.860562178597</v>
      </c>
      <c r="CF17" s="25">
        <v>268.386233540874</v>
      </c>
      <c r="CH17" s="22">
        <f t="shared" si="0"/>
        <v>2.7494412588214704E-3</v>
      </c>
      <c r="CI17" s="22">
        <f t="shared" si="14"/>
        <v>1.1326256612825343E-3</v>
      </c>
      <c r="CJ17" s="22">
        <f t="shared" si="1"/>
        <v>2.7520869526796972E-3</v>
      </c>
      <c r="CK17" s="22">
        <f t="shared" si="2"/>
        <v>2.7921975400628418E-3</v>
      </c>
      <c r="CL17" s="22">
        <f t="shared" si="3"/>
        <v>2.7921942859004058E-3</v>
      </c>
      <c r="CM17" s="22">
        <f t="shared" si="4"/>
        <v>1.9270991609202674E-3</v>
      </c>
      <c r="CN17" s="22">
        <f t="shared" si="5"/>
        <v>2.6973762626001912E-3</v>
      </c>
      <c r="CO17" s="69">
        <f t="shared" si="6"/>
        <v>2.7699762325593389E-3</v>
      </c>
      <c r="CP17" s="69">
        <f t="shared" si="7"/>
        <v>0.38969355324461202</v>
      </c>
      <c r="CQ17" s="22">
        <f t="shared" si="8"/>
        <v>2.8005171021850492E-3</v>
      </c>
      <c r="CR17" s="69">
        <f t="shared" si="9"/>
        <v>2.7650833032910336E-3</v>
      </c>
      <c r="CS17" s="69">
        <f t="shared" si="10"/>
        <v>2.7656237465042196E-3</v>
      </c>
      <c r="CT17" s="22">
        <f t="shared" si="11"/>
        <v>2.7648694011547853E-3</v>
      </c>
      <c r="CU17" s="22">
        <f t="shared" si="12"/>
        <v>2.7592141704708027E-3</v>
      </c>
      <c r="CV17" s="69">
        <f t="shared" si="13"/>
        <v>2.7597768620819434E-3</v>
      </c>
    </row>
    <row r="18" spans="1:100" x14ac:dyDescent="0.25">
      <c r="A18" s="27" t="s">
        <v>17</v>
      </c>
      <c r="B18" s="25">
        <v>16353.713078999999</v>
      </c>
      <c r="C18" s="25">
        <v>3.8653990000000002E-4</v>
      </c>
      <c r="D18" s="25">
        <v>11099.606546999999</v>
      </c>
      <c r="E18" s="25">
        <v>166.91942541</v>
      </c>
      <c r="F18" s="25">
        <v>166.85847871999999</v>
      </c>
      <c r="G18" s="25">
        <v>76.223786934000003</v>
      </c>
      <c r="H18" s="25">
        <v>33864.625272999998</v>
      </c>
      <c r="I18" s="25">
        <v>21.990296487999998</v>
      </c>
      <c r="J18" s="25">
        <v>235.09733779999999</v>
      </c>
      <c r="K18" s="25">
        <v>6.9885330000000003E-4</v>
      </c>
      <c r="L18" s="25">
        <v>153.14584626000001</v>
      </c>
      <c r="M18" s="25">
        <v>17.129505091999999</v>
      </c>
      <c r="N18" s="64">
        <v>17.780055818000001</v>
      </c>
      <c r="O18" s="64">
        <v>3.4481837897999998</v>
      </c>
      <c r="P18" s="64">
        <v>0.55992676109999995</v>
      </c>
      <c r="R18" s="27" t="s">
        <v>17</v>
      </c>
      <c r="S18" s="88">
        <v>0</v>
      </c>
      <c r="T18" s="25">
        <v>0</v>
      </c>
      <c r="U18" s="25">
        <v>17.8113888992997</v>
      </c>
      <c r="V18" s="25">
        <v>22.029604697917598</v>
      </c>
      <c r="W18" s="25">
        <v>22.029604697917598</v>
      </c>
      <c r="X18" s="25">
        <v>8.7306868013315303E-2</v>
      </c>
      <c r="Y18" s="88">
        <v>0</v>
      </c>
      <c r="Z18" s="25">
        <v>273.986945112108</v>
      </c>
      <c r="AA18" s="25">
        <v>3.4540790785403401</v>
      </c>
      <c r="AB18" s="25">
        <v>107879.764891909</v>
      </c>
      <c r="AC18" s="25">
        <v>6.99922200503448E-4</v>
      </c>
      <c r="AD18" s="25">
        <v>16380.7018398051</v>
      </c>
      <c r="AE18" s="25">
        <v>6.5593333346004998</v>
      </c>
      <c r="AF18" s="25">
        <v>17445.951003835002</v>
      </c>
      <c r="AG18" s="25">
        <v>5.2941485211275703</v>
      </c>
      <c r="AH18" s="25">
        <v>0</v>
      </c>
      <c r="AI18" s="88">
        <v>0</v>
      </c>
      <c r="AJ18" s="25">
        <v>153.41782344859499</v>
      </c>
      <c r="AK18" s="25">
        <v>153.41782344859499</v>
      </c>
      <c r="AL18" s="25">
        <v>0</v>
      </c>
      <c r="AM18" s="25">
        <v>2.5334938599863501</v>
      </c>
      <c r="AN18" s="25">
        <v>0</v>
      </c>
      <c r="AO18" s="88">
        <v>0</v>
      </c>
      <c r="AP18" s="25">
        <v>0</v>
      </c>
      <c r="AQ18" s="25">
        <v>17.159158053428801</v>
      </c>
      <c r="AR18" s="25">
        <v>0.560889333627137</v>
      </c>
      <c r="AS18" s="25">
        <v>3.8725083086691201E-4</v>
      </c>
      <c r="AT18" s="25">
        <v>0</v>
      </c>
      <c r="AU18" s="88">
        <v>51362.347181861398</v>
      </c>
      <c r="AV18" s="25">
        <v>10006.2502641517</v>
      </c>
      <c r="AW18" s="25">
        <v>1111.80596506353</v>
      </c>
      <c r="AX18" s="25">
        <v>11118.056229215201</v>
      </c>
      <c r="AY18" s="25">
        <v>0</v>
      </c>
      <c r="AZ18" s="25">
        <v>15.4380127044583</v>
      </c>
      <c r="BA18" s="25">
        <v>1.0164079141409901</v>
      </c>
      <c r="BB18" s="25">
        <v>19294.913545054998</v>
      </c>
      <c r="BC18" s="25">
        <v>1.3713298321951899</v>
      </c>
      <c r="BD18" s="25">
        <v>3.5933929308795798</v>
      </c>
      <c r="BE18" s="25">
        <v>8.6850852511891095</v>
      </c>
      <c r="BF18" s="25">
        <v>2.03159647824865</v>
      </c>
      <c r="BG18" s="25">
        <v>2.2639549762275601</v>
      </c>
      <c r="BH18" s="25">
        <v>0.47831409846944001</v>
      </c>
      <c r="BI18" s="25">
        <v>167.18801561626</v>
      </c>
      <c r="BJ18" s="25">
        <v>167.12697446945899</v>
      </c>
      <c r="BK18" s="25">
        <v>6.1041146800266698E-2</v>
      </c>
      <c r="BL18" s="25">
        <v>0</v>
      </c>
      <c r="BM18" s="25">
        <v>0</v>
      </c>
      <c r="BN18" s="25">
        <v>30.152489911870202</v>
      </c>
      <c r="BO18" s="25">
        <v>0</v>
      </c>
      <c r="BP18" s="25">
        <v>23.8872470372085</v>
      </c>
      <c r="BQ18" s="25">
        <v>5.8027405541317298</v>
      </c>
      <c r="BR18" s="25">
        <v>3.2212733876419901</v>
      </c>
      <c r="BS18" s="25">
        <v>59.699066393293499</v>
      </c>
      <c r="BT18" s="25">
        <v>13713.8832380275</v>
      </c>
      <c r="BU18" s="25">
        <v>3.1743670019896699</v>
      </c>
      <c r="BV18" s="25">
        <v>21.749708701973699</v>
      </c>
      <c r="BW18" s="25">
        <v>0</v>
      </c>
      <c r="BX18" s="25">
        <v>76.354954692099199</v>
      </c>
      <c r="BY18" s="25">
        <v>11178.396259827001</v>
      </c>
      <c r="BZ18" s="25">
        <v>0</v>
      </c>
      <c r="CA18" s="25">
        <v>0</v>
      </c>
      <c r="CB18" s="25">
        <v>154.305809250571</v>
      </c>
      <c r="CC18" s="88">
        <v>0</v>
      </c>
      <c r="CD18" s="25">
        <v>335.73264757223001</v>
      </c>
      <c r="CE18" s="25">
        <v>33917.3727023518</v>
      </c>
      <c r="CF18" s="25">
        <v>35.987092230484798</v>
      </c>
      <c r="CH18" s="22">
        <f t="shared" si="0"/>
        <v>1.6503139485648589E-3</v>
      </c>
      <c r="CI18" s="22">
        <f t="shared" si="14"/>
        <v>1.83921728885425E-3</v>
      </c>
      <c r="CJ18" s="22">
        <f t="shared" si="1"/>
        <v>1.6621924513340494E-3</v>
      </c>
      <c r="CK18" s="22">
        <f t="shared" si="2"/>
        <v>1.6091009515535376E-3</v>
      </c>
      <c r="CL18" s="22">
        <f t="shared" si="3"/>
        <v>1.6091226020917204E-3</v>
      </c>
      <c r="CM18" s="22">
        <f t="shared" si="4"/>
        <v>1.7208244745537224E-3</v>
      </c>
      <c r="CN18" s="22">
        <f t="shared" si="5"/>
        <v>1.5575967230281942E-3</v>
      </c>
      <c r="CO18" s="69">
        <f t="shared" si="6"/>
        <v>1.7875252359171316E-3</v>
      </c>
      <c r="CP18" s="69">
        <f t="shared" si="7"/>
        <v>0.16541917350502644</v>
      </c>
      <c r="CQ18" s="22">
        <f t="shared" si="8"/>
        <v>1.5295062689808722E-3</v>
      </c>
      <c r="CR18" s="69">
        <f t="shared" si="9"/>
        <v>1.7759357843322155E-3</v>
      </c>
      <c r="CS18" s="69">
        <f t="shared" si="10"/>
        <v>1.7311043879867116E-3</v>
      </c>
      <c r="CT18" s="22">
        <f t="shared" si="11"/>
        <v>1.7622600075292672E-3</v>
      </c>
      <c r="CU18" s="22">
        <f t="shared" si="12"/>
        <v>1.7096793847761298E-3</v>
      </c>
      <c r="CV18" s="69">
        <f t="shared" si="13"/>
        <v>1.719104343657439E-3</v>
      </c>
    </row>
    <row r="19" spans="1:100" x14ac:dyDescent="0.25">
      <c r="A19" s="27" t="s">
        <v>18</v>
      </c>
      <c r="B19" s="25">
        <v>31304.145392999999</v>
      </c>
      <c r="C19" s="25">
        <v>4.0215028200000003E-2</v>
      </c>
      <c r="D19" s="25">
        <v>19291.986032000001</v>
      </c>
      <c r="E19" s="25">
        <v>620.34894043999998</v>
      </c>
      <c r="F19" s="25">
        <v>618.15491583999994</v>
      </c>
      <c r="G19" s="25">
        <v>525.32234879999999</v>
      </c>
      <c r="H19" s="25">
        <v>62085.512963000001</v>
      </c>
      <c r="I19" s="25">
        <v>78.773628763999994</v>
      </c>
      <c r="J19" s="25">
        <v>2293.4664813999998</v>
      </c>
      <c r="K19" s="25">
        <v>2.5158269300000001E-2</v>
      </c>
      <c r="L19" s="25">
        <v>534.52477785999997</v>
      </c>
      <c r="M19" s="25">
        <v>53.317977544999998</v>
      </c>
      <c r="N19" s="64">
        <v>54.874393017999999</v>
      </c>
      <c r="O19" s="64">
        <v>10.9947342</v>
      </c>
      <c r="P19" s="64">
        <v>2.4068136889999998</v>
      </c>
      <c r="R19" s="27" t="s">
        <v>18</v>
      </c>
      <c r="S19" s="88">
        <v>0</v>
      </c>
      <c r="T19" s="25">
        <v>0</v>
      </c>
      <c r="U19" s="25">
        <v>55.026226175578699</v>
      </c>
      <c r="V19" s="25">
        <v>78.990587552829297</v>
      </c>
      <c r="W19" s="25">
        <v>78.990587552829297</v>
      </c>
      <c r="X19" s="25">
        <v>0.65107928422050698</v>
      </c>
      <c r="Y19" s="88">
        <v>0</v>
      </c>
      <c r="Z19" s="25">
        <v>2301.29465617607</v>
      </c>
      <c r="AA19" s="25">
        <v>11.0251209449474</v>
      </c>
      <c r="AB19" s="25">
        <v>144506.04780155301</v>
      </c>
      <c r="AC19" s="25">
        <v>2.5225862412777501E-2</v>
      </c>
      <c r="AD19" s="25">
        <v>31390.5919905421</v>
      </c>
      <c r="AE19" s="25">
        <v>75.329912041515001</v>
      </c>
      <c r="AF19" s="25">
        <v>24015.209505434501</v>
      </c>
      <c r="AG19" s="25">
        <v>82.338452443340501</v>
      </c>
      <c r="AH19" s="25">
        <v>0.161462820199857</v>
      </c>
      <c r="AI19" s="88">
        <v>0</v>
      </c>
      <c r="AJ19" s="25">
        <v>536.00120306185397</v>
      </c>
      <c r="AK19" s="25">
        <v>536.00120306185397</v>
      </c>
      <c r="AL19" s="25">
        <v>0</v>
      </c>
      <c r="AM19" s="25">
        <v>15.9385062813059</v>
      </c>
      <c r="AN19" s="25">
        <v>2.8366275002384198E-4</v>
      </c>
      <c r="AO19" s="88">
        <v>0</v>
      </c>
      <c r="AP19" s="25">
        <v>0</v>
      </c>
      <c r="AQ19" s="25">
        <v>53.465587728545998</v>
      </c>
      <c r="AR19" s="25">
        <v>2.41342018725598</v>
      </c>
      <c r="AS19" s="25">
        <v>4.0500187150360703E-2</v>
      </c>
      <c r="AT19" s="25">
        <v>0</v>
      </c>
      <c r="AU19" s="88">
        <v>86267.673472775597</v>
      </c>
      <c r="AV19" s="25">
        <v>17410.6277640966</v>
      </c>
      <c r="AW19" s="25">
        <v>1934.5157695795201</v>
      </c>
      <c r="AX19" s="25">
        <v>19345.143533676099</v>
      </c>
      <c r="AY19" s="25">
        <v>0</v>
      </c>
      <c r="AZ19" s="25">
        <v>122.29275739933399</v>
      </c>
      <c r="BA19" s="25">
        <v>3.8864383570054599</v>
      </c>
      <c r="BB19" s="25">
        <v>36543.305834110601</v>
      </c>
      <c r="BC19" s="25">
        <v>5.2435427219365396</v>
      </c>
      <c r="BD19" s="25">
        <v>13.740036305274</v>
      </c>
      <c r="BE19" s="25">
        <v>33.209159953923397</v>
      </c>
      <c r="BF19" s="25">
        <v>7.7682262105303703</v>
      </c>
      <c r="BG19" s="25">
        <v>7.5768794800399002</v>
      </c>
      <c r="BH19" s="25">
        <v>1.8289298232334099</v>
      </c>
      <c r="BI19" s="25">
        <v>622.09705487523399</v>
      </c>
      <c r="BJ19" s="25">
        <v>619.89715165339896</v>
      </c>
      <c r="BK19" s="25">
        <v>2.1999032218345702</v>
      </c>
      <c r="BL19" s="25">
        <v>0</v>
      </c>
      <c r="BM19" s="25">
        <v>0</v>
      </c>
      <c r="BN19" s="25">
        <v>102.717302093619</v>
      </c>
      <c r="BO19" s="25">
        <v>0</v>
      </c>
      <c r="BP19" s="25">
        <v>91.069702669245899</v>
      </c>
      <c r="BQ19" s="25">
        <v>22.187973968595099</v>
      </c>
      <c r="BR19" s="25">
        <v>12.2645230076555</v>
      </c>
      <c r="BS19" s="25">
        <v>227.60144601464901</v>
      </c>
      <c r="BT19" s="25">
        <v>20758.525730578702</v>
      </c>
      <c r="BU19" s="25">
        <v>12.1378411306403</v>
      </c>
      <c r="BV19" s="25">
        <v>78.665149917050996</v>
      </c>
      <c r="BW19" s="25">
        <v>0</v>
      </c>
      <c r="BX19" s="25">
        <v>526.80192794016602</v>
      </c>
      <c r="BY19" s="25">
        <v>21193.1085748021</v>
      </c>
      <c r="BZ19" s="25">
        <v>0</v>
      </c>
      <c r="CA19" s="25">
        <v>0</v>
      </c>
      <c r="CB19" s="25">
        <v>457.18768712261999</v>
      </c>
      <c r="CC19" s="88">
        <v>0</v>
      </c>
      <c r="CD19" s="25">
        <v>1223.3319671896299</v>
      </c>
      <c r="CE19" s="25">
        <v>62254.0956454306</v>
      </c>
      <c r="CF19" s="25">
        <v>275.15766546077901</v>
      </c>
      <c r="CH19" s="22">
        <f t="shared" si="0"/>
        <v>2.7615063901866282E-3</v>
      </c>
      <c r="CI19" s="22">
        <f t="shared" si="14"/>
        <v>7.0908554121242784E-3</v>
      </c>
      <c r="CJ19" s="22">
        <f t="shared" si="1"/>
        <v>2.7554188349465229E-3</v>
      </c>
      <c r="CK19" s="22">
        <f t="shared" si="2"/>
        <v>2.8179534472874503E-3</v>
      </c>
      <c r="CL19" s="22">
        <f t="shared" si="3"/>
        <v>2.8184452938168846E-3</v>
      </c>
      <c r="CM19" s="22">
        <f t="shared" si="4"/>
        <v>2.8165166464854544E-3</v>
      </c>
      <c r="CN19" s="22">
        <f t="shared" si="5"/>
        <v>2.7153304271008579E-3</v>
      </c>
      <c r="CO19" s="69">
        <f t="shared" si="6"/>
        <v>2.7542058457062438E-3</v>
      </c>
      <c r="CP19" s="69">
        <f t="shared" si="7"/>
        <v>3.4132501344827492E-3</v>
      </c>
      <c r="CQ19" s="22">
        <f t="shared" si="8"/>
        <v>2.6867155276655038E-3</v>
      </c>
      <c r="CR19" s="69">
        <f t="shared" si="9"/>
        <v>2.7621267769193983E-3</v>
      </c>
      <c r="CS19" s="69">
        <f t="shared" si="10"/>
        <v>2.7684880474211165E-3</v>
      </c>
      <c r="CT19" s="22">
        <f t="shared" si="11"/>
        <v>2.7669218596895568E-3</v>
      </c>
      <c r="CU19" s="22">
        <f t="shared" si="12"/>
        <v>2.7637543932075947E-3</v>
      </c>
      <c r="CV19" s="69">
        <f t="shared" si="13"/>
        <v>2.7449146920570564E-3</v>
      </c>
    </row>
    <row r="20" spans="1:100" x14ac:dyDescent="0.25">
      <c r="A20" s="27" t="s">
        <v>19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64"/>
      <c r="O20" s="64"/>
      <c r="P20" s="64"/>
      <c r="CH20" s="22" t="str">
        <f t="shared" si="0"/>
        <v/>
      </c>
      <c r="CI20" s="22" t="str">
        <f t="shared" si="14"/>
        <v/>
      </c>
      <c r="CJ20" s="22" t="str">
        <f t="shared" si="1"/>
        <v/>
      </c>
      <c r="CK20" s="22" t="str">
        <f t="shared" si="2"/>
        <v/>
      </c>
      <c r="CL20" s="22" t="str">
        <f t="shared" si="3"/>
        <v/>
      </c>
      <c r="CM20" s="22" t="str">
        <f t="shared" si="4"/>
        <v/>
      </c>
      <c r="CN20" s="22" t="str">
        <f t="shared" si="5"/>
        <v/>
      </c>
      <c r="CO20" s="69" t="str">
        <f t="shared" si="6"/>
        <v/>
      </c>
      <c r="CP20" s="69" t="str">
        <f t="shared" si="7"/>
        <v/>
      </c>
      <c r="CQ20" s="22" t="str">
        <f t="shared" si="8"/>
        <v/>
      </c>
      <c r="CR20" s="69" t="str">
        <f t="shared" si="9"/>
        <v/>
      </c>
      <c r="CS20" s="69" t="str">
        <f t="shared" si="10"/>
        <v/>
      </c>
      <c r="CT20" s="22" t="str">
        <f t="shared" si="11"/>
        <v/>
      </c>
      <c r="CU20" s="22" t="str">
        <f t="shared" si="12"/>
        <v/>
      </c>
      <c r="CV20" s="69" t="str">
        <f t="shared" si="13"/>
        <v/>
      </c>
    </row>
    <row r="21" spans="1:100" x14ac:dyDescent="0.25">
      <c r="A21" s="27" t="s">
        <v>20</v>
      </c>
      <c r="B21" s="25">
        <v>0.19419115689999999</v>
      </c>
      <c r="C21" s="25"/>
      <c r="D21" s="25">
        <v>0.1366368684</v>
      </c>
      <c r="E21" s="25">
        <v>2.7299601000000001E-3</v>
      </c>
      <c r="F21" s="25">
        <v>2.7299601000000001E-3</v>
      </c>
      <c r="G21" s="25">
        <v>4.7928600000000001E-5</v>
      </c>
      <c r="H21" s="25">
        <v>0.41767298009999998</v>
      </c>
      <c r="I21" s="25">
        <v>3.0077849999999998E-4</v>
      </c>
      <c r="J21" s="25">
        <v>1.0880350800000001E-2</v>
      </c>
      <c r="K21" s="25"/>
      <c r="L21" s="25">
        <v>2.0496472E-3</v>
      </c>
      <c r="M21" s="25">
        <v>2.088096E-4</v>
      </c>
      <c r="N21" s="64">
        <v>2.356317E-4</v>
      </c>
      <c r="O21" s="64">
        <v>4.0386499999999997E-5</v>
      </c>
      <c r="P21" s="64">
        <v>6.6479081999999996E-6</v>
      </c>
      <c r="R21" s="27" t="s">
        <v>20</v>
      </c>
      <c r="S21" s="88">
        <v>0</v>
      </c>
      <c r="T21" s="25">
        <v>0</v>
      </c>
      <c r="U21" s="25">
        <v>2.35640319119033E-4</v>
      </c>
      <c r="V21" s="25">
        <v>3.0079216381223301E-4</v>
      </c>
      <c r="W21" s="25">
        <v>3.0079216381223301E-4</v>
      </c>
      <c r="X21" s="25">
        <v>1.4990933877875001E-6</v>
      </c>
      <c r="Y21" s="88">
        <v>0</v>
      </c>
      <c r="Z21" s="25">
        <v>1.09174325002507E-2</v>
      </c>
      <c r="AA21" s="25">
        <v>4.0387272093784601E-5</v>
      </c>
      <c r="AB21" s="25">
        <v>1.4629845649564299</v>
      </c>
      <c r="AC21" s="25">
        <v>0</v>
      </c>
      <c r="AD21" s="25">
        <v>0.19419142071352499</v>
      </c>
      <c r="AE21" s="25">
        <v>7.8010708609599905E-5</v>
      </c>
      <c r="AF21" s="25">
        <v>0.236043431564675</v>
      </c>
      <c r="AG21" s="25">
        <v>3.9608924552323898E-5</v>
      </c>
      <c r="AH21" s="25">
        <v>0</v>
      </c>
      <c r="AI21" s="88">
        <v>0</v>
      </c>
      <c r="AJ21" s="25">
        <v>2.04977506572529E-3</v>
      </c>
      <c r="AK21" s="25">
        <v>2.04977506572529E-3</v>
      </c>
      <c r="AL21" s="25">
        <v>0</v>
      </c>
      <c r="AM21" s="25">
        <v>3.8646772598753097E-5</v>
      </c>
      <c r="AN21" s="25">
        <v>0</v>
      </c>
      <c r="AO21" s="88">
        <v>0</v>
      </c>
      <c r="AP21" s="25">
        <v>0</v>
      </c>
      <c r="AQ21" s="25">
        <v>2.0879141295325701E-4</v>
      </c>
      <c r="AR21" s="25">
        <v>6.64792325253392E-6</v>
      </c>
      <c r="AS21" s="25">
        <v>0</v>
      </c>
      <c r="AT21" s="25">
        <v>0</v>
      </c>
      <c r="AU21" s="88">
        <v>0.65372906298053701</v>
      </c>
      <c r="AV21" s="25">
        <v>0.12297252710307099</v>
      </c>
      <c r="AW21" s="25">
        <v>1.36635949668479E-2</v>
      </c>
      <c r="AX21" s="25">
        <v>0.13663612206991901</v>
      </c>
      <c r="AY21" s="25">
        <v>0</v>
      </c>
      <c r="AZ21" s="25">
        <v>1.49918694092164E-4</v>
      </c>
      <c r="BA21" s="25">
        <v>2.18528745514972E-5</v>
      </c>
      <c r="BB21" s="25">
        <v>0.22041012384464001</v>
      </c>
      <c r="BC21" s="25">
        <v>2.9482850796695299E-5</v>
      </c>
      <c r="BD21" s="25">
        <v>7.7259434404228301E-5</v>
      </c>
      <c r="BE21" s="25">
        <v>1.8673038024217799E-4</v>
      </c>
      <c r="BF21" s="25">
        <v>4.3678522021417701E-5</v>
      </c>
      <c r="BG21" s="25">
        <v>0</v>
      </c>
      <c r="BH21" s="25">
        <v>1.02837458732232E-5</v>
      </c>
      <c r="BI21" s="25">
        <v>2.7301493741629301E-3</v>
      </c>
      <c r="BJ21" s="25">
        <v>2.7301493741629301E-3</v>
      </c>
      <c r="BK21" s="25">
        <v>0</v>
      </c>
      <c r="BL21" s="25">
        <v>0</v>
      </c>
      <c r="BM21" s="25">
        <v>0</v>
      </c>
      <c r="BN21" s="25">
        <v>8.1354078826259194E-5</v>
      </c>
      <c r="BO21" s="25">
        <v>0</v>
      </c>
      <c r="BP21" s="25">
        <v>5.0148977330974299E-4</v>
      </c>
      <c r="BQ21" s="25">
        <v>1.24758015178822E-4</v>
      </c>
      <c r="BR21" s="25">
        <v>6.6883821932681696E-5</v>
      </c>
      <c r="BS21" s="25">
        <v>1.2533227511477799E-3</v>
      </c>
      <c r="BT21" s="25">
        <v>0.179448703230322</v>
      </c>
      <c r="BU21" s="25">
        <v>6.8249805717687098E-5</v>
      </c>
      <c r="BV21" s="25">
        <v>2.6480332016071698E-4</v>
      </c>
      <c r="BW21" s="25">
        <v>0</v>
      </c>
      <c r="BX21" s="25">
        <v>4.7927776583607503E-5</v>
      </c>
      <c r="BY21" s="25">
        <v>0.11913605531341399</v>
      </c>
      <c r="BZ21" s="25">
        <v>0</v>
      </c>
      <c r="CA21" s="25">
        <v>0</v>
      </c>
      <c r="CB21" s="25">
        <v>1.89298375921118E-3</v>
      </c>
      <c r="CC21" s="88">
        <v>0</v>
      </c>
      <c r="CD21" s="25">
        <v>2.3445320193786201E-3</v>
      </c>
      <c r="CE21" s="25">
        <v>0.41767202940965698</v>
      </c>
      <c r="CF21" s="25">
        <v>3.6062524997657497E-4</v>
      </c>
      <c r="CH21" s="22">
        <f t="shared" si="0"/>
        <v>1.3585249153933723E-6</v>
      </c>
      <c r="CI21" s="22" t="str">
        <f t="shared" si="14"/>
        <v/>
      </c>
      <c r="CJ21" s="22">
        <f t="shared" si="1"/>
        <v>-5.4621427563853257E-6</v>
      </c>
      <c r="CK21" s="22">
        <f t="shared" si="2"/>
        <v>6.9332208529361726E-5</v>
      </c>
      <c r="CL21" s="22">
        <f t="shared" si="3"/>
        <v>6.9332208529361726E-5</v>
      </c>
      <c r="CM21" s="22">
        <f t="shared" si="4"/>
        <v>-1.7180063521521144E-5</v>
      </c>
      <c r="CN21" s="22">
        <f t="shared" si="5"/>
        <v>-2.2761595513718164E-6</v>
      </c>
      <c r="CO21" s="69">
        <f t="shared" si="6"/>
        <v>4.5428154715293812E-5</v>
      </c>
      <c r="CP21" s="69">
        <f t="shared" si="7"/>
        <v>3.4081346210545903E-3</v>
      </c>
      <c r="CQ21" s="22" t="str">
        <f t="shared" si="8"/>
        <v/>
      </c>
      <c r="CR21" s="69">
        <f t="shared" si="9"/>
        <v>6.2384260710822062E-5</v>
      </c>
      <c r="CS21" s="69">
        <f t="shared" si="10"/>
        <v>-8.7098709747963728E-5</v>
      </c>
      <c r="CT21" s="22">
        <f t="shared" si="11"/>
        <v>3.6578775406683918E-5</v>
      </c>
      <c r="CU21" s="22">
        <f t="shared" si="12"/>
        <v>1.9117620606005564E-5</v>
      </c>
      <c r="CV21" s="69">
        <f t="shared" si="13"/>
        <v>2.2642511700762429E-6</v>
      </c>
    </row>
    <row r="22" spans="1:100" x14ac:dyDescent="0.25">
      <c r="A22" s="27" t="s">
        <v>21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64"/>
      <c r="O22" s="64"/>
      <c r="P22" s="64"/>
      <c r="CH22" s="22" t="str">
        <f t="shared" si="0"/>
        <v/>
      </c>
      <c r="CI22" s="22" t="str">
        <f t="shared" si="14"/>
        <v/>
      </c>
      <c r="CJ22" s="22" t="str">
        <f t="shared" si="1"/>
        <v/>
      </c>
      <c r="CK22" s="22" t="str">
        <f t="shared" si="2"/>
        <v/>
      </c>
      <c r="CL22" s="22" t="str">
        <f t="shared" si="3"/>
        <v/>
      </c>
      <c r="CM22" s="22" t="str">
        <f t="shared" si="4"/>
        <v/>
      </c>
      <c r="CN22" s="22" t="str">
        <f t="shared" si="5"/>
        <v/>
      </c>
      <c r="CO22" s="69" t="str">
        <f t="shared" si="6"/>
        <v/>
      </c>
      <c r="CP22" s="69" t="str">
        <f t="shared" si="7"/>
        <v/>
      </c>
      <c r="CQ22" s="22" t="str">
        <f t="shared" si="8"/>
        <v/>
      </c>
      <c r="CR22" s="69" t="str">
        <f t="shared" si="9"/>
        <v/>
      </c>
      <c r="CS22" s="69" t="str">
        <f t="shared" si="10"/>
        <v/>
      </c>
      <c r="CT22" s="22" t="str">
        <f t="shared" si="11"/>
        <v/>
      </c>
      <c r="CU22" s="22" t="str">
        <f t="shared" si="12"/>
        <v/>
      </c>
      <c r="CV22" s="69" t="str">
        <f t="shared" si="13"/>
        <v/>
      </c>
    </row>
    <row r="23" spans="1:100" x14ac:dyDescent="0.25">
      <c r="A23" s="27" t="s">
        <v>22</v>
      </c>
      <c r="B23" s="25">
        <v>10990.783804000001</v>
      </c>
      <c r="C23" s="25">
        <v>6.4572200000000005E-5</v>
      </c>
      <c r="D23" s="25">
        <v>7662.7999964000001</v>
      </c>
      <c r="E23" s="25">
        <v>111.29484857</v>
      </c>
      <c r="F23" s="25">
        <v>111.26730897</v>
      </c>
      <c r="G23" s="25">
        <v>51.977436347999998</v>
      </c>
      <c r="H23" s="25">
        <v>14610.354385000001</v>
      </c>
      <c r="I23" s="25">
        <v>17.867148566000001</v>
      </c>
      <c r="J23" s="25">
        <v>144.8479644</v>
      </c>
      <c r="K23" s="25">
        <v>3.1578900000000002E-4</v>
      </c>
      <c r="L23" s="25">
        <v>124.59576909</v>
      </c>
      <c r="M23" s="25">
        <v>12.608632739000001</v>
      </c>
      <c r="N23" s="64">
        <v>13.93851241</v>
      </c>
      <c r="O23" s="64">
        <v>2.4557667451</v>
      </c>
      <c r="P23" s="64">
        <v>0.40390564540000001</v>
      </c>
      <c r="R23" s="27" t="s">
        <v>22</v>
      </c>
      <c r="S23" s="88">
        <v>0</v>
      </c>
      <c r="T23" s="25">
        <v>0</v>
      </c>
      <c r="U23" s="25">
        <v>13.9768266501661</v>
      </c>
      <c r="V23" s="25">
        <v>17.916125024040401</v>
      </c>
      <c r="W23" s="25">
        <v>17.916125024040401</v>
      </c>
      <c r="X23" s="25">
        <v>8.6747946447735494E-2</v>
      </c>
      <c r="Y23" s="88">
        <v>0</v>
      </c>
      <c r="Z23" s="25">
        <v>147.00844531517501</v>
      </c>
      <c r="AA23" s="25">
        <v>2.4625155148388398</v>
      </c>
      <c r="AB23" s="25">
        <v>42437.1210162348</v>
      </c>
      <c r="AC23" s="25">
        <v>3.1652344994626198E-4</v>
      </c>
      <c r="AD23" s="25">
        <v>11020.9999456516</v>
      </c>
      <c r="AE23" s="25">
        <v>7.2370194763846998</v>
      </c>
      <c r="AF23" s="25">
        <v>6946.0253180580903</v>
      </c>
      <c r="AG23" s="25">
        <v>7.3056451406976501</v>
      </c>
      <c r="AH23" s="25">
        <v>0</v>
      </c>
      <c r="AI23" s="88">
        <v>0</v>
      </c>
      <c r="AJ23" s="25">
        <v>124.93780807060099</v>
      </c>
      <c r="AK23" s="25">
        <v>124.93780807060099</v>
      </c>
      <c r="AL23" s="25">
        <v>0</v>
      </c>
      <c r="AM23" s="25">
        <v>2.4965469924023198</v>
      </c>
      <c r="AN23" s="25">
        <v>0</v>
      </c>
      <c r="AO23" s="88">
        <v>0</v>
      </c>
      <c r="AP23" s="25">
        <v>0</v>
      </c>
      <c r="AQ23" s="25">
        <v>12.6433106132784</v>
      </c>
      <c r="AR23" s="25">
        <v>0.405013280021357</v>
      </c>
      <c r="AS23" s="25">
        <v>6.4763856324784902E-5</v>
      </c>
      <c r="AT23" s="25">
        <v>0</v>
      </c>
      <c r="AU23" s="88">
        <v>21596.430904552999</v>
      </c>
      <c r="AV23" s="25">
        <v>6915.4688389380399</v>
      </c>
      <c r="AW23" s="25">
        <v>768.385002012379</v>
      </c>
      <c r="AX23" s="25">
        <v>7683.8538409504199</v>
      </c>
      <c r="AY23" s="25">
        <v>0</v>
      </c>
      <c r="AZ23" s="25">
        <v>17.800551703944901</v>
      </c>
      <c r="BA23" s="25">
        <v>0.82392877448370505</v>
      </c>
      <c r="BB23" s="25">
        <v>8437.0643365845008</v>
      </c>
      <c r="BC23" s="25">
        <v>1.1116362480861099</v>
      </c>
      <c r="BD23" s="25">
        <v>2.9128889534108202</v>
      </c>
      <c r="BE23" s="25">
        <v>7.0403714219260802</v>
      </c>
      <c r="BF23" s="25">
        <v>1.6468653427911599</v>
      </c>
      <c r="BG23" s="25">
        <v>0.48748100629970698</v>
      </c>
      <c r="BH23" s="25">
        <v>0.38773477375617899</v>
      </c>
      <c r="BI23" s="25">
        <v>111.60791756546899</v>
      </c>
      <c r="BJ23" s="25">
        <v>111.580313780022</v>
      </c>
      <c r="BK23" s="25">
        <v>2.7603785446187901E-2</v>
      </c>
      <c r="BL23" s="25">
        <v>0</v>
      </c>
      <c r="BM23" s="25">
        <v>0</v>
      </c>
      <c r="BN23" s="25">
        <v>8.7450498999652808</v>
      </c>
      <c r="BO23" s="25">
        <v>0</v>
      </c>
      <c r="BP23" s="25">
        <v>19.029101358929001</v>
      </c>
      <c r="BQ23" s="25">
        <v>4.7038743422785902</v>
      </c>
      <c r="BR23" s="25">
        <v>2.5455369892579802</v>
      </c>
      <c r="BS23" s="25">
        <v>47.557319502086102</v>
      </c>
      <c r="BT23" s="25">
        <v>5599.3782690587204</v>
      </c>
      <c r="BU23" s="25">
        <v>2.57322950015707</v>
      </c>
      <c r="BV23" s="25">
        <v>12.015295666595</v>
      </c>
      <c r="BW23" s="25">
        <v>0</v>
      </c>
      <c r="BX23" s="25">
        <v>52.116979951123497</v>
      </c>
      <c r="BY23" s="25">
        <v>4836.08957430998</v>
      </c>
      <c r="BZ23" s="25">
        <v>0</v>
      </c>
      <c r="CA23" s="25">
        <v>0</v>
      </c>
      <c r="CB23" s="25">
        <v>85.791440809659804</v>
      </c>
      <c r="CC23" s="88">
        <v>0</v>
      </c>
      <c r="CD23" s="25">
        <v>199.82930383699599</v>
      </c>
      <c r="CE23" s="25">
        <v>14650.312126376601</v>
      </c>
      <c r="CF23" s="25">
        <v>41.910840320452799</v>
      </c>
      <c r="CH23" s="22">
        <f t="shared" si="0"/>
        <v>2.7492253683128833E-3</v>
      </c>
      <c r="CI23" s="22">
        <f t="shared" si="14"/>
        <v>2.968093464136221E-3</v>
      </c>
      <c r="CJ23" s="22">
        <f t="shared" si="1"/>
        <v>2.7475393538016124E-3</v>
      </c>
      <c r="CK23" s="22">
        <f t="shared" si="2"/>
        <v>2.8129693286934815E-3</v>
      </c>
      <c r="CL23" s="22">
        <f t="shared" si="3"/>
        <v>2.8130887043056503E-3</v>
      </c>
      <c r="CM23" s="22">
        <f t="shared" si="4"/>
        <v>2.6846957627772406E-3</v>
      </c>
      <c r="CN23" s="22">
        <f t="shared" si="5"/>
        <v>2.7348920035521846E-3</v>
      </c>
      <c r="CO23" s="69">
        <f t="shared" si="6"/>
        <v>2.7411457323189732E-3</v>
      </c>
      <c r="CP23" s="69">
        <f t="shared" si="7"/>
        <v>1.491550760912878E-2</v>
      </c>
      <c r="CQ23" s="22">
        <f t="shared" si="8"/>
        <v>2.3257616518053319E-3</v>
      </c>
      <c r="CR23" s="69">
        <f t="shared" si="9"/>
        <v>2.7451893679786375E-3</v>
      </c>
      <c r="CS23" s="69">
        <f t="shared" si="10"/>
        <v>2.750327890123765E-3</v>
      </c>
      <c r="CT23" s="22">
        <f t="shared" si="11"/>
        <v>2.7488041075754998E-3</v>
      </c>
      <c r="CU23" s="22">
        <f t="shared" si="12"/>
        <v>2.7481314144780235E-3</v>
      </c>
      <c r="CV23" s="69">
        <f t="shared" si="13"/>
        <v>2.7423103241353947E-3</v>
      </c>
    </row>
    <row r="24" spans="1:100" x14ac:dyDescent="0.25">
      <c r="A24" s="27" t="s">
        <v>23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64"/>
      <c r="O24" s="64"/>
      <c r="P24" s="64"/>
      <c r="R24" s="27"/>
      <c r="CH24" s="22" t="str">
        <f t="shared" si="0"/>
        <v/>
      </c>
      <c r="CI24" s="22" t="str">
        <f t="shared" si="14"/>
        <v/>
      </c>
      <c r="CJ24" s="22" t="str">
        <f t="shared" si="1"/>
        <v/>
      </c>
      <c r="CK24" s="22" t="str">
        <f t="shared" si="2"/>
        <v/>
      </c>
      <c r="CL24" s="22" t="str">
        <f t="shared" si="3"/>
        <v/>
      </c>
      <c r="CM24" s="22" t="str">
        <f t="shared" si="4"/>
        <v/>
      </c>
      <c r="CN24" s="22" t="str">
        <f t="shared" si="5"/>
        <v/>
      </c>
      <c r="CO24" s="69" t="str">
        <f t="shared" si="6"/>
        <v/>
      </c>
      <c r="CP24" s="69" t="str">
        <f t="shared" si="7"/>
        <v/>
      </c>
      <c r="CQ24" s="22" t="str">
        <f t="shared" si="8"/>
        <v/>
      </c>
      <c r="CR24" s="69" t="str">
        <f t="shared" si="9"/>
        <v/>
      </c>
      <c r="CS24" s="69" t="str">
        <f t="shared" si="10"/>
        <v/>
      </c>
      <c r="CT24" s="22" t="str">
        <f t="shared" si="11"/>
        <v/>
      </c>
      <c r="CU24" s="22" t="str">
        <f t="shared" si="12"/>
        <v/>
      </c>
      <c r="CV24" s="69" t="str">
        <f t="shared" si="13"/>
        <v/>
      </c>
    </row>
    <row r="25" spans="1:100" x14ac:dyDescent="0.25">
      <c r="A25" s="27" t="s">
        <v>24</v>
      </c>
      <c r="B25" s="25">
        <v>1860.5296665000001</v>
      </c>
      <c r="C25" s="25">
        <v>3.5537559999999999E-3</v>
      </c>
      <c r="D25" s="25">
        <v>1429.9676861999999</v>
      </c>
      <c r="E25" s="25">
        <v>24.691278310000001</v>
      </c>
      <c r="F25" s="25">
        <v>24.505766297000001</v>
      </c>
      <c r="G25" s="25">
        <v>163.14584072</v>
      </c>
      <c r="H25" s="25">
        <v>8629.8580399000002</v>
      </c>
      <c r="I25" s="25">
        <v>3.9152400199000001</v>
      </c>
      <c r="J25" s="25">
        <v>88.231697513</v>
      </c>
      <c r="K25" s="25">
        <v>2.1272168999999998E-3</v>
      </c>
      <c r="L25" s="25">
        <v>32.713207111999999</v>
      </c>
      <c r="M25" s="25">
        <v>2.0301346005999998</v>
      </c>
      <c r="N25" s="64">
        <v>2.2904880062999999</v>
      </c>
      <c r="O25" s="64">
        <v>0.40875240759999998</v>
      </c>
      <c r="P25" s="64">
        <v>0.10802351120000001</v>
      </c>
      <c r="R25" s="27" t="s">
        <v>24</v>
      </c>
      <c r="S25" s="88">
        <v>0</v>
      </c>
      <c r="T25" s="25">
        <v>0</v>
      </c>
      <c r="U25" s="25">
        <v>2.29689195742196</v>
      </c>
      <c r="V25" s="25">
        <v>3.9257593571895999</v>
      </c>
      <c r="W25" s="25">
        <v>3.9257593571895999</v>
      </c>
      <c r="X25" s="25">
        <v>1.5097886650614199E-2</v>
      </c>
      <c r="Y25" s="88">
        <v>0</v>
      </c>
      <c r="Z25" s="25">
        <v>88.641708959834205</v>
      </c>
      <c r="AA25" s="25">
        <v>0.40988930992011402</v>
      </c>
      <c r="AB25" s="25">
        <v>8397.3749455511606</v>
      </c>
      <c r="AC25" s="25">
        <v>2.1322298546101299E-3</v>
      </c>
      <c r="AD25" s="25">
        <v>1865.7215905897899</v>
      </c>
      <c r="AE25" s="25">
        <v>11.2854971874872</v>
      </c>
      <c r="AF25" s="25">
        <v>1598.13665356109</v>
      </c>
      <c r="AG25" s="25">
        <v>18.164280998849598</v>
      </c>
      <c r="AH25" s="25">
        <v>0</v>
      </c>
      <c r="AI25" s="88">
        <v>0</v>
      </c>
      <c r="AJ25" s="25">
        <v>32.803493941249499</v>
      </c>
      <c r="AK25" s="25">
        <v>32.803493941249499</v>
      </c>
      <c r="AL25" s="25">
        <v>0</v>
      </c>
      <c r="AM25" s="25">
        <v>1.5250395578056799</v>
      </c>
      <c r="AN25" s="25">
        <v>0</v>
      </c>
      <c r="AO25" s="88">
        <v>0</v>
      </c>
      <c r="AP25" s="25">
        <v>0</v>
      </c>
      <c r="AQ25" s="25">
        <v>2.0358173611865502</v>
      </c>
      <c r="AR25" s="25">
        <v>0.108308024986412</v>
      </c>
      <c r="AS25" s="25">
        <v>3.5588331839702001E-3</v>
      </c>
      <c r="AT25" s="25">
        <v>0</v>
      </c>
      <c r="AU25" s="88">
        <v>10252.0152947965</v>
      </c>
      <c r="AV25" s="25">
        <v>1290.5035569911299</v>
      </c>
      <c r="AW25" s="25">
        <v>143.389649042168</v>
      </c>
      <c r="AX25" s="25">
        <v>1433.8932060333</v>
      </c>
      <c r="AY25" s="25">
        <v>0</v>
      </c>
      <c r="AZ25" s="25">
        <v>34.582920773034701</v>
      </c>
      <c r="BA25" s="25">
        <v>0.128147868659645</v>
      </c>
      <c r="BB25" s="25">
        <v>5917.1148039455902</v>
      </c>
      <c r="BC25" s="25">
        <v>0.17289609079735599</v>
      </c>
      <c r="BD25" s="25">
        <v>0.45305163419809602</v>
      </c>
      <c r="BE25" s="25">
        <v>1.09500793906424</v>
      </c>
      <c r="BF25" s="25">
        <v>0.256141509846393</v>
      </c>
      <c r="BG25" s="25">
        <v>0.48295164128595502</v>
      </c>
      <c r="BH25" s="25">
        <v>6.03052738647573E-2</v>
      </c>
      <c r="BI25" s="25">
        <v>24.759364284705899</v>
      </c>
      <c r="BJ25" s="25">
        <v>24.573412291782802</v>
      </c>
      <c r="BK25" s="25">
        <v>0.185951992923163</v>
      </c>
      <c r="BL25" s="25">
        <v>0</v>
      </c>
      <c r="BM25" s="25">
        <v>0</v>
      </c>
      <c r="BN25" s="25">
        <v>6.1020642334253798</v>
      </c>
      <c r="BO25" s="25">
        <v>0</v>
      </c>
      <c r="BP25" s="25">
        <v>3.0607209865683398</v>
      </c>
      <c r="BQ25" s="25">
        <v>0.73160651311474401</v>
      </c>
      <c r="BR25" s="25">
        <v>0.41576591699598198</v>
      </c>
      <c r="BS25" s="25">
        <v>7.6493774101202998</v>
      </c>
      <c r="BT25" s="25">
        <v>2063.4627474662898</v>
      </c>
      <c r="BU25" s="25">
        <v>0.40022218588270297</v>
      </c>
      <c r="BV25" s="25">
        <v>3.5651530879589002</v>
      </c>
      <c r="BW25" s="25">
        <v>0</v>
      </c>
      <c r="BX25" s="25">
        <v>163.59513068844799</v>
      </c>
      <c r="BY25" s="25">
        <v>3364.08021606489</v>
      </c>
      <c r="BZ25" s="25">
        <v>0</v>
      </c>
      <c r="CA25" s="25">
        <v>0</v>
      </c>
      <c r="CB25" s="25">
        <v>114.520506201053</v>
      </c>
      <c r="CC25" s="88">
        <v>0</v>
      </c>
      <c r="CD25" s="25">
        <v>348.72968566962402</v>
      </c>
      <c r="CE25" s="25">
        <v>8653.8520930681207</v>
      </c>
      <c r="CF25" s="25">
        <v>71.311951495783902</v>
      </c>
      <c r="CH25" s="22">
        <f t="shared" si="0"/>
        <v>2.7905623776248644E-3</v>
      </c>
      <c r="CI25" s="22">
        <f t="shared" si="14"/>
        <v>1.4286810828318596E-3</v>
      </c>
      <c r="CJ25" s="22">
        <f t="shared" si="1"/>
        <v>2.7451807975687713E-3</v>
      </c>
      <c r="CK25" s="22">
        <f t="shared" si="2"/>
        <v>2.7574908779965132E-3</v>
      </c>
      <c r="CL25" s="22">
        <f t="shared" si="3"/>
        <v>2.7604113237251426E-3</v>
      </c>
      <c r="CM25" s="22">
        <f t="shared" si="4"/>
        <v>2.7539161676766E-3</v>
      </c>
      <c r="CN25" s="22">
        <f t="shared" si="5"/>
        <v>2.7803531711859397E-3</v>
      </c>
      <c r="CO25" s="69">
        <f t="shared" si="6"/>
        <v>2.6867668996365711E-3</v>
      </c>
      <c r="CP25" s="69">
        <f t="shared" si="7"/>
        <v>4.6469858156564809E-3</v>
      </c>
      <c r="CQ25" s="22">
        <f t="shared" si="8"/>
        <v>2.3565789695117966E-3</v>
      </c>
      <c r="CR25" s="69">
        <f t="shared" si="9"/>
        <v>2.7599504059747366E-3</v>
      </c>
      <c r="CS25" s="69">
        <f t="shared" si="10"/>
        <v>2.7992038482920548E-3</v>
      </c>
      <c r="CT25" s="22">
        <f t="shared" si="11"/>
        <v>2.7958893931537354E-3</v>
      </c>
      <c r="CU25" s="22">
        <f t="shared" si="12"/>
        <v>2.7813960211008717E-3</v>
      </c>
      <c r="CV25" s="69">
        <f t="shared" si="13"/>
        <v>2.6338135397693981E-3</v>
      </c>
    </row>
    <row r="26" spans="1:100" x14ac:dyDescent="0.25">
      <c r="A26" s="27" t="s">
        <v>25</v>
      </c>
      <c r="B26" s="25">
        <v>566.34804342999996</v>
      </c>
      <c r="C26" s="25"/>
      <c r="D26" s="25">
        <v>369.24178876000002</v>
      </c>
      <c r="E26" s="25">
        <v>8.1690181718999995</v>
      </c>
      <c r="F26" s="25">
        <v>8.1685282807000004</v>
      </c>
      <c r="G26" s="25">
        <v>0.69595416170000002</v>
      </c>
      <c r="H26" s="25">
        <v>842.98765662999995</v>
      </c>
      <c r="I26" s="25">
        <v>0.41834093919999998</v>
      </c>
      <c r="J26" s="25">
        <v>1.2238575311</v>
      </c>
      <c r="K26" s="25">
        <v>5.6173959999999997E-6</v>
      </c>
      <c r="L26" s="25">
        <v>3.0587676000999999</v>
      </c>
      <c r="M26" s="25">
        <v>0.44222531729999998</v>
      </c>
      <c r="N26" s="64">
        <v>0.39365178420000002</v>
      </c>
      <c r="O26" s="64">
        <v>9.5797593599999994E-2</v>
      </c>
      <c r="P26" s="64">
        <v>1.45700573E-2</v>
      </c>
      <c r="R26" s="27" t="s">
        <v>25</v>
      </c>
      <c r="S26" s="88">
        <v>0</v>
      </c>
      <c r="T26" s="25">
        <v>0</v>
      </c>
      <c r="U26" s="25">
        <v>0.39472945689701</v>
      </c>
      <c r="V26" s="25">
        <v>0.41948485809532399</v>
      </c>
      <c r="W26" s="25">
        <v>0.41948485809532399</v>
      </c>
      <c r="X26" s="25">
        <v>3.4676519959820799E-4</v>
      </c>
      <c r="Y26" s="88">
        <v>0</v>
      </c>
      <c r="Z26" s="25">
        <v>1.2275444009415699</v>
      </c>
      <c r="AA26" s="25">
        <v>9.6060185855024002E-2</v>
      </c>
      <c r="AB26" s="25">
        <v>2156.5912127814699</v>
      </c>
      <c r="AC26" s="25">
        <v>5.6293325143162504E-6</v>
      </c>
      <c r="AD26" s="25">
        <v>567.89820616301995</v>
      </c>
      <c r="AE26" s="25">
        <v>4.4743719402437099E-2</v>
      </c>
      <c r="AF26" s="25">
        <v>349.19872196494998</v>
      </c>
      <c r="AG26" s="25">
        <v>5.5325965433753801E-2</v>
      </c>
      <c r="AH26" s="25">
        <v>0</v>
      </c>
      <c r="AI26" s="88">
        <v>0</v>
      </c>
      <c r="AJ26" s="25">
        <v>3.0671512679363002</v>
      </c>
      <c r="AK26" s="25">
        <v>3.0671512679363002</v>
      </c>
      <c r="AL26" s="25">
        <v>0</v>
      </c>
      <c r="AM26" s="25">
        <v>1.11669570477576E-2</v>
      </c>
      <c r="AN26" s="25">
        <v>0</v>
      </c>
      <c r="AO26" s="88">
        <v>0</v>
      </c>
      <c r="AP26" s="25">
        <v>0</v>
      </c>
      <c r="AQ26" s="25">
        <v>0.44343760560714301</v>
      </c>
      <c r="AR26" s="25">
        <v>1.4609224298656E-2</v>
      </c>
      <c r="AS26" s="25">
        <v>0</v>
      </c>
      <c r="AT26" s="25">
        <v>0</v>
      </c>
      <c r="AU26" s="88">
        <v>1194.4815140241501</v>
      </c>
      <c r="AV26" s="25">
        <v>333.227176998517</v>
      </c>
      <c r="AW26" s="25">
        <v>37.025295940519399</v>
      </c>
      <c r="AX26" s="25">
        <v>370.25247293903601</v>
      </c>
      <c r="AY26" s="25">
        <v>0</v>
      </c>
      <c r="AZ26" s="25">
        <v>8.5428921091618606E-2</v>
      </c>
      <c r="BA26" s="25">
        <v>2.2632154521955401E-2</v>
      </c>
      <c r="BB26" s="25">
        <v>535.26565888126504</v>
      </c>
      <c r="BC26" s="25">
        <v>3.0535266125431899E-2</v>
      </c>
      <c r="BD26" s="25">
        <v>8.0013497908364595E-2</v>
      </c>
      <c r="BE26" s="25">
        <v>0.19338837579986401</v>
      </c>
      <c r="BF26" s="25">
        <v>4.5237227136691899E-2</v>
      </c>
      <c r="BG26" s="25">
        <v>0.30250616533562402</v>
      </c>
      <c r="BH26" s="25">
        <v>1.0650559566130299E-2</v>
      </c>
      <c r="BI26" s="25">
        <v>8.1918728791260804</v>
      </c>
      <c r="BJ26" s="25">
        <v>8.1913819352392192</v>
      </c>
      <c r="BK26" s="25">
        <v>4.9094388685879905E-4</v>
      </c>
      <c r="BL26" s="25">
        <v>0</v>
      </c>
      <c r="BM26" s="25">
        <v>0</v>
      </c>
      <c r="BN26" s="25">
        <v>3.6075941563187199</v>
      </c>
      <c r="BO26" s="25">
        <v>0</v>
      </c>
      <c r="BP26" s="25">
        <v>0.59446891681409797</v>
      </c>
      <c r="BQ26" s="25">
        <v>0.12920863065416599</v>
      </c>
      <c r="BR26" s="25">
        <v>8.4019036734513802E-2</v>
      </c>
      <c r="BS26" s="25">
        <v>1.48575391436145</v>
      </c>
      <c r="BT26" s="25">
        <v>294.801733261533</v>
      </c>
      <c r="BU26" s="25">
        <v>7.0682809680495298E-2</v>
      </c>
      <c r="BV26" s="25">
        <v>1.5346912242816999</v>
      </c>
      <c r="BW26" s="25">
        <v>0</v>
      </c>
      <c r="BX26" s="25">
        <v>0.69796580781207695</v>
      </c>
      <c r="BY26" s="25">
        <v>356.35656040923402</v>
      </c>
      <c r="BZ26" s="25">
        <v>0</v>
      </c>
      <c r="CA26" s="25">
        <v>0</v>
      </c>
      <c r="CB26" s="25">
        <v>2.8772605522029102</v>
      </c>
      <c r="CC26" s="88">
        <v>0</v>
      </c>
      <c r="CD26" s="25">
        <v>13.0455373413118</v>
      </c>
      <c r="CE26" s="25">
        <v>845.27923014599901</v>
      </c>
      <c r="CF26" s="25">
        <v>0.65231512550190995</v>
      </c>
      <c r="CH26" s="22">
        <f t="shared" si="0"/>
        <v>2.7371203114460599E-3</v>
      </c>
      <c r="CI26" s="22" t="str">
        <f t="shared" si="14"/>
        <v/>
      </c>
      <c r="CJ26" s="22">
        <f t="shared" si="1"/>
        <v>2.7371879613900252E-3</v>
      </c>
      <c r="CK26" s="22">
        <f t="shared" si="2"/>
        <v>2.7977300019599877E-3</v>
      </c>
      <c r="CL26" s="22">
        <f t="shared" si="3"/>
        <v>2.7977689191841051E-3</v>
      </c>
      <c r="CM26" s="22">
        <f t="shared" si="4"/>
        <v>2.8904865044029763E-3</v>
      </c>
      <c r="CN26" s="22">
        <f t="shared" si="5"/>
        <v>2.7183951010149466E-3</v>
      </c>
      <c r="CO26" s="69">
        <f t="shared" si="6"/>
        <v>2.7344177634432273E-3</v>
      </c>
      <c r="CP26" s="69">
        <f t="shared" si="7"/>
        <v>3.0124992067142105E-3</v>
      </c>
      <c r="CQ26" s="22">
        <f t="shared" si="8"/>
        <v>2.1249195029602159E-3</v>
      </c>
      <c r="CR26" s="69">
        <f t="shared" si="9"/>
        <v>2.7408646005097621E-3</v>
      </c>
      <c r="CS26" s="69">
        <f t="shared" si="10"/>
        <v>2.7413362820216786E-3</v>
      </c>
      <c r="CT26" s="22">
        <f t="shared" si="11"/>
        <v>2.7376293980226271E-3</v>
      </c>
      <c r="CU26" s="22">
        <f t="shared" si="12"/>
        <v>2.7411153574530694E-3</v>
      </c>
      <c r="CV26" s="69">
        <f t="shared" si="13"/>
        <v>2.6881842569006307E-3</v>
      </c>
    </row>
    <row r="27" spans="1:100" x14ac:dyDescent="0.25">
      <c r="A27" s="27" t="s">
        <v>26</v>
      </c>
      <c r="B27" s="25">
        <v>5230.7522492999997</v>
      </c>
      <c r="C27" s="25">
        <v>8.7343127699999995E-2</v>
      </c>
      <c r="D27" s="25">
        <v>4184.2307405000001</v>
      </c>
      <c r="E27" s="25">
        <v>81.452702650999996</v>
      </c>
      <c r="F27" s="25">
        <v>80.830587687999994</v>
      </c>
      <c r="G27" s="25">
        <v>382.50245394000001</v>
      </c>
      <c r="H27" s="25">
        <v>28417.250059000002</v>
      </c>
      <c r="I27" s="25">
        <v>3.6562157069999999</v>
      </c>
      <c r="J27" s="25">
        <v>1.6916970752</v>
      </c>
      <c r="K27" s="25">
        <v>7.1337665999999999E-3</v>
      </c>
      <c r="L27" s="25">
        <v>10.705161319</v>
      </c>
      <c r="M27" s="25">
        <v>1.2644408399999999E-2</v>
      </c>
      <c r="N27" s="64">
        <v>6.8916458900000005E-2</v>
      </c>
      <c r="O27" s="64">
        <v>7.3110635500000007E-2</v>
      </c>
      <c r="P27" s="64">
        <v>0.16054457220000001</v>
      </c>
      <c r="R27" s="27" t="s">
        <v>26</v>
      </c>
      <c r="S27" s="88">
        <v>0</v>
      </c>
      <c r="T27" s="25">
        <v>0</v>
      </c>
      <c r="U27" s="25">
        <v>6.9104620957159704E-2</v>
      </c>
      <c r="V27" s="25">
        <v>45.513688737793601</v>
      </c>
      <c r="W27" s="25">
        <v>45.513688737793601</v>
      </c>
      <c r="X27" s="25">
        <v>0.122783687302974</v>
      </c>
      <c r="Y27" s="88">
        <v>0</v>
      </c>
      <c r="Z27" s="25">
        <v>135.48136720612399</v>
      </c>
      <c r="AA27" s="25">
        <v>7.3285806609368495E-2</v>
      </c>
      <c r="AB27" s="25">
        <v>89104.899913176196</v>
      </c>
      <c r="AC27" s="25">
        <v>7.1506443626647197E-3</v>
      </c>
      <c r="AD27" s="25">
        <v>5244.2899454334001</v>
      </c>
      <c r="AE27" s="25">
        <v>56.829224481672803</v>
      </c>
      <c r="AF27" s="25">
        <v>13735.070856239799</v>
      </c>
      <c r="AG27" s="25">
        <v>91.276455729370994</v>
      </c>
      <c r="AH27" s="25">
        <v>0</v>
      </c>
      <c r="AI27" s="88">
        <v>0</v>
      </c>
      <c r="AJ27" s="25">
        <v>86.311664352882303</v>
      </c>
      <c r="AK27" s="25">
        <v>86.311664352882303</v>
      </c>
      <c r="AL27" s="25">
        <v>0</v>
      </c>
      <c r="AM27" s="25">
        <v>5.7657166222119702</v>
      </c>
      <c r="AN27" s="25">
        <v>0</v>
      </c>
      <c r="AO27" s="88">
        <v>0</v>
      </c>
      <c r="AP27" s="25">
        <v>0</v>
      </c>
      <c r="AQ27" s="25">
        <v>2.7210676110569199</v>
      </c>
      <c r="AR27" s="25">
        <v>0.160926780169385</v>
      </c>
      <c r="AS27" s="25">
        <v>8.7581346142187405E-2</v>
      </c>
      <c r="AT27" s="25">
        <v>0</v>
      </c>
      <c r="AU27" s="88">
        <v>42227.055109927896</v>
      </c>
      <c r="AV27" s="25">
        <v>3775.2179297477301</v>
      </c>
      <c r="AW27" s="25">
        <v>419.46913595705399</v>
      </c>
      <c r="AX27" s="25">
        <v>4194.6870657047903</v>
      </c>
      <c r="AY27" s="25">
        <v>0</v>
      </c>
      <c r="AZ27" s="25">
        <v>33.024305091570596</v>
      </c>
      <c r="BA27" s="25">
        <v>0.32092170085484201</v>
      </c>
      <c r="BB27" s="25">
        <v>15133.4876316634</v>
      </c>
      <c r="BC27" s="25">
        <v>0.43298528979204798</v>
      </c>
      <c r="BD27" s="25">
        <v>1.1345786058962599</v>
      </c>
      <c r="BE27" s="25">
        <v>2.74222935509294</v>
      </c>
      <c r="BF27" s="25">
        <v>0.64145857085379498</v>
      </c>
      <c r="BG27" s="25">
        <v>2.3094288307236099</v>
      </c>
      <c r="BH27" s="25">
        <v>0.1510234839972</v>
      </c>
      <c r="BI27" s="25">
        <v>81.666990034303893</v>
      </c>
      <c r="BJ27" s="25">
        <v>81.043392288309505</v>
      </c>
      <c r="BK27" s="25">
        <v>0.62359774599447704</v>
      </c>
      <c r="BL27" s="25">
        <v>0</v>
      </c>
      <c r="BM27" s="25">
        <v>0</v>
      </c>
      <c r="BN27" s="25">
        <v>28.093011571509699</v>
      </c>
      <c r="BO27" s="25">
        <v>0</v>
      </c>
      <c r="BP27" s="25">
        <v>7.9380050236721296</v>
      </c>
      <c r="BQ27" s="25">
        <v>1.8321603875725401</v>
      </c>
      <c r="BR27" s="25">
        <v>1.09483834082353</v>
      </c>
      <c r="BS27" s="25">
        <v>19.839010225036699</v>
      </c>
      <c r="BT27" s="25">
        <v>12275.644959712599</v>
      </c>
      <c r="BU27" s="25">
        <v>1.0022796503689899</v>
      </c>
      <c r="BV27" s="25">
        <v>13.511461252115</v>
      </c>
      <c r="BW27" s="25">
        <v>0</v>
      </c>
      <c r="BX27" s="25">
        <v>383.365151104853</v>
      </c>
      <c r="BY27" s="25">
        <v>8123.6330597674796</v>
      </c>
      <c r="BZ27" s="25">
        <v>0</v>
      </c>
      <c r="CA27" s="25">
        <v>0</v>
      </c>
      <c r="CB27" s="25">
        <v>219.29922570646499</v>
      </c>
      <c r="CC27" s="88">
        <v>0</v>
      </c>
      <c r="CD27" s="25">
        <v>289.84876687614502</v>
      </c>
      <c r="CE27" s="25">
        <v>28493.634720150701</v>
      </c>
      <c r="CF27" s="25">
        <v>159.32695076582999</v>
      </c>
      <c r="CH27" s="22">
        <f t="shared" si="0"/>
        <v>2.5880973688272328E-3</v>
      </c>
      <c r="CI27" s="22">
        <f t="shared" si="14"/>
        <v>2.7273862118336995E-3</v>
      </c>
      <c r="CJ27" s="22">
        <f t="shared" si="1"/>
        <v>2.4989838881449033E-3</v>
      </c>
      <c r="CK27" s="22">
        <f t="shared" si="2"/>
        <v>2.6308198049861372E-3</v>
      </c>
      <c r="CL27" s="22">
        <f t="shared" si="3"/>
        <v>2.6327236556898553E-3</v>
      </c>
      <c r="CM27" s="22">
        <f t="shared" si="4"/>
        <v>2.2554029548482661E-3</v>
      </c>
      <c r="CN27" s="22">
        <f t="shared" si="5"/>
        <v>2.687968082488966E-3</v>
      </c>
      <c r="CO27" s="69">
        <f t="shared" si="6"/>
        <v>11.448305128894738</v>
      </c>
      <c r="CP27" s="69">
        <f t="shared" si="7"/>
        <v>79.086068121922338</v>
      </c>
      <c r="CQ27" s="22">
        <f t="shared" si="8"/>
        <v>2.3658977944021583E-3</v>
      </c>
      <c r="CR27" s="69">
        <f t="shared" si="9"/>
        <v>7.0626215505685552</v>
      </c>
      <c r="CS27" s="69">
        <f t="shared" si="10"/>
        <v>214.19928216308799</v>
      </c>
      <c r="CT27" s="22">
        <f t="shared" si="11"/>
        <v>2.730292010979967E-3</v>
      </c>
      <c r="CU27" s="22">
        <f t="shared" si="12"/>
        <v>2.3959730095423422E-3</v>
      </c>
      <c r="CV27" s="69">
        <f t="shared" si="13"/>
        <v>2.3806969251432869E-3</v>
      </c>
    </row>
    <row r="28" spans="1:100" x14ac:dyDescent="0.25">
      <c r="A28" s="27" t="s">
        <v>27</v>
      </c>
      <c r="B28" s="25">
        <v>419.35973197999999</v>
      </c>
      <c r="C28" s="25"/>
      <c r="D28" s="25">
        <v>301.76634802000001</v>
      </c>
      <c r="E28" s="25">
        <v>16.749464648</v>
      </c>
      <c r="F28" s="25">
        <v>16.716690913000001</v>
      </c>
      <c r="G28" s="25">
        <v>9.9179349200000003E-2</v>
      </c>
      <c r="H28" s="25">
        <v>2070.2831034000001</v>
      </c>
      <c r="I28" s="25">
        <v>0.4584912847</v>
      </c>
      <c r="J28" s="25">
        <v>2.1537857499999999</v>
      </c>
      <c r="K28" s="25">
        <v>3.7580550000000001E-4</v>
      </c>
      <c r="L28" s="25">
        <v>2.8920022690999998</v>
      </c>
      <c r="M28" s="25">
        <v>0.2370220157</v>
      </c>
      <c r="N28" s="64">
        <v>0.26057961530000001</v>
      </c>
      <c r="O28" s="64">
        <v>5.2112194600000002E-2</v>
      </c>
      <c r="P28" s="64">
        <v>1.7608517600000002E-2</v>
      </c>
      <c r="R28" s="27" t="s">
        <v>27</v>
      </c>
      <c r="S28" s="88">
        <v>0</v>
      </c>
      <c r="T28" s="25">
        <v>0</v>
      </c>
      <c r="U28" s="25">
        <v>0.261307333039483</v>
      </c>
      <c r="V28" s="25">
        <v>0.45966046024186902</v>
      </c>
      <c r="W28" s="25">
        <v>0.45966046024186902</v>
      </c>
      <c r="X28" s="25">
        <v>7.6332494908530396E-4</v>
      </c>
      <c r="Y28" s="88">
        <v>0</v>
      </c>
      <c r="Z28" s="25">
        <v>8.77732108558825</v>
      </c>
      <c r="AA28" s="25">
        <v>5.2256618409144001E-2</v>
      </c>
      <c r="AB28" s="25">
        <v>5569.66485533581</v>
      </c>
      <c r="AC28" s="25">
        <v>3.76605051275649E-4</v>
      </c>
      <c r="AD28" s="25">
        <v>420.52659620385998</v>
      </c>
      <c r="AE28" s="25">
        <v>0.75095644484598001</v>
      </c>
      <c r="AF28" s="25">
        <v>907.87282511910701</v>
      </c>
      <c r="AG28" s="25">
        <v>0.88171703085490905</v>
      </c>
      <c r="AH28" s="25">
        <v>0</v>
      </c>
      <c r="AI28" s="88">
        <v>0</v>
      </c>
      <c r="AJ28" s="25">
        <v>2.8997098882415102</v>
      </c>
      <c r="AK28" s="25">
        <v>2.8997098882415102</v>
      </c>
      <c r="AL28" s="25">
        <v>0</v>
      </c>
      <c r="AM28" s="25">
        <v>0.128132735695596</v>
      </c>
      <c r="AN28" s="25">
        <v>0</v>
      </c>
      <c r="AO28" s="88">
        <v>0</v>
      </c>
      <c r="AP28" s="25">
        <v>0</v>
      </c>
      <c r="AQ28" s="25">
        <v>0.23768922751947599</v>
      </c>
      <c r="AR28" s="25">
        <v>1.7652021081585801E-2</v>
      </c>
      <c r="AS28" s="25">
        <v>0</v>
      </c>
      <c r="AT28" s="25">
        <v>0</v>
      </c>
      <c r="AU28" s="88">
        <v>2983.5860964544099</v>
      </c>
      <c r="AV28" s="25">
        <v>272.33262150939402</v>
      </c>
      <c r="AW28" s="25">
        <v>30.259163518576599</v>
      </c>
      <c r="AX28" s="25">
        <v>302.59178502797101</v>
      </c>
      <c r="AY28" s="25">
        <v>0</v>
      </c>
      <c r="AZ28" s="25">
        <v>1.1560294117004799</v>
      </c>
      <c r="BA28" s="25">
        <v>1.96942072410809E-2</v>
      </c>
      <c r="BB28" s="25">
        <v>1267.5958816166501</v>
      </c>
      <c r="BC28" s="25">
        <v>2.6571195478320202E-2</v>
      </c>
      <c r="BD28" s="25">
        <v>6.9626563027387095E-2</v>
      </c>
      <c r="BE28" s="25">
        <v>0.168284934230614</v>
      </c>
      <c r="BF28" s="25">
        <v>3.9364802085572401E-2</v>
      </c>
      <c r="BG28" s="25">
        <v>0.80662516576001597</v>
      </c>
      <c r="BH28" s="25">
        <v>9.2679489585916798E-3</v>
      </c>
      <c r="BI28" s="25">
        <v>16.795878374409799</v>
      </c>
      <c r="BJ28" s="25">
        <v>16.763035308441999</v>
      </c>
      <c r="BK28" s="25">
        <v>3.2843065967801503E-2</v>
      </c>
      <c r="BL28" s="25">
        <v>0</v>
      </c>
      <c r="BM28" s="25">
        <v>0</v>
      </c>
      <c r="BN28" s="25">
        <v>9.4681875488461404</v>
      </c>
      <c r="BO28" s="25">
        <v>0</v>
      </c>
      <c r="BP28" s="25">
        <v>0.65218317137077797</v>
      </c>
      <c r="BQ28" s="25">
        <v>0.112436244668948</v>
      </c>
      <c r="BR28" s="25">
        <v>9.9607594555685894E-2</v>
      </c>
      <c r="BS28" s="25">
        <v>1.63008859846668</v>
      </c>
      <c r="BT28" s="25">
        <v>757.06127267811598</v>
      </c>
      <c r="BU28" s="25">
        <v>6.1507291809278102E-2</v>
      </c>
      <c r="BV28" s="25">
        <v>3.5995900419429301</v>
      </c>
      <c r="BW28" s="25">
        <v>0</v>
      </c>
      <c r="BX28" s="25">
        <v>9.9420013556661496E-2</v>
      </c>
      <c r="BY28" s="25">
        <v>785.96976219945498</v>
      </c>
      <c r="BZ28" s="25">
        <v>0</v>
      </c>
      <c r="CA28" s="25">
        <v>0</v>
      </c>
      <c r="CB28" s="25">
        <v>10.5980942879099</v>
      </c>
      <c r="CC28" s="88">
        <v>0</v>
      </c>
      <c r="CD28" s="25">
        <v>31.868385449441899</v>
      </c>
      <c r="CE28" s="25">
        <v>2075.9179297794799</v>
      </c>
      <c r="CF28" s="25">
        <v>5.1115276657586302</v>
      </c>
      <c r="CH28" s="22">
        <f t="shared" si="0"/>
        <v>2.7824899123019245E-3</v>
      </c>
      <c r="CI28" s="22" t="str">
        <f t="shared" si="14"/>
        <v/>
      </c>
      <c r="CJ28" s="22">
        <f t="shared" si="1"/>
        <v>2.7353514180325279E-3</v>
      </c>
      <c r="CK28" s="22">
        <f t="shared" si="2"/>
        <v>2.7710573075146825E-3</v>
      </c>
      <c r="CL28" s="22">
        <f t="shared" si="3"/>
        <v>2.7723426653751301E-3</v>
      </c>
      <c r="CM28" s="22">
        <f t="shared" si="4"/>
        <v>2.4265571270908636E-3</v>
      </c>
      <c r="CN28" s="22">
        <f t="shared" si="5"/>
        <v>2.7217661054306118E-3</v>
      </c>
      <c r="CO28" s="69">
        <f t="shared" si="6"/>
        <v>2.5500496539078844E-3</v>
      </c>
      <c r="CP28" s="69">
        <f t="shared" si="7"/>
        <v>3.0752990800446378</v>
      </c>
      <c r="CQ28" s="22">
        <f t="shared" si="8"/>
        <v>2.1275667217456754E-3</v>
      </c>
      <c r="CR28" s="69">
        <f t="shared" si="9"/>
        <v>2.6651497558848902E-3</v>
      </c>
      <c r="CS28" s="69">
        <f t="shared" si="10"/>
        <v>2.8149782521488696E-3</v>
      </c>
      <c r="CT28" s="22">
        <f t="shared" si="11"/>
        <v>2.7926886707741309E-3</v>
      </c>
      <c r="CU28" s="22">
        <f t="shared" si="12"/>
        <v>2.7714014013909805E-3</v>
      </c>
      <c r="CV28" s="69">
        <f t="shared" si="13"/>
        <v>2.4705930717188428E-3</v>
      </c>
    </row>
    <row r="29" spans="1:100" x14ac:dyDescent="0.25">
      <c r="A29" s="27" t="s">
        <v>28</v>
      </c>
      <c r="B29" s="25">
        <v>3.8388882391000001</v>
      </c>
      <c r="C29" s="25"/>
      <c r="D29" s="25">
        <v>4.9159605581000001</v>
      </c>
      <c r="E29" s="25">
        <v>0.29660781730000002</v>
      </c>
      <c r="F29" s="25">
        <v>0.29170597120000002</v>
      </c>
      <c r="G29" s="25">
        <v>3.0699501161999998</v>
      </c>
      <c r="H29" s="25">
        <v>156.05196386</v>
      </c>
      <c r="I29" s="25">
        <v>2.3535996699999999E-2</v>
      </c>
      <c r="J29" s="25">
        <v>0.80042994460000005</v>
      </c>
      <c r="K29" s="25">
        <v>5.62073E-5</v>
      </c>
      <c r="L29" s="25">
        <v>0.2474896046</v>
      </c>
      <c r="M29" s="25">
        <v>1.680431E-4</v>
      </c>
      <c r="N29" s="64">
        <v>3.9928620000000001E-4</v>
      </c>
      <c r="O29" s="64">
        <v>4.4338089999999998E-4</v>
      </c>
      <c r="P29" s="64">
        <v>1.1297471E-3</v>
      </c>
      <c r="R29" s="27" t="s">
        <v>28</v>
      </c>
      <c r="S29" s="88">
        <v>0</v>
      </c>
      <c r="T29" s="25">
        <v>0</v>
      </c>
      <c r="U29" s="25">
        <v>4.00498933673948E-4</v>
      </c>
      <c r="V29" s="25">
        <v>2.35821524058367E-2</v>
      </c>
      <c r="W29" s="25">
        <v>2.35821524058367E-2</v>
      </c>
      <c r="X29" s="25">
        <v>6.8524050066965506E-8</v>
      </c>
      <c r="Y29" s="88">
        <v>0</v>
      </c>
      <c r="Z29" s="25">
        <v>0.80258702846678498</v>
      </c>
      <c r="AA29" s="25">
        <v>4.44219674983516E-4</v>
      </c>
      <c r="AB29" s="25">
        <v>221.290660210211</v>
      </c>
      <c r="AC29" s="25">
        <v>5.6320604683719501E-5</v>
      </c>
      <c r="AD29" s="25">
        <v>3.8486731416414499</v>
      </c>
      <c r="AE29" s="25">
        <v>0.19942996553051501</v>
      </c>
      <c r="AF29" s="25">
        <v>39.035191412920298</v>
      </c>
      <c r="AG29" s="25">
        <v>0.32549655071380101</v>
      </c>
      <c r="AH29" s="25">
        <v>0</v>
      </c>
      <c r="AI29" s="88">
        <v>0</v>
      </c>
      <c r="AJ29" s="25">
        <v>0.248098123907252</v>
      </c>
      <c r="AK29" s="25">
        <v>0.248098123907252</v>
      </c>
      <c r="AL29" s="25">
        <v>0</v>
      </c>
      <c r="AM29" s="25">
        <v>1.8954698785473699E-2</v>
      </c>
      <c r="AN29" s="25">
        <v>0</v>
      </c>
      <c r="AO29" s="88">
        <v>0</v>
      </c>
      <c r="AP29" s="25">
        <v>0</v>
      </c>
      <c r="AQ29" s="25">
        <v>1.6848103098596201E-4</v>
      </c>
      <c r="AR29" s="25">
        <v>1.1317703781145601E-3</v>
      </c>
      <c r="AS29" s="25">
        <v>0</v>
      </c>
      <c r="AT29" s="25">
        <v>0</v>
      </c>
      <c r="AU29" s="88">
        <v>195.50739926255301</v>
      </c>
      <c r="AV29" s="25">
        <v>4.4342479977071996</v>
      </c>
      <c r="AW29" s="25">
        <v>0.492690411106885</v>
      </c>
      <c r="AX29" s="25">
        <v>4.9269384088140802</v>
      </c>
      <c r="AY29" s="25">
        <v>0</v>
      </c>
      <c r="AZ29" s="25">
        <v>0.35801678158809702</v>
      </c>
      <c r="BA29" s="25">
        <v>4.6732992719235804E-6</v>
      </c>
      <c r="BB29" s="25">
        <v>105.947546639329</v>
      </c>
      <c r="BC29" s="25">
        <v>6.3059486212845304E-6</v>
      </c>
      <c r="BD29" s="25">
        <v>1.6523882118862101E-5</v>
      </c>
      <c r="BE29" s="25">
        <v>3.9939317779725099E-5</v>
      </c>
      <c r="BF29" s="25">
        <v>9.3432827923742194E-6</v>
      </c>
      <c r="BG29" s="25">
        <v>1.64596959826275E-2</v>
      </c>
      <c r="BH29" s="25">
        <v>2.19945082866228E-6</v>
      </c>
      <c r="BI29" s="25">
        <v>0.29734803468730098</v>
      </c>
      <c r="BJ29" s="25">
        <v>0.292436640429239</v>
      </c>
      <c r="BK29" s="25">
        <v>4.91139425806202E-3</v>
      </c>
      <c r="BL29" s="25">
        <v>0</v>
      </c>
      <c r="BM29" s="25">
        <v>0</v>
      </c>
      <c r="BN29" s="25">
        <v>0.19172633917007001</v>
      </c>
      <c r="BO29" s="25">
        <v>0</v>
      </c>
      <c r="BP29" s="25">
        <v>4.1929804835838204E-3</v>
      </c>
      <c r="BQ29" s="25">
        <v>2.6683302744203E-5</v>
      </c>
      <c r="BR29" s="25">
        <v>8.1684728032319705E-4</v>
      </c>
      <c r="BS29" s="25">
        <v>1.0482338993700199E-2</v>
      </c>
      <c r="BT29" s="25">
        <v>42.073385791872603</v>
      </c>
      <c r="BU29" s="25">
        <v>1.45981073320216E-5</v>
      </c>
      <c r="BV29" s="25">
        <v>6.8638171927445896E-2</v>
      </c>
      <c r="BW29" s="25">
        <v>0</v>
      </c>
      <c r="BX29" s="25">
        <v>3.0779497844430899</v>
      </c>
      <c r="BY29" s="25">
        <v>66.237473136037295</v>
      </c>
      <c r="BZ29" s="25">
        <v>0</v>
      </c>
      <c r="CA29" s="25">
        <v>0</v>
      </c>
      <c r="CB29" s="25">
        <v>1.4544796503405499</v>
      </c>
      <c r="CC29" s="88">
        <v>0</v>
      </c>
      <c r="CD29" s="25">
        <v>5.0425335602771204</v>
      </c>
      <c r="CE29" s="25">
        <v>156.471434161719</v>
      </c>
      <c r="CF29" s="25">
        <v>1.2286306808462399</v>
      </c>
      <c r="CH29" s="22">
        <f t="shared" si="0"/>
        <v>2.5488896607586092E-3</v>
      </c>
      <c r="CI29" s="22" t="str">
        <f t="shared" si="14"/>
        <v/>
      </c>
      <c r="CJ29" s="22">
        <f t="shared" si="1"/>
        <v>2.2331039039749701E-3</v>
      </c>
      <c r="CK29" s="22">
        <f t="shared" si="2"/>
        <v>2.4956098394138867E-3</v>
      </c>
      <c r="CL29" s="22">
        <f t="shared" si="3"/>
        <v>2.504814098364875E-3</v>
      </c>
      <c r="CM29" s="22">
        <f t="shared" si="4"/>
        <v>2.6057974691107016E-3</v>
      </c>
      <c r="CN29" s="22">
        <f t="shared" si="5"/>
        <v>2.688016807627776E-3</v>
      </c>
      <c r="CO29" s="69">
        <f t="shared" si="6"/>
        <v>1.9610686738709775E-3</v>
      </c>
      <c r="CP29" s="69">
        <f t="shared" si="7"/>
        <v>2.6949065078554603E-3</v>
      </c>
      <c r="CQ29" s="22">
        <f t="shared" si="8"/>
        <v>2.0158357316487634E-3</v>
      </c>
      <c r="CR29" s="69">
        <f t="shared" si="9"/>
        <v>2.4587671398785022E-3</v>
      </c>
      <c r="CS29" s="69">
        <f t="shared" si="10"/>
        <v>2.6060634799168225E-3</v>
      </c>
      <c r="CT29" s="22">
        <f t="shared" si="11"/>
        <v>3.0372541649272746E-3</v>
      </c>
      <c r="CU29" s="22">
        <f t="shared" si="12"/>
        <v>1.8917706728368807E-3</v>
      </c>
      <c r="CV29" s="69">
        <f t="shared" si="13"/>
        <v>1.7909124215146142E-3</v>
      </c>
    </row>
    <row r="30" spans="1:100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64"/>
      <c r="O30" s="64"/>
      <c r="P30" s="64"/>
      <c r="CH30" s="22" t="str">
        <f t="shared" si="0"/>
        <v/>
      </c>
      <c r="CI30" s="22" t="str">
        <f t="shared" si="14"/>
        <v/>
      </c>
      <c r="CJ30" s="22" t="str">
        <f t="shared" si="1"/>
        <v/>
      </c>
      <c r="CK30" s="22" t="str">
        <f t="shared" si="2"/>
        <v/>
      </c>
      <c r="CL30" s="22" t="str">
        <f t="shared" si="3"/>
        <v/>
      </c>
      <c r="CM30" s="22" t="str">
        <f t="shared" si="4"/>
        <v/>
      </c>
      <c r="CN30" s="22" t="str">
        <f t="shared" si="5"/>
        <v/>
      </c>
      <c r="CO30" s="69" t="str">
        <f t="shared" si="6"/>
        <v/>
      </c>
      <c r="CP30" s="69" t="str">
        <f t="shared" si="7"/>
        <v/>
      </c>
      <c r="CQ30" s="22" t="str">
        <f t="shared" si="8"/>
        <v/>
      </c>
      <c r="CR30" s="69" t="str">
        <f t="shared" si="9"/>
        <v/>
      </c>
      <c r="CS30" s="69" t="str">
        <f t="shared" si="10"/>
        <v/>
      </c>
      <c r="CT30" s="22" t="str">
        <f t="shared" si="11"/>
        <v/>
      </c>
      <c r="CU30" s="22" t="str">
        <f t="shared" si="12"/>
        <v/>
      </c>
      <c r="CV30" s="69" t="str">
        <f t="shared" si="13"/>
        <v/>
      </c>
    </row>
    <row r="31" spans="1:100" x14ac:dyDescent="0.25">
      <c r="A31" s="27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64"/>
      <c r="O31" s="64"/>
      <c r="P31" s="64"/>
      <c r="CH31" s="22" t="str">
        <f t="shared" si="0"/>
        <v/>
      </c>
      <c r="CI31" s="22" t="str">
        <f t="shared" si="14"/>
        <v/>
      </c>
      <c r="CJ31" s="22" t="str">
        <f t="shared" si="1"/>
        <v/>
      </c>
      <c r="CK31" s="22" t="str">
        <f t="shared" si="2"/>
        <v/>
      </c>
      <c r="CL31" s="22" t="str">
        <f t="shared" si="3"/>
        <v/>
      </c>
      <c r="CM31" s="22" t="str">
        <f t="shared" si="4"/>
        <v/>
      </c>
      <c r="CN31" s="22" t="str">
        <f t="shared" si="5"/>
        <v/>
      </c>
      <c r="CO31" s="69" t="str">
        <f t="shared" si="6"/>
        <v/>
      </c>
      <c r="CP31" s="69" t="str">
        <f t="shared" si="7"/>
        <v/>
      </c>
      <c r="CQ31" s="22" t="str">
        <f t="shared" si="8"/>
        <v/>
      </c>
      <c r="CR31" s="69" t="str">
        <f t="shared" si="9"/>
        <v/>
      </c>
      <c r="CS31" s="69" t="str">
        <f t="shared" si="10"/>
        <v/>
      </c>
      <c r="CT31" s="22" t="str">
        <f t="shared" si="11"/>
        <v/>
      </c>
      <c r="CU31" s="22" t="str">
        <f t="shared" si="12"/>
        <v/>
      </c>
      <c r="CV31" s="69" t="str">
        <f t="shared" si="13"/>
        <v/>
      </c>
    </row>
    <row r="32" spans="1:100" x14ac:dyDescent="0.25">
      <c r="A32" s="27" t="s">
        <v>31</v>
      </c>
      <c r="B32" s="25">
        <v>85532.222360999993</v>
      </c>
      <c r="C32" s="25">
        <v>0.68482533010000002</v>
      </c>
      <c r="D32" s="25">
        <v>50924.014862999997</v>
      </c>
      <c r="E32" s="25">
        <v>1623.2027172999999</v>
      </c>
      <c r="F32" s="25">
        <v>1620.4504499</v>
      </c>
      <c r="G32" s="25">
        <v>18869.030734</v>
      </c>
      <c r="H32" s="25">
        <v>195519.84448999999</v>
      </c>
      <c r="I32" s="25">
        <v>16.087262686999999</v>
      </c>
      <c r="J32" s="25">
        <v>6.6972380496000001</v>
      </c>
      <c r="K32" s="25">
        <v>3.1559679399999999E-2</v>
      </c>
      <c r="L32" s="25">
        <v>46.277131869999998</v>
      </c>
      <c r="M32" s="25">
        <v>5.7853120500000001E-2</v>
      </c>
      <c r="N32" s="64">
        <v>0.5554848939</v>
      </c>
      <c r="O32" s="64">
        <v>0.31199212990000003</v>
      </c>
      <c r="P32" s="64">
        <v>0.97612763179999995</v>
      </c>
      <c r="R32" s="27" t="s">
        <v>31</v>
      </c>
      <c r="S32" s="88">
        <v>0</v>
      </c>
      <c r="T32" s="25">
        <v>0</v>
      </c>
      <c r="U32" s="25">
        <v>0.557117318805599</v>
      </c>
      <c r="V32" s="25">
        <v>2335.1208960383101</v>
      </c>
      <c r="W32" s="25">
        <v>2335.1208960383101</v>
      </c>
      <c r="X32" s="25">
        <v>20.814435394276</v>
      </c>
      <c r="Y32" s="88">
        <v>0</v>
      </c>
      <c r="Z32" s="25">
        <v>1024.6411786803101</v>
      </c>
      <c r="AA32" s="25">
        <v>0.31293718214282501</v>
      </c>
      <c r="AB32" s="25">
        <v>1600064.02141974</v>
      </c>
      <c r="AC32" s="25">
        <v>3.1655487517188503E-2</v>
      </c>
      <c r="AD32" s="25">
        <v>85756.542940776199</v>
      </c>
      <c r="AE32" s="25">
        <v>3427.0023035023801</v>
      </c>
      <c r="AF32" s="25">
        <v>92415.4095620726</v>
      </c>
      <c r="AG32" s="25">
        <v>5194.1735929579299</v>
      </c>
      <c r="AH32" s="25">
        <v>0</v>
      </c>
      <c r="AI32" s="88">
        <v>0</v>
      </c>
      <c r="AJ32" s="25">
        <v>4865.3699279087004</v>
      </c>
      <c r="AK32" s="25">
        <v>4865.3699279087004</v>
      </c>
      <c r="AL32" s="25">
        <v>0</v>
      </c>
      <c r="AM32" s="25">
        <v>564.98839092547996</v>
      </c>
      <c r="AN32" s="25">
        <v>3.69601076725364E-3</v>
      </c>
      <c r="AO32" s="88">
        <v>3.4168312032463598E-3</v>
      </c>
      <c r="AP32" s="25">
        <v>0</v>
      </c>
      <c r="AQ32" s="25">
        <v>147.87295350175199</v>
      </c>
      <c r="AR32" s="25">
        <v>0.97908674827812503</v>
      </c>
      <c r="AS32" s="25">
        <v>0.68683243920479398</v>
      </c>
      <c r="AT32" s="25">
        <v>0</v>
      </c>
      <c r="AU32" s="88">
        <v>288448.62408836099</v>
      </c>
      <c r="AV32" s="25">
        <v>45953.531677624698</v>
      </c>
      <c r="AW32" s="25">
        <v>5105.9702008320201</v>
      </c>
      <c r="AX32" s="25">
        <v>51059.5018784567</v>
      </c>
      <c r="AY32" s="25">
        <v>0</v>
      </c>
      <c r="AZ32" s="25">
        <v>2583.6287543219901</v>
      </c>
      <c r="BA32" s="25">
        <v>9.8949475858837896</v>
      </c>
      <c r="BB32" s="25">
        <v>111069.327479081</v>
      </c>
      <c r="BC32" s="25">
        <v>13.350185217127599</v>
      </c>
      <c r="BD32" s="25">
        <v>34.982417068073197</v>
      </c>
      <c r="BE32" s="25">
        <v>84.551229700777498</v>
      </c>
      <c r="BF32" s="25">
        <v>19.778061074863398</v>
      </c>
      <c r="BG32" s="25">
        <v>21.918951594988901</v>
      </c>
      <c r="BH32" s="25">
        <v>4.6564964565110802</v>
      </c>
      <c r="BI32" s="25">
        <v>1627.6274195153101</v>
      </c>
      <c r="BJ32" s="25">
        <v>1624.8668099705101</v>
      </c>
      <c r="BK32" s="25">
        <v>2.76060954480067</v>
      </c>
      <c r="BL32" s="25">
        <v>0</v>
      </c>
      <c r="BM32" s="25">
        <v>0</v>
      </c>
      <c r="BN32" s="25">
        <v>292.13016812777897</v>
      </c>
      <c r="BO32" s="25">
        <v>0</v>
      </c>
      <c r="BP32" s="25">
        <v>232.51663364363301</v>
      </c>
      <c r="BQ32" s="25">
        <v>56.490921455160702</v>
      </c>
      <c r="BR32" s="25">
        <v>31.353849591538701</v>
      </c>
      <c r="BS32" s="25">
        <v>581.10664834779902</v>
      </c>
      <c r="BT32" s="25">
        <v>57384.729997765702</v>
      </c>
      <c r="BU32" s="25">
        <v>30.903172192661899</v>
      </c>
      <c r="BV32" s="25">
        <v>211.23312791371001</v>
      </c>
      <c r="BW32" s="25">
        <v>0</v>
      </c>
      <c r="BX32" s="25">
        <v>18920.377381709801</v>
      </c>
      <c r="BY32" s="25">
        <v>57843.710313869102</v>
      </c>
      <c r="BZ32" s="25">
        <v>0</v>
      </c>
      <c r="CA32" s="25">
        <v>0</v>
      </c>
      <c r="CB32" s="25">
        <v>1722.21344779316</v>
      </c>
      <c r="CC32" s="88">
        <v>0</v>
      </c>
      <c r="CD32" s="25">
        <v>5071.6654929634296</v>
      </c>
      <c r="CE32" s="25">
        <v>196039.28469284601</v>
      </c>
      <c r="CF32" s="25">
        <v>1256.29185674878</v>
      </c>
      <c r="CH32" s="22">
        <f t="shared" si="0"/>
        <v>2.6226441168502694E-3</v>
      </c>
      <c r="CI32" s="22">
        <f t="shared" si="14"/>
        <v>2.9308336251243437E-3</v>
      </c>
      <c r="CJ32" s="22">
        <f t="shared" si="1"/>
        <v>2.6605721450125596E-3</v>
      </c>
      <c r="CK32" s="22">
        <f t="shared" si="2"/>
        <v>2.7259085807040269E-3</v>
      </c>
      <c r="CL32" s="22">
        <f t="shared" si="3"/>
        <v>2.7253903819043947E-3</v>
      </c>
      <c r="CM32" s="22">
        <f t="shared" si="4"/>
        <v>2.721212786901643E-3</v>
      </c>
      <c r="CN32" s="22">
        <f t="shared" si="5"/>
        <v>2.6567134614951292E-3</v>
      </c>
      <c r="CO32" s="69">
        <f t="shared" si="6"/>
        <v>144.15340126355395</v>
      </c>
      <c r="CP32" s="69">
        <f t="shared" si="7"/>
        <v>151.99458837983337</v>
      </c>
      <c r="CQ32" s="22">
        <f t="shared" si="8"/>
        <v>3.0357759967772277E-3</v>
      </c>
      <c r="CR32" s="69">
        <f t="shared" si="9"/>
        <v>104.13551145685341</v>
      </c>
      <c r="CS32" s="69">
        <f t="shared" si="10"/>
        <v>2555.0065252098543</v>
      </c>
      <c r="CT32" s="22">
        <f t="shared" si="11"/>
        <v>2.9387386111221232E-3</v>
      </c>
      <c r="CU32" s="22">
        <f t="shared" si="12"/>
        <v>3.0290900066225809E-3</v>
      </c>
      <c r="CV32" s="69">
        <f t="shared" si="13"/>
        <v>3.031485209232737E-3</v>
      </c>
    </row>
    <row r="33" spans="1:100" x14ac:dyDescent="0.25">
      <c r="A33" s="27" t="s">
        <v>32</v>
      </c>
      <c r="B33" s="25">
        <v>804.29498032000004</v>
      </c>
      <c r="C33" s="25">
        <v>3.5337290999999998E-3</v>
      </c>
      <c r="D33" s="25">
        <v>565.06183097999997</v>
      </c>
      <c r="E33" s="25">
        <v>33.337896710000003</v>
      </c>
      <c r="F33" s="25">
        <v>33.316990892</v>
      </c>
      <c r="G33" s="25">
        <v>51.414903076999998</v>
      </c>
      <c r="H33" s="25">
        <v>4866.3756597000001</v>
      </c>
      <c r="I33" s="25">
        <v>0.92090735260000001</v>
      </c>
      <c r="J33" s="25">
        <v>29.643221271000002</v>
      </c>
      <c r="K33" s="25">
        <v>2.3971809999999999E-4</v>
      </c>
      <c r="L33" s="25">
        <v>6.0910984264000003</v>
      </c>
      <c r="M33" s="25">
        <v>0.54735253709999998</v>
      </c>
      <c r="N33" s="64">
        <v>0.66933435389999996</v>
      </c>
      <c r="O33" s="64">
        <v>0.108833924</v>
      </c>
      <c r="P33" s="64">
        <v>2.5304053E-2</v>
      </c>
      <c r="R33" s="27" t="s">
        <v>32</v>
      </c>
      <c r="S33" s="88">
        <v>0</v>
      </c>
      <c r="T33" s="25">
        <v>0</v>
      </c>
      <c r="U33" s="25">
        <v>0.67117432032874902</v>
      </c>
      <c r="V33" s="25">
        <v>0.92329007826925003</v>
      </c>
      <c r="W33" s="25">
        <v>0.92329007826925003</v>
      </c>
      <c r="X33" s="25">
        <v>3.6214143866631198E-3</v>
      </c>
      <c r="Y33" s="88">
        <v>0</v>
      </c>
      <c r="Z33" s="25">
        <v>30.366251153232199</v>
      </c>
      <c r="AA33" s="25">
        <v>0.109128623649205</v>
      </c>
      <c r="AB33" s="25">
        <v>13923.762766963901</v>
      </c>
      <c r="AC33" s="25">
        <v>2.4002895358454999E-4</v>
      </c>
      <c r="AD33" s="25">
        <v>806.54215241213205</v>
      </c>
      <c r="AE33" s="25">
        <v>0.67679751918725395</v>
      </c>
      <c r="AF33" s="25">
        <v>2250.0004229411502</v>
      </c>
      <c r="AG33" s="25">
        <v>0.70893075029574004</v>
      </c>
      <c r="AH33" s="25">
        <v>0</v>
      </c>
      <c r="AI33" s="88">
        <v>0</v>
      </c>
      <c r="AJ33" s="25">
        <v>6.1071781218002696</v>
      </c>
      <c r="AK33" s="25">
        <v>6.1071781218002696</v>
      </c>
      <c r="AL33" s="25">
        <v>0</v>
      </c>
      <c r="AM33" s="25">
        <v>0.155010334900444</v>
      </c>
      <c r="AN33" s="25">
        <v>0</v>
      </c>
      <c r="AO33" s="88">
        <v>0</v>
      </c>
      <c r="AP33" s="25">
        <v>0</v>
      </c>
      <c r="AQ33" s="25">
        <v>0.54885001492130103</v>
      </c>
      <c r="AR33" s="25">
        <v>2.53655159293684E-2</v>
      </c>
      <c r="AS33" s="25">
        <v>3.53624998208744E-3</v>
      </c>
      <c r="AT33" s="25">
        <v>0</v>
      </c>
      <c r="AU33" s="88">
        <v>7129.7790003802902</v>
      </c>
      <c r="AV33" s="25">
        <v>509.96838573014298</v>
      </c>
      <c r="AW33" s="25">
        <v>56.663167519304103</v>
      </c>
      <c r="AX33" s="25">
        <v>566.63155324944796</v>
      </c>
      <c r="AY33" s="25">
        <v>0</v>
      </c>
      <c r="AZ33" s="25">
        <v>0.67816806702381405</v>
      </c>
      <c r="BA33" s="25">
        <v>0.15673549126142899</v>
      </c>
      <c r="BB33" s="25">
        <v>2954.9125263035899</v>
      </c>
      <c r="BC33" s="25">
        <v>0.21146769794474099</v>
      </c>
      <c r="BD33" s="25">
        <v>0.55412272623555403</v>
      </c>
      <c r="BE33" s="25">
        <v>1.33928772400337</v>
      </c>
      <c r="BF33" s="25">
        <v>0.31328462463554801</v>
      </c>
      <c r="BG33" s="25">
        <v>0.78021529302182202</v>
      </c>
      <c r="BH33" s="25">
        <v>7.37591799688046E-2</v>
      </c>
      <c r="BI33" s="25">
        <v>33.436894392742403</v>
      </c>
      <c r="BJ33" s="25">
        <v>33.415961564708397</v>
      </c>
      <c r="BK33" s="25">
        <v>2.09328280339733E-2</v>
      </c>
      <c r="BL33" s="25">
        <v>0</v>
      </c>
      <c r="BM33" s="25">
        <v>0</v>
      </c>
      <c r="BN33" s="25">
        <v>9.67077457332298</v>
      </c>
      <c r="BO33" s="25">
        <v>0</v>
      </c>
      <c r="BP33" s="25">
        <v>3.7905637484085299</v>
      </c>
      <c r="BQ33" s="25">
        <v>0.89482050728352103</v>
      </c>
      <c r="BR33" s="25">
        <v>0.51775915540931405</v>
      </c>
      <c r="BS33" s="25">
        <v>9.4734743319168793</v>
      </c>
      <c r="BT33" s="25">
        <v>1831.4158061196799</v>
      </c>
      <c r="BU33" s="25">
        <v>0.48950734425723602</v>
      </c>
      <c r="BV33" s="25">
        <v>5.1501891670387003</v>
      </c>
      <c r="BW33" s="25">
        <v>0</v>
      </c>
      <c r="BX33" s="25">
        <v>51.465043390655701</v>
      </c>
      <c r="BY33" s="25">
        <v>1871.48083724718</v>
      </c>
      <c r="BZ33" s="25">
        <v>0</v>
      </c>
      <c r="CA33" s="25">
        <v>0</v>
      </c>
      <c r="CB33" s="25">
        <v>18.312008009123499</v>
      </c>
      <c r="CC33" s="88">
        <v>0</v>
      </c>
      <c r="CD33" s="25">
        <v>61.081104135680299</v>
      </c>
      <c r="CE33" s="25">
        <v>4879.9513533953896</v>
      </c>
      <c r="CF33" s="25">
        <v>3.48801671346023</v>
      </c>
      <c r="CH33" s="22">
        <f t="shared" si="0"/>
        <v>2.79396508385263E-3</v>
      </c>
      <c r="CI33" s="22">
        <f t="shared" si="14"/>
        <v>7.1337728957213955E-4</v>
      </c>
      <c r="CJ33" s="22">
        <f t="shared" si="1"/>
        <v>2.7779654957858103E-3</v>
      </c>
      <c r="CK33" s="22">
        <f t="shared" si="2"/>
        <v>2.9695239505827891E-3</v>
      </c>
      <c r="CL33" s="22">
        <f t="shared" si="3"/>
        <v>2.9705765754542259E-3</v>
      </c>
      <c r="CM33" s="22">
        <f t="shared" si="4"/>
        <v>9.7520972821074647E-4</v>
      </c>
      <c r="CN33" s="22">
        <f t="shared" si="5"/>
        <v>2.7896929141360874E-3</v>
      </c>
      <c r="CO33" s="69">
        <f t="shared" si="6"/>
        <v>2.5873674072889779E-3</v>
      </c>
      <c r="CP33" s="69">
        <f t="shared" si="7"/>
        <v>2.4391069905062509E-2</v>
      </c>
      <c r="CQ33" s="22">
        <f t="shared" si="8"/>
        <v>1.2967464056739791E-3</v>
      </c>
      <c r="CR33" s="69">
        <f t="shared" si="9"/>
        <v>2.6398679309756036E-3</v>
      </c>
      <c r="CS33" s="69">
        <f t="shared" si="10"/>
        <v>2.7358561800682152E-3</v>
      </c>
      <c r="CT33" s="22">
        <f t="shared" si="11"/>
        <v>2.7489496363486484E-3</v>
      </c>
      <c r="CU33" s="22">
        <f t="shared" si="12"/>
        <v>2.7077921880773563E-3</v>
      </c>
      <c r="CV33" s="69">
        <f t="shared" si="13"/>
        <v>2.4289756810262735E-3</v>
      </c>
    </row>
    <row r="34" spans="1:100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64"/>
      <c r="O34" s="64"/>
      <c r="P34" s="64"/>
      <c r="CH34" s="22" t="str">
        <f t="shared" si="0"/>
        <v/>
      </c>
      <c r="CI34" s="22" t="str">
        <f t="shared" si="14"/>
        <v/>
      </c>
      <c r="CJ34" s="22" t="str">
        <f t="shared" si="1"/>
        <v/>
      </c>
      <c r="CK34" s="22" t="str">
        <f t="shared" si="2"/>
        <v/>
      </c>
      <c r="CL34" s="22" t="str">
        <f t="shared" si="3"/>
        <v/>
      </c>
      <c r="CM34" s="22" t="str">
        <f t="shared" si="4"/>
        <v/>
      </c>
      <c r="CN34" s="22" t="str">
        <f t="shared" si="5"/>
        <v/>
      </c>
      <c r="CO34" s="69" t="str">
        <f t="shared" si="6"/>
        <v/>
      </c>
      <c r="CP34" s="69" t="str">
        <f t="shared" si="7"/>
        <v/>
      </c>
      <c r="CQ34" s="22" t="str">
        <f t="shared" si="8"/>
        <v/>
      </c>
      <c r="CR34" s="69" t="str">
        <f t="shared" si="9"/>
        <v/>
      </c>
      <c r="CS34" s="69" t="str">
        <f t="shared" si="10"/>
        <v/>
      </c>
      <c r="CT34" s="22" t="str">
        <f t="shared" si="11"/>
        <v/>
      </c>
      <c r="CU34" s="22" t="str">
        <f t="shared" si="12"/>
        <v/>
      </c>
      <c r="CV34" s="69" t="str">
        <f t="shared" si="13"/>
        <v/>
      </c>
    </row>
    <row r="35" spans="1:100" x14ac:dyDescent="0.25">
      <c r="A35" s="27" t="s">
        <v>34</v>
      </c>
      <c r="B35" s="25">
        <v>73490.150330999997</v>
      </c>
      <c r="C35" s="25">
        <v>3.0598990806000002</v>
      </c>
      <c r="D35" s="25">
        <v>55200.813566999997</v>
      </c>
      <c r="E35" s="25">
        <v>820.96320764999996</v>
      </c>
      <c r="F35" s="25">
        <v>808.43252156999995</v>
      </c>
      <c r="G35" s="25">
        <v>15240.281978999999</v>
      </c>
      <c r="H35" s="25">
        <v>306267.85741</v>
      </c>
      <c r="I35" s="25">
        <v>73.552573738000007</v>
      </c>
      <c r="J35" s="25">
        <v>33.676460054000003</v>
      </c>
      <c r="K35" s="25">
        <v>0.14368783369999999</v>
      </c>
      <c r="L35" s="25">
        <v>221.76027310000001</v>
      </c>
      <c r="M35" s="25">
        <v>0.25887496599999998</v>
      </c>
      <c r="N35" s="64">
        <v>2.4724058098000001</v>
      </c>
      <c r="O35" s="64">
        <v>1.4526642267000001</v>
      </c>
      <c r="P35" s="64">
        <v>3.7628609618</v>
      </c>
      <c r="R35" s="27" t="s">
        <v>34</v>
      </c>
      <c r="S35" s="88">
        <v>0</v>
      </c>
      <c r="T35" s="25">
        <v>0</v>
      </c>
      <c r="U35" s="25">
        <v>2.4793655762337798</v>
      </c>
      <c r="V35" s="25">
        <v>1790.6208954103499</v>
      </c>
      <c r="W35" s="25">
        <v>1790.6208954103499</v>
      </c>
      <c r="X35" s="25">
        <v>3.4481378989586098</v>
      </c>
      <c r="Y35" s="88">
        <v>0</v>
      </c>
      <c r="Z35" s="25">
        <v>1333.2733335229</v>
      </c>
      <c r="AA35" s="25">
        <v>1.4569939234918801</v>
      </c>
      <c r="AB35" s="25">
        <v>270069.110927506</v>
      </c>
      <c r="AC35" s="25">
        <v>0.14411444190132</v>
      </c>
      <c r="AD35" s="25">
        <v>73672.814577754107</v>
      </c>
      <c r="AE35" s="25">
        <v>2082.1244687766002</v>
      </c>
      <c r="AF35" s="25">
        <v>141006.834607236</v>
      </c>
      <c r="AG35" s="25">
        <v>3660.9222382144699</v>
      </c>
      <c r="AH35" s="25">
        <v>0</v>
      </c>
      <c r="AI35" s="88">
        <v>0</v>
      </c>
      <c r="AJ35" s="25">
        <v>3039.09192546959</v>
      </c>
      <c r="AK35" s="25">
        <v>3039.09192546959</v>
      </c>
      <c r="AL35" s="25">
        <v>0</v>
      </c>
      <c r="AM35" s="25">
        <v>136.506433294001</v>
      </c>
      <c r="AN35" s="25">
        <v>0</v>
      </c>
      <c r="AO35" s="88">
        <v>0</v>
      </c>
      <c r="AP35" s="25">
        <v>0</v>
      </c>
      <c r="AQ35" s="25">
        <v>111.62866378153799</v>
      </c>
      <c r="AR35" s="25">
        <v>3.7739653716976802</v>
      </c>
      <c r="AS35" s="25">
        <v>3.0685278113505001</v>
      </c>
      <c r="AT35" s="25">
        <v>0</v>
      </c>
      <c r="AU35" s="88">
        <v>448031.66973693302</v>
      </c>
      <c r="AV35" s="25">
        <v>49796.793615899798</v>
      </c>
      <c r="AW35" s="25">
        <v>5532.9821287366904</v>
      </c>
      <c r="AX35" s="25">
        <v>55329.775744636499</v>
      </c>
      <c r="AY35" s="25">
        <v>0</v>
      </c>
      <c r="AZ35" s="25">
        <v>494.85518057610602</v>
      </c>
      <c r="BA35" s="25">
        <v>0.775845151617365</v>
      </c>
      <c r="BB35" s="25">
        <v>162975.869891254</v>
      </c>
      <c r="BC35" s="25">
        <v>1.0467635392450201</v>
      </c>
      <c r="BD35" s="25">
        <v>2.74290390670039</v>
      </c>
      <c r="BE35" s="25">
        <v>6.6294875859940197</v>
      </c>
      <c r="BF35" s="25">
        <v>1.5507558385886</v>
      </c>
      <c r="BG35" s="25">
        <v>40.247155762055101</v>
      </c>
      <c r="BH35" s="25">
        <v>0.365106299090042</v>
      </c>
      <c r="BI35" s="25">
        <v>823.13423322694905</v>
      </c>
      <c r="BJ35" s="25">
        <v>810.56626137203602</v>
      </c>
      <c r="BK35" s="25">
        <v>12.567971854913701</v>
      </c>
      <c r="BL35" s="25">
        <v>0</v>
      </c>
      <c r="BM35" s="25">
        <v>0</v>
      </c>
      <c r="BN35" s="25">
        <v>471.65260246807401</v>
      </c>
      <c r="BO35" s="25">
        <v>0</v>
      </c>
      <c r="BP35" s="25">
        <v>27.795063954871299</v>
      </c>
      <c r="BQ35" s="25">
        <v>4.4293598762104702</v>
      </c>
      <c r="BR35" s="25">
        <v>4.3370073186836198</v>
      </c>
      <c r="BS35" s="25">
        <v>69.473184889520894</v>
      </c>
      <c r="BT35" s="25">
        <v>126253.628329935</v>
      </c>
      <c r="BU35" s="25">
        <v>2.4230681044109001</v>
      </c>
      <c r="BV35" s="25">
        <v>177.09795667697301</v>
      </c>
      <c r="BW35" s="25">
        <v>0</v>
      </c>
      <c r="BX35" s="25">
        <v>15275.4487884098</v>
      </c>
      <c r="BY35" s="25">
        <v>88851.108254901905</v>
      </c>
      <c r="BZ35" s="25">
        <v>0</v>
      </c>
      <c r="CA35" s="25">
        <v>0</v>
      </c>
      <c r="CB35" s="25">
        <v>1903.1660532045901</v>
      </c>
      <c r="CC35" s="88">
        <v>0</v>
      </c>
      <c r="CD35" s="25">
        <v>1811.0546522219699</v>
      </c>
      <c r="CE35" s="25">
        <v>307057.51478298201</v>
      </c>
      <c r="CF35" s="25">
        <v>1913.50644640004</v>
      </c>
      <c r="CH35" s="22">
        <f t="shared" ref="CH35:CH63" si="15">IF(B35=0,"",(AD35-B35)/B35)</f>
        <v>2.4855609347836272E-3</v>
      </c>
      <c r="CI35" s="22">
        <f t="shared" si="14"/>
        <v>2.8199396526528597E-3</v>
      </c>
      <c r="CJ35" s="22">
        <f t="shared" ref="CJ35:CJ63" si="16">IF(D35=0,"",(AX35-D35)/D35)</f>
        <v>2.3362369012908508E-3</v>
      </c>
      <c r="CK35" s="22">
        <f t="shared" ref="CK35:CK63" si="17">IF(E35=0,"",(BI35-E35)/E35)</f>
        <v>2.6444858389739938E-3</v>
      </c>
      <c r="CL35" s="22">
        <f t="shared" ref="CL35:CL63" si="18">IF(F35=0,"",(BJ35-F35)/F35)</f>
        <v>2.6393542381153707E-3</v>
      </c>
      <c r="CM35" s="22">
        <f t="shared" ref="CM35:CM63" si="19">IF(G35=0,"",(BX35-G35)/G35)</f>
        <v>2.3074907313563957E-3</v>
      </c>
      <c r="CN35" s="22">
        <f t="shared" ref="CN35:CN63" si="20">IF(H35=0,"",(CE35-H35)/H35)</f>
        <v>2.578322712869265E-3</v>
      </c>
      <c r="CO35" s="69">
        <f t="shared" ref="CO35:CO63" si="21">IF(I35=0,"",(W35-I35)/I35)</f>
        <v>23.344775504235663</v>
      </c>
      <c r="CP35" s="69">
        <f t="shared" ref="CP35:CP55" si="22">IF(J35=0,"",(Z35-J35)/J35)</f>
        <v>38.590661589282369</v>
      </c>
      <c r="CQ35" s="22">
        <f t="shared" ref="CQ35:CQ63" si="23">IF(K35=0,"",(AC35-K35)/K35)</f>
        <v>2.9689932009881168E-3</v>
      </c>
      <c r="CR35" s="69">
        <f t="shared" ref="CR35:CR63" si="24">IF(L35=0,"",(AK35-L35)/L35)</f>
        <v>12.704401978704047</v>
      </c>
      <c r="CS35" s="69">
        <f t="shared" ref="CS35:CS63" si="25">IF(M35=0,"",(AQ35-M35)/M35)</f>
        <v>430.20686988921904</v>
      </c>
      <c r="CT35" s="22">
        <f t="shared" ref="CT35:CT55" si="26">IF(N35=0,"",(U35-N35)/N35)</f>
        <v>2.8149773820272278E-3</v>
      </c>
      <c r="CU35" s="22">
        <f t="shared" ref="CU35:CU55" si="27">IF(O35=0,"",(AA35-O35)/O35)</f>
        <v>2.9805213842951997E-3</v>
      </c>
      <c r="CV35" s="69">
        <f t="shared" ref="CV35:CV55" si="28">IF(P35=0,"",(AR35-P35)/P35)</f>
        <v>2.9510550643275287E-3</v>
      </c>
    </row>
    <row r="36" spans="1:100" x14ac:dyDescent="0.25">
      <c r="A36" s="27" t="s">
        <v>35</v>
      </c>
      <c r="B36" s="25">
        <v>2598.5021428999999</v>
      </c>
      <c r="C36" s="25">
        <v>5.2447535400000002E-2</v>
      </c>
      <c r="D36" s="25">
        <v>3251.5867853</v>
      </c>
      <c r="E36" s="25">
        <v>196.02520387999999</v>
      </c>
      <c r="F36" s="25">
        <v>193.97191007000001</v>
      </c>
      <c r="G36" s="25">
        <v>1294.2817935999999</v>
      </c>
      <c r="H36" s="25">
        <v>16049.039552</v>
      </c>
      <c r="I36" s="25">
        <v>12.391961652999999</v>
      </c>
      <c r="J36" s="25">
        <v>123.81101336</v>
      </c>
      <c r="K36" s="25">
        <v>2.3544545399999998E-2</v>
      </c>
      <c r="L36" s="25">
        <v>69.229245914000003</v>
      </c>
      <c r="M36" s="25">
        <v>0.59798282110000001</v>
      </c>
      <c r="N36" s="64">
        <v>0.90059521799999998</v>
      </c>
      <c r="O36" s="64">
        <v>0.32925210420000001</v>
      </c>
      <c r="P36" s="64">
        <v>0.74665997790000005</v>
      </c>
      <c r="R36" s="27" t="s">
        <v>35</v>
      </c>
      <c r="S36" s="88">
        <v>0</v>
      </c>
      <c r="T36" s="25">
        <v>0</v>
      </c>
      <c r="U36" s="25">
        <v>0.90307635800872699</v>
      </c>
      <c r="V36" s="25">
        <v>12.427073424888199</v>
      </c>
      <c r="W36" s="25">
        <v>12.427073424888199</v>
      </c>
      <c r="X36" s="25">
        <v>2.3514907691554701E-3</v>
      </c>
      <c r="Y36" s="88">
        <v>0</v>
      </c>
      <c r="Z36" s="25">
        <v>124.181457630568</v>
      </c>
      <c r="AA36" s="25">
        <v>0.330184216554881</v>
      </c>
      <c r="AB36" s="25">
        <v>14882.3306411103</v>
      </c>
      <c r="AC36" s="25">
        <v>2.36119389457864E-2</v>
      </c>
      <c r="AD36" s="25">
        <v>2605.7608304846299</v>
      </c>
      <c r="AE36" s="25">
        <v>53.860456726591501</v>
      </c>
      <c r="AF36" s="25">
        <v>2837.7539560792502</v>
      </c>
      <c r="AG36" s="25">
        <v>62.996863986221001</v>
      </c>
      <c r="AH36" s="25">
        <v>0</v>
      </c>
      <c r="AI36" s="88">
        <v>0</v>
      </c>
      <c r="AJ36" s="25">
        <v>69.441807135646201</v>
      </c>
      <c r="AK36" s="25">
        <v>69.441807135646201</v>
      </c>
      <c r="AL36" s="25">
        <v>0</v>
      </c>
      <c r="AM36" s="25">
        <v>8.3908279321470793</v>
      </c>
      <c r="AN36" s="25">
        <v>0</v>
      </c>
      <c r="AO36" s="88">
        <v>0</v>
      </c>
      <c r="AP36" s="25">
        <v>0</v>
      </c>
      <c r="AQ36" s="25">
        <v>0.59964727706704801</v>
      </c>
      <c r="AR36" s="25">
        <v>0.74867034774456598</v>
      </c>
      <c r="AS36" s="25">
        <v>5.2574855968738503E-2</v>
      </c>
      <c r="AT36" s="25">
        <v>0</v>
      </c>
      <c r="AU36" s="88">
        <v>18933.614448640499</v>
      </c>
      <c r="AV36" s="25">
        <v>2934.7445237165498</v>
      </c>
      <c r="AW36" s="25">
        <v>326.08226226500602</v>
      </c>
      <c r="AX36" s="25">
        <v>3260.8267859815501</v>
      </c>
      <c r="AY36" s="25">
        <v>0</v>
      </c>
      <c r="AZ36" s="25">
        <v>84.015226578171294</v>
      </c>
      <c r="BA36" s="25">
        <v>0.66808030588358502</v>
      </c>
      <c r="BB36" s="25">
        <v>10942.362982496001</v>
      </c>
      <c r="BC36" s="25">
        <v>0.90136902756218296</v>
      </c>
      <c r="BD36" s="25">
        <v>2.3619161294642099</v>
      </c>
      <c r="BE36" s="25">
        <v>5.7086749358840896</v>
      </c>
      <c r="BF36" s="25">
        <v>1.3353636280879799</v>
      </c>
      <c r="BG36" s="25">
        <v>6.2634069771656202</v>
      </c>
      <c r="BH36" s="25">
        <v>0.31439346317432498</v>
      </c>
      <c r="BI36" s="25">
        <v>196.58400932934401</v>
      </c>
      <c r="BJ36" s="25">
        <v>194.524889644936</v>
      </c>
      <c r="BK36" s="25">
        <v>2.0591196844083601</v>
      </c>
      <c r="BL36" s="25">
        <v>0</v>
      </c>
      <c r="BM36" s="25">
        <v>0</v>
      </c>
      <c r="BN36" s="25">
        <v>75.437984860419803</v>
      </c>
      <c r="BO36" s="25">
        <v>0</v>
      </c>
      <c r="BP36" s="25">
        <v>16.886350249001001</v>
      </c>
      <c r="BQ36" s="25">
        <v>3.8141202169899202</v>
      </c>
      <c r="BR36" s="25">
        <v>2.3501719760533901</v>
      </c>
      <c r="BS36" s="25">
        <v>42.2034079648583</v>
      </c>
      <c r="BT36" s="25">
        <v>3797.3124454457402</v>
      </c>
      <c r="BU36" s="25">
        <v>2.0865025523559102</v>
      </c>
      <c r="BV36" s="25">
        <v>34.1931473580361</v>
      </c>
      <c r="BW36" s="25">
        <v>0</v>
      </c>
      <c r="BX36" s="25">
        <v>1297.2630833447299</v>
      </c>
      <c r="BY36" s="25">
        <v>5965.02756342471</v>
      </c>
      <c r="BZ36" s="25">
        <v>0</v>
      </c>
      <c r="CA36" s="25">
        <v>0</v>
      </c>
      <c r="CB36" s="25">
        <v>234.659969074342</v>
      </c>
      <c r="CC36" s="88">
        <v>0</v>
      </c>
      <c r="CD36" s="25">
        <v>667.817166803242</v>
      </c>
      <c r="CE36" s="25">
        <v>16095.926152015199</v>
      </c>
      <c r="CF36" s="25">
        <v>122.48751363872699</v>
      </c>
      <c r="CH36" s="22">
        <f t="shared" si="15"/>
        <v>2.7934121988174038E-3</v>
      </c>
      <c r="CI36" s="22">
        <f t="shared" si="14"/>
        <v>2.4275796330079018E-3</v>
      </c>
      <c r="CJ36" s="22">
        <f t="shared" si="16"/>
        <v>2.8416897015706112E-3</v>
      </c>
      <c r="CK36" s="22">
        <f t="shared" si="17"/>
        <v>2.8506816382963844E-3</v>
      </c>
      <c r="CL36" s="22">
        <f t="shared" si="18"/>
        <v>2.8508229605845067E-3</v>
      </c>
      <c r="CM36" s="22">
        <f t="shared" si="19"/>
        <v>2.3034317252023351E-3</v>
      </c>
      <c r="CN36" s="22">
        <f t="shared" si="20"/>
        <v>2.921458313021378E-3</v>
      </c>
      <c r="CO36" s="69">
        <f t="shared" si="21"/>
        <v>2.833431289686072E-3</v>
      </c>
      <c r="CP36" s="69">
        <f t="shared" si="22"/>
        <v>2.9920138807916536E-3</v>
      </c>
      <c r="CQ36" s="22">
        <f t="shared" si="23"/>
        <v>2.8623846687819724E-3</v>
      </c>
      <c r="CR36" s="69">
        <f t="shared" si="24"/>
        <v>3.0703963164679196E-3</v>
      </c>
      <c r="CS36" s="69">
        <f t="shared" si="25"/>
        <v>2.7834511432723269E-3</v>
      </c>
      <c r="CT36" s="22">
        <f t="shared" si="26"/>
        <v>2.7550002033510821E-3</v>
      </c>
      <c r="CU36" s="22">
        <f t="shared" si="27"/>
        <v>2.8309989305787355E-3</v>
      </c>
      <c r="CV36" s="69">
        <f t="shared" si="28"/>
        <v>2.6924837329839811E-3</v>
      </c>
    </row>
    <row r="37" spans="1:100" x14ac:dyDescent="0.25">
      <c r="A37" s="27" t="s">
        <v>36</v>
      </c>
      <c r="B37" s="25">
        <v>68495.133488000007</v>
      </c>
      <c r="C37" s="25">
        <v>0.45386747830000002</v>
      </c>
      <c r="D37" s="25">
        <v>54932.521270999998</v>
      </c>
      <c r="E37" s="25">
        <v>1704.4989697999999</v>
      </c>
      <c r="F37" s="25">
        <v>1687.8744408</v>
      </c>
      <c r="G37" s="25">
        <v>214.96679940999999</v>
      </c>
      <c r="H37" s="25">
        <v>173520.55687</v>
      </c>
      <c r="I37" s="25">
        <v>346.87477514</v>
      </c>
      <c r="J37" s="25">
        <v>957.36089648999996</v>
      </c>
      <c r="K37" s="25">
        <v>0.10655887159999999</v>
      </c>
      <c r="L37" s="25">
        <v>2290.7852060999999</v>
      </c>
      <c r="M37" s="25">
        <v>289.41026223</v>
      </c>
      <c r="N37" s="64">
        <v>264.43167540000002</v>
      </c>
      <c r="O37" s="64">
        <v>62.464169230000003</v>
      </c>
      <c r="P37" s="64">
        <v>12.520963706</v>
      </c>
      <c r="R37" s="27" t="s">
        <v>36</v>
      </c>
      <c r="S37" s="88">
        <v>0</v>
      </c>
      <c r="T37" s="25">
        <v>0</v>
      </c>
      <c r="U37" s="25">
        <v>264.994065403104</v>
      </c>
      <c r="V37" s="25">
        <v>347.70740148575999</v>
      </c>
      <c r="W37" s="25">
        <v>347.70740148575999</v>
      </c>
      <c r="X37" s="25">
        <v>0.58633568686303295</v>
      </c>
      <c r="Y37" s="88">
        <v>0</v>
      </c>
      <c r="Z37" s="25">
        <v>1030.36113328079</v>
      </c>
      <c r="AA37" s="25">
        <v>62.595223774295803</v>
      </c>
      <c r="AB37" s="25">
        <v>332952.07883841498</v>
      </c>
      <c r="AC37" s="25">
        <v>0.10682152533891601</v>
      </c>
      <c r="AD37" s="25">
        <v>68670.212240361099</v>
      </c>
      <c r="AE37" s="25">
        <v>333.58978613974898</v>
      </c>
      <c r="AF37" s="25">
        <v>52831.573174179801</v>
      </c>
      <c r="AG37" s="25">
        <v>405.19921572317401</v>
      </c>
      <c r="AH37" s="25">
        <v>0</v>
      </c>
      <c r="AI37" s="88">
        <v>0</v>
      </c>
      <c r="AJ37" s="25">
        <v>2297.4880957376399</v>
      </c>
      <c r="AK37" s="25">
        <v>2297.4880957376399</v>
      </c>
      <c r="AL37" s="25">
        <v>0</v>
      </c>
      <c r="AM37" s="25">
        <v>56.226972529895797</v>
      </c>
      <c r="AN37" s="25">
        <v>0</v>
      </c>
      <c r="AO37" s="88">
        <v>0</v>
      </c>
      <c r="AP37" s="25">
        <v>0</v>
      </c>
      <c r="AQ37" s="25">
        <v>290.020231337974</v>
      </c>
      <c r="AR37" s="25">
        <v>12.548257475944901</v>
      </c>
      <c r="AS37" s="25">
        <v>0.45498309913677998</v>
      </c>
      <c r="AT37" s="25">
        <v>0</v>
      </c>
      <c r="AU37" s="88">
        <v>226799.96302760701</v>
      </c>
      <c r="AV37" s="25">
        <v>49563.528400174102</v>
      </c>
      <c r="AW37" s="25">
        <v>5507.0544250740404</v>
      </c>
      <c r="AX37" s="25">
        <v>55070.582825248101</v>
      </c>
      <c r="AY37" s="25">
        <v>0</v>
      </c>
      <c r="AZ37" s="25">
        <v>493.24641403519598</v>
      </c>
      <c r="BA37" s="25">
        <v>8.4590532769060296</v>
      </c>
      <c r="BB37" s="25">
        <v>112933.628427944</v>
      </c>
      <c r="BC37" s="25">
        <v>11.412884599778399</v>
      </c>
      <c r="BD37" s="25">
        <v>29.906036291208501</v>
      </c>
      <c r="BE37" s="25">
        <v>72.281645314241302</v>
      </c>
      <c r="BF37" s="25">
        <v>16.907995866476998</v>
      </c>
      <c r="BG37" s="25">
        <v>35.844440042879803</v>
      </c>
      <c r="BH37" s="25">
        <v>3.9807747881314102</v>
      </c>
      <c r="BI37" s="25">
        <v>1709.06104830821</v>
      </c>
      <c r="BJ37" s="25">
        <v>1692.3956803431299</v>
      </c>
      <c r="BK37" s="25">
        <v>16.665367965078801</v>
      </c>
      <c r="BL37" s="25">
        <v>0</v>
      </c>
      <c r="BM37" s="25">
        <v>0</v>
      </c>
      <c r="BN37" s="25">
        <v>448.97633592387399</v>
      </c>
      <c r="BO37" s="25">
        <v>0</v>
      </c>
      <c r="BP37" s="25">
        <v>203.02229475134601</v>
      </c>
      <c r="BQ37" s="25">
        <v>48.293434961226097</v>
      </c>
      <c r="BR37" s="25">
        <v>27.638094177703501</v>
      </c>
      <c r="BS37" s="25">
        <v>507.39749333134898</v>
      </c>
      <c r="BT37" s="25">
        <v>49997.096205428403</v>
      </c>
      <c r="BU37" s="25">
        <v>26.418742861698501</v>
      </c>
      <c r="BV37" s="25">
        <v>251.85645415631799</v>
      </c>
      <c r="BW37" s="25">
        <v>0</v>
      </c>
      <c r="BX37" s="25">
        <v>215.492459488902</v>
      </c>
      <c r="BY37" s="25">
        <v>68827.770968334298</v>
      </c>
      <c r="BZ37" s="25">
        <v>0</v>
      </c>
      <c r="CA37" s="25">
        <v>0</v>
      </c>
      <c r="CB37" s="25">
        <v>1454.7688992603901</v>
      </c>
      <c r="CC37" s="88">
        <v>0</v>
      </c>
      <c r="CD37" s="25">
        <v>4884.5371704063</v>
      </c>
      <c r="CE37" s="25">
        <v>173977.46251514301</v>
      </c>
      <c r="CF37" s="25">
        <v>646.40623494279703</v>
      </c>
      <c r="CH37" s="22">
        <f t="shared" si="15"/>
        <v>2.556075788826156E-3</v>
      </c>
      <c r="CI37" s="22">
        <f t="shared" si="14"/>
        <v>2.4580321131591472E-3</v>
      </c>
      <c r="CJ37" s="22">
        <f t="shared" si="16"/>
        <v>2.5132936019266294E-3</v>
      </c>
      <c r="CK37" s="22">
        <f t="shared" si="17"/>
        <v>2.6764923822426277E-3</v>
      </c>
      <c r="CL37" s="22">
        <f t="shared" si="18"/>
        <v>2.6786586927561957E-3</v>
      </c>
      <c r="CM37" s="22">
        <f t="shared" si="19"/>
        <v>2.4453082073359177E-3</v>
      </c>
      <c r="CN37" s="22">
        <f t="shared" si="20"/>
        <v>2.6331499471000277E-3</v>
      </c>
      <c r="CO37" s="69">
        <f t="shared" si="21"/>
        <v>2.4003657960540358E-3</v>
      </c>
      <c r="CP37" s="69">
        <f t="shared" si="22"/>
        <v>7.6251533834766932E-2</v>
      </c>
      <c r="CQ37" s="22">
        <f t="shared" si="23"/>
        <v>2.46486974732579E-3</v>
      </c>
      <c r="CR37" s="69">
        <f t="shared" si="24"/>
        <v>2.9260227540283206E-3</v>
      </c>
      <c r="CS37" s="69">
        <f t="shared" si="25"/>
        <v>2.1076277782065694E-3</v>
      </c>
      <c r="CT37" s="22">
        <f t="shared" si="26"/>
        <v>2.126787580395844E-3</v>
      </c>
      <c r="CU37" s="22">
        <f t="shared" si="27"/>
        <v>2.0980755193148065E-3</v>
      </c>
      <c r="CV37" s="69">
        <f t="shared" si="28"/>
        <v>2.1798457839009534E-3</v>
      </c>
    </row>
    <row r="38" spans="1:100" x14ac:dyDescent="0.25">
      <c r="A38" s="27" t="s">
        <v>37</v>
      </c>
      <c r="B38" s="25">
        <v>4.9349155102999998</v>
      </c>
      <c r="C38" s="25"/>
      <c r="D38" s="25">
        <v>3.8610932075000002</v>
      </c>
      <c r="E38" s="25">
        <v>8.2124066699999998E-2</v>
      </c>
      <c r="F38" s="25">
        <v>8.1480291199999999E-2</v>
      </c>
      <c r="G38" s="25">
        <v>0.42716754260000001</v>
      </c>
      <c r="H38" s="25">
        <v>7.4793916140999999</v>
      </c>
      <c r="I38" s="25">
        <v>1.2236942799999999E-2</v>
      </c>
      <c r="J38" s="25">
        <v>0.2141267067</v>
      </c>
      <c r="K38" s="25">
        <v>7.3818799999999999E-6</v>
      </c>
      <c r="L38" s="25">
        <v>6.9529289300000005E-2</v>
      </c>
      <c r="M38" s="25">
        <v>5.6030194E-3</v>
      </c>
      <c r="N38" s="64">
        <v>6.6037081000000003E-3</v>
      </c>
      <c r="O38" s="64">
        <v>1.1108406999999999E-3</v>
      </c>
      <c r="P38" s="64">
        <v>5.240469E-4</v>
      </c>
      <c r="R38" s="27" t="s">
        <v>37</v>
      </c>
      <c r="S38" s="88">
        <v>0</v>
      </c>
      <c r="T38" s="25">
        <v>0</v>
      </c>
      <c r="U38" s="25">
        <v>6.6245705670067304E-3</v>
      </c>
      <c r="V38" s="25">
        <v>1.2264515579887199E-2</v>
      </c>
      <c r="W38" s="25">
        <v>1.2264515579887199E-2</v>
      </c>
      <c r="X38" s="25">
        <v>4.8572061542022999E-5</v>
      </c>
      <c r="Y38" s="88">
        <v>0</v>
      </c>
      <c r="Z38" s="25">
        <v>0.215852087749444</v>
      </c>
      <c r="AA38" s="25">
        <v>1.1141793024002701E-3</v>
      </c>
      <c r="AB38" s="25">
        <v>26.038690198801799</v>
      </c>
      <c r="AC38" s="25">
        <v>7.3807962653703398E-6</v>
      </c>
      <c r="AD38" s="25">
        <v>4.9497951134553704</v>
      </c>
      <c r="AE38" s="25">
        <v>1.21337972380495E-2</v>
      </c>
      <c r="AF38" s="25">
        <v>4.2044667804031199</v>
      </c>
      <c r="AG38" s="25">
        <v>5.8305782890920701E-3</v>
      </c>
      <c r="AH38" s="25">
        <v>0</v>
      </c>
      <c r="AI38" s="88">
        <v>0</v>
      </c>
      <c r="AJ38" s="25">
        <v>6.9714163810027693E-2</v>
      </c>
      <c r="AK38" s="25">
        <v>6.9714163810027693E-2</v>
      </c>
      <c r="AL38" s="25">
        <v>0</v>
      </c>
      <c r="AM38" s="25">
        <v>3.5646551227147601E-3</v>
      </c>
      <c r="AN38" s="25">
        <v>0</v>
      </c>
      <c r="AO38" s="88">
        <v>0</v>
      </c>
      <c r="AP38" s="25">
        <v>0</v>
      </c>
      <c r="AQ38" s="25">
        <v>5.6206418926679699E-3</v>
      </c>
      <c r="AR38" s="25">
        <v>5.2458261294664396E-4</v>
      </c>
      <c r="AS38" s="25">
        <v>0</v>
      </c>
      <c r="AT38" s="25">
        <v>0</v>
      </c>
      <c r="AU38" s="88">
        <v>11.7043498294173</v>
      </c>
      <c r="AV38" s="25">
        <v>3.4846407733813898</v>
      </c>
      <c r="AW38" s="25">
        <v>0.38718062357733002</v>
      </c>
      <c r="AX38" s="25">
        <v>3.8718213969587199</v>
      </c>
      <c r="AY38" s="25">
        <v>0</v>
      </c>
      <c r="AZ38" s="25">
        <v>1.05808717075348E-2</v>
      </c>
      <c r="BA38" s="25">
        <v>4.8713955808351998E-4</v>
      </c>
      <c r="BB38" s="25">
        <v>3.9104317783032201</v>
      </c>
      <c r="BC38" s="25">
        <v>6.572433406637E-4</v>
      </c>
      <c r="BD38" s="25">
        <v>1.72222810121418E-3</v>
      </c>
      <c r="BE38" s="25">
        <v>4.1625886671406501E-3</v>
      </c>
      <c r="BF38" s="25">
        <v>9.7369808804158298E-4</v>
      </c>
      <c r="BG38" s="25">
        <v>1.1739667212310599E-3</v>
      </c>
      <c r="BH38" s="25">
        <v>2.29246184626069E-4</v>
      </c>
      <c r="BI38" s="25">
        <v>8.2320416453093806E-2</v>
      </c>
      <c r="BJ38" s="25">
        <v>8.1676656911214299E-2</v>
      </c>
      <c r="BK38" s="25">
        <v>6.4375954187954995E-4</v>
      </c>
      <c r="BL38" s="25">
        <v>0</v>
      </c>
      <c r="BM38" s="25">
        <v>0</v>
      </c>
      <c r="BN38" s="25">
        <v>1.5486832123546901E-2</v>
      </c>
      <c r="BO38" s="25">
        <v>0</v>
      </c>
      <c r="BP38" s="25">
        <v>1.1470707738774301E-2</v>
      </c>
      <c r="BQ38" s="25">
        <v>2.7811227037484198E-3</v>
      </c>
      <c r="BR38" s="25">
        <v>1.54821761823663E-3</v>
      </c>
      <c r="BS38" s="25">
        <v>2.8667687406648001E-2</v>
      </c>
      <c r="BT38" s="25">
        <v>3.1816266408284801</v>
      </c>
      <c r="BU38" s="25">
        <v>1.52140092704354E-3</v>
      </c>
      <c r="BV38" s="25">
        <v>1.07945777322155E-2</v>
      </c>
      <c r="BW38" s="25">
        <v>0</v>
      </c>
      <c r="BX38" s="25">
        <v>0.42716079547170699</v>
      </c>
      <c r="BY38" s="25">
        <v>2.10988196842011</v>
      </c>
      <c r="BZ38" s="25">
        <v>0</v>
      </c>
      <c r="CA38" s="25">
        <v>0</v>
      </c>
      <c r="CB38" s="25">
        <v>3.3598557387302302E-2</v>
      </c>
      <c r="CC38" s="88">
        <v>0</v>
      </c>
      <c r="CD38" s="25">
        <v>4.1522050814332197E-2</v>
      </c>
      <c r="CE38" s="25">
        <v>7.4995778148888901</v>
      </c>
      <c r="CF38" s="25">
        <v>6.5669732099847104E-3</v>
      </c>
      <c r="CH38" s="22">
        <f t="shared" si="15"/>
        <v>3.0151687752940017E-3</v>
      </c>
      <c r="CI38" s="22" t="str">
        <f t="shared" si="14"/>
        <v/>
      </c>
      <c r="CJ38" s="22">
        <f t="shared" si="16"/>
        <v>2.7785367724044181E-3</v>
      </c>
      <c r="CK38" s="22">
        <f t="shared" si="17"/>
        <v>2.3908917444514224E-3</v>
      </c>
      <c r="CL38" s="22">
        <f t="shared" si="18"/>
        <v>2.4099780244072038E-3</v>
      </c>
      <c r="CM38" s="22">
        <f t="shared" si="19"/>
        <v>-1.5795039697888531E-5</v>
      </c>
      <c r="CN38" s="22">
        <f t="shared" si="20"/>
        <v>2.6989094608758815E-3</v>
      </c>
      <c r="CO38" s="69">
        <f t="shared" si="21"/>
        <v>2.2532408901347464E-3</v>
      </c>
      <c r="CP38" s="69">
        <f t="shared" si="22"/>
        <v>8.0577573719532794E-3</v>
      </c>
      <c r="CQ38" s="22">
        <f t="shared" si="23"/>
        <v>-1.4681011201212959E-4</v>
      </c>
      <c r="CR38" s="69">
        <f t="shared" si="24"/>
        <v>2.6589443368248014E-3</v>
      </c>
      <c r="CS38" s="69">
        <f t="shared" si="25"/>
        <v>3.1451778781936596E-3</v>
      </c>
      <c r="CT38" s="22">
        <f t="shared" si="26"/>
        <v>3.1592049028832947E-3</v>
      </c>
      <c r="CU38" s="22">
        <f t="shared" si="27"/>
        <v>3.0054736023537461E-3</v>
      </c>
      <c r="CV38" s="69">
        <f t="shared" si="28"/>
        <v>1.0222614553086044E-3</v>
      </c>
    </row>
    <row r="39" spans="1:100" x14ac:dyDescent="0.25">
      <c r="A39" s="27" t="s">
        <v>130</v>
      </c>
      <c r="B39" s="25">
        <v>64713.984836000003</v>
      </c>
      <c r="C39" s="25">
        <v>0.27364837720000001</v>
      </c>
      <c r="D39" s="25">
        <v>51460.456024999999</v>
      </c>
      <c r="E39" s="25">
        <v>1578.6919852999999</v>
      </c>
      <c r="F39" s="25">
        <v>1550.2607476000001</v>
      </c>
      <c r="G39" s="25">
        <v>2094.5072521000002</v>
      </c>
      <c r="H39" s="25">
        <v>135075.8192</v>
      </c>
      <c r="I39" s="25">
        <v>70.240399177</v>
      </c>
      <c r="J39" s="25">
        <v>3155.9494610000002</v>
      </c>
      <c r="K39" s="25">
        <v>7.3758521999999997E-3</v>
      </c>
      <c r="L39" s="25">
        <v>517.87819110999999</v>
      </c>
      <c r="M39" s="25">
        <v>52.589349155999997</v>
      </c>
      <c r="N39" s="64">
        <v>55.666019026999997</v>
      </c>
      <c r="O39" s="64">
        <v>10.611148237</v>
      </c>
      <c r="P39" s="64">
        <v>1.8629508747000001</v>
      </c>
      <c r="R39" s="27" t="s">
        <v>130</v>
      </c>
      <c r="S39" s="88">
        <v>0</v>
      </c>
      <c r="T39" s="25">
        <v>0</v>
      </c>
      <c r="U39" s="25">
        <v>55.821459859868497</v>
      </c>
      <c r="V39" s="25">
        <v>70.882338723183196</v>
      </c>
      <c r="W39" s="25">
        <v>70.882338723183196</v>
      </c>
      <c r="X39" s="25">
        <v>1.33612273595284</v>
      </c>
      <c r="Y39" s="88">
        <v>0</v>
      </c>
      <c r="Z39" s="25">
        <v>3170.9137391914301</v>
      </c>
      <c r="AA39" s="25">
        <v>10.6409981790763</v>
      </c>
      <c r="AB39" s="25">
        <v>487857.041493678</v>
      </c>
      <c r="AC39" s="25">
        <v>7.3938782676102504E-3</v>
      </c>
      <c r="AD39" s="25">
        <v>64894.670014561401</v>
      </c>
      <c r="AE39" s="25">
        <v>155.789590499485</v>
      </c>
      <c r="AF39" s="25">
        <v>81786.188475048097</v>
      </c>
      <c r="AG39" s="25">
        <v>156.82382888416601</v>
      </c>
      <c r="AH39" s="25">
        <v>0.41770218305390799</v>
      </c>
      <c r="AI39" s="88">
        <v>0</v>
      </c>
      <c r="AJ39" s="25">
        <v>519.98672696851895</v>
      </c>
      <c r="AK39" s="25">
        <v>519.98672696851895</v>
      </c>
      <c r="AL39" s="25">
        <v>0</v>
      </c>
      <c r="AM39" s="25">
        <v>29.310633235992999</v>
      </c>
      <c r="AN39" s="25">
        <v>7.3383205435694095E-4</v>
      </c>
      <c r="AO39" s="88">
        <v>0</v>
      </c>
      <c r="AP39" s="25">
        <v>0</v>
      </c>
      <c r="AQ39" s="25">
        <v>52.766368423800998</v>
      </c>
      <c r="AR39" s="25">
        <v>1.8681197421581199</v>
      </c>
      <c r="AS39" s="25">
        <v>0.27415660298285299</v>
      </c>
      <c r="AT39" s="25">
        <v>0</v>
      </c>
      <c r="AU39" s="88">
        <v>217233.30950225101</v>
      </c>
      <c r="AV39" s="25">
        <v>46442.796320666603</v>
      </c>
      <c r="AW39" s="25">
        <v>5160.3090498048296</v>
      </c>
      <c r="AX39" s="25">
        <v>51603.105370471501</v>
      </c>
      <c r="AY39" s="25">
        <v>0</v>
      </c>
      <c r="AZ39" s="25">
        <v>99.492699315056896</v>
      </c>
      <c r="BA39" s="25">
        <v>10.4405983597612</v>
      </c>
      <c r="BB39" s="25">
        <v>73391.777728626097</v>
      </c>
      <c r="BC39" s="25">
        <v>14.0863427470692</v>
      </c>
      <c r="BD39" s="25">
        <v>36.911466996147396</v>
      </c>
      <c r="BE39" s="25">
        <v>89.2135405891852</v>
      </c>
      <c r="BF39" s="25">
        <v>20.868680448309799</v>
      </c>
      <c r="BG39" s="25">
        <v>14.111967752442901</v>
      </c>
      <c r="BH39" s="25">
        <v>4.9132634678703804</v>
      </c>
      <c r="BI39" s="25">
        <v>1583.1170678666001</v>
      </c>
      <c r="BJ39" s="25">
        <v>1554.60955892061</v>
      </c>
      <c r="BK39" s="25">
        <v>28.5075089459922</v>
      </c>
      <c r="BL39" s="25">
        <v>0</v>
      </c>
      <c r="BM39" s="25">
        <v>0</v>
      </c>
      <c r="BN39" s="25">
        <v>203.23193816465201</v>
      </c>
      <c r="BO39" s="25">
        <v>0</v>
      </c>
      <c r="BP39" s="25">
        <v>243.101198141503</v>
      </c>
      <c r="BQ39" s="25">
        <v>59.6061346260134</v>
      </c>
      <c r="BR39" s="25">
        <v>32.6432258021241</v>
      </c>
      <c r="BS39" s="25">
        <v>607.558017843107</v>
      </c>
      <c r="BT39" s="25">
        <v>56311.4518064527</v>
      </c>
      <c r="BU39" s="25">
        <v>32.607285283707199</v>
      </c>
      <c r="BV39" s="25">
        <v>185.31589869872101</v>
      </c>
      <c r="BW39" s="25">
        <v>0</v>
      </c>
      <c r="BX39" s="25">
        <v>2098.8022857436099</v>
      </c>
      <c r="BY39" s="25">
        <v>41477.937276571101</v>
      </c>
      <c r="BZ39" s="25">
        <v>0</v>
      </c>
      <c r="CA39" s="25">
        <v>0</v>
      </c>
      <c r="CB39" s="25">
        <v>606.30929495365297</v>
      </c>
      <c r="CC39" s="88">
        <v>0</v>
      </c>
      <c r="CD39" s="25">
        <v>1099.1837759725499</v>
      </c>
      <c r="CE39" s="25">
        <v>135452.94261016199</v>
      </c>
      <c r="CF39" s="25">
        <v>142.181240406966</v>
      </c>
      <c r="CH39" s="22">
        <f t="shared" si="15"/>
        <v>2.7920576830386123E-3</v>
      </c>
      <c r="CI39" s="22">
        <f t="shared" si="14"/>
        <v>1.857221987037524E-3</v>
      </c>
      <c r="CJ39" s="22">
        <f t="shared" si="16"/>
        <v>2.7720186817272161E-3</v>
      </c>
      <c r="CK39" s="22">
        <f t="shared" si="17"/>
        <v>2.8030056577244646E-3</v>
      </c>
      <c r="CL39" s="22">
        <f t="shared" si="18"/>
        <v>2.8052128181290936E-3</v>
      </c>
      <c r="CM39" s="22">
        <f t="shared" si="19"/>
        <v>2.0506176998448754E-3</v>
      </c>
      <c r="CN39" s="22">
        <f t="shared" si="20"/>
        <v>2.7919387229745712E-3</v>
      </c>
      <c r="CO39" s="69">
        <f t="shared" si="21"/>
        <v>9.1391785027525371E-3</v>
      </c>
      <c r="CP39" s="69">
        <f t="shared" si="22"/>
        <v>4.7416089441078384E-3</v>
      </c>
      <c r="CQ39" s="22">
        <f t="shared" si="23"/>
        <v>2.443930154979341E-3</v>
      </c>
      <c r="CR39" s="69">
        <f t="shared" si="24"/>
        <v>4.0714899656222412E-3</v>
      </c>
      <c r="CS39" s="69">
        <f t="shared" si="25"/>
        <v>3.3660669059792717E-3</v>
      </c>
      <c r="CT39" s="22">
        <f t="shared" si="26"/>
        <v>2.7923827783176958E-3</v>
      </c>
      <c r="CU39" s="22">
        <f t="shared" si="27"/>
        <v>2.8130737041460194E-3</v>
      </c>
      <c r="CV39" s="69">
        <f t="shared" si="28"/>
        <v>2.7745591836672604E-3</v>
      </c>
    </row>
    <row r="40" spans="1:100" x14ac:dyDescent="0.25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64"/>
      <c r="O40" s="64"/>
      <c r="P40" s="64"/>
      <c r="CH40" s="22" t="str">
        <f t="shared" si="15"/>
        <v/>
      </c>
      <c r="CI40" s="22" t="str">
        <f t="shared" si="14"/>
        <v/>
      </c>
      <c r="CJ40" s="22" t="str">
        <f t="shared" si="16"/>
        <v/>
      </c>
      <c r="CK40" s="22" t="str">
        <f t="shared" si="17"/>
        <v/>
      </c>
      <c r="CL40" s="22" t="str">
        <f t="shared" si="18"/>
        <v/>
      </c>
      <c r="CM40" s="22" t="str">
        <f t="shared" si="19"/>
        <v/>
      </c>
      <c r="CN40" s="22" t="str">
        <f t="shared" si="20"/>
        <v/>
      </c>
      <c r="CO40" s="69" t="str">
        <f t="shared" si="21"/>
        <v/>
      </c>
      <c r="CP40" s="69" t="str">
        <f t="shared" si="22"/>
        <v/>
      </c>
      <c r="CQ40" s="22" t="str">
        <f t="shared" si="23"/>
        <v/>
      </c>
      <c r="CR40" s="69" t="str">
        <f t="shared" si="24"/>
        <v/>
      </c>
      <c r="CS40" s="69" t="str">
        <f t="shared" si="25"/>
        <v/>
      </c>
      <c r="CT40" s="22" t="str">
        <f t="shared" si="26"/>
        <v/>
      </c>
      <c r="CU40" s="22" t="str">
        <f t="shared" si="27"/>
        <v/>
      </c>
      <c r="CV40" s="69" t="str">
        <f t="shared" si="28"/>
        <v/>
      </c>
    </row>
    <row r="41" spans="1:100" x14ac:dyDescent="0.2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64"/>
      <c r="O41" s="64"/>
      <c r="P41" s="64"/>
      <c r="CH41" s="22" t="str">
        <f t="shared" si="15"/>
        <v/>
      </c>
      <c r="CI41" s="22" t="str">
        <f t="shared" si="14"/>
        <v/>
      </c>
      <c r="CJ41" s="22" t="str">
        <f t="shared" si="16"/>
        <v/>
      </c>
      <c r="CK41" s="22" t="str">
        <f t="shared" si="17"/>
        <v/>
      </c>
      <c r="CL41" s="22" t="str">
        <f t="shared" si="18"/>
        <v/>
      </c>
      <c r="CM41" s="22" t="str">
        <f t="shared" si="19"/>
        <v/>
      </c>
      <c r="CN41" s="22" t="str">
        <f t="shared" si="20"/>
        <v/>
      </c>
      <c r="CO41" s="69" t="str">
        <f t="shared" si="21"/>
        <v/>
      </c>
      <c r="CP41" s="69" t="str">
        <f t="shared" si="22"/>
        <v/>
      </c>
      <c r="CQ41" s="22" t="str">
        <f t="shared" si="23"/>
        <v/>
      </c>
      <c r="CR41" s="69" t="str">
        <f t="shared" si="24"/>
        <v/>
      </c>
      <c r="CS41" s="69" t="str">
        <f t="shared" si="25"/>
        <v/>
      </c>
      <c r="CT41" s="22" t="str">
        <f t="shared" si="26"/>
        <v/>
      </c>
      <c r="CU41" s="22" t="str">
        <f t="shared" si="27"/>
        <v/>
      </c>
      <c r="CV41" s="69" t="str">
        <f t="shared" si="28"/>
        <v/>
      </c>
    </row>
    <row r="42" spans="1:100" x14ac:dyDescent="0.25">
      <c r="A42" s="27" t="s">
        <v>41</v>
      </c>
      <c r="B42" s="25">
        <v>642.13110043999995</v>
      </c>
      <c r="C42" s="25">
        <v>1.6543968999999999E-3</v>
      </c>
      <c r="D42" s="25">
        <v>232.87002548000001</v>
      </c>
      <c r="E42" s="25">
        <v>3.5263621796</v>
      </c>
      <c r="F42" s="25">
        <v>3.4972113170000001</v>
      </c>
      <c r="G42" s="25">
        <v>26.883280587000002</v>
      </c>
      <c r="H42" s="25">
        <v>4691.6775220999998</v>
      </c>
      <c r="I42" s="25">
        <v>0.17134644339999999</v>
      </c>
      <c r="J42" s="25">
        <v>8.8261105199999995E-2</v>
      </c>
      <c r="K42" s="25">
        <v>3.3427199999999999E-4</v>
      </c>
      <c r="L42" s="25">
        <v>0.52026473849999999</v>
      </c>
      <c r="M42" s="25">
        <v>5.8907879999999999E-4</v>
      </c>
      <c r="N42" s="64">
        <v>1.2977901000000001E-3</v>
      </c>
      <c r="O42" s="64">
        <v>3.4392106E-3</v>
      </c>
      <c r="P42" s="64">
        <v>7.1225113000000003E-3</v>
      </c>
      <c r="R42" s="27" t="s">
        <v>41</v>
      </c>
      <c r="S42" s="88">
        <v>0</v>
      </c>
      <c r="T42" s="25">
        <v>0</v>
      </c>
      <c r="U42" s="25">
        <v>1.30128024840247E-3</v>
      </c>
      <c r="V42" s="25">
        <v>23.987317715251098</v>
      </c>
      <c r="W42" s="25">
        <v>23.987317715251098</v>
      </c>
      <c r="X42" s="25">
        <v>1.6928417738388401E-3</v>
      </c>
      <c r="Y42" s="88">
        <v>0</v>
      </c>
      <c r="Z42" s="25">
        <v>23.234852471105899</v>
      </c>
      <c r="AA42" s="25">
        <v>3.4481752477265402E-3</v>
      </c>
      <c r="AB42" s="25">
        <v>5610.9902148438596</v>
      </c>
      <c r="AC42" s="25">
        <v>3.35182167156644E-4</v>
      </c>
      <c r="AD42" s="25">
        <v>643.93393952501594</v>
      </c>
      <c r="AE42" s="25">
        <v>24.312616974943101</v>
      </c>
      <c r="AF42" s="25">
        <v>977.03751939979099</v>
      </c>
      <c r="AG42" s="25">
        <v>48.654851704328301</v>
      </c>
      <c r="AH42" s="25">
        <v>0</v>
      </c>
      <c r="AI42" s="88">
        <v>0</v>
      </c>
      <c r="AJ42" s="25">
        <v>36.6863810904186</v>
      </c>
      <c r="AK42" s="25">
        <v>36.6863810904186</v>
      </c>
      <c r="AL42" s="25">
        <v>0</v>
      </c>
      <c r="AM42" s="25">
        <v>0.30496290530265602</v>
      </c>
      <c r="AN42" s="25">
        <v>0</v>
      </c>
      <c r="AO42" s="88">
        <v>0</v>
      </c>
      <c r="AP42" s="25">
        <v>0</v>
      </c>
      <c r="AQ42" s="25">
        <v>1.5529192927173301</v>
      </c>
      <c r="AR42" s="25">
        <v>7.1414912563765899E-3</v>
      </c>
      <c r="AS42" s="25">
        <v>1.6587904341451699E-3</v>
      </c>
      <c r="AT42" s="25">
        <v>0</v>
      </c>
      <c r="AU42" s="88">
        <v>5681.5700311402798</v>
      </c>
      <c r="AV42" s="25">
        <v>210.17103099367799</v>
      </c>
      <c r="AW42" s="25">
        <v>23.352407025028</v>
      </c>
      <c r="AX42" s="25">
        <v>233.523438018706</v>
      </c>
      <c r="AY42" s="25">
        <v>0</v>
      </c>
      <c r="AZ42" s="25">
        <v>9.1653939194855294</v>
      </c>
      <c r="BA42" s="25">
        <v>7.0225235205608697E-3</v>
      </c>
      <c r="BB42" s="25">
        <v>3257.1684493427501</v>
      </c>
      <c r="BC42" s="25">
        <v>9.4747686524799396E-3</v>
      </c>
      <c r="BD42" s="25">
        <v>2.4827507068569302E-2</v>
      </c>
      <c r="BE42" s="25">
        <v>6.0007264229456903E-2</v>
      </c>
      <c r="BF42" s="25">
        <v>1.4036808368744999E-2</v>
      </c>
      <c r="BG42" s="25">
        <v>0.14830244988618599</v>
      </c>
      <c r="BH42" s="25">
        <v>3.3047639676581698E-3</v>
      </c>
      <c r="BI42" s="25">
        <v>3.53620209478771</v>
      </c>
      <c r="BJ42" s="25">
        <v>3.50697314115643</v>
      </c>
      <c r="BK42" s="25">
        <v>2.9228953631288E-2</v>
      </c>
      <c r="BL42" s="25">
        <v>0</v>
      </c>
      <c r="BM42" s="25">
        <v>0</v>
      </c>
      <c r="BN42" s="25">
        <v>1.75345412710747</v>
      </c>
      <c r="BO42" s="25">
        <v>0</v>
      </c>
      <c r="BP42" s="25">
        <v>0.19797274304579501</v>
      </c>
      <c r="BQ42" s="25">
        <v>4.0092424367686702E-2</v>
      </c>
      <c r="BR42" s="25">
        <v>2.87248808787623E-2</v>
      </c>
      <c r="BS42" s="25">
        <v>0.49479828656778602</v>
      </c>
      <c r="BT42" s="25">
        <v>1127.2953569367601</v>
      </c>
      <c r="BU42" s="25">
        <v>2.1932382038944698E-2</v>
      </c>
      <c r="BV42" s="25">
        <v>0.70302221145631905</v>
      </c>
      <c r="BW42" s="25">
        <v>0</v>
      </c>
      <c r="BX42" s="25">
        <v>26.957174517656199</v>
      </c>
      <c r="BY42" s="25">
        <v>2183.74783654155</v>
      </c>
      <c r="BZ42" s="25">
        <v>0</v>
      </c>
      <c r="CA42" s="25">
        <v>0</v>
      </c>
      <c r="CB42" s="25">
        <v>33.3886647949723</v>
      </c>
      <c r="CC42" s="88">
        <v>0</v>
      </c>
      <c r="CD42" s="25">
        <v>151.44686337193301</v>
      </c>
      <c r="CE42" s="25">
        <v>4704.5590273207699</v>
      </c>
      <c r="CF42" s="25">
        <v>16.7924822925497</v>
      </c>
      <c r="CH42" s="22">
        <f t="shared" si="15"/>
        <v>2.807587241578318E-3</v>
      </c>
      <c r="CI42" s="22">
        <f t="shared" si="14"/>
        <v>2.6556711664353582E-3</v>
      </c>
      <c r="CJ42" s="22">
        <f t="shared" si="16"/>
        <v>2.8059108825154969E-3</v>
      </c>
      <c r="CK42" s="22">
        <f t="shared" si="17"/>
        <v>2.7903870012654644E-3</v>
      </c>
      <c r="CL42" s="22">
        <f t="shared" si="18"/>
        <v>2.791316643914972E-3</v>
      </c>
      <c r="CM42" s="22">
        <f t="shared" si="19"/>
        <v>2.7486946921176894E-3</v>
      </c>
      <c r="CN42" s="22">
        <f t="shared" si="20"/>
        <v>2.7456075487055955E-3</v>
      </c>
      <c r="CO42" s="69">
        <f t="shared" si="21"/>
        <v>138.99308791752313</v>
      </c>
      <c r="CP42" s="69">
        <f t="shared" si="22"/>
        <v>262.25132025545832</v>
      </c>
      <c r="CQ42" s="22">
        <f t="shared" si="23"/>
        <v>2.7228339694739972E-3</v>
      </c>
      <c r="CR42" s="69">
        <f t="shared" si="24"/>
        <v>69.514832883333298</v>
      </c>
      <c r="CS42" s="69">
        <f t="shared" si="25"/>
        <v>2635.18261719371</v>
      </c>
      <c r="CT42" s="22">
        <f t="shared" si="26"/>
        <v>2.6893011454393692E-3</v>
      </c>
      <c r="CU42" s="22">
        <f t="shared" si="27"/>
        <v>2.6066004002604937E-3</v>
      </c>
      <c r="CV42" s="69">
        <f t="shared" si="28"/>
        <v>2.6647843123238845E-3</v>
      </c>
    </row>
    <row r="43" spans="1:100" x14ac:dyDescent="0.25">
      <c r="A43" s="27" t="s">
        <v>42</v>
      </c>
      <c r="B43" s="25">
        <v>679.83006304000003</v>
      </c>
      <c r="C43" s="25"/>
      <c r="D43" s="25">
        <v>463.46146979000002</v>
      </c>
      <c r="E43" s="25">
        <v>6.6569032557999996</v>
      </c>
      <c r="F43" s="25">
        <v>6.6499352843999997</v>
      </c>
      <c r="G43" s="25">
        <v>17.320692333</v>
      </c>
      <c r="H43" s="25">
        <v>1468.3388795999999</v>
      </c>
      <c r="I43" s="25">
        <v>0.87390568639999999</v>
      </c>
      <c r="J43" s="25">
        <v>8.4436609227999995</v>
      </c>
      <c r="K43" s="25">
        <v>7.9898E-5</v>
      </c>
      <c r="L43" s="25">
        <v>6.0483873094999998</v>
      </c>
      <c r="M43" s="25">
        <v>0.67636512709999996</v>
      </c>
      <c r="N43" s="64">
        <v>0.69310617279999998</v>
      </c>
      <c r="O43" s="64">
        <v>0.1373125378</v>
      </c>
      <c r="P43" s="64">
        <v>2.4221987100000002E-2</v>
      </c>
      <c r="R43" s="27" t="s">
        <v>42</v>
      </c>
      <c r="S43" s="88">
        <v>0</v>
      </c>
      <c r="T43" s="25">
        <v>0</v>
      </c>
      <c r="U43" s="25">
        <v>0.69497182279014202</v>
      </c>
      <c r="V43" s="25">
        <v>0.87624961711447602</v>
      </c>
      <c r="W43" s="25">
        <v>0.87624961711447602</v>
      </c>
      <c r="X43" s="25">
        <v>3.2302716360621E-3</v>
      </c>
      <c r="Y43" s="88">
        <v>0</v>
      </c>
      <c r="Z43" s="25">
        <v>8.5396365215214907</v>
      </c>
      <c r="AA43" s="25">
        <v>0.13767961712563301</v>
      </c>
      <c r="AB43" s="25">
        <v>4349.3436329516799</v>
      </c>
      <c r="AC43" s="25">
        <v>8.00855219284929E-5</v>
      </c>
      <c r="AD43" s="25">
        <v>681.63737177400401</v>
      </c>
      <c r="AE43" s="25">
        <v>0.33269637745445801</v>
      </c>
      <c r="AF43" s="25">
        <v>706.44054354587297</v>
      </c>
      <c r="AG43" s="25">
        <v>0.281429475926879</v>
      </c>
      <c r="AH43" s="25">
        <v>0</v>
      </c>
      <c r="AI43" s="88">
        <v>0</v>
      </c>
      <c r="AJ43" s="25">
        <v>6.0646218106308396</v>
      </c>
      <c r="AK43" s="25">
        <v>6.0646218106308396</v>
      </c>
      <c r="AL43" s="25">
        <v>0</v>
      </c>
      <c r="AM43" s="25">
        <v>0.113147111049862</v>
      </c>
      <c r="AN43" s="25">
        <v>0</v>
      </c>
      <c r="AO43" s="88">
        <v>0</v>
      </c>
      <c r="AP43" s="25">
        <v>0</v>
      </c>
      <c r="AQ43" s="25">
        <v>0.67818159432460501</v>
      </c>
      <c r="AR43" s="25">
        <v>2.4284680580149699E-2</v>
      </c>
      <c r="AS43" s="25">
        <v>0</v>
      </c>
      <c r="AT43" s="25">
        <v>0</v>
      </c>
      <c r="AU43" s="88">
        <v>2178.6503645893599</v>
      </c>
      <c r="AV43" s="25">
        <v>418.22764555542699</v>
      </c>
      <c r="AW43" s="25">
        <v>46.469709912752002</v>
      </c>
      <c r="AX43" s="25">
        <v>464.69735546817901</v>
      </c>
      <c r="AY43" s="25">
        <v>0</v>
      </c>
      <c r="AZ43" s="25">
        <v>0.85585125723363897</v>
      </c>
      <c r="BA43" s="25">
        <v>4.6409613143956301E-2</v>
      </c>
      <c r="BB43" s="25">
        <v>865.20589659475104</v>
      </c>
      <c r="BC43" s="25">
        <v>6.2615253889779801E-2</v>
      </c>
      <c r="BD43" s="25">
        <v>0.164075165925362</v>
      </c>
      <c r="BE43" s="25">
        <v>0.396563624729244</v>
      </c>
      <c r="BF43" s="25">
        <v>9.2763437446606797E-2</v>
      </c>
      <c r="BG43" s="25">
        <v>4.90700991638972E-2</v>
      </c>
      <c r="BH43" s="25">
        <v>2.1839977391601501E-2</v>
      </c>
      <c r="BI43" s="25">
        <v>6.6751985157051799</v>
      </c>
      <c r="BJ43" s="25">
        <v>6.6682140880525997</v>
      </c>
      <c r="BK43" s="25">
        <v>6.9844276525736397E-3</v>
      </c>
      <c r="BL43" s="25">
        <v>0</v>
      </c>
      <c r="BM43" s="25">
        <v>0</v>
      </c>
      <c r="BN43" s="25">
        <v>0.74429939450057003</v>
      </c>
      <c r="BO43" s="25">
        <v>0</v>
      </c>
      <c r="BP43" s="25">
        <v>1.0772223655152999</v>
      </c>
      <c r="BQ43" s="25">
        <v>0.26495606188373899</v>
      </c>
      <c r="BR43" s="25">
        <v>0.14443594571118301</v>
      </c>
      <c r="BS43" s="25">
        <v>2.69218216967873</v>
      </c>
      <c r="BT43" s="25">
        <v>568.84703285340504</v>
      </c>
      <c r="BU43" s="25">
        <v>0.14494314412164999</v>
      </c>
      <c r="BV43" s="25">
        <v>0.76683783495097402</v>
      </c>
      <c r="BW43" s="25">
        <v>0</v>
      </c>
      <c r="BX43" s="25">
        <v>17.3364595670343</v>
      </c>
      <c r="BY43" s="25">
        <v>516.37322079534295</v>
      </c>
      <c r="BZ43" s="25">
        <v>0</v>
      </c>
      <c r="CA43" s="25">
        <v>0</v>
      </c>
      <c r="CB43" s="25">
        <v>6.87528320255627</v>
      </c>
      <c r="CC43" s="88">
        <v>0</v>
      </c>
      <c r="CD43" s="25">
        <v>18.267292047176699</v>
      </c>
      <c r="CE43" s="25">
        <v>1472.2007689721499</v>
      </c>
      <c r="CF43" s="25">
        <v>1.80381027531314</v>
      </c>
      <c r="CH43" s="22">
        <f t="shared" si="15"/>
        <v>2.658471333147918E-3</v>
      </c>
      <c r="CI43" s="22" t="str">
        <f t="shared" si="14"/>
        <v/>
      </c>
      <c r="CJ43" s="22">
        <f t="shared" si="16"/>
        <v>2.6666416924345034E-3</v>
      </c>
      <c r="CK43" s="22">
        <f t="shared" si="17"/>
        <v>2.7483139234808613E-3</v>
      </c>
      <c r="CL43" s="22">
        <f t="shared" si="18"/>
        <v>2.7487190282107043E-3</v>
      </c>
      <c r="CM43" s="22">
        <f t="shared" si="19"/>
        <v>9.1031199741707257E-4</v>
      </c>
      <c r="CN43" s="22">
        <f t="shared" si="20"/>
        <v>2.6301076854970021E-3</v>
      </c>
      <c r="CO43" s="69">
        <f t="shared" si="21"/>
        <v>2.6821323524414912E-3</v>
      </c>
      <c r="CP43" s="69">
        <f t="shared" si="22"/>
        <v>1.1366586081439277E-2</v>
      </c>
      <c r="CQ43" s="22">
        <f t="shared" si="23"/>
        <v>2.3470165522653957E-3</v>
      </c>
      <c r="CR43" s="69">
        <f t="shared" si="24"/>
        <v>2.6841040925637827E-3</v>
      </c>
      <c r="CS43" s="69">
        <f t="shared" si="25"/>
        <v>2.68563110637205E-3</v>
      </c>
      <c r="CT43" s="22">
        <f t="shared" si="26"/>
        <v>2.6917232357132584E-3</v>
      </c>
      <c r="CU43" s="22">
        <f t="shared" si="27"/>
        <v>2.673312514023122E-3</v>
      </c>
      <c r="CV43" s="69">
        <f t="shared" si="28"/>
        <v>2.5882880661635254E-3</v>
      </c>
    </row>
    <row r="44" spans="1:100" x14ac:dyDescent="0.25">
      <c r="A44" s="27" t="s">
        <v>43</v>
      </c>
      <c r="B44" s="25">
        <v>206146.91125999999</v>
      </c>
      <c r="C44" s="25">
        <v>25.025857238</v>
      </c>
      <c r="D44" s="25">
        <v>172411.74489999999</v>
      </c>
      <c r="E44" s="25">
        <v>4422.9695345</v>
      </c>
      <c r="F44" s="25">
        <v>4379.7108005999999</v>
      </c>
      <c r="G44" s="25">
        <v>23190.902205999999</v>
      </c>
      <c r="H44" s="25">
        <v>996969.35615999997</v>
      </c>
      <c r="I44" s="25">
        <v>586.83373859000005</v>
      </c>
      <c r="J44" s="25">
        <v>8179.8132824000004</v>
      </c>
      <c r="K44" s="25">
        <v>0.49603999170000002</v>
      </c>
      <c r="L44" s="25">
        <v>6146.8681942000003</v>
      </c>
      <c r="M44" s="25">
        <v>243.83596004</v>
      </c>
      <c r="N44" s="64">
        <v>288.48174305999999</v>
      </c>
      <c r="O44" s="64">
        <v>52.519628707000003</v>
      </c>
      <c r="P44" s="64">
        <v>21.222396804999999</v>
      </c>
      <c r="R44" s="27" t="s">
        <v>43</v>
      </c>
      <c r="S44" s="88">
        <v>0</v>
      </c>
      <c r="T44" s="25">
        <v>0</v>
      </c>
      <c r="U44" s="25">
        <v>289.30411320157299</v>
      </c>
      <c r="V44" s="25">
        <v>588.62259910999796</v>
      </c>
      <c r="W44" s="25">
        <v>588.62259910999796</v>
      </c>
      <c r="X44" s="25">
        <v>2.9679594811622798</v>
      </c>
      <c r="Y44" s="88">
        <v>0</v>
      </c>
      <c r="Z44" s="25">
        <v>8330.0505063809596</v>
      </c>
      <c r="AA44" s="25">
        <v>52.668271763292601</v>
      </c>
      <c r="AB44" s="25">
        <v>1362598.9402411999</v>
      </c>
      <c r="AC44" s="25">
        <v>0.49772840242793098</v>
      </c>
      <c r="AD44" s="25">
        <v>206731.651096413</v>
      </c>
      <c r="AE44" s="25">
        <v>3328.6382360945399</v>
      </c>
      <c r="AF44" s="25">
        <v>258408.09615769799</v>
      </c>
      <c r="AG44" s="25">
        <v>5621.5335280715099</v>
      </c>
      <c r="AH44" s="25">
        <v>0.55984230001369595</v>
      </c>
      <c r="AI44" s="88">
        <v>0</v>
      </c>
      <c r="AJ44" s="25">
        <v>6165.91028537495</v>
      </c>
      <c r="AK44" s="25">
        <v>6165.91028537495</v>
      </c>
      <c r="AL44" s="25">
        <v>0</v>
      </c>
      <c r="AM44" s="25">
        <v>246.122559306109</v>
      </c>
      <c r="AN44" s="25">
        <v>9.844702090655421E-4</v>
      </c>
      <c r="AO44" s="88">
        <v>0</v>
      </c>
      <c r="AP44" s="25">
        <v>0</v>
      </c>
      <c r="AQ44" s="25">
        <v>244.53954702969</v>
      </c>
      <c r="AR44" s="25">
        <v>21.288978754286799</v>
      </c>
      <c r="AS44" s="25">
        <v>25.124397112400398</v>
      </c>
      <c r="AT44" s="25">
        <v>0</v>
      </c>
      <c r="AU44" s="88">
        <v>1258249.9760928501</v>
      </c>
      <c r="AV44" s="25">
        <v>155627.885312511</v>
      </c>
      <c r="AW44" s="25">
        <v>17291.9885333456</v>
      </c>
      <c r="AX44" s="25">
        <v>172919.87384585699</v>
      </c>
      <c r="AY44" s="25">
        <v>0</v>
      </c>
      <c r="AZ44" s="25">
        <v>3214.5476149543201</v>
      </c>
      <c r="BA44" s="25">
        <v>22.845391404696901</v>
      </c>
      <c r="BB44" s="25">
        <v>655647.60144516698</v>
      </c>
      <c r="BC44" s="25">
        <v>30.8227619571311</v>
      </c>
      <c r="BD44" s="25">
        <v>80.767082343733705</v>
      </c>
      <c r="BE44" s="25">
        <v>195.21081756367201</v>
      </c>
      <c r="BF44" s="25">
        <v>45.663315074135902</v>
      </c>
      <c r="BG44" s="25">
        <v>86.786499258773006</v>
      </c>
      <c r="BH44" s="25">
        <v>10.750864669984599</v>
      </c>
      <c r="BI44" s="25">
        <v>4436.4109848947901</v>
      </c>
      <c r="BJ44" s="25">
        <v>4393.0052081227996</v>
      </c>
      <c r="BK44" s="25">
        <v>43.4057767719925</v>
      </c>
      <c r="BL44" s="25">
        <v>0</v>
      </c>
      <c r="BM44" s="25">
        <v>0</v>
      </c>
      <c r="BN44" s="25">
        <v>1095.8615727361</v>
      </c>
      <c r="BO44" s="25">
        <v>0</v>
      </c>
      <c r="BP44" s="25">
        <v>545.81479564377696</v>
      </c>
      <c r="BQ44" s="25">
        <v>130.42593385053701</v>
      </c>
      <c r="BR44" s="25">
        <v>74.153542273703806</v>
      </c>
      <c r="BS44" s="25">
        <v>1364.1095731396499</v>
      </c>
      <c r="BT44" s="25">
        <v>275673.88817147398</v>
      </c>
      <c r="BU44" s="25">
        <v>71.348997502637303</v>
      </c>
      <c r="BV44" s="25">
        <v>638.44406070426601</v>
      </c>
      <c r="BW44" s="25">
        <v>0</v>
      </c>
      <c r="BX44" s="25">
        <v>23251.811098713501</v>
      </c>
      <c r="BY44" s="25">
        <v>348661.604192589</v>
      </c>
      <c r="BZ44" s="25">
        <v>0</v>
      </c>
      <c r="CA44" s="25">
        <v>0</v>
      </c>
      <c r="CB44" s="25">
        <v>11129.695857160201</v>
      </c>
      <c r="CC44" s="88">
        <v>0</v>
      </c>
      <c r="CD44" s="25">
        <v>27649.227301043498</v>
      </c>
      <c r="CE44" s="25">
        <v>999900.41523875506</v>
      </c>
      <c r="CF44" s="25">
        <v>5882.3633556355198</v>
      </c>
      <c r="CH44" s="22">
        <f t="shared" si="15"/>
        <v>2.836519998475799E-3</v>
      </c>
      <c r="CI44" s="22">
        <f t="shared" si="14"/>
        <v>3.9375224378237145E-3</v>
      </c>
      <c r="CJ44" s="22">
        <f t="shared" si="16"/>
        <v>2.9471828972655761E-3</v>
      </c>
      <c r="CK44" s="22">
        <f t="shared" si="17"/>
        <v>3.0390103956050843E-3</v>
      </c>
      <c r="CL44" s="22">
        <f t="shared" si="18"/>
        <v>3.0354532817505738E-3</v>
      </c>
      <c r="CM44" s="22">
        <f t="shared" si="19"/>
        <v>2.6264132448345725E-3</v>
      </c>
      <c r="CN44" s="22">
        <f t="shared" si="20"/>
        <v>2.9399690779309119E-3</v>
      </c>
      <c r="CO44" s="69">
        <f t="shared" si="21"/>
        <v>3.0483259607670997E-3</v>
      </c>
      <c r="CP44" s="69">
        <f t="shared" si="22"/>
        <v>1.8366828042910881E-2</v>
      </c>
      <c r="CQ44" s="22">
        <f t="shared" si="23"/>
        <v>3.4037794455736153E-3</v>
      </c>
      <c r="CR44" s="69">
        <f t="shared" si="24"/>
        <v>3.0978525280430267E-3</v>
      </c>
      <c r="CS44" s="69">
        <f t="shared" si="25"/>
        <v>2.8854931388076458E-3</v>
      </c>
      <c r="CT44" s="22">
        <f t="shared" si="26"/>
        <v>2.8506834881469861E-3</v>
      </c>
      <c r="CU44" s="22">
        <f t="shared" si="27"/>
        <v>2.8302381405218733E-3</v>
      </c>
      <c r="CV44" s="69">
        <f t="shared" si="28"/>
        <v>3.1373435290359335E-3</v>
      </c>
    </row>
    <row r="45" spans="1:100" x14ac:dyDescent="0.25">
      <c r="A45" s="27" t="s">
        <v>44</v>
      </c>
      <c r="B45" s="25">
        <v>1676.1051322000001</v>
      </c>
      <c r="C45" s="25">
        <v>3.9199210599999999E-2</v>
      </c>
      <c r="D45" s="25">
        <v>2036.6914353</v>
      </c>
      <c r="E45" s="25">
        <v>91.067799543999996</v>
      </c>
      <c r="F45" s="25">
        <v>90.298479149000002</v>
      </c>
      <c r="G45" s="25">
        <v>33.939062888000002</v>
      </c>
      <c r="H45" s="25">
        <v>17158.885721999999</v>
      </c>
      <c r="I45" s="25">
        <v>3.8954100703000001</v>
      </c>
      <c r="J45" s="25">
        <v>3.5338117474000001</v>
      </c>
      <c r="K45" s="25">
        <v>8.8215768999999992E-3</v>
      </c>
      <c r="L45" s="25">
        <v>11.184617922999999</v>
      </c>
      <c r="M45" s="25">
        <v>1.29383594E-2</v>
      </c>
      <c r="N45" s="64">
        <v>3.1003260299999998E-2</v>
      </c>
      <c r="O45" s="64">
        <v>7.0911950099999996E-2</v>
      </c>
      <c r="P45" s="64">
        <v>0.2007337039</v>
      </c>
      <c r="R45" s="27" t="s">
        <v>44</v>
      </c>
      <c r="S45" s="88">
        <v>0</v>
      </c>
      <c r="T45" s="25">
        <v>0</v>
      </c>
      <c r="U45" s="25">
        <v>3.10654865404833E-2</v>
      </c>
      <c r="V45" s="25">
        <v>5.5981073982199403</v>
      </c>
      <c r="W45" s="25">
        <v>5.5981073982199403</v>
      </c>
      <c r="X45" s="25">
        <v>0.24817666881504299</v>
      </c>
      <c r="Y45" s="88">
        <v>0</v>
      </c>
      <c r="Z45" s="25">
        <v>295.90811461268697</v>
      </c>
      <c r="AA45" s="25">
        <v>7.1073314456314499E-2</v>
      </c>
      <c r="AB45" s="25">
        <v>340489.07191198698</v>
      </c>
      <c r="AC45" s="25">
        <v>8.8406385535969995E-3</v>
      </c>
      <c r="AD45" s="25">
        <v>1680.3422287943399</v>
      </c>
      <c r="AE45" s="25">
        <v>123.83243087565501</v>
      </c>
      <c r="AF45" s="25">
        <v>6239.1888708547604</v>
      </c>
      <c r="AG45" s="25">
        <v>47.288820080152</v>
      </c>
      <c r="AH45" s="25">
        <v>0</v>
      </c>
      <c r="AI45" s="88">
        <v>0</v>
      </c>
      <c r="AJ45" s="25">
        <v>32.663465147248203</v>
      </c>
      <c r="AK45" s="25">
        <v>32.663465147248203</v>
      </c>
      <c r="AL45" s="25">
        <v>0</v>
      </c>
      <c r="AM45" s="25">
        <v>10.1120811308718</v>
      </c>
      <c r="AN45" s="25">
        <v>0</v>
      </c>
      <c r="AO45" s="88">
        <v>0</v>
      </c>
      <c r="AP45" s="25">
        <v>0</v>
      </c>
      <c r="AQ45" s="25">
        <v>8.5655182065001195E-2</v>
      </c>
      <c r="AR45" s="25">
        <v>0.20119094981180199</v>
      </c>
      <c r="AS45" s="25">
        <v>3.9278573411156599E-2</v>
      </c>
      <c r="AT45" s="25">
        <v>0</v>
      </c>
      <c r="AU45" s="88">
        <v>23436.451131904701</v>
      </c>
      <c r="AV45" s="25">
        <v>1837.6406458909701</v>
      </c>
      <c r="AW45" s="25">
        <v>204.182314056427</v>
      </c>
      <c r="AX45" s="25">
        <v>2041.82295994739</v>
      </c>
      <c r="AY45" s="25">
        <v>0</v>
      </c>
      <c r="AZ45" s="25">
        <v>85.9807547891171</v>
      </c>
      <c r="BA45" s="25">
        <v>0.35633260933547101</v>
      </c>
      <c r="BB45" s="25">
        <v>11056.5047348057</v>
      </c>
      <c r="BC45" s="25">
        <v>0.48076109547666601</v>
      </c>
      <c r="BD45" s="25">
        <v>1.2597657379696501</v>
      </c>
      <c r="BE45" s="25">
        <v>3.0448181087650199</v>
      </c>
      <c r="BF45" s="25">
        <v>0.71223903746203798</v>
      </c>
      <c r="BG45" s="25">
        <v>2.5952563229109802</v>
      </c>
      <c r="BH45" s="25">
        <v>0.167688303157569</v>
      </c>
      <c r="BI45" s="25">
        <v>91.306753755959306</v>
      </c>
      <c r="BJ45" s="25">
        <v>90.535679035808499</v>
      </c>
      <c r="BK45" s="25">
        <v>0.77107472015079503</v>
      </c>
      <c r="BL45" s="25">
        <v>0</v>
      </c>
      <c r="BM45" s="25">
        <v>0</v>
      </c>
      <c r="BN45" s="25">
        <v>31.5539722559345</v>
      </c>
      <c r="BO45" s="25">
        <v>0</v>
      </c>
      <c r="BP45" s="25">
        <v>8.8215997095410099</v>
      </c>
      <c r="BQ45" s="25">
        <v>2.0343372531512198</v>
      </c>
      <c r="BR45" s="25">
        <v>1.2171582122720199</v>
      </c>
      <c r="BS45" s="25">
        <v>22.047329312543699</v>
      </c>
      <c r="BT45" s="25">
        <v>4419.2843681717404</v>
      </c>
      <c r="BU45" s="25">
        <v>1.1128669124820201</v>
      </c>
      <c r="BV45" s="25">
        <v>15.1315541648065</v>
      </c>
      <c r="BW45" s="25">
        <v>0</v>
      </c>
      <c r="BX45" s="25">
        <v>34.030474797356497</v>
      </c>
      <c r="BY45" s="25">
        <v>6137.0921500750801</v>
      </c>
      <c r="BZ45" s="25">
        <v>0</v>
      </c>
      <c r="CA45" s="25">
        <v>0</v>
      </c>
      <c r="CB45" s="25">
        <v>478.13424218083799</v>
      </c>
      <c r="CC45" s="88">
        <v>0</v>
      </c>
      <c r="CD45" s="25">
        <v>489.168545475271</v>
      </c>
      <c r="CE45" s="25">
        <v>17199.578970636601</v>
      </c>
      <c r="CF45" s="25">
        <v>216.159027325594</v>
      </c>
      <c r="CH45" s="22">
        <f t="shared" si="15"/>
        <v>2.5279420204258746E-3</v>
      </c>
      <c r="CI45" s="22">
        <f t="shared" si="14"/>
        <v>2.024602280041826E-3</v>
      </c>
      <c r="CJ45" s="22">
        <f t="shared" si="16"/>
        <v>2.5195395622774788E-3</v>
      </c>
      <c r="CK45" s="22">
        <f t="shared" si="17"/>
        <v>2.6239155130113575E-3</v>
      </c>
      <c r="CL45" s="22">
        <f t="shared" si="18"/>
        <v>2.626842545344509E-3</v>
      </c>
      <c r="CM45" s="22">
        <f t="shared" si="19"/>
        <v>2.6934128870368971E-3</v>
      </c>
      <c r="CN45" s="22">
        <f t="shared" si="20"/>
        <v>2.3715554317392533E-3</v>
      </c>
      <c r="CO45" s="69">
        <f t="shared" si="21"/>
        <v>0.43710348774366881</v>
      </c>
      <c r="CP45" s="69">
        <f t="shared" si="22"/>
        <v>82.736241702858436</v>
      </c>
      <c r="CQ45" s="22">
        <f t="shared" si="23"/>
        <v>2.1607988926560526E-3</v>
      </c>
      <c r="CR45" s="69">
        <f t="shared" si="24"/>
        <v>1.9203916818722255</v>
      </c>
      <c r="CS45" s="69">
        <f t="shared" si="25"/>
        <v>5.6202506374186196</v>
      </c>
      <c r="CT45" s="22">
        <f t="shared" si="26"/>
        <v>2.0070869928251376E-3</v>
      </c>
      <c r="CU45" s="22">
        <f t="shared" si="27"/>
        <v>2.2755594238622252E-3</v>
      </c>
      <c r="CV45" s="69">
        <f t="shared" si="28"/>
        <v>2.2778731369883821E-3</v>
      </c>
    </row>
    <row r="46" spans="1:100" x14ac:dyDescent="0.25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64"/>
      <c r="O46" s="64"/>
      <c r="P46" s="64"/>
      <c r="CH46" s="22" t="str">
        <f t="shared" si="15"/>
        <v/>
      </c>
      <c r="CI46" s="22" t="str">
        <f t="shared" si="14"/>
        <v/>
      </c>
      <c r="CJ46" s="22" t="str">
        <f t="shared" si="16"/>
        <v/>
      </c>
      <c r="CK46" s="22" t="str">
        <f t="shared" si="17"/>
        <v/>
      </c>
      <c r="CL46" s="22" t="str">
        <f t="shared" si="18"/>
        <v/>
      </c>
      <c r="CM46" s="22" t="str">
        <f t="shared" si="19"/>
        <v/>
      </c>
      <c r="CN46" s="22" t="str">
        <f t="shared" si="20"/>
        <v/>
      </c>
      <c r="CO46" s="69" t="str">
        <f t="shared" si="21"/>
        <v/>
      </c>
      <c r="CP46" s="69" t="str">
        <f t="shared" si="22"/>
        <v/>
      </c>
      <c r="CQ46" s="22" t="str">
        <f t="shared" si="23"/>
        <v/>
      </c>
      <c r="CR46" s="69" t="str">
        <f t="shared" si="24"/>
        <v/>
      </c>
      <c r="CS46" s="69" t="str">
        <f t="shared" si="25"/>
        <v/>
      </c>
      <c r="CT46" s="22" t="str">
        <f t="shared" si="26"/>
        <v/>
      </c>
      <c r="CU46" s="22" t="str">
        <f t="shared" si="27"/>
        <v/>
      </c>
      <c r="CV46" s="69" t="str">
        <f t="shared" si="28"/>
        <v/>
      </c>
    </row>
    <row r="47" spans="1:100" x14ac:dyDescent="0.25">
      <c r="A47" s="27" t="s">
        <v>46</v>
      </c>
      <c r="B47" s="25">
        <v>3972.6286432000002</v>
      </c>
      <c r="C47" s="25">
        <v>1.9019800000000001E-4</v>
      </c>
      <c r="D47" s="25">
        <v>2783.9365232999999</v>
      </c>
      <c r="E47" s="25">
        <v>60.767740664000002</v>
      </c>
      <c r="F47" s="25">
        <v>60.719591596999997</v>
      </c>
      <c r="G47" s="25">
        <v>64.393310846000006</v>
      </c>
      <c r="H47" s="25">
        <v>7054.4877542000004</v>
      </c>
      <c r="I47" s="25">
        <v>6.4405382693000002</v>
      </c>
      <c r="J47" s="25">
        <v>120.96924903999999</v>
      </c>
      <c r="K47" s="25">
        <v>5.52105E-4</v>
      </c>
      <c r="L47" s="25">
        <v>43.098091291000003</v>
      </c>
      <c r="M47" s="25">
        <v>4.3641166342000002</v>
      </c>
      <c r="N47" s="64">
        <v>4.8846245956000001</v>
      </c>
      <c r="O47" s="64">
        <v>0.85236743910000001</v>
      </c>
      <c r="P47" s="64">
        <v>0.15335893859999999</v>
      </c>
      <c r="R47" s="27" t="s">
        <v>46</v>
      </c>
      <c r="S47" s="88">
        <v>0</v>
      </c>
      <c r="T47" s="25">
        <v>0</v>
      </c>
      <c r="U47" s="25">
        <v>4.89792748117359</v>
      </c>
      <c r="V47" s="25">
        <v>6.4575642567691203</v>
      </c>
      <c r="W47" s="25">
        <v>6.4575642567691203</v>
      </c>
      <c r="X47" s="25">
        <v>5.5754237290097404</v>
      </c>
      <c r="Y47" s="88">
        <v>0</v>
      </c>
      <c r="Z47" s="25">
        <v>122.54681192479001</v>
      </c>
      <c r="AA47" s="25">
        <v>0.854684315699064</v>
      </c>
      <c r="AB47" s="25">
        <v>177170.67280124701</v>
      </c>
      <c r="AC47" s="25">
        <v>5.5245109188092802E-4</v>
      </c>
      <c r="AD47" s="25">
        <v>3983.4161077875001</v>
      </c>
      <c r="AE47" s="25">
        <v>2.19155853259279</v>
      </c>
      <c r="AF47" s="25">
        <v>13867.785919997001</v>
      </c>
      <c r="AG47" s="25">
        <v>1.16554888162073</v>
      </c>
      <c r="AH47" s="25">
        <v>2.2767827365489799</v>
      </c>
      <c r="AI47" s="88">
        <v>0</v>
      </c>
      <c r="AJ47" s="25">
        <v>43.213787904657202</v>
      </c>
      <c r="AK47" s="25">
        <v>43.213787904657202</v>
      </c>
      <c r="AL47" s="25">
        <v>0</v>
      </c>
      <c r="AM47" s="25">
        <v>1.07929852414634</v>
      </c>
      <c r="AN47" s="25">
        <v>3.9999594557005502E-3</v>
      </c>
      <c r="AO47" s="88">
        <v>0</v>
      </c>
      <c r="AP47" s="25">
        <v>0</v>
      </c>
      <c r="AQ47" s="25">
        <v>4.3760225397703802</v>
      </c>
      <c r="AR47" s="25">
        <v>0.153747585507263</v>
      </c>
      <c r="AS47" s="25">
        <v>1.90719842149065E-4</v>
      </c>
      <c r="AT47" s="25">
        <v>0</v>
      </c>
      <c r="AU47" s="88">
        <v>20940.3844586782</v>
      </c>
      <c r="AV47" s="25">
        <v>2512.3007498686502</v>
      </c>
      <c r="AW47" s="25">
        <v>279.14473083664302</v>
      </c>
      <c r="AX47" s="25">
        <v>2791.4454807052898</v>
      </c>
      <c r="AY47" s="25">
        <v>0</v>
      </c>
      <c r="AZ47" s="25">
        <v>5.1646547164911301</v>
      </c>
      <c r="BA47" s="25">
        <v>0.47424561406989602</v>
      </c>
      <c r="BB47" s="25">
        <v>2867.9277976732501</v>
      </c>
      <c r="BC47" s="25">
        <v>0.63984620237327505</v>
      </c>
      <c r="BD47" s="25">
        <v>1.67663877720641</v>
      </c>
      <c r="BE47" s="25">
        <v>4.0523589874171204</v>
      </c>
      <c r="BF47" s="25">
        <v>0.94791736459487297</v>
      </c>
      <c r="BG47" s="25">
        <v>9.2311829009518398E-2</v>
      </c>
      <c r="BH47" s="25">
        <v>0.22317623913534701</v>
      </c>
      <c r="BI47" s="25">
        <v>60.934319709871701</v>
      </c>
      <c r="BJ47" s="25">
        <v>60.886138898570898</v>
      </c>
      <c r="BK47" s="25">
        <v>4.8180811300892301E-2</v>
      </c>
      <c r="BL47" s="25">
        <v>0</v>
      </c>
      <c r="BM47" s="25">
        <v>0</v>
      </c>
      <c r="BN47" s="25">
        <v>2.8406754246377499</v>
      </c>
      <c r="BO47" s="25">
        <v>0</v>
      </c>
      <c r="BP47" s="25">
        <v>10.906239210304401</v>
      </c>
      <c r="BQ47" s="25">
        <v>2.7074938882366801</v>
      </c>
      <c r="BR47" s="25">
        <v>1.45600990106758</v>
      </c>
      <c r="BS47" s="25">
        <v>27.256693552031798</v>
      </c>
      <c r="BT47" s="25">
        <v>3955.1044257390899</v>
      </c>
      <c r="BU47" s="25">
        <v>1.4811364566212999</v>
      </c>
      <c r="BV47" s="25">
        <v>6.1313954518648401</v>
      </c>
      <c r="BW47" s="25">
        <v>0</v>
      </c>
      <c r="BX47" s="25">
        <v>64.463070898923604</v>
      </c>
      <c r="BY47" s="25">
        <v>1323.9106058244399</v>
      </c>
      <c r="BZ47" s="25">
        <v>0</v>
      </c>
      <c r="CA47" s="25">
        <v>0</v>
      </c>
      <c r="CB47" s="25">
        <v>29.344655009549601</v>
      </c>
      <c r="CC47" s="88">
        <v>0</v>
      </c>
      <c r="CD47" s="25">
        <v>19.6965016134208</v>
      </c>
      <c r="CE47" s="25">
        <v>7073.4286305141704</v>
      </c>
      <c r="CF47" s="25">
        <v>6.1715244471312198</v>
      </c>
      <c r="CH47" s="22">
        <f t="shared" si="15"/>
        <v>2.7154475175939158E-3</v>
      </c>
      <c r="CI47" s="22">
        <f t="shared" si="14"/>
        <v>2.74367842493082E-3</v>
      </c>
      <c r="CJ47" s="22">
        <f t="shared" si="16"/>
        <v>2.6972444746653354E-3</v>
      </c>
      <c r="CK47" s="22">
        <f t="shared" si="17"/>
        <v>2.7412413897820705E-3</v>
      </c>
      <c r="CL47" s="22">
        <f t="shared" si="18"/>
        <v>2.7428923217449608E-3</v>
      </c>
      <c r="CM47" s="22">
        <f t="shared" si="19"/>
        <v>1.0833431610689078E-3</v>
      </c>
      <c r="CN47" s="22">
        <f t="shared" si="20"/>
        <v>2.6849399948129906E-3</v>
      </c>
      <c r="CO47" s="69">
        <f t="shared" si="21"/>
        <v>2.6435659190595247E-3</v>
      </c>
      <c r="CP47" s="69">
        <f t="shared" si="22"/>
        <v>1.3041024039657975E-2</v>
      </c>
      <c r="CQ47" s="22">
        <f t="shared" si="23"/>
        <v>6.268588057127231E-4</v>
      </c>
      <c r="CR47" s="69">
        <f t="shared" si="24"/>
        <v>2.6844950713944952E-3</v>
      </c>
      <c r="CS47" s="69">
        <f t="shared" si="25"/>
        <v>2.7281364290490783E-3</v>
      </c>
      <c r="CT47" s="22">
        <f t="shared" si="26"/>
        <v>2.7234202574283784E-3</v>
      </c>
      <c r="CU47" s="22">
        <f t="shared" si="27"/>
        <v>2.7181664770188057E-3</v>
      </c>
      <c r="CV47" s="69">
        <f t="shared" si="28"/>
        <v>2.5342305496564464E-3</v>
      </c>
    </row>
    <row r="48" spans="1:100" x14ac:dyDescent="0.25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64"/>
      <c r="O48" s="64"/>
      <c r="P48" s="64"/>
      <c r="CH48" s="22" t="str">
        <f t="shared" si="15"/>
        <v/>
      </c>
      <c r="CI48" s="22" t="str">
        <f t="shared" si="14"/>
        <v/>
      </c>
      <c r="CJ48" s="22" t="str">
        <f t="shared" si="16"/>
        <v/>
      </c>
      <c r="CK48" s="22" t="str">
        <f t="shared" si="17"/>
        <v/>
      </c>
      <c r="CL48" s="22" t="str">
        <f t="shared" si="18"/>
        <v/>
      </c>
      <c r="CM48" s="22" t="str">
        <f t="shared" si="19"/>
        <v/>
      </c>
      <c r="CN48" s="22" t="str">
        <f t="shared" si="20"/>
        <v/>
      </c>
      <c r="CO48" s="69" t="str">
        <f t="shared" si="21"/>
        <v/>
      </c>
      <c r="CP48" s="69" t="str">
        <f t="shared" si="22"/>
        <v/>
      </c>
      <c r="CQ48" s="22" t="str">
        <f t="shared" si="23"/>
        <v/>
      </c>
      <c r="CR48" s="69" t="str">
        <f t="shared" si="24"/>
        <v/>
      </c>
      <c r="CS48" s="69" t="str">
        <f t="shared" si="25"/>
        <v/>
      </c>
      <c r="CT48" s="22" t="str">
        <f t="shared" si="26"/>
        <v/>
      </c>
      <c r="CU48" s="22" t="str">
        <f t="shared" si="27"/>
        <v/>
      </c>
      <c r="CV48" s="69" t="str">
        <f t="shared" si="28"/>
        <v/>
      </c>
    </row>
    <row r="49" spans="1:100" x14ac:dyDescent="0.25">
      <c r="A49" s="27" t="s">
        <v>48</v>
      </c>
      <c r="B49" s="25">
        <v>61744.751366999997</v>
      </c>
      <c r="C49" s="25">
        <v>2.1000025700000001E-2</v>
      </c>
      <c r="D49" s="25">
        <v>38084.218999999997</v>
      </c>
      <c r="E49" s="25">
        <v>1035.1102943999999</v>
      </c>
      <c r="F49" s="25">
        <v>1034.7550200999999</v>
      </c>
      <c r="G49" s="25">
        <v>110.05113992</v>
      </c>
      <c r="H49" s="25">
        <v>138446.06383999999</v>
      </c>
      <c r="I49" s="25">
        <v>124.03457564999999</v>
      </c>
      <c r="J49" s="25">
        <v>3079.6143704000001</v>
      </c>
      <c r="K49" s="25">
        <v>4.0738186000000001E-3</v>
      </c>
      <c r="L49" s="25">
        <v>934.13347365000004</v>
      </c>
      <c r="M49" s="25">
        <v>92.185209521000004</v>
      </c>
      <c r="N49" s="64">
        <v>98.526546613999997</v>
      </c>
      <c r="O49" s="64">
        <v>18.332252812</v>
      </c>
      <c r="P49" s="64">
        <v>3.0269380929</v>
      </c>
      <c r="R49" s="27" t="s">
        <v>48</v>
      </c>
      <c r="S49" s="88">
        <v>0</v>
      </c>
      <c r="T49" s="25">
        <v>0</v>
      </c>
      <c r="U49" s="25">
        <v>98.793427527130802</v>
      </c>
      <c r="V49" s="25">
        <v>124.370982582198</v>
      </c>
      <c r="W49" s="25">
        <v>124.370982582198</v>
      </c>
      <c r="X49" s="25">
        <v>0.53426655146158097</v>
      </c>
      <c r="Y49" s="88">
        <v>0</v>
      </c>
      <c r="Z49" s="25">
        <v>3098.1361750749702</v>
      </c>
      <c r="AA49" s="25">
        <v>18.3816527289333</v>
      </c>
      <c r="AB49" s="25">
        <v>471118.58715420699</v>
      </c>
      <c r="AC49" s="25">
        <v>4.08457133392483E-3</v>
      </c>
      <c r="AD49" s="25">
        <v>61908.759540336199</v>
      </c>
      <c r="AE49" s="25">
        <v>104.33206206072001</v>
      </c>
      <c r="AF49" s="25">
        <v>73786.5343511299</v>
      </c>
      <c r="AG49" s="25">
        <v>162.08671166283801</v>
      </c>
      <c r="AH49" s="25">
        <v>0</v>
      </c>
      <c r="AI49" s="88">
        <v>0</v>
      </c>
      <c r="AJ49" s="25">
        <v>936.65152665797302</v>
      </c>
      <c r="AK49" s="25">
        <v>936.65152665797302</v>
      </c>
      <c r="AL49" s="25">
        <v>0</v>
      </c>
      <c r="AM49" s="25">
        <v>15.8147616051564</v>
      </c>
      <c r="AN49" s="25">
        <v>0</v>
      </c>
      <c r="AO49" s="88">
        <v>0</v>
      </c>
      <c r="AP49" s="25">
        <v>0</v>
      </c>
      <c r="AQ49" s="25">
        <v>92.434227116333503</v>
      </c>
      <c r="AR49" s="25">
        <v>3.0350974572231699</v>
      </c>
      <c r="AS49" s="25">
        <v>2.1093006939047702E-2</v>
      </c>
      <c r="AT49" s="25">
        <v>0</v>
      </c>
      <c r="AU49" s="88">
        <v>212597.41686414499</v>
      </c>
      <c r="AV49" s="25">
        <v>34366.743884466799</v>
      </c>
      <c r="AW49" s="25">
        <v>3818.5303066051501</v>
      </c>
      <c r="AX49" s="25">
        <v>38185.274191072</v>
      </c>
      <c r="AY49" s="25">
        <v>0</v>
      </c>
      <c r="AZ49" s="25">
        <v>104.967469413476</v>
      </c>
      <c r="BA49" s="25">
        <v>7.4880883038189499</v>
      </c>
      <c r="BB49" s="25">
        <v>75812.056454752601</v>
      </c>
      <c r="BC49" s="25">
        <v>10.102889709375701</v>
      </c>
      <c r="BD49" s="25">
        <v>26.473254683664202</v>
      </c>
      <c r="BE49" s="25">
        <v>63.9848593324405</v>
      </c>
      <c r="BF49" s="25">
        <v>14.9672194873151</v>
      </c>
      <c r="BG49" s="25">
        <v>5.7581677869453198</v>
      </c>
      <c r="BH49" s="25">
        <v>3.5238436103991999</v>
      </c>
      <c r="BI49" s="25">
        <v>1037.97451494182</v>
      </c>
      <c r="BJ49" s="25">
        <v>1037.6183073981599</v>
      </c>
      <c r="BK49" s="25">
        <v>0.356207543665294</v>
      </c>
      <c r="BL49" s="25">
        <v>0</v>
      </c>
      <c r="BM49" s="25">
        <v>0</v>
      </c>
      <c r="BN49" s="25">
        <v>94.942586598984803</v>
      </c>
      <c r="BO49" s="25">
        <v>0</v>
      </c>
      <c r="BP49" s="25">
        <v>173.27169777277999</v>
      </c>
      <c r="BQ49" s="25">
        <v>42.750128520974201</v>
      </c>
      <c r="BR49" s="25">
        <v>23.199303937785501</v>
      </c>
      <c r="BS49" s="25">
        <v>433.03891999206297</v>
      </c>
      <c r="BT49" s="25">
        <v>56438.206973081302</v>
      </c>
      <c r="BU49" s="25">
        <v>23.386274138571402</v>
      </c>
      <c r="BV49" s="25">
        <v>114.731073523041</v>
      </c>
      <c r="BW49" s="25">
        <v>0</v>
      </c>
      <c r="BX49" s="25">
        <v>110.22483794612999</v>
      </c>
      <c r="BY49" s="25">
        <v>41862.632360884199</v>
      </c>
      <c r="BZ49" s="25">
        <v>0</v>
      </c>
      <c r="CA49" s="25">
        <v>0</v>
      </c>
      <c r="CB49" s="25">
        <v>726.17617094970899</v>
      </c>
      <c r="CC49" s="88">
        <v>0</v>
      </c>
      <c r="CD49" s="25">
        <v>1305.19730586726</v>
      </c>
      <c r="CE49" s="25">
        <v>138810.986995265</v>
      </c>
      <c r="CF49" s="25">
        <v>197.33852755255401</v>
      </c>
      <c r="CH49" s="22">
        <f t="shared" si="15"/>
        <v>2.6562285814605729E-3</v>
      </c>
      <c r="CI49" s="22">
        <f t="shared" si="14"/>
        <v>4.4276726312625749E-3</v>
      </c>
      <c r="CJ49" s="22">
        <f t="shared" si="16"/>
        <v>2.6534662840795647E-3</v>
      </c>
      <c r="CK49" s="22">
        <f t="shared" si="17"/>
        <v>2.7670679707424541E-3</v>
      </c>
      <c r="CL49" s="22">
        <f t="shared" si="18"/>
        <v>2.7671161217302349E-3</v>
      </c>
      <c r="CM49" s="22">
        <f t="shared" si="19"/>
        <v>1.5783391817319181E-3</v>
      </c>
      <c r="CN49" s="22">
        <f t="shared" si="20"/>
        <v>2.6358507070793459E-3</v>
      </c>
      <c r="CO49" s="69">
        <f t="shared" si="21"/>
        <v>2.7122028711354935E-3</v>
      </c>
      <c r="CP49" s="69">
        <f t="shared" si="22"/>
        <v>6.0143259665866441E-3</v>
      </c>
      <c r="CQ49" s="22">
        <f t="shared" si="23"/>
        <v>2.6394729320618057E-3</v>
      </c>
      <c r="CR49" s="69">
        <f t="shared" si="24"/>
        <v>2.6956030149888855E-3</v>
      </c>
      <c r="CS49" s="69">
        <f t="shared" si="25"/>
        <v>2.7012749293233588E-3</v>
      </c>
      <c r="CT49" s="22">
        <f t="shared" si="26"/>
        <v>2.7087208706945902E-3</v>
      </c>
      <c r="CU49" s="22">
        <f t="shared" si="27"/>
        <v>2.6946997425741233E-3</v>
      </c>
      <c r="CV49" s="69">
        <f t="shared" si="28"/>
        <v>2.6955834816405808E-3</v>
      </c>
    </row>
    <row r="50" spans="1:100" x14ac:dyDescent="0.25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64"/>
      <c r="O50" s="64"/>
      <c r="P50" s="64"/>
      <c r="CH50" s="22" t="str">
        <f t="shared" si="15"/>
        <v/>
      </c>
      <c r="CI50" s="22" t="str">
        <f t="shared" si="14"/>
        <v/>
      </c>
      <c r="CJ50" s="22" t="str">
        <f t="shared" si="16"/>
        <v/>
      </c>
      <c r="CK50" s="22" t="str">
        <f t="shared" si="17"/>
        <v/>
      </c>
      <c r="CL50" s="22" t="str">
        <f t="shared" si="18"/>
        <v/>
      </c>
      <c r="CM50" s="22" t="str">
        <f t="shared" si="19"/>
        <v/>
      </c>
      <c r="CN50" s="22" t="str">
        <f t="shared" si="20"/>
        <v/>
      </c>
      <c r="CO50" s="69" t="str">
        <f t="shared" si="21"/>
        <v/>
      </c>
      <c r="CP50" s="69" t="str">
        <f t="shared" si="22"/>
        <v/>
      </c>
      <c r="CQ50" s="22" t="str">
        <f t="shared" si="23"/>
        <v/>
      </c>
      <c r="CR50" s="69" t="str">
        <f t="shared" si="24"/>
        <v/>
      </c>
      <c r="CS50" s="69" t="str">
        <f t="shared" si="25"/>
        <v/>
      </c>
      <c r="CT50" s="22" t="str">
        <f t="shared" si="26"/>
        <v/>
      </c>
      <c r="CU50" s="22" t="str">
        <f t="shared" si="27"/>
        <v/>
      </c>
      <c r="CV50" s="69" t="str">
        <f t="shared" si="28"/>
        <v/>
      </c>
    </row>
    <row r="51" spans="1:100" x14ac:dyDescent="0.25">
      <c r="A51" s="27" t="s">
        <v>50</v>
      </c>
      <c r="B51" s="25">
        <v>6029.5651951</v>
      </c>
      <c r="C51" s="25">
        <v>7.9622751699999994E-2</v>
      </c>
      <c r="D51" s="25">
        <v>7774.1746536000001</v>
      </c>
      <c r="E51" s="25">
        <v>582.93835724999997</v>
      </c>
      <c r="F51" s="25">
        <v>582.11061658999995</v>
      </c>
      <c r="G51" s="25">
        <v>1397.2186741999999</v>
      </c>
      <c r="H51" s="25">
        <v>52542.330822999997</v>
      </c>
      <c r="I51" s="25">
        <v>4.3248140277999996</v>
      </c>
      <c r="J51" s="25">
        <v>3.5555930443000001</v>
      </c>
      <c r="K51" s="25">
        <v>9.4914027000000002E-3</v>
      </c>
      <c r="L51" s="25">
        <v>15.621880667999999</v>
      </c>
      <c r="M51" s="25">
        <v>1.49595553E-2</v>
      </c>
      <c r="N51" s="64">
        <v>6.49382243E-2</v>
      </c>
      <c r="O51" s="64">
        <v>7.9453778700000005E-2</v>
      </c>
      <c r="P51" s="64">
        <v>0.26215899790000002</v>
      </c>
      <c r="R51" s="27" t="s">
        <v>50</v>
      </c>
      <c r="S51" s="88">
        <v>0</v>
      </c>
      <c r="T51" s="25">
        <v>0</v>
      </c>
      <c r="U51" s="25">
        <v>6.5248302060227595E-2</v>
      </c>
      <c r="V51" s="25">
        <v>97.185122867233403</v>
      </c>
      <c r="W51" s="25">
        <v>97.185122867233403</v>
      </c>
      <c r="X51" s="25">
        <v>0.53278702929397304</v>
      </c>
      <c r="Y51" s="88">
        <v>0</v>
      </c>
      <c r="Z51" s="25">
        <v>353.82634862703998</v>
      </c>
      <c r="AA51" s="25">
        <v>7.9676325322924596E-2</v>
      </c>
      <c r="AB51" s="25">
        <v>374417.03106445598</v>
      </c>
      <c r="AC51" s="25">
        <v>9.5181593486462004E-3</v>
      </c>
      <c r="AD51" s="25">
        <v>6046.9872192727898</v>
      </c>
      <c r="AE51" s="25">
        <v>131.954733966867</v>
      </c>
      <c r="AF51" s="25">
        <v>20153.602475248299</v>
      </c>
      <c r="AG51" s="25">
        <v>209.33851532050599</v>
      </c>
      <c r="AH51" s="25">
        <v>0</v>
      </c>
      <c r="AI51" s="88">
        <v>0</v>
      </c>
      <c r="AJ51" s="25">
        <v>229.87598601249201</v>
      </c>
      <c r="AK51" s="25">
        <v>229.87598601249201</v>
      </c>
      <c r="AL51" s="25">
        <v>0</v>
      </c>
      <c r="AM51" s="25">
        <v>18.2215657246328</v>
      </c>
      <c r="AN51" s="25">
        <v>0</v>
      </c>
      <c r="AO51" s="88">
        <v>0</v>
      </c>
      <c r="AP51" s="25">
        <v>0</v>
      </c>
      <c r="AQ51" s="25">
        <v>5.9818966106211997</v>
      </c>
      <c r="AR51" s="25">
        <v>0.26287629584425998</v>
      </c>
      <c r="AS51" s="25">
        <v>8.0005755334358303E-2</v>
      </c>
      <c r="AT51" s="25">
        <v>0</v>
      </c>
      <c r="AU51" s="88">
        <v>72844.961308773796</v>
      </c>
      <c r="AV51" s="25">
        <v>7016.1952370222198</v>
      </c>
      <c r="AW51" s="25">
        <v>779.57658229688502</v>
      </c>
      <c r="AX51" s="25">
        <v>7795.7718193191104</v>
      </c>
      <c r="AY51" s="25">
        <v>0</v>
      </c>
      <c r="AZ51" s="25">
        <v>166.22279442714</v>
      </c>
      <c r="BA51" s="25">
        <v>3.7287818763537701</v>
      </c>
      <c r="BB51" s="25">
        <v>31698.382452726699</v>
      </c>
      <c r="BC51" s="25">
        <v>5.0308476434244298</v>
      </c>
      <c r="BD51" s="25">
        <v>13.1826825865727</v>
      </c>
      <c r="BE51" s="25">
        <v>31.862053544425802</v>
      </c>
      <c r="BF51" s="25">
        <v>7.4531050005235997</v>
      </c>
      <c r="BG51" s="25">
        <v>6.6489956005665798</v>
      </c>
      <c r="BH51" s="25">
        <v>1.7547395952314</v>
      </c>
      <c r="BI51" s="25">
        <v>584.57763912465396</v>
      </c>
      <c r="BJ51" s="25">
        <v>583.74759753115302</v>
      </c>
      <c r="BK51" s="25">
        <v>0.830041593500773</v>
      </c>
      <c r="BL51" s="25">
        <v>0</v>
      </c>
      <c r="BM51" s="25">
        <v>0</v>
      </c>
      <c r="BN51" s="25">
        <v>91.3225468223131</v>
      </c>
      <c r="BO51" s="25">
        <v>0</v>
      </c>
      <c r="BP51" s="25">
        <v>87.221484584401097</v>
      </c>
      <c r="BQ51" s="25">
        <v>21.287923787540599</v>
      </c>
      <c r="BR51" s="25">
        <v>11.736739195423199</v>
      </c>
      <c r="BS51" s="25">
        <v>217.983841633183</v>
      </c>
      <c r="BT51" s="25">
        <v>17960.8151174753</v>
      </c>
      <c r="BU51" s="25">
        <v>11.645491812585</v>
      </c>
      <c r="BV51" s="25">
        <v>72.888363848608606</v>
      </c>
      <c r="BW51" s="25">
        <v>0</v>
      </c>
      <c r="BX51" s="25">
        <v>1403.9782716280299</v>
      </c>
      <c r="BY51" s="25">
        <v>16923.056357764301</v>
      </c>
      <c r="BZ51" s="25">
        <v>0</v>
      </c>
      <c r="CA51" s="25">
        <v>0</v>
      </c>
      <c r="CB51" s="25">
        <v>551.264365473608</v>
      </c>
      <c r="CC51" s="88">
        <v>0</v>
      </c>
      <c r="CD51" s="25">
        <v>1213.7356677335299</v>
      </c>
      <c r="CE51" s="25">
        <v>52692.961783098202</v>
      </c>
      <c r="CF51" s="25">
        <v>236.631149220997</v>
      </c>
      <c r="CH51" s="22">
        <f t="shared" si="15"/>
        <v>2.889432920793042E-3</v>
      </c>
      <c r="CI51" s="22">
        <f t="shared" si="14"/>
        <v>4.8102285613209825E-3</v>
      </c>
      <c r="CJ51" s="22">
        <f t="shared" si="16"/>
        <v>2.7780654129129028E-3</v>
      </c>
      <c r="CK51" s="22">
        <f t="shared" si="17"/>
        <v>2.8121015786081878E-3</v>
      </c>
      <c r="CL51" s="22">
        <f t="shared" si="18"/>
        <v>2.8121475446410732E-3</v>
      </c>
      <c r="CM51" s="22">
        <f t="shared" si="19"/>
        <v>4.8378951361356063E-3</v>
      </c>
      <c r="CN51" s="22">
        <f t="shared" si="20"/>
        <v>2.8668495999090377E-3</v>
      </c>
      <c r="CO51" s="69">
        <f t="shared" si="21"/>
        <v>21.471514900415439</v>
      </c>
      <c r="CP51" s="69">
        <f t="shared" si="22"/>
        <v>98.512611319302096</v>
      </c>
      <c r="CQ51" s="22">
        <f t="shared" si="23"/>
        <v>2.8190405034864124E-3</v>
      </c>
      <c r="CR51" s="69">
        <f t="shared" si="24"/>
        <v>13.715000767056942</v>
      </c>
      <c r="CS51" s="69">
        <f t="shared" si="25"/>
        <v>398.87128565387235</v>
      </c>
      <c r="CT51" s="22">
        <f t="shared" si="26"/>
        <v>4.7749651852983461E-3</v>
      </c>
      <c r="CU51" s="22">
        <f t="shared" si="27"/>
        <v>2.8009570666849971E-3</v>
      </c>
      <c r="CV51" s="69">
        <f t="shared" si="28"/>
        <v>2.7361179665996637E-3</v>
      </c>
    </row>
    <row r="52" spans="1:100" x14ac:dyDescent="0.25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64"/>
      <c r="O52" s="64"/>
      <c r="P52" s="64"/>
      <c r="CH52" s="22" t="str">
        <f t="shared" si="15"/>
        <v/>
      </c>
      <c r="CJ52" s="22" t="str">
        <f t="shared" si="16"/>
        <v/>
      </c>
      <c r="CK52" s="22" t="str">
        <f t="shared" si="17"/>
        <v/>
      </c>
      <c r="CL52" s="22" t="str">
        <f t="shared" si="18"/>
        <v/>
      </c>
      <c r="CM52" s="22" t="str">
        <f t="shared" si="19"/>
        <v/>
      </c>
      <c r="CN52" s="22" t="str">
        <f t="shared" si="20"/>
        <v/>
      </c>
      <c r="CO52" s="69" t="str">
        <f t="shared" si="21"/>
        <v/>
      </c>
      <c r="CP52" s="69" t="str">
        <f t="shared" si="22"/>
        <v/>
      </c>
      <c r="CQ52" s="22" t="str">
        <f t="shared" si="23"/>
        <v/>
      </c>
      <c r="CR52" s="69" t="str">
        <f t="shared" si="24"/>
        <v/>
      </c>
      <c r="CS52" s="69" t="str">
        <f t="shared" si="25"/>
        <v/>
      </c>
      <c r="CT52" s="22" t="str">
        <f t="shared" si="26"/>
        <v/>
      </c>
      <c r="CU52" s="22" t="str">
        <f t="shared" si="27"/>
        <v/>
      </c>
      <c r="CV52" s="69" t="str">
        <f t="shared" si="28"/>
        <v/>
      </c>
    </row>
    <row r="53" spans="1:100" x14ac:dyDescent="0.25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64"/>
      <c r="O53" s="64"/>
      <c r="P53" s="64"/>
      <c r="CH53" s="22" t="str">
        <f t="shared" si="15"/>
        <v/>
      </c>
      <c r="CJ53" s="22" t="str">
        <f t="shared" si="16"/>
        <v/>
      </c>
      <c r="CK53" s="22" t="str">
        <f t="shared" si="17"/>
        <v/>
      </c>
      <c r="CL53" s="22" t="str">
        <f t="shared" si="18"/>
        <v/>
      </c>
      <c r="CM53" s="22" t="str">
        <f t="shared" si="19"/>
        <v/>
      </c>
      <c r="CN53" s="22" t="str">
        <f t="shared" si="20"/>
        <v/>
      </c>
      <c r="CO53" s="69" t="str">
        <f t="shared" si="21"/>
        <v/>
      </c>
      <c r="CP53" s="69" t="str">
        <f t="shared" si="22"/>
        <v/>
      </c>
      <c r="CQ53" s="22" t="str">
        <f t="shared" si="23"/>
        <v/>
      </c>
      <c r="CR53" s="69" t="str">
        <f t="shared" si="24"/>
        <v/>
      </c>
      <c r="CS53" s="69" t="str">
        <f t="shared" si="25"/>
        <v/>
      </c>
      <c r="CT53" s="22" t="str">
        <f t="shared" si="26"/>
        <v/>
      </c>
      <c r="CU53" s="22" t="str">
        <f t="shared" si="27"/>
        <v/>
      </c>
      <c r="CV53" s="69" t="str">
        <f t="shared" si="28"/>
        <v/>
      </c>
    </row>
    <row r="54" spans="1:100" x14ac:dyDescent="0.25">
      <c r="A54" s="27" t="s">
        <v>51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64"/>
      <c r="O54" s="64"/>
      <c r="P54" s="64"/>
      <c r="CH54" s="22" t="str">
        <f t="shared" si="15"/>
        <v/>
      </c>
      <c r="CJ54" s="22" t="str">
        <f t="shared" si="16"/>
        <v/>
      </c>
      <c r="CK54" s="22" t="str">
        <f t="shared" si="17"/>
        <v/>
      </c>
      <c r="CL54" s="22" t="str">
        <f t="shared" si="18"/>
        <v/>
      </c>
      <c r="CM54" s="22" t="str">
        <f t="shared" si="19"/>
        <v/>
      </c>
      <c r="CN54" s="22" t="str">
        <f t="shared" si="20"/>
        <v/>
      </c>
      <c r="CO54" s="69" t="str">
        <f t="shared" si="21"/>
        <v/>
      </c>
      <c r="CP54" s="69" t="str">
        <f t="shared" si="22"/>
        <v/>
      </c>
      <c r="CQ54" s="22" t="str">
        <f t="shared" si="23"/>
        <v/>
      </c>
      <c r="CR54" s="69" t="str">
        <f t="shared" si="24"/>
        <v/>
      </c>
      <c r="CS54" s="69" t="str">
        <f t="shared" si="25"/>
        <v/>
      </c>
      <c r="CT54" s="22" t="str">
        <f t="shared" si="26"/>
        <v/>
      </c>
      <c r="CU54" s="22" t="str">
        <f t="shared" si="27"/>
        <v/>
      </c>
      <c r="CV54" s="69" t="str">
        <f t="shared" si="28"/>
        <v/>
      </c>
    </row>
    <row r="55" spans="1:100" x14ac:dyDescent="0.25">
      <c r="A55" s="27" t="s">
        <v>1</v>
      </c>
      <c r="B55" s="25">
        <v>3566.3618710999999</v>
      </c>
      <c r="C55" s="25"/>
      <c r="D55" s="25">
        <v>2260.1484589000002</v>
      </c>
      <c r="E55" s="25">
        <v>43.131300117999999</v>
      </c>
      <c r="F55" s="25">
        <v>42.967539275</v>
      </c>
      <c r="G55" s="25">
        <v>27.125832688999999</v>
      </c>
      <c r="H55" s="25">
        <v>11018.46501</v>
      </c>
      <c r="I55" s="25">
        <v>4.9357851237999997</v>
      </c>
      <c r="J55" s="25">
        <v>95.077443299999999</v>
      </c>
      <c r="K55" s="25">
        <v>1.8777738E-3</v>
      </c>
      <c r="L55" s="25">
        <v>166.62667977999999</v>
      </c>
      <c r="M55" s="25">
        <v>3.0348685828000002</v>
      </c>
      <c r="N55" s="64">
        <v>3.3142939502000002</v>
      </c>
      <c r="O55" s="64">
        <v>0.61012042899999996</v>
      </c>
      <c r="P55" s="64">
        <v>0.1370225974</v>
      </c>
      <c r="R55" s="27" t="s">
        <v>1</v>
      </c>
      <c r="S55" s="88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88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88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88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88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88">
        <v>0</v>
      </c>
      <c r="CD55" s="25">
        <v>0</v>
      </c>
      <c r="CE55" s="25">
        <v>0</v>
      </c>
      <c r="CF55" s="25">
        <v>0</v>
      </c>
      <c r="CH55" s="22">
        <f t="shared" si="15"/>
        <v>-1</v>
      </c>
      <c r="CJ55" s="22">
        <f t="shared" si="16"/>
        <v>-1</v>
      </c>
      <c r="CK55" s="22">
        <f t="shared" si="17"/>
        <v>-1</v>
      </c>
      <c r="CL55" s="22">
        <f t="shared" si="18"/>
        <v>-1</v>
      </c>
      <c r="CM55" s="22">
        <f t="shared" si="19"/>
        <v>-1</v>
      </c>
      <c r="CN55" s="22">
        <f t="shared" si="20"/>
        <v>-1</v>
      </c>
      <c r="CO55" s="69">
        <f t="shared" si="21"/>
        <v>-1</v>
      </c>
      <c r="CP55" s="69">
        <f t="shared" si="22"/>
        <v>-1</v>
      </c>
      <c r="CQ55" s="22">
        <f t="shared" si="23"/>
        <v>-1</v>
      </c>
      <c r="CR55" s="69">
        <f t="shared" si="24"/>
        <v>-1</v>
      </c>
      <c r="CS55" s="69">
        <f t="shared" si="25"/>
        <v>-1</v>
      </c>
      <c r="CT55" s="22">
        <f t="shared" si="26"/>
        <v>-1</v>
      </c>
      <c r="CU55" s="22">
        <f t="shared" si="27"/>
        <v>-1</v>
      </c>
      <c r="CV55" s="69">
        <f t="shared" si="28"/>
        <v>-1</v>
      </c>
    </row>
    <row r="56" spans="1:100" x14ac:dyDescent="0.25">
      <c r="A56" s="27" t="s">
        <v>11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CH56" s="22" t="str">
        <f t="shared" si="15"/>
        <v/>
      </c>
      <c r="CJ56" s="22" t="str">
        <f t="shared" si="16"/>
        <v/>
      </c>
      <c r="CK56" s="22" t="str">
        <f t="shared" si="17"/>
        <v/>
      </c>
      <c r="CL56" s="22" t="str">
        <f t="shared" si="18"/>
        <v/>
      </c>
      <c r="CM56" s="22" t="str">
        <f t="shared" si="19"/>
        <v/>
      </c>
      <c r="CN56" s="22" t="str">
        <f t="shared" si="20"/>
        <v/>
      </c>
      <c r="CO56" s="69" t="str">
        <f t="shared" si="21"/>
        <v/>
      </c>
      <c r="CQ56" s="22" t="str">
        <f t="shared" si="23"/>
        <v/>
      </c>
      <c r="CR56" s="69" t="str">
        <f t="shared" si="24"/>
        <v/>
      </c>
      <c r="CS56" s="69" t="str">
        <f t="shared" si="25"/>
        <v/>
      </c>
    </row>
    <row r="57" spans="1:100" x14ac:dyDescent="0.25">
      <c r="A57" s="27" t="s">
        <v>58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R57" s="27"/>
      <c r="CH57" s="22" t="str">
        <f t="shared" si="15"/>
        <v/>
      </c>
      <c r="CJ57" s="22" t="str">
        <f t="shared" si="16"/>
        <v/>
      </c>
      <c r="CK57" s="22" t="str">
        <f t="shared" si="17"/>
        <v/>
      </c>
      <c r="CL57" s="22" t="str">
        <f t="shared" si="18"/>
        <v/>
      </c>
      <c r="CM57" s="22" t="str">
        <f t="shared" si="19"/>
        <v/>
      </c>
      <c r="CN57" s="22" t="str">
        <f t="shared" si="20"/>
        <v/>
      </c>
      <c r="CO57" s="69" t="str">
        <f t="shared" si="21"/>
        <v/>
      </c>
      <c r="CQ57" s="22" t="str">
        <f t="shared" si="23"/>
        <v/>
      </c>
      <c r="CR57" s="69" t="str">
        <f t="shared" si="24"/>
        <v/>
      </c>
      <c r="CS57" s="69" t="str">
        <f t="shared" si="25"/>
        <v/>
      </c>
    </row>
    <row r="58" spans="1:100" x14ac:dyDescent="0.25">
      <c r="A58" s="27" t="s">
        <v>75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R58" s="27"/>
      <c r="CH58" s="22" t="str">
        <f t="shared" si="15"/>
        <v/>
      </c>
      <c r="CJ58" s="22" t="str">
        <f t="shared" si="16"/>
        <v/>
      </c>
      <c r="CK58" s="22" t="str">
        <f t="shared" si="17"/>
        <v/>
      </c>
      <c r="CL58" s="22" t="str">
        <f t="shared" si="18"/>
        <v/>
      </c>
      <c r="CM58" s="22" t="str">
        <f t="shared" si="19"/>
        <v/>
      </c>
      <c r="CN58" s="22" t="str">
        <f t="shared" si="20"/>
        <v/>
      </c>
      <c r="CO58" s="69" t="str">
        <f t="shared" si="21"/>
        <v/>
      </c>
      <c r="CQ58" s="22" t="str">
        <f t="shared" si="23"/>
        <v/>
      </c>
      <c r="CR58" s="69" t="str">
        <f t="shared" si="24"/>
        <v/>
      </c>
      <c r="CS58" s="69" t="str">
        <f t="shared" si="25"/>
        <v/>
      </c>
    </row>
    <row r="59" spans="1:100" x14ac:dyDescent="0.25">
      <c r="A59" s="27" t="s">
        <v>235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CH59" s="22" t="str">
        <f t="shared" si="15"/>
        <v/>
      </c>
      <c r="CJ59" s="22" t="str">
        <f t="shared" si="16"/>
        <v/>
      </c>
      <c r="CK59" s="22" t="str">
        <f t="shared" si="17"/>
        <v/>
      </c>
      <c r="CL59" s="22" t="str">
        <f t="shared" si="18"/>
        <v/>
      </c>
      <c r="CM59" s="22" t="str">
        <f t="shared" si="19"/>
        <v/>
      </c>
      <c r="CN59" s="22" t="str">
        <f t="shared" si="20"/>
        <v/>
      </c>
      <c r="CO59" s="69" t="str">
        <f t="shared" si="21"/>
        <v/>
      </c>
      <c r="CQ59" s="22" t="str">
        <f t="shared" si="23"/>
        <v/>
      </c>
      <c r="CR59" s="69" t="str">
        <f t="shared" si="24"/>
        <v/>
      </c>
      <c r="CS59" s="69" t="str">
        <f t="shared" si="25"/>
        <v/>
      </c>
    </row>
    <row r="60" spans="1:100" s="27" customFormat="1" x14ac:dyDescent="0.25">
      <c r="S60" s="88"/>
      <c r="T60" s="25"/>
      <c r="U60" s="25"/>
      <c r="V60" s="25"/>
      <c r="W60" s="25"/>
      <c r="X60" s="25"/>
      <c r="Y60" s="88"/>
      <c r="Z60" s="25"/>
      <c r="AA60" s="25"/>
      <c r="AB60" s="25"/>
      <c r="AC60" s="25"/>
      <c r="AD60" s="25"/>
      <c r="AE60" s="25"/>
      <c r="AF60" s="25"/>
      <c r="AG60" s="25"/>
      <c r="AH60" s="25"/>
      <c r="AI60" s="88"/>
      <c r="AJ60" s="25"/>
      <c r="AK60" s="25"/>
      <c r="AL60" s="25"/>
      <c r="AM60" s="25"/>
      <c r="AN60" s="25"/>
      <c r="AO60" s="88"/>
      <c r="AP60" s="25"/>
      <c r="AQ60" s="25"/>
      <c r="AR60" s="25"/>
      <c r="AS60" s="25"/>
      <c r="AT60" s="25"/>
      <c r="AU60" s="88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88"/>
      <c r="CD60" s="25"/>
      <c r="CE60" s="25"/>
      <c r="CF60" s="25"/>
      <c r="CH60" s="22" t="str">
        <f t="shared" si="15"/>
        <v/>
      </c>
      <c r="CJ60" s="22" t="str">
        <f t="shared" si="16"/>
        <v/>
      </c>
      <c r="CK60" s="22" t="str">
        <f t="shared" si="17"/>
        <v/>
      </c>
      <c r="CL60" s="22" t="str">
        <f t="shared" si="18"/>
        <v/>
      </c>
      <c r="CM60" s="22" t="str">
        <f t="shared" si="19"/>
        <v/>
      </c>
      <c r="CN60" s="22" t="str">
        <f t="shared" si="20"/>
        <v/>
      </c>
      <c r="CO60" s="69" t="str">
        <f t="shared" si="21"/>
        <v/>
      </c>
      <c r="CP60" s="67"/>
      <c r="CQ60" s="22" t="str">
        <f t="shared" si="23"/>
        <v/>
      </c>
      <c r="CR60" s="69" t="str">
        <f t="shared" si="24"/>
        <v/>
      </c>
      <c r="CS60" s="69" t="str">
        <f t="shared" si="25"/>
        <v/>
      </c>
      <c r="CV60" s="67"/>
    </row>
    <row r="61" spans="1:100" x14ac:dyDescent="0.25">
      <c r="A61" s="2" t="s">
        <v>55</v>
      </c>
      <c r="B61" s="1">
        <f>SUM(B3:B55)</f>
        <v>763222.05052655016</v>
      </c>
      <c r="C61" s="1">
        <f>SUM(C3:C55)</f>
        <v>30.3739672769</v>
      </c>
      <c r="D61" s="1">
        <f>SUM(D3:D55)</f>
        <v>574397.31666676863</v>
      </c>
      <c r="E61" s="1">
        <f t="shared" ref="E61:P61" si="29">SUM(E3:E55)</f>
        <v>15030.037662147299</v>
      </c>
      <c r="F61" s="1">
        <f t="shared" si="29"/>
        <v>14901.582493617701</v>
      </c>
      <c r="G61" s="1">
        <f t="shared" si="29"/>
        <v>64557.477795441388</v>
      </c>
      <c r="H61" s="1">
        <f t="shared" si="29"/>
        <v>2431893.3354146127</v>
      </c>
      <c r="I61" s="1">
        <f t="shared" si="29"/>
        <v>1538.6991435671002</v>
      </c>
      <c r="J61" s="1">
        <f t="shared" si="29"/>
        <v>19102.6960804634</v>
      </c>
      <c r="K61" s="1">
        <f t="shared" si="29"/>
        <v>0.9871540554760001</v>
      </c>
      <c r="L61" s="1">
        <f t="shared" si="29"/>
        <v>12265.081708933498</v>
      </c>
      <c r="M61" s="1">
        <f t="shared" si="29"/>
        <v>857.87497454300001</v>
      </c>
      <c r="N61" s="1">
        <f t="shared" si="29"/>
        <v>898.68150749540007</v>
      </c>
      <c r="O61" s="1">
        <f t="shared" si="29"/>
        <v>183.37148264550001</v>
      </c>
      <c r="P61" s="1">
        <f t="shared" si="29"/>
        <v>54.448183828808205</v>
      </c>
      <c r="S61" s="1">
        <f>SUM(S3:S59)</f>
        <v>0</v>
      </c>
      <c r="T61" s="1">
        <f t="shared" ref="T61:CE61" si="30">SUM(T3:T59)</f>
        <v>0</v>
      </c>
      <c r="U61" s="1">
        <f t="shared" si="30"/>
        <v>897.67499409675122</v>
      </c>
      <c r="V61" s="1">
        <f t="shared" si="30"/>
        <v>6522.2052808185854</v>
      </c>
      <c r="W61" s="1">
        <f t="shared" si="30"/>
        <v>6522.2052808185854</v>
      </c>
      <c r="X61" s="1">
        <f t="shared" si="30"/>
        <v>241.89327367102953</v>
      </c>
      <c r="Y61" s="1">
        <f t="shared" si="30"/>
        <v>0</v>
      </c>
      <c r="Z61" s="1">
        <f t="shared" si="30"/>
        <v>23276.512804098486</v>
      </c>
      <c r="AA61" s="1">
        <f t="shared" si="30"/>
        <v>183.22417313712913</v>
      </c>
      <c r="AB61" s="1">
        <f t="shared" si="30"/>
        <v>6968698.0549841467</v>
      </c>
      <c r="AC61" s="1">
        <f t="shared" si="30"/>
        <v>0.98833564055314949</v>
      </c>
      <c r="AD61" s="1">
        <f t="shared" si="30"/>
        <v>761686.29371499352</v>
      </c>
      <c r="AE61" s="1">
        <f t="shared" si="30"/>
        <v>11227.757536102694</v>
      </c>
      <c r="AF61" s="1">
        <f t="shared" si="30"/>
        <v>931713.19819591416</v>
      </c>
      <c r="AG61" s="1">
        <f t="shared" si="30"/>
        <v>17953.092529699883</v>
      </c>
      <c r="AH61" s="1">
        <f t="shared" si="30"/>
        <v>85.244830043377817</v>
      </c>
      <c r="AI61" s="1">
        <f t="shared" si="30"/>
        <v>0</v>
      </c>
      <c r="AJ61" s="1">
        <f t="shared" si="30"/>
        <v>21718.589957248521</v>
      </c>
      <c r="AK61" s="1">
        <f t="shared" si="30"/>
        <v>21718.589957248521</v>
      </c>
      <c r="AL61" s="1">
        <f t="shared" si="30"/>
        <v>0</v>
      </c>
      <c r="AM61" s="1">
        <f t="shared" si="30"/>
        <v>1317.3008790263843</v>
      </c>
      <c r="AN61" s="1">
        <f t="shared" si="30"/>
        <v>1.3045922501834111</v>
      </c>
      <c r="AO61" s="1">
        <f t="shared" si="30"/>
        <v>1.0675568695130964</v>
      </c>
      <c r="AP61" s="1">
        <f t="shared" si="30"/>
        <v>0</v>
      </c>
      <c r="AQ61" s="1">
        <f t="shared" si="30"/>
        <v>1186.7352274011898</v>
      </c>
      <c r="AR61" s="1">
        <f t="shared" si="30"/>
        <v>54.462414231357222</v>
      </c>
      <c r="AS61" s="1">
        <f t="shared" si="30"/>
        <v>30.486252695610219</v>
      </c>
      <c r="AT61" s="1">
        <f t="shared" si="30"/>
        <v>0</v>
      </c>
      <c r="AU61" s="1">
        <f t="shared" si="30"/>
        <v>3359144.5270419316</v>
      </c>
      <c r="AV61" s="1">
        <f t="shared" si="30"/>
        <v>516310.4534505523</v>
      </c>
      <c r="AW61" s="1">
        <f t="shared" si="30"/>
        <v>57367.854039326114</v>
      </c>
      <c r="AX61" s="1">
        <f t="shared" si="30"/>
        <v>573678.30748987861</v>
      </c>
      <c r="AY61" s="1">
        <f t="shared" si="30"/>
        <v>0</v>
      </c>
      <c r="AZ61" s="1">
        <f t="shared" si="30"/>
        <v>8451.0156044597952</v>
      </c>
      <c r="BA61" s="1">
        <f t="shared" si="30"/>
        <v>79.676966190473692</v>
      </c>
      <c r="BB61" s="1">
        <f t="shared" si="30"/>
        <v>1468115.1604795589</v>
      </c>
      <c r="BC61" s="1">
        <f t="shared" si="30"/>
        <v>107.49943861867951</v>
      </c>
      <c r="BD61" s="1">
        <f t="shared" si="30"/>
        <v>281.68839434228494</v>
      </c>
      <c r="BE61" s="1">
        <f t="shared" si="30"/>
        <v>680.8297985892508</v>
      </c>
      <c r="BF61" s="1">
        <f t="shared" si="30"/>
        <v>159.25842184998731</v>
      </c>
      <c r="BG61" s="1">
        <f t="shared" si="30"/>
        <v>278.95102143859157</v>
      </c>
      <c r="BH61" s="1">
        <f t="shared" si="30"/>
        <v>37.495399723341492</v>
      </c>
      <c r="BI61" s="1">
        <f t="shared" si="30"/>
        <v>15029.207793014271</v>
      </c>
      <c r="BJ61" s="1">
        <f t="shared" si="30"/>
        <v>14900.540773585981</v>
      </c>
      <c r="BK61" s="1">
        <f t="shared" si="30"/>
        <v>128.66701942830105</v>
      </c>
      <c r="BL61" s="1">
        <f t="shared" si="30"/>
        <v>0</v>
      </c>
      <c r="BM61" s="1">
        <f t="shared" si="30"/>
        <v>0</v>
      </c>
      <c r="BN61" s="1">
        <f t="shared" si="30"/>
        <v>3545.5991955961626</v>
      </c>
      <c r="BO61" s="1">
        <f t="shared" si="30"/>
        <v>0</v>
      </c>
      <c r="BP61" s="1">
        <f t="shared" si="30"/>
        <v>1897.7272553013745</v>
      </c>
      <c r="BQ61" s="1">
        <f t="shared" si="30"/>
        <v>454.88176279159268</v>
      </c>
      <c r="BR61" s="1">
        <f t="shared" si="30"/>
        <v>257.46563741901122</v>
      </c>
      <c r="BS61" s="1">
        <f t="shared" si="30"/>
        <v>4742.8275306847745</v>
      </c>
      <c r="BT61" s="1">
        <f t="shared" si="30"/>
        <v>793048.30965349276</v>
      </c>
      <c r="BU61" s="1">
        <f t="shared" si="30"/>
        <v>248.84130371141774</v>
      </c>
      <c r="BV61" s="1">
        <f t="shared" si="30"/>
        <v>2127.7986473290403</v>
      </c>
      <c r="BW61" s="1">
        <f t="shared" si="30"/>
        <v>0</v>
      </c>
      <c r="BX61" s="1">
        <f t="shared" si="30"/>
        <v>64697.853277079768</v>
      </c>
      <c r="BY61" s="1">
        <f t="shared" si="30"/>
        <v>806245.1517110212</v>
      </c>
      <c r="BZ61" s="1">
        <f t="shared" si="30"/>
        <v>0</v>
      </c>
      <c r="CA61" s="1">
        <f t="shared" si="30"/>
        <v>0</v>
      </c>
      <c r="CB61" s="1">
        <f t="shared" si="30"/>
        <v>21296.672842124713</v>
      </c>
      <c r="CC61" s="1">
        <f t="shared" si="30"/>
        <v>0</v>
      </c>
      <c r="CD61" s="1">
        <f t="shared" si="30"/>
        <v>49616.489691312847</v>
      </c>
      <c r="CE61" s="1">
        <f t="shared" si="30"/>
        <v>2427567.4078095797</v>
      </c>
      <c r="CF61" s="1">
        <f>SUM(CF3:CF59)</f>
        <v>11957.514549034559</v>
      </c>
      <c r="CH61" s="22">
        <f t="shared" si="15"/>
        <v>-2.0122018362770232E-3</v>
      </c>
      <c r="CJ61" s="22">
        <f t="shared" si="16"/>
        <v>-1.2517627712163271E-3</v>
      </c>
      <c r="CK61" s="22">
        <f t="shared" si="17"/>
        <v>-5.5214042152228766E-5</v>
      </c>
      <c r="CL61" s="22">
        <f t="shared" si="18"/>
        <v>-6.9906671467059314E-5</v>
      </c>
      <c r="CM61" s="22">
        <f t="shared" si="19"/>
        <v>2.1744263628634681E-3</v>
      </c>
      <c r="CN61" s="22">
        <f t="shared" si="20"/>
        <v>-1.7788311444569976E-3</v>
      </c>
      <c r="CO61" s="69">
        <f t="shared" si="21"/>
        <v>3.2387787814701943</v>
      </c>
      <c r="CQ61" s="22">
        <f t="shared" si="23"/>
        <v>1.1969611739878123E-3</v>
      </c>
      <c r="CR61" s="69">
        <f t="shared" si="24"/>
        <v>0.77076602281657747</v>
      </c>
      <c r="CS61" s="69">
        <f t="shared" si="25"/>
        <v>0.38334286768695813</v>
      </c>
    </row>
    <row r="62" spans="1:100" x14ac:dyDescent="0.25">
      <c r="A62" s="2" t="s">
        <v>56</v>
      </c>
      <c r="B62" s="1">
        <f>SUM(B2:B51)</f>
        <v>759655.68865545013</v>
      </c>
      <c r="C62" s="1">
        <f t="shared" ref="C62:M62" si="31">SUM(C2:C51)</f>
        <v>30.3739672769</v>
      </c>
      <c r="D62" s="1">
        <f t="shared" si="31"/>
        <v>572137.16820786858</v>
      </c>
      <c r="E62" s="1">
        <f t="shared" si="31"/>
        <v>14986.906362029298</v>
      </c>
      <c r="F62" s="1">
        <f t="shared" si="31"/>
        <v>14858.614954342702</v>
      </c>
      <c r="G62" s="1">
        <f t="shared" si="31"/>
        <v>64530.351962752386</v>
      </c>
      <c r="H62" s="1">
        <f t="shared" si="31"/>
        <v>2420874.8704046127</v>
      </c>
      <c r="I62" s="1">
        <f t="shared" si="31"/>
        <v>1533.7633584433001</v>
      </c>
      <c r="J62" s="1">
        <f t="shared" si="31"/>
        <v>19007.618637163399</v>
      </c>
      <c r="K62" s="1">
        <f t="shared" si="31"/>
        <v>0.98527628167600012</v>
      </c>
      <c r="L62" s="1">
        <f t="shared" si="31"/>
        <v>12098.455029153498</v>
      </c>
      <c r="M62" s="1">
        <f t="shared" si="31"/>
        <v>854.84010596020005</v>
      </c>
      <c r="N62" s="1">
        <f>SUM(N2:N51)</f>
        <v>895.36721354520012</v>
      </c>
      <c r="O62" s="1">
        <f>SUM(O2:O51)</f>
        <v>182.7613622165</v>
      </c>
      <c r="P62" s="1">
        <f>SUM(P2:P51)</f>
        <v>54.311161231408207</v>
      </c>
      <c r="S62" s="1">
        <f>S61 - S55 - S56 - S57 - S58 - S54</f>
        <v>0</v>
      </c>
      <c r="T62" s="1">
        <f t="shared" ref="T62:CE62" si="32">T61 - T55 - T56 - T57 - T58 - T54</f>
        <v>0</v>
      </c>
      <c r="U62" s="1">
        <f t="shared" si="32"/>
        <v>897.67499409675122</v>
      </c>
      <c r="V62" s="1">
        <f t="shared" si="32"/>
        <v>6522.2052808185854</v>
      </c>
      <c r="W62" s="1">
        <f t="shared" si="32"/>
        <v>6522.2052808185854</v>
      </c>
      <c r="X62" s="1">
        <f t="shared" si="32"/>
        <v>241.89327367102953</v>
      </c>
      <c r="Y62" s="1">
        <f t="shared" si="32"/>
        <v>0</v>
      </c>
      <c r="Z62" s="1">
        <f t="shared" si="32"/>
        <v>23276.512804098486</v>
      </c>
      <c r="AA62" s="1">
        <f t="shared" si="32"/>
        <v>183.22417313712913</v>
      </c>
      <c r="AB62" s="1">
        <f t="shared" si="32"/>
        <v>6968698.0549841467</v>
      </c>
      <c r="AC62" s="1">
        <f t="shared" si="32"/>
        <v>0.98833564055314949</v>
      </c>
      <c r="AD62" s="1">
        <f t="shared" si="32"/>
        <v>761686.29371499352</v>
      </c>
      <c r="AE62" s="1">
        <f t="shared" si="32"/>
        <v>11227.757536102694</v>
      </c>
      <c r="AF62" s="1">
        <f t="shared" si="32"/>
        <v>931713.19819591416</v>
      </c>
      <c r="AG62" s="1">
        <f t="shared" si="32"/>
        <v>17953.092529699883</v>
      </c>
      <c r="AH62" s="1">
        <f t="shared" si="32"/>
        <v>85.244830043377817</v>
      </c>
      <c r="AI62" s="1">
        <f t="shared" si="32"/>
        <v>0</v>
      </c>
      <c r="AJ62" s="1">
        <f t="shared" si="32"/>
        <v>21718.589957248521</v>
      </c>
      <c r="AK62" s="1">
        <f t="shared" si="32"/>
        <v>21718.589957248521</v>
      </c>
      <c r="AL62" s="1">
        <f t="shared" si="32"/>
        <v>0</v>
      </c>
      <c r="AM62" s="1">
        <f t="shared" si="32"/>
        <v>1317.3008790263843</v>
      </c>
      <c r="AN62" s="1">
        <f t="shared" si="32"/>
        <v>1.3045922501834111</v>
      </c>
      <c r="AO62" s="1">
        <f t="shared" si="32"/>
        <v>1.0675568695130964</v>
      </c>
      <c r="AP62" s="1">
        <f t="shared" si="32"/>
        <v>0</v>
      </c>
      <c r="AQ62" s="1">
        <f t="shared" si="32"/>
        <v>1186.7352274011898</v>
      </c>
      <c r="AR62" s="1">
        <f t="shared" si="32"/>
        <v>54.462414231357222</v>
      </c>
      <c r="AS62" s="1">
        <f t="shared" si="32"/>
        <v>30.486252695610219</v>
      </c>
      <c r="AT62" s="1">
        <f t="shared" si="32"/>
        <v>0</v>
      </c>
      <c r="AU62" s="1">
        <f t="shared" si="32"/>
        <v>3359144.5270419316</v>
      </c>
      <c r="AV62" s="1">
        <f t="shared" si="32"/>
        <v>516310.4534505523</v>
      </c>
      <c r="AW62" s="1">
        <f t="shared" si="32"/>
        <v>57367.854039326114</v>
      </c>
      <c r="AX62" s="1">
        <f t="shared" si="32"/>
        <v>573678.30748987861</v>
      </c>
      <c r="AY62" s="1">
        <f t="shared" si="32"/>
        <v>0</v>
      </c>
      <c r="AZ62" s="1">
        <f t="shared" si="32"/>
        <v>8451.0156044597952</v>
      </c>
      <c r="BA62" s="1">
        <f t="shared" si="32"/>
        <v>79.676966190473692</v>
      </c>
      <c r="BB62" s="1">
        <f t="shared" si="32"/>
        <v>1468115.1604795589</v>
      </c>
      <c r="BC62" s="1">
        <f t="shared" si="32"/>
        <v>107.49943861867951</v>
      </c>
      <c r="BD62" s="1">
        <f t="shared" si="32"/>
        <v>281.68839434228494</v>
      </c>
      <c r="BE62" s="1">
        <f t="shared" si="32"/>
        <v>680.8297985892508</v>
      </c>
      <c r="BF62" s="1">
        <f t="shared" si="32"/>
        <v>159.25842184998731</v>
      </c>
      <c r="BG62" s="1">
        <f t="shared" si="32"/>
        <v>278.95102143859157</v>
      </c>
      <c r="BH62" s="1">
        <f t="shared" si="32"/>
        <v>37.495399723341492</v>
      </c>
      <c r="BI62" s="1">
        <f t="shared" si="32"/>
        <v>15029.207793014271</v>
      </c>
      <c r="BJ62" s="1">
        <f t="shared" si="32"/>
        <v>14900.540773585981</v>
      </c>
      <c r="BK62" s="1">
        <f t="shared" si="32"/>
        <v>128.66701942830105</v>
      </c>
      <c r="BL62" s="1">
        <f t="shared" si="32"/>
        <v>0</v>
      </c>
      <c r="BM62" s="1">
        <f t="shared" si="32"/>
        <v>0</v>
      </c>
      <c r="BN62" s="1">
        <f t="shared" si="32"/>
        <v>3545.5991955961626</v>
      </c>
      <c r="BO62" s="1">
        <f t="shared" si="32"/>
        <v>0</v>
      </c>
      <c r="BP62" s="1">
        <f t="shared" si="32"/>
        <v>1897.7272553013745</v>
      </c>
      <c r="BQ62" s="1">
        <f t="shared" si="32"/>
        <v>454.88176279159268</v>
      </c>
      <c r="BR62" s="1">
        <f t="shared" si="32"/>
        <v>257.46563741901122</v>
      </c>
      <c r="BS62" s="1">
        <f t="shared" si="32"/>
        <v>4742.8275306847745</v>
      </c>
      <c r="BT62" s="1">
        <f t="shared" si="32"/>
        <v>793048.30965349276</v>
      </c>
      <c r="BU62" s="1">
        <f t="shared" si="32"/>
        <v>248.84130371141774</v>
      </c>
      <c r="BV62" s="1">
        <f t="shared" si="32"/>
        <v>2127.7986473290403</v>
      </c>
      <c r="BW62" s="1">
        <f t="shared" si="32"/>
        <v>0</v>
      </c>
      <c r="BX62" s="1">
        <f t="shared" si="32"/>
        <v>64697.853277079768</v>
      </c>
      <c r="BY62" s="1">
        <f t="shared" si="32"/>
        <v>806245.1517110212</v>
      </c>
      <c r="BZ62" s="1">
        <f t="shared" si="32"/>
        <v>0</v>
      </c>
      <c r="CA62" s="1">
        <f t="shared" si="32"/>
        <v>0</v>
      </c>
      <c r="CB62" s="1">
        <f t="shared" si="32"/>
        <v>21296.672842124713</v>
      </c>
      <c r="CC62" s="1">
        <f t="shared" si="32"/>
        <v>0</v>
      </c>
      <c r="CD62" s="1">
        <f t="shared" si="32"/>
        <v>49616.489691312847</v>
      </c>
      <c r="CE62" s="1">
        <f t="shared" si="32"/>
        <v>2427567.4078095797</v>
      </c>
      <c r="CF62" s="1">
        <f>CF61 - CF55 - CF56 - CF57 - CF58 - CF54</f>
        <v>11957.514549034559</v>
      </c>
      <c r="CH62" s="22">
        <f t="shared" si="15"/>
        <v>2.6730597688769419E-3</v>
      </c>
      <c r="CJ62" s="22">
        <f t="shared" si="16"/>
        <v>2.6936534936847592E-3</v>
      </c>
      <c r="CK62" s="22">
        <f t="shared" si="17"/>
        <v>2.8225592369181506E-3</v>
      </c>
      <c r="CL62" s="22">
        <f t="shared" si="18"/>
        <v>2.8216505624587425E-3</v>
      </c>
      <c r="CM62" s="22">
        <f t="shared" si="19"/>
        <v>2.5956981363446812E-3</v>
      </c>
      <c r="CN62" s="22">
        <f t="shared" si="20"/>
        <v>2.7645119071554695E-3</v>
      </c>
      <c r="CO62" s="69">
        <f t="shared" si="21"/>
        <v>3.2524195436761025</v>
      </c>
      <c r="CQ62" s="22">
        <f t="shared" si="23"/>
        <v>3.1050771586069803E-3</v>
      </c>
      <c r="CR62" s="69">
        <f t="shared" si="24"/>
        <v>0.79515400147485804</v>
      </c>
      <c r="CS62" s="69">
        <f t="shared" si="25"/>
        <v>0.38825403619567922</v>
      </c>
    </row>
    <row r="63" spans="1:100" x14ac:dyDescent="0.25">
      <c r="A63" s="27" t="s">
        <v>238</v>
      </c>
      <c r="B63" s="25">
        <f>+B3+B5+B8+B9+B11+B12+B14+B15+B16+B17+B18+B19+B20+B21+B22+B23+B24+B25+B26+B28+B30+B31+B33+B34+B35+B36+B37+B39+B40+B41+B42+B43+B44+B46+B47+B49+B50+B10</f>
        <v>629799.77213069389</v>
      </c>
      <c r="C63" s="25">
        <f t="shared" ref="C63:P63" si="33">+C3+C5+C8+C9+C11+C12+C14+C15+C16+C17+C18+C19+C20+C21+C22+C23+C24+C25+C26+C28+C30+C31+C33+C34+C35+C36+C37+C39+C40+C41+C42+C43+C44+C46+C47+C49+C50+C10</f>
        <v>29.4135146777</v>
      </c>
      <c r="D63" s="25">
        <f t="shared" si="33"/>
        <v>478871.35343848943</v>
      </c>
      <c r="E63" s="25">
        <f t="shared" si="33"/>
        <v>12042.389346655598</v>
      </c>
      <c r="F63" s="25">
        <f t="shared" si="33"/>
        <v>11935.0864863221</v>
      </c>
      <c r="G63" s="25">
        <f t="shared" si="33"/>
        <v>43645.574050110488</v>
      </c>
      <c r="H63" s="25">
        <f t="shared" si="33"/>
        <v>2058614.8532151601</v>
      </c>
      <c r="I63" s="25">
        <f t="shared" si="33"/>
        <v>1460.1086500275003</v>
      </c>
      <c r="J63" s="25">
        <f t="shared" si="33"/>
        <v>18966.9342957156</v>
      </c>
      <c r="K63" s="25">
        <f t="shared" si="33"/>
        <v>0.82771094979600013</v>
      </c>
      <c r="L63" s="25">
        <f t="shared" si="33"/>
        <v>11879.664100264299</v>
      </c>
      <c r="M63" s="25">
        <f t="shared" si="33"/>
        <v>854.56666397250001</v>
      </c>
      <c r="N63" s="25">
        <f t="shared" si="33"/>
        <v>894.56791044750014</v>
      </c>
      <c r="O63" s="25">
        <f t="shared" si="33"/>
        <v>181.3959672018</v>
      </c>
      <c r="P63" s="25">
        <f t="shared" si="33"/>
        <v>49.953189205908203</v>
      </c>
      <c r="CH63" s="22">
        <f t="shared" si="15"/>
        <v>-1</v>
      </c>
      <c r="CJ63" s="22">
        <f t="shared" si="16"/>
        <v>-1</v>
      </c>
      <c r="CK63" s="22">
        <f t="shared" si="17"/>
        <v>-1</v>
      </c>
      <c r="CL63" s="22">
        <f t="shared" si="18"/>
        <v>-1</v>
      </c>
      <c r="CM63" s="22">
        <f t="shared" si="19"/>
        <v>-1</v>
      </c>
      <c r="CN63" s="22">
        <f t="shared" si="20"/>
        <v>-1</v>
      </c>
      <c r="CO63" s="69">
        <f t="shared" si="21"/>
        <v>-1</v>
      </c>
      <c r="CQ63" s="22">
        <f t="shared" si="23"/>
        <v>-1</v>
      </c>
      <c r="CR63" s="69">
        <f t="shared" si="24"/>
        <v>-1</v>
      </c>
      <c r="CS63" s="69">
        <f t="shared" si="25"/>
        <v>-1</v>
      </c>
    </row>
    <row r="64" spans="1:100" x14ac:dyDescent="0.25">
      <c r="B64" s="25"/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Q79"/>
  <sheetViews>
    <sheetView zoomScale="85" zoomScaleNormal="85" workbookViewId="0">
      <pane xSplit="1" ySplit="2" topLeftCell="BC3" activePane="bottomRight" state="frozen"/>
      <selection pane="topRight" activeCell="B1" sqref="B1"/>
      <selection pane="bottomLeft" activeCell="A3" sqref="A3"/>
      <selection pane="bottomRight" activeCell="CA27" sqref="CA27"/>
    </sheetView>
  </sheetViews>
  <sheetFormatPr defaultRowHeight="15" x14ac:dyDescent="0.25"/>
  <cols>
    <col min="1" max="1" width="19.5703125" style="87" customWidth="1"/>
    <col min="2" max="2" width="9.28515625" style="87" customWidth="1"/>
    <col min="3" max="4" width="6.7109375" style="87" bestFit="1" customWidth="1"/>
    <col min="5" max="6" width="7.7109375" style="87" bestFit="1" customWidth="1"/>
    <col min="7" max="7" width="5.7109375" style="87" bestFit="1" customWidth="1"/>
    <col min="8" max="8" width="7.7109375" style="87" bestFit="1" customWidth="1"/>
    <col min="9" max="9" width="8.85546875" style="87" bestFit="1" customWidth="1"/>
    <col min="10" max="10" width="9" style="87" bestFit="1" customWidth="1"/>
    <col min="11" max="11" width="9.7109375" style="87" bestFit="1" customWidth="1"/>
    <col min="12" max="14" width="9" style="88" customWidth="1"/>
    <col min="16" max="16" width="15.42578125" bestFit="1" customWidth="1"/>
    <col min="17" max="17" width="6" style="87" bestFit="1" customWidth="1"/>
    <col min="18" max="18" width="6.7109375" style="27" bestFit="1" customWidth="1"/>
    <col min="19" max="19" width="9.85546875" style="25" bestFit="1" customWidth="1"/>
    <col min="20" max="20" width="5.7109375" style="25" bestFit="1" customWidth="1"/>
    <col min="21" max="21" width="14.5703125" style="25" bestFit="1" customWidth="1"/>
    <col min="22" max="22" width="6.7109375" style="25" bestFit="1" customWidth="1"/>
    <col min="23" max="23" width="6.7109375" style="88" customWidth="1"/>
    <col min="24" max="24" width="6.7109375" style="25" bestFit="1" customWidth="1"/>
    <col min="25" max="25" width="13.42578125" style="25" bestFit="1" customWidth="1"/>
    <col min="26" max="26" width="7.7109375" style="25" bestFit="1" customWidth="1"/>
    <col min="27" max="27" width="9.28515625" style="25" bestFit="1" customWidth="1"/>
    <col min="28" max="30" width="6.7109375" style="25" bestFit="1" customWidth="1"/>
    <col min="31" max="31" width="5.85546875" style="25" bestFit="1" customWidth="1"/>
    <col min="32" max="32" width="5.85546875" style="88" customWidth="1"/>
    <col min="33" max="33" width="6.7109375" style="25" bestFit="1" customWidth="1"/>
    <col min="34" max="34" width="15.42578125" style="25" bestFit="1" customWidth="1"/>
    <col min="35" max="35" width="6.5703125" style="25" bestFit="1" customWidth="1"/>
    <col min="36" max="37" width="5.7109375" style="25" bestFit="1" customWidth="1"/>
    <col min="38" max="38" width="5.7109375" style="88" customWidth="1"/>
    <col min="39" max="39" width="5.7109375" style="25" bestFit="1" customWidth="1"/>
    <col min="40" max="40" width="6.5703125" style="25" bestFit="1" customWidth="1"/>
    <col min="41" max="41" width="6.140625" style="25" bestFit="1" customWidth="1"/>
    <col min="42" max="42" width="6.7109375" style="25" bestFit="1" customWidth="1"/>
    <col min="43" max="43" width="10" style="25" bestFit="1" customWidth="1"/>
    <col min="44" max="44" width="10" style="88" customWidth="1"/>
    <col min="45" max="45" width="6.7109375" style="25" bestFit="1" customWidth="1"/>
    <col min="46" max="46" width="5.7109375" style="25" bestFit="1" customWidth="1"/>
    <col min="47" max="47" width="6.7109375" style="25" bestFit="1" customWidth="1"/>
    <col min="48" max="48" width="6" style="25" bestFit="1" customWidth="1"/>
    <col min="49" max="49" width="6.7109375" style="25" bestFit="1" customWidth="1"/>
    <col min="50" max="50" width="4.28515625" style="25" bestFit="1" customWidth="1"/>
    <col min="51" max="51" width="6.7109375" style="25" bestFit="1" customWidth="1"/>
    <col min="52" max="52" width="4.5703125" style="25" bestFit="1" customWidth="1"/>
    <col min="53" max="53" width="4.140625" style="25" bestFit="1" customWidth="1"/>
    <col min="54" max="54" width="6.7109375" style="25" bestFit="1" customWidth="1"/>
    <col min="55" max="55" width="4.140625" style="25" bestFit="1" customWidth="1"/>
    <col min="56" max="56" width="5.85546875" style="25" bestFit="1" customWidth="1"/>
    <col min="57" max="57" width="5.7109375" style="25" bestFit="1" customWidth="1"/>
    <col min="58" max="59" width="7.7109375" style="25" bestFit="1" customWidth="1"/>
    <col min="60" max="60" width="5" style="25" bestFit="1" customWidth="1"/>
    <col min="61" max="61" width="5.140625" style="25" bestFit="1" customWidth="1"/>
    <col min="62" max="62" width="5.28515625" style="25" bestFit="1" customWidth="1"/>
    <col min="63" max="63" width="8.7109375" style="25" bestFit="1" customWidth="1"/>
    <col min="64" max="64" width="4.85546875" style="25" bestFit="1" customWidth="1"/>
    <col min="65" max="65" width="7.85546875" style="25" bestFit="1" customWidth="1"/>
    <col min="66" max="66" width="5.85546875" style="25" bestFit="1" customWidth="1"/>
    <col min="67" max="67" width="6" style="25" bestFit="1" customWidth="1"/>
    <col min="68" max="68" width="7.7109375" style="25" bestFit="1" customWidth="1"/>
    <col min="69" max="69" width="5.7109375" style="25" bestFit="1" customWidth="1"/>
    <col min="70" max="70" width="4.140625" style="25" bestFit="1" customWidth="1"/>
    <col min="71" max="71" width="5.7109375" style="25" bestFit="1" customWidth="1"/>
    <col min="72" max="72" width="3.85546875" style="25" bestFit="1" customWidth="1"/>
    <col min="73" max="73" width="5.7109375" style="25" bestFit="1" customWidth="1"/>
    <col min="74" max="74" width="8" style="25" bestFit="1" customWidth="1"/>
    <col min="75" max="76" width="5.28515625" style="25" bestFit="1" customWidth="1"/>
    <col min="77" max="77" width="6.7109375" style="25" bestFit="1" customWidth="1"/>
    <col min="78" max="78" width="6.7109375" style="88" customWidth="1"/>
    <col min="79" max="79" width="6.7109375" style="25" bestFit="1" customWidth="1"/>
    <col min="80" max="80" width="9.140625" style="25" bestFit="1" customWidth="1"/>
    <col min="81" max="81" width="7.140625" style="25" customWidth="1"/>
    <col min="83" max="92" width="9.140625" style="27"/>
  </cols>
  <sheetData>
    <row r="1" spans="1:95" x14ac:dyDescent="0.25">
      <c r="B1" s="87" t="s">
        <v>489</v>
      </c>
      <c r="L1" s="87"/>
      <c r="M1" s="87"/>
      <c r="N1" s="87"/>
      <c r="P1" s="27" t="s">
        <v>490</v>
      </c>
    </row>
    <row r="2" spans="1:95" x14ac:dyDescent="0.25">
      <c r="A2" s="87" t="s">
        <v>52</v>
      </c>
      <c r="B2" s="87" t="s">
        <v>59</v>
      </c>
      <c r="C2" s="87" t="s">
        <v>57</v>
      </c>
      <c r="D2" s="87" t="s">
        <v>60</v>
      </c>
      <c r="E2" s="87" t="s">
        <v>54</v>
      </c>
      <c r="F2" s="87" t="s">
        <v>53</v>
      </c>
      <c r="G2" s="87" t="s">
        <v>61</v>
      </c>
      <c r="H2" s="87" t="s">
        <v>62</v>
      </c>
      <c r="I2" s="87" t="s">
        <v>63</v>
      </c>
      <c r="J2" s="87" t="s">
        <v>64</v>
      </c>
      <c r="K2" s="87" t="s">
        <v>65</v>
      </c>
      <c r="L2" s="87" t="s">
        <v>311</v>
      </c>
      <c r="M2" s="87" t="s">
        <v>314</v>
      </c>
      <c r="N2" s="87" t="s">
        <v>321</v>
      </c>
      <c r="P2" s="25" t="s">
        <v>226</v>
      </c>
      <c r="Q2" s="88" t="s">
        <v>458</v>
      </c>
      <c r="R2" s="25" t="s">
        <v>360</v>
      </c>
      <c r="S2" s="25" t="s">
        <v>178</v>
      </c>
      <c r="T2" s="25" t="s">
        <v>131</v>
      </c>
      <c r="U2" s="25" t="s">
        <v>132</v>
      </c>
      <c r="V2" s="25" t="s">
        <v>133</v>
      </c>
      <c r="W2" s="88" t="s">
        <v>335</v>
      </c>
      <c r="X2" s="25" t="s">
        <v>361</v>
      </c>
      <c r="Y2" s="25" t="s">
        <v>179</v>
      </c>
      <c r="Z2" s="25" t="s">
        <v>134</v>
      </c>
      <c r="AA2" s="25" t="s">
        <v>59</v>
      </c>
      <c r="AB2" s="25" t="s">
        <v>136</v>
      </c>
      <c r="AC2" s="25" t="s">
        <v>137</v>
      </c>
      <c r="AD2" s="25" t="s">
        <v>362</v>
      </c>
      <c r="AE2" s="25" t="s">
        <v>138</v>
      </c>
      <c r="AF2" s="88" t="s">
        <v>459</v>
      </c>
      <c r="AG2" s="25" t="s">
        <v>139</v>
      </c>
      <c r="AH2" s="25" t="s">
        <v>140</v>
      </c>
      <c r="AI2" s="25" t="s">
        <v>141</v>
      </c>
      <c r="AJ2" s="25" t="s">
        <v>142</v>
      </c>
      <c r="AK2" s="25" t="s">
        <v>143</v>
      </c>
      <c r="AL2" s="88" t="s">
        <v>460</v>
      </c>
      <c r="AM2" s="25" t="s">
        <v>363</v>
      </c>
      <c r="AN2" s="25" t="s">
        <v>144</v>
      </c>
      <c r="AO2" s="25" t="s">
        <v>368</v>
      </c>
      <c r="AP2" s="25" t="s">
        <v>57</v>
      </c>
      <c r="AQ2" s="25" t="s">
        <v>128</v>
      </c>
      <c r="AR2" s="88" t="s">
        <v>461</v>
      </c>
      <c r="AS2" s="25" t="s">
        <v>145</v>
      </c>
      <c r="AT2" s="25" t="s">
        <v>146</v>
      </c>
      <c r="AU2" s="25" t="s">
        <v>60</v>
      </c>
      <c r="AV2" s="25" t="s">
        <v>147</v>
      </c>
      <c r="AW2" s="25" t="s">
        <v>148</v>
      </c>
      <c r="AX2" s="25" t="s">
        <v>149</v>
      </c>
      <c r="AY2" s="25" t="s">
        <v>150</v>
      </c>
      <c r="AZ2" s="25" t="s">
        <v>151</v>
      </c>
      <c r="BA2" s="25" t="s">
        <v>152</v>
      </c>
      <c r="BB2" s="25" t="s">
        <v>153</v>
      </c>
      <c r="BC2" s="25" t="s">
        <v>154</v>
      </c>
      <c r="BD2" s="25" t="s">
        <v>155</v>
      </c>
      <c r="BE2" s="25" t="s">
        <v>156</v>
      </c>
      <c r="BF2" s="25" t="s">
        <v>54</v>
      </c>
      <c r="BG2" s="25" t="s">
        <v>53</v>
      </c>
      <c r="BH2" s="25" t="s">
        <v>157</v>
      </c>
      <c r="BI2" s="25" t="s">
        <v>158</v>
      </c>
      <c r="BJ2" s="25" t="s">
        <v>159</v>
      </c>
      <c r="BK2" s="25" t="s">
        <v>160</v>
      </c>
      <c r="BL2" s="25" t="s">
        <v>161</v>
      </c>
      <c r="BM2" s="25" t="s">
        <v>162</v>
      </c>
      <c r="BN2" s="25" t="s">
        <v>163</v>
      </c>
      <c r="BO2" s="25" t="s">
        <v>164</v>
      </c>
      <c r="BP2" s="25" t="s">
        <v>165</v>
      </c>
      <c r="BQ2" s="25" t="s">
        <v>364</v>
      </c>
      <c r="BR2" s="25" t="s">
        <v>166</v>
      </c>
      <c r="BS2" s="25" t="s">
        <v>167</v>
      </c>
      <c r="BT2" s="25" t="s">
        <v>168</v>
      </c>
      <c r="BU2" s="25" t="s">
        <v>61</v>
      </c>
      <c r="BV2" s="25" t="s">
        <v>369</v>
      </c>
      <c r="BW2" s="25" t="s">
        <v>169</v>
      </c>
      <c r="BX2" s="25" t="s">
        <v>170</v>
      </c>
      <c r="BY2" s="25" t="s">
        <v>171</v>
      </c>
      <c r="BZ2" s="88" t="s">
        <v>172</v>
      </c>
      <c r="CA2" s="25" t="s">
        <v>173</v>
      </c>
      <c r="CB2" s="25" t="s">
        <v>174</v>
      </c>
      <c r="CC2" s="25" t="s">
        <v>370</v>
      </c>
      <c r="CE2" s="27" t="s">
        <v>59</v>
      </c>
      <c r="CF2" s="27" t="s">
        <v>57</v>
      </c>
      <c r="CG2" s="27" t="s">
        <v>60</v>
      </c>
      <c r="CH2" s="27" t="s">
        <v>54</v>
      </c>
      <c r="CI2" s="27" t="s">
        <v>53</v>
      </c>
      <c r="CJ2" s="27" t="s">
        <v>61</v>
      </c>
      <c r="CK2" s="27" t="s">
        <v>62</v>
      </c>
      <c r="CL2" s="27" t="s">
        <v>63</v>
      </c>
      <c r="CM2" s="27" t="s">
        <v>64</v>
      </c>
      <c r="CN2" s="27" t="s">
        <v>65</v>
      </c>
      <c r="CO2" s="25" t="s">
        <v>311</v>
      </c>
      <c r="CP2" s="25" t="s">
        <v>314</v>
      </c>
      <c r="CQ2" s="25" t="s">
        <v>321</v>
      </c>
    </row>
    <row r="3" spans="1:95" x14ac:dyDescent="0.25">
      <c r="A3" s="88" t="s">
        <v>0</v>
      </c>
      <c r="B3" s="88">
        <v>28908.424583</v>
      </c>
      <c r="C3" s="88">
        <v>230.99164880999999</v>
      </c>
      <c r="D3" s="88">
        <v>479.07836435000002</v>
      </c>
      <c r="E3" s="88">
        <v>3734.1092715</v>
      </c>
      <c r="F3" s="88">
        <v>3730.5338191000001</v>
      </c>
      <c r="G3" s="88">
        <v>84.830647662000004</v>
      </c>
      <c r="H3" s="88">
        <v>4289.2820596000001</v>
      </c>
      <c r="I3" s="88">
        <v>124.84821540999999</v>
      </c>
      <c r="J3" s="88">
        <v>204.02804599999999</v>
      </c>
      <c r="K3" s="88">
        <v>266.72939000000002</v>
      </c>
      <c r="L3" s="88">
        <v>12.565497693999999</v>
      </c>
      <c r="M3" s="88">
        <v>32.739033046000003</v>
      </c>
      <c r="N3" s="88">
        <v>33.465766604999999</v>
      </c>
      <c r="O3" s="25"/>
      <c r="P3" s="25" t="s">
        <v>0</v>
      </c>
      <c r="Q3" s="88">
        <v>0</v>
      </c>
      <c r="R3" s="25">
        <v>269.06008641868999</v>
      </c>
      <c r="S3" s="25">
        <v>12.736612491584699</v>
      </c>
      <c r="T3" s="25">
        <v>126.403432384567</v>
      </c>
      <c r="U3" s="25">
        <v>126.403432384567</v>
      </c>
      <c r="V3" s="25">
        <v>752.905824363845</v>
      </c>
      <c r="W3" s="88">
        <v>0</v>
      </c>
      <c r="X3" s="25">
        <v>205.55679904718301</v>
      </c>
      <c r="Y3" s="25">
        <v>33.0289333093788</v>
      </c>
      <c r="Z3" s="25">
        <v>1480.6700354562499</v>
      </c>
      <c r="AA3" s="25">
        <v>29174.444816878498</v>
      </c>
      <c r="AB3" s="25">
        <v>402.19180343691301</v>
      </c>
      <c r="AC3" s="25">
        <v>153.82857433747799</v>
      </c>
      <c r="AD3" s="25">
        <v>252.27882445240601</v>
      </c>
      <c r="AE3" s="25">
        <v>0</v>
      </c>
      <c r="AF3" s="88">
        <v>0</v>
      </c>
      <c r="AG3" s="25">
        <v>269.57857913615697</v>
      </c>
      <c r="AH3" s="25">
        <v>269.57857913615697</v>
      </c>
      <c r="AI3" s="25">
        <v>0</v>
      </c>
      <c r="AJ3" s="25">
        <v>97.855645615714494</v>
      </c>
      <c r="AK3" s="25">
        <v>14.734538441485199</v>
      </c>
      <c r="AL3" s="88">
        <v>1146.4464609751101</v>
      </c>
      <c r="AM3" s="25">
        <v>81.427600836188802</v>
      </c>
      <c r="AN3" s="25">
        <v>0</v>
      </c>
      <c r="AO3" s="25">
        <v>33.860987216833102</v>
      </c>
      <c r="AP3" s="25">
        <v>233.697613208441</v>
      </c>
      <c r="AQ3" s="25">
        <v>0</v>
      </c>
      <c r="AR3" s="88">
        <v>4749.4050340338499</v>
      </c>
      <c r="AS3" s="25">
        <v>435.24155738619999</v>
      </c>
      <c r="AT3" s="25">
        <v>48.360152322624302</v>
      </c>
      <c r="AU3" s="25">
        <v>483.60170970882399</v>
      </c>
      <c r="AV3" s="25">
        <v>9.0626571674547102E-2</v>
      </c>
      <c r="AW3" s="25">
        <v>187.44590928156299</v>
      </c>
      <c r="AX3" s="25">
        <v>0.41459388680368398</v>
      </c>
      <c r="AY3" s="25">
        <v>495.15469937680803</v>
      </c>
      <c r="AZ3" s="25">
        <v>0.37690354922094099</v>
      </c>
      <c r="BA3" s="25">
        <v>11.175193310846099</v>
      </c>
      <c r="BB3" s="25">
        <v>210.31221189724201</v>
      </c>
      <c r="BC3" s="25">
        <v>0.33921331646797498</v>
      </c>
      <c r="BD3" s="25">
        <v>0</v>
      </c>
      <c r="BE3" s="25">
        <v>36.448473294862602</v>
      </c>
      <c r="BF3" s="25">
        <v>3772.7346322538001</v>
      </c>
      <c r="BG3" s="25">
        <v>3769.1440091357299</v>
      </c>
      <c r="BH3" s="25">
        <v>3.59062311807293</v>
      </c>
      <c r="BI3" s="25">
        <v>0.42590105645485699</v>
      </c>
      <c r="BJ3" s="25">
        <v>0</v>
      </c>
      <c r="BK3" s="25">
        <v>92.341380151788201</v>
      </c>
      <c r="BL3" s="25">
        <v>3.5428939236208699</v>
      </c>
      <c r="BM3" s="25">
        <v>1393.4130279380699</v>
      </c>
      <c r="BN3" s="25">
        <v>5.6535553253195303</v>
      </c>
      <c r="BO3" s="25">
        <v>7.1611699139646197</v>
      </c>
      <c r="BP3" s="25">
        <v>1990.8049721942</v>
      </c>
      <c r="BQ3" s="25">
        <v>60.972045680487199</v>
      </c>
      <c r="BR3" s="25">
        <v>1.2814726549711399</v>
      </c>
      <c r="BS3" s="25">
        <v>15.453046721892401</v>
      </c>
      <c r="BT3" s="25">
        <v>0</v>
      </c>
      <c r="BU3" s="25">
        <v>85.575585155398201</v>
      </c>
      <c r="BV3" s="25">
        <v>22.972078943602501</v>
      </c>
      <c r="BW3" s="25">
        <v>0</v>
      </c>
      <c r="BX3" s="25">
        <v>0</v>
      </c>
      <c r="BY3" s="25">
        <v>79.287821465130506</v>
      </c>
      <c r="BZ3" s="88">
        <v>0</v>
      </c>
      <c r="CA3" s="25">
        <v>0</v>
      </c>
      <c r="CB3" s="25">
        <v>4325.6986503304097</v>
      </c>
      <c r="CC3" s="25">
        <v>28.066155547690901</v>
      </c>
      <c r="CE3" s="22">
        <f t="shared" ref="CE3:CE34" si="0">+(AA3-B3)/B3</f>
        <v>9.202169876629503E-3</v>
      </c>
      <c r="CF3" s="22">
        <f t="shared" ref="CF3:CF34" si="1">+(AP3-C3)/C3</f>
        <v>1.1714555103534401E-2</v>
      </c>
      <c r="CG3" s="22">
        <f t="shared" ref="CG3:CG34" si="2">+(AU3-D3)/D3</f>
        <v>9.441765054368759E-3</v>
      </c>
      <c r="CH3" s="22">
        <f t="shared" ref="CH3:CH34" si="3">+(BF3-E3)/E3</f>
        <v>1.0343928885156655E-2</v>
      </c>
      <c r="CI3" s="22">
        <f t="shared" ref="CI3:CI34" si="4">+(BG3-F3)/F3</f>
        <v>1.0349776173599902E-2</v>
      </c>
      <c r="CJ3" s="22">
        <f t="shared" ref="CJ3:CJ34" si="5">+(BU3-G3)/G3</f>
        <v>8.781466532783444E-3</v>
      </c>
      <c r="CK3" s="22">
        <f t="shared" ref="CK3:CK34" si="6">+(CB3-H3)/H3</f>
        <v>8.4901366299528474E-3</v>
      </c>
      <c r="CL3" s="22">
        <f t="shared" ref="CL3:CL34" si="7">+(U3-I3)/I3</f>
        <v>1.2456861873913773E-2</v>
      </c>
      <c r="CM3" s="22">
        <f t="shared" ref="CM3:CM34" si="8">+(X3-J3)/J3</f>
        <v>7.4928573652223119E-3</v>
      </c>
      <c r="CN3" s="22">
        <f t="shared" ref="CN3:CN34" si="9">+(AH3-K3)/K3</f>
        <v>1.0681946733192586E-2</v>
      </c>
      <c r="CO3" s="22">
        <f t="shared" ref="CO3:CO34" si="10">+(S3-L3)/L3</f>
        <v>1.3617828895580221E-2</v>
      </c>
      <c r="CP3" s="22">
        <f t="shared" ref="CP3:CP34" si="11">+(Y3-M3)/M3</f>
        <v>8.8548816628601298E-3</v>
      </c>
      <c r="CQ3" s="22">
        <f t="shared" ref="CQ3:CQ34" si="12">+(AO3-N3)/N3</f>
        <v>1.180969844491938E-2</v>
      </c>
    </row>
    <row r="4" spans="1:95" x14ac:dyDescent="0.25">
      <c r="A4" s="88" t="s">
        <v>2</v>
      </c>
      <c r="B4" s="88">
        <v>14025.902491999999</v>
      </c>
      <c r="C4" s="88">
        <v>107.60543077</v>
      </c>
      <c r="D4" s="88">
        <v>264.63090388000001</v>
      </c>
      <c r="E4" s="88">
        <v>1952.6121803000001</v>
      </c>
      <c r="F4" s="88">
        <v>1947.5313338999999</v>
      </c>
      <c r="G4" s="88">
        <v>37.011060155999999</v>
      </c>
      <c r="H4" s="88">
        <v>2192.4923051999999</v>
      </c>
      <c r="I4" s="88">
        <v>57.40532623</v>
      </c>
      <c r="J4" s="88">
        <v>100.91765664</v>
      </c>
      <c r="K4" s="88">
        <v>128.48163901000001</v>
      </c>
      <c r="L4" s="88">
        <v>5.8415548807000004</v>
      </c>
      <c r="M4" s="88">
        <v>16.672251488000001</v>
      </c>
      <c r="N4" s="88">
        <v>16.657020615</v>
      </c>
      <c r="O4" s="25"/>
      <c r="P4" s="25" t="s">
        <v>2</v>
      </c>
      <c r="Q4" s="88">
        <v>0</v>
      </c>
      <c r="R4" s="25">
        <v>138.544953374089</v>
      </c>
      <c r="S4" s="25">
        <v>5.8985322088202103</v>
      </c>
      <c r="T4" s="25">
        <v>57.924782692837397</v>
      </c>
      <c r="U4" s="25">
        <v>57.924782692837397</v>
      </c>
      <c r="V4" s="25">
        <v>387.68756387891699</v>
      </c>
      <c r="W4" s="88">
        <v>0</v>
      </c>
      <c r="X4" s="25">
        <v>101.47864788280199</v>
      </c>
      <c r="Y4" s="25">
        <v>16.7770942133136</v>
      </c>
      <c r="Z4" s="25">
        <v>762.42927671078303</v>
      </c>
      <c r="AA4" s="25">
        <v>14119.7943822704</v>
      </c>
      <c r="AB4" s="25">
        <v>207.09734016631401</v>
      </c>
      <c r="AC4" s="25">
        <v>79.209785579903794</v>
      </c>
      <c r="AD4" s="25">
        <v>129.90396530085599</v>
      </c>
      <c r="AE4" s="25">
        <v>0</v>
      </c>
      <c r="AF4" s="88">
        <v>0</v>
      </c>
      <c r="AG4" s="25">
        <v>129.462524693913</v>
      </c>
      <c r="AH4" s="25">
        <v>129.462524693913</v>
      </c>
      <c r="AI4" s="25">
        <v>0</v>
      </c>
      <c r="AJ4" s="25">
        <v>50.387898018894603</v>
      </c>
      <c r="AK4" s="25">
        <v>7.5871278475569603</v>
      </c>
      <c r="AL4" s="88">
        <v>590.33059174185405</v>
      </c>
      <c r="AM4" s="25">
        <v>41.928909168506898</v>
      </c>
      <c r="AN4" s="25">
        <v>0</v>
      </c>
      <c r="AO4" s="25">
        <v>16.794230933207999</v>
      </c>
      <c r="AP4" s="25">
        <v>108.518878880713</v>
      </c>
      <c r="AQ4" s="25">
        <v>0</v>
      </c>
      <c r="AR4" s="88">
        <v>2423.6634510050299</v>
      </c>
      <c r="AS4" s="25">
        <v>239.697833161262</v>
      </c>
      <c r="AT4" s="25">
        <v>26.633096540396899</v>
      </c>
      <c r="AU4" s="25">
        <v>266.33092970165899</v>
      </c>
      <c r="AV4" s="25">
        <v>4.6665636240921002E-2</v>
      </c>
      <c r="AW4" s="25">
        <v>96.519755197815101</v>
      </c>
      <c r="AX4" s="25">
        <v>0.215759979497015</v>
      </c>
      <c r="AY4" s="25">
        <v>254.96585736617001</v>
      </c>
      <c r="AZ4" s="25">
        <v>0.19614585955455599</v>
      </c>
      <c r="BA4" s="25">
        <v>5.8157324241472201</v>
      </c>
      <c r="BB4" s="25">
        <v>109.44932233006401</v>
      </c>
      <c r="BC4" s="25">
        <v>0.17653156291164401</v>
      </c>
      <c r="BD4" s="25">
        <v>0</v>
      </c>
      <c r="BE4" s="25">
        <v>18.968328269316601</v>
      </c>
      <c r="BF4" s="25">
        <v>1966.6150585145399</v>
      </c>
      <c r="BG4" s="25">
        <v>1961.5164733156901</v>
      </c>
      <c r="BH4" s="25">
        <v>5.0985851988513904</v>
      </c>
      <c r="BI4" s="25">
        <v>0.22164463334380399</v>
      </c>
      <c r="BJ4" s="25">
        <v>0</v>
      </c>
      <c r="BK4" s="25">
        <v>48.0557606838737</v>
      </c>
      <c r="BL4" s="25">
        <v>1.84377060500339</v>
      </c>
      <c r="BM4" s="25">
        <v>725.15204985752598</v>
      </c>
      <c r="BN4" s="25">
        <v>2.9421914630422701</v>
      </c>
      <c r="BO4" s="25">
        <v>3.7267722941847499</v>
      </c>
      <c r="BP4" s="25">
        <v>1036.04357307495</v>
      </c>
      <c r="BQ4" s="25">
        <v>31.395884099290001</v>
      </c>
      <c r="BR4" s="25">
        <v>0.66689833110115204</v>
      </c>
      <c r="BS4" s="25">
        <v>8.0419919471772499</v>
      </c>
      <c r="BT4" s="25">
        <v>0</v>
      </c>
      <c r="BU4" s="25">
        <v>37.262976727348899</v>
      </c>
      <c r="BV4" s="25">
        <v>11.828806116976899</v>
      </c>
      <c r="BW4" s="25">
        <v>0</v>
      </c>
      <c r="BX4" s="25">
        <v>0</v>
      </c>
      <c r="BY4" s="25">
        <v>40.826939475493603</v>
      </c>
      <c r="BZ4" s="88">
        <v>0</v>
      </c>
      <c r="CA4" s="25">
        <v>0</v>
      </c>
      <c r="CB4" s="25">
        <v>2205.8798931860601</v>
      </c>
      <c r="CC4" s="25">
        <v>14.4518663333155</v>
      </c>
      <c r="CE4" s="22">
        <f t="shared" si="0"/>
        <v>6.6941781695655069E-3</v>
      </c>
      <c r="CF4" s="22">
        <f t="shared" si="1"/>
        <v>8.4888662605277325E-3</v>
      </c>
      <c r="CG4" s="22">
        <f t="shared" si="2"/>
        <v>6.4241394211081238E-3</v>
      </c>
      <c r="CH4" s="22">
        <f t="shared" si="3"/>
        <v>7.1713565836654765E-3</v>
      </c>
      <c r="CI4" s="22">
        <f t="shared" si="4"/>
        <v>7.1809573341674532E-3</v>
      </c>
      <c r="CJ4" s="22">
        <f t="shared" si="5"/>
        <v>6.8065213556996991E-3</v>
      </c>
      <c r="CK4" s="22">
        <f t="shared" si="6"/>
        <v>6.1061048899959556E-3</v>
      </c>
      <c r="CL4" s="22">
        <f t="shared" si="7"/>
        <v>9.0489244979837617E-3</v>
      </c>
      <c r="CM4" s="22">
        <f t="shared" si="8"/>
        <v>5.5589008056656916E-3</v>
      </c>
      <c r="CN4" s="22">
        <f t="shared" si="9"/>
        <v>7.6344424889897523E-3</v>
      </c>
      <c r="CO4" s="22">
        <f t="shared" si="10"/>
        <v>9.7537948857517685E-3</v>
      </c>
      <c r="CP4" s="22">
        <f t="shared" si="11"/>
        <v>6.2884563245138502E-3</v>
      </c>
      <c r="CQ4" s="22">
        <f t="shared" si="12"/>
        <v>8.2373865878773919E-3</v>
      </c>
    </row>
    <row r="5" spans="1:95" x14ac:dyDescent="0.25">
      <c r="A5" s="88" t="s">
        <v>3</v>
      </c>
      <c r="B5" s="88">
        <v>43215.597702999999</v>
      </c>
      <c r="C5" s="88">
        <v>345.80524797999999</v>
      </c>
      <c r="D5" s="88">
        <v>702.77775354000005</v>
      </c>
      <c r="E5" s="88">
        <v>5632.6744177</v>
      </c>
      <c r="F5" s="88">
        <v>5629.8638856999996</v>
      </c>
      <c r="G5" s="88">
        <v>133.01311039000001</v>
      </c>
      <c r="H5" s="88">
        <v>6399.0116648000003</v>
      </c>
      <c r="I5" s="88">
        <v>185.83743045</v>
      </c>
      <c r="J5" s="88">
        <v>304.78363450000001</v>
      </c>
      <c r="K5" s="88">
        <v>393.32266111000001</v>
      </c>
      <c r="L5" s="88">
        <v>18.643957473</v>
      </c>
      <c r="M5" s="88">
        <v>47.749137572999999</v>
      </c>
      <c r="N5" s="88">
        <v>51.156292360000002</v>
      </c>
      <c r="O5" s="25"/>
      <c r="P5" s="25" t="s">
        <v>3</v>
      </c>
      <c r="Q5" s="88">
        <v>0</v>
      </c>
      <c r="R5" s="25">
        <v>401.71077788157498</v>
      </c>
      <c r="S5" s="25">
        <v>18.899248878241</v>
      </c>
      <c r="T5" s="25">
        <v>188.16634460443601</v>
      </c>
      <c r="U5" s="25">
        <v>188.16634460443601</v>
      </c>
      <c r="V5" s="25">
        <v>1124.0999923654399</v>
      </c>
      <c r="W5" s="88">
        <v>0</v>
      </c>
      <c r="X5" s="25">
        <v>307.12568480586998</v>
      </c>
      <c r="Y5" s="25">
        <v>48.185857282273901</v>
      </c>
      <c r="Z5" s="25">
        <v>2210.6629578513598</v>
      </c>
      <c r="AA5" s="25">
        <v>43618.974225543803</v>
      </c>
      <c r="AB5" s="25">
        <v>600.47859602098197</v>
      </c>
      <c r="AC5" s="25">
        <v>229.66844335384201</v>
      </c>
      <c r="AD5" s="25">
        <v>376.65618359835997</v>
      </c>
      <c r="AE5" s="25">
        <v>0</v>
      </c>
      <c r="AF5" s="88">
        <v>0</v>
      </c>
      <c r="AG5" s="25">
        <v>397.60287799098302</v>
      </c>
      <c r="AH5" s="25">
        <v>397.60287799098302</v>
      </c>
      <c r="AI5" s="25">
        <v>0</v>
      </c>
      <c r="AJ5" s="25">
        <v>146.09998023528601</v>
      </c>
      <c r="AK5" s="25">
        <v>21.998890235544501</v>
      </c>
      <c r="AL5" s="88">
        <v>1711.6616214850101</v>
      </c>
      <c r="AM5" s="25">
        <v>121.57271627378699</v>
      </c>
      <c r="AN5" s="25">
        <v>0</v>
      </c>
      <c r="AO5" s="25">
        <v>51.758552668228603</v>
      </c>
      <c r="AP5" s="25">
        <v>349.87493746038501</v>
      </c>
      <c r="AQ5" s="25">
        <v>0</v>
      </c>
      <c r="AR5" s="88">
        <v>7086.9455379002102</v>
      </c>
      <c r="AS5" s="25">
        <v>638.65264041843704</v>
      </c>
      <c r="AT5" s="25">
        <v>70.961397589245806</v>
      </c>
      <c r="AU5" s="25">
        <v>709.61403800768301</v>
      </c>
      <c r="AV5" s="25">
        <v>0.135306897602395</v>
      </c>
      <c r="AW5" s="25">
        <v>279.859508916918</v>
      </c>
      <c r="AX5" s="25">
        <v>0.62569105243142198</v>
      </c>
      <c r="AY5" s="25">
        <v>739.27361455129903</v>
      </c>
      <c r="AZ5" s="25">
        <v>0.56881028599458705</v>
      </c>
      <c r="BA5" s="25">
        <v>16.8652215027805</v>
      </c>
      <c r="BB5" s="25">
        <v>317.39606602842798</v>
      </c>
      <c r="BC5" s="25">
        <v>0.51192913639445004</v>
      </c>
      <c r="BD5" s="25">
        <v>0</v>
      </c>
      <c r="BE5" s="25">
        <v>55.006781820687003</v>
      </c>
      <c r="BF5" s="25">
        <v>5691.0873801256703</v>
      </c>
      <c r="BG5" s="25">
        <v>5688.2636437683504</v>
      </c>
      <c r="BH5" s="25">
        <v>2.8237363573141101</v>
      </c>
      <c r="BI5" s="25">
        <v>0.64275551359424998</v>
      </c>
      <c r="BJ5" s="25">
        <v>0</v>
      </c>
      <c r="BK5" s="25">
        <v>139.358504825366</v>
      </c>
      <c r="BL5" s="25">
        <v>5.3468144667294899</v>
      </c>
      <c r="BM5" s="25">
        <v>2102.8911600169699</v>
      </c>
      <c r="BN5" s="25">
        <v>8.5321534487452908</v>
      </c>
      <c r="BO5" s="25">
        <v>10.80739308851</v>
      </c>
      <c r="BP5" s="25">
        <v>3004.4551869795</v>
      </c>
      <c r="BQ5" s="25">
        <v>91.032206539372694</v>
      </c>
      <c r="BR5" s="25">
        <v>1.9339552149782</v>
      </c>
      <c r="BS5" s="25">
        <v>23.321220387241802</v>
      </c>
      <c r="BT5" s="25">
        <v>0</v>
      </c>
      <c r="BU5" s="25">
        <v>134.1712112859</v>
      </c>
      <c r="BV5" s="25">
        <v>34.297662349789697</v>
      </c>
      <c r="BW5" s="25">
        <v>0</v>
      </c>
      <c r="BX5" s="25">
        <v>0</v>
      </c>
      <c r="BY5" s="25">
        <v>118.377914916595</v>
      </c>
      <c r="BZ5" s="88">
        <v>0</v>
      </c>
      <c r="CA5" s="25">
        <v>0</v>
      </c>
      <c r="CB5" s="25">
        <v>6454.3269965883401</v>
      </c>
      <c r="CC5" s="25">
        <v>41.903213072308297</v>
      </c>
      <c r="CE5" s="22">
        <f t="shared" si="0"/>
        <v>9.3340493706928779E-3</v>
      </c>
      <c r="CF5" s="22">
        <f t="shared" si="1"/>
        <v>1.1768732557293051E-2</v>
      </c>
      <c r="CG5" s="22">
        <f t="shared" si="2"/>
        <v>9.7275197361435216E-3</v>
      </c>
      <c r="CH5" s="22">
        <f t="shared" si="3"/>
        <v>1.037037792245093E-2</v>
      </c>
      <c r="CI5" s="22">
        <f t="shared" si="4"/>
        <v>1.0373209593341629E-2</v>
      </c>
      <c r="CJ5" s="22">
        <f t="shared" si="5"/>
        <v>8.7066672789200359E-3</v>
      </c>
      <c r="CK5" s="22">
        <f t="shared" si="6"/>
        <v>8.6443555170591588E-3</v>
      </c>
      <c r="CL5" s="22">
        <f t="shared" si="7"/>
        <v>1.2531997180528205E-2</v>
      </c>
      <c r="CM5" s="22">
        <f t="shared" si="8"/>
        <v>7.6843046698098711E-3</v>
      </c>
      <c r="CN5" s="22">
        <f t="shared" si="9"/>
        <v>1.088220258884591E-2</v>
      </c>
      <c r="CO5" s="22">
        <f t="shared" si="10"/>
        <v>1.3692983671021034E-2</v>
      </c>
      <c r="CP5" s="22">
        <f t="shared" si="11"/>
        <v>9.1461276888244233E-3</v>
      </c>
      <c r="CQ5" s="22">
        <f t="shared" si="12"/>
        <v>1.1772946795876845E-2</v>
      </c>
    </row>
    <row r="6" spans="1:95" x14ac:dyDescent="0.25">
      <c r="A6" s="88" t="s">
        <v>4</v>
      </c>
      <c r="B6" s="88">
        <v>125426.3023</v>
      </c>
      <c r="C6" s="88">
        <v>838.99122482999996</v>
      </c>
      <c r="D6" s="88">
        <v>1982.6795149</v>
      </c>
      <c r="E6" s="88">
        <v>17704.113398000001</v>
      </c>
      <c r="F6" s="88">
        <v>17070.486654</v>
      </c>
      <c r="G6" s="88">
        <v>378.48366620000002</v>
      </c>
      <c r="H6" s="88">
        <v>20085.011761999998</v>
      </c>
      <c r="I6" s="88">
        <v>314.82406194999999</v>
      </c>
      <c r="J6" s="88">
        <v>226.46902057</v>
      </c>
      <c r="K6" s="88">
        <v>524.74786272999995</v>
      </c>
      <c r="L6" s="88">
        <v>35.805491891999999</v>
      </c>
      <c r="M6" s="88">
        <v>45.202026613999998</v>
      </c>
      <c r="N6" s="88">
        <v>84.852175172000003</v>
      </c>
      <c r="O6" s="25"/>
      <c r="P6" s="25" t="s">
        <v>4</v>
      </c>
      <c r="Q6" s="88">
        <v>0</v>
      </c>
      <c r="R6" s="25">
        <v>1117.85507307942</v>
      </c>
      <c r="S6" s="25">
        <v>35.9336970734715</v>
      </c>
      <c r="T6" s="25">
        <v>2121.8800995281399</v>
      </c>
      <c r="U6" s="25">
        <v>2121.8800995281399</v>
      </c>
      <c r="V6" s="25">
        <v>3129.01592934577</v>
      </c>
      <c r="W6" s="88">
        <v>0</v>
      </c>
      <c r="X6" s="25">
        <v>627.98889383513097</v>
      </c>
      <c r="Y6" s="25">
        <v>45.363590494950699</v>
      </c>
      <c r="Z6" s="25">
        <v>6152.2463856265404</v>
      </c>
      <c r="AA6" s="25">
        <v>125893.145235554</v>
      </c>
      <c r="AB6" s="25">
        <v>1672.0746042414</v>
      </c>
      <c r="AC6" s="25">
        <v>639.73963738333498</v>
      </c>
      <c r="AD6" s="25">
        <v>1049.17272489482</v>
      </c>
      <c r="AE6" s="25">
        <v>0</v>
      </c>
      <c r="AF6" s="88">
        <v>0</v>
      </c>
      <c r="AG6" s="25">
        <v>1749.9168782839199</v>
      </c>
      <c r="AH6" s="25">
        <v>1749.9168782839199</v>
      </c>
      <c r="AI6" s="25">
        <v>0</v>
      </c>
      <c r="AJ6" s="25">
        <v>405.45821582112899</v>
      </c>
      <c r="AK6" s="25">
        <v>61.223492710860697</v>
      </c>
      <c r="AL6" s="88">
        <v>4762.97999457677</v>
      </c>
      <c r="AM6" s="25">
        <v>337.96575998531398</v>
      </c>
      <c r="AN6" s="25">
        <v>0</v>
      </c>
      <c r="AO6" s="25">
        <v>323.92978430200299</v>
      </c>
      <c r="AP6" s="25">
        <v>842.25020441290098</v>
      </c>
      <c r="AQ6" s="25">
        <v>0</v>
      </c>
      <c r="AR6" s="88">
        <v>21916.4658959074</v>
      </c>
      <c r="AS6" s="25">
        <v>1791.0095180846799</v>
      </c>
      <c r="AT6" s="25">
        <v>199.001014341314</v>
      </c>
      <c r="AU6" s="25">
        <v>1990.01053242599</v>
      </c>
      <c r="AV6" s="25">
        <v>0.3768053463962</v>
      </c>
      <c r="AW6" s="25">
        <v>778.20721232314804</v>
      </c>
      <c r="AX6" s="25">
        <v>1.8847362726642301</v>
      </c>
      <c r="AY6" s="25">
        <v>2057.26826214624</v>
      </c>
      <c r="AZ6" s="25">
        <v>1.7133973636805</v>
      </c>
      <c r="BA6" s="25">
        <v>50.802232628350303</v>
      </c>
      <c r="BB6" s="25">
        <v>956.07574882388894</v>
      </c>
      <c r="BC6" s="25">
        <v>1.5420573131128701</v>
      </c>
      <c r="BD6" s="25">
        <v>0</v>
      </c>
      <c r="BE6" s="25">
        <v>165.69410191974001</v>
      </c>
      <c r="BF6" s="25">
        <v>17770.431134776001</v>
      </c>
      <c r="BG6" s="25">
        <v>17134.462821275501</v>
      </c>
      <c r="BH6" s="25">
        <v>635.968313500465</v>
      </c>
      <c r="BI6" s="25">
        <v>1.93613938383791</v>
      </c>
      <c r="BJ6" s="25">
        <v>0</v>
      </c>
      <c r="BK6" s="25">
        <v>419.78233052177802</v>
      </c>
      <c r="BL6" s="25">
        <v>16.105936248412299</v>
      </c>
      <c r="BM6" s="25">
        <v>6334.4302381637599</v>
      </c>
      <c r="BN6" s="25">
        <v>25.700960613856001</v>
      </c>
      <c r="BO6" s="25">
        <v>32.554551854754003</v>
      </c>
      <c r="BP6" s="25">
        <v>9050.1655396338101</v>
      </c>
      <c r="BQ6" s="25">
        <v>252.66004093830901</v>
      </c>
      <c r="BR6" s="25">
        <v>5.8255516709149697</v>
      </c>
      <c r="BS6" s="25">
        <v>70.249298863010296</v>
      </c>
      <c r="BT6" s="25">
        <v>0</v>
      </c>
      <c r="BU6" s="25">
        <v>379.83233654447002</v>
      </c>
      <c r="BV6" s="25">
        <v>95.455774978040495</v>
      </c>
      <c r="BW6" s="25">
        <v>0</v>
      </c>
      <c r="BX6" s="25">
        <v>0</v>
      </c>
      <c r="BY6" s="25">
        <v>328.84539961581203</v>
      </c>
      <c r="BZ6" s="88">
        <v>0</v>
      </c>
      <c r="CA6" s="25">
        <v>0</v>
      </c>
      <c r="CB6" s="25">
        <v>20158.853309866299</v>
      </c>
      <c r="CC6" s="25">
        <v>116.618641095334</v>
      </c>
      <c r="CE6" s="22">
        <f t="shared" si="0"/>
        <v>3.7220497375214361E-3</v>
      </c>
      <c r="CF6" s="22">
        <f t="shared" si="1"/>
        <v>3.8844024662610371E-3</v>
      </c>
      <c r="CG6" s="22">
        <f t="shared" si="2"/>
        <v>3.6975302719864157E-3</v>
      </c>
      <c r="CH6" s="22">
        <f t="shared" si="3"/>
        <v>3.74589426113209E-3</v>
      </c>
      <c r="CI6" s="22">
        <f t="shared" si="4"/>
        <v>3.7477646989349392E-3</v>
      </c>
      <c r="CJ6" s="22">
        <f t="shared" si="5"/>
        <v>3.5633515126577164E-3</v>
      </c>
      <c r="CK6" s="22">
        <f t="shared" si="6"/>
        <v>3.6764503173458973E-3</v>
      </c>
      <c r="CL6" s="22">
        <f t="shared" si="7"/>
        <v>5.739891755367589</v>
      </c>
      <c r="CM6" s="22">
        <f t="shared" si="8"/>
        <v>1.7729571676273663</v>
      </c>
      <c r="CN6" s="22">
        <f t="shared" si="9"/>
        <v>2.334776570942052</v>
      </c>
      <c r="CO6" s="22">
        <f t="shared" si="10"/>
        <v>3.5806010390306972E-3</v>
      </c>
      <c r="CP6" s="22">
        <f t="shared" si="11"/>
        <v>3.5742618872018051E-3</v>
      </c>
      <c r="CQ6" s="22">
        <f t="shared" si="12"/>
        <v>2.817577848126811</v>
      </c>
    </row>
    <row r="7" spans="1:95" x14ac:dyDescent="0.25">
      <c r="A7" s="88" t="s">
        <v>5</v>
      </c>
      <c r="B7" s="88">
        <v>35169.016151999997</v>
      </c>
      <c r="C7" s="88">
        <v>266.28532904999997</v>
      </c>
      <c r="D7" s="88">
        <v>729.90455392000001</v>
      </c>
      <c r="E7" s="88">
        <v>5073.3980324000004</v>
      </c>
      <c r="F7" s="88">
        <v>5055.6424532999999</v>
      </c>
      <c r="G7" s="88">
        <v>118.13650337</v>
      </c>
      <c r="H7" s="88">
        <v>5648.2384720999999</v>
      </c>
      <c r="I7" s="88">
        <v>140.26942725000001</v>
      </c>
      <c r="J7" s="88">
        <v>247.59340429</v>
      </c>
      <c r="K7" s="88">
        <v>285.50419563000003</v>
      </c>
      <c r="L7" s="88">
        <v>14.058407323999999</v>
      </c>
      <c r="M7" s="88">
        <v>32.236901977000002</v>
      </c>
      <c r="N7" s="88">
        <v>50.153266360000003</v>
      </c>
      <c r="O7" s="25"/>
      <c r="P7" s="25" t="s">
        <v>5</v>
      </c>
      <c r="Q7" s="88">
        <v>0</v>
      </c>
      <c r="R7" s="25">
        <v>361.668633788612</v>
      </c>
      <c r="S7" s="25">
        <v>14.251209897868501</v>
      </c>
      <c r="T7" s="25">
        <v>142.014323171749</v>
      </c>
      <c r="U7" s="25">
        <v>142.014323171749</v>
      </c>
      <c r="V7" s="25">
        <v>1012.04975471827</v>
      </c>
      <c r="W7" s="88">
        <v>0</v>
      </c>
      <c r="X7" s="25">
        <v>249.300534717624</v>
      </c>
      <c r="Y7" s="25">
        <v>32.532370502579198</v>
      </c>
      <c r="Z7" s="25">
        <v>1990.30473503402</v>
      </c>
      <c r="AA7" s="25">
        <v>35470.887441946899</v>
      </c>
      <c r="AB7" s="25">
        <v>540.62299128692803</v>
      </c>
      <c r="AC7" s="25">
        <v>206.775080140928</v>
      </c>
      <c r="AD7" s="25">
        <v>339.11122889101301</v>
      </c>
      <c r="AE7" s="25">
        <v>0</v>
      </c>
      <c r="AF7" s="88">
        <v>0</v>
      </c>
      <c r="AG7" s="25">
        <v>288.59347146069001</v>
      </c>
      <c r="AH7" s="25">
        <v>288.59347146069001</v>
      </c>
      <c r="AI7" s="25">
        <v>0</v>
      </c>
      <c r="AJ7" s="25">
        <v>131.53674658350999</v>
      </c>
      <c r="AK7" s="25">
        <v>19.806040986021799</v>
      </c>
      <c r="AL7" s="88">
        <v>1541.0436907359899</v>
      </c>
      <c r="AM7" s="25">
        <v>109.454319034937</v>
      </c>
      <c r="AN7" s="25">
        <v>0</v>
      </c>
      <c r="AO7" s="25">
        <v>50.6387657854427</v>
      </c>
      <c r="AP7" s="25">
        <v>269.33590361408801</v>
      </c>
      <c r="AQ7" s="25">
        <v>0</v>
      </c>
      <c r="AR7" s="88">
        <v>6260.5023993028899</v>
      </c>
      <c r="AS7" s="25">
        <v>661.95159718361901</v>
      </c>
      <c r="AT7" s="25">
        <v>73.550166481176902</v>
      </c>
      <c r="AU7" s="25">
        <v>735.50176366479604</v>
      </c>
      <c r="AV7" s="25">
        <v>0.121819521385454</v>
      </c>
      <c r="AW7" s="25">
        <v>251.96316215743099</v>
      </c>
      <c r="AX7" s="25">
        <v>0.56119616149428098</v>
      </c>
      <c r="AY7" s="25">
        <v>665.58303324376504</v>
      </c>
      <c r="AZ7" s="25">
        <v>0.51017806834048096</v>
      </c>
      <c r="BA7" s="25">
        <v>15.126778245867699</v>
      </c>
      <c r="BB7" s="25">
        <v>284.679407942426</v>
      </c>
      <c r="BC7" s="25">
        <v>0.45916063988227301</v>
      </c>
      <c r="BD7" s="25">
        <v>0</v>
      </c>
      <c r="BE7" s="25">
        <v>49.336771794568897</v>
      </c>
      <c r="BF7" s="25">
        <v>5119.7434400417796</v>
      </c>
      <c r="BG7" s="25">
        <v>5101.9265946168998</v>
      </c>
      <c r="BH7" s="25">
        <v>17.816845424880199</v>
      </c>
      <c r="BI7" s="25">
        <v>0.57650153757932399</v>
      </c>
      <c r="BJ7" s="25">
        <v>0</v>
      </c>
      <c r="BK7" s="25">
        <v>124.993615264339</v>
      </c>
      <c r="BL7" s="25">
        <v>4.7956739497389096</v>
      </c>
      <c r="BM7" s="25">
        <v>1886.1284848677301</v>
      </c>
      <c r="BN7" s="25">
        <v>7.6526690129556796</v>
      </c>
      <c r="BO7" s="25">
        <v>9.6933828190433005</v>
      </c>
      <c r="BP7" s="25">
        <v>2694.7608689266199</v>
      </c>
      <c r="BQ7" s="25">
        <v>81.958148289473101</v>
      </c>
      <c r="BR7" s="25">
        <v>1.7346051907728099</v>
      </c>
      <c r="BS7" s="25">
        <v>20.9173001955314</v>
      </c>
      <c r="BT7" s="25">
        <v>0</v>
      </c>
      <c r="BU7" s="25">
        <v>119.047858357861</v>
      </c>
      <c r="BV7" s="25">
        <v>30.878885352098798</v>
      </c>
      <c r="BW7" s="25">
        <v>0</v>
      </c>
      <c r="BX7" s="25">
        <v>0</v>
      </c>
      <c r="BY7" s="25">
        <v>106.578025185199</v>
      </c>
      <c r="BZ7" s="88">
        <v>0</v>
      </c>
      <c r="CA7" s="25">
        <v>0</v>
      </c>
      <c r="CB7" s="25">
        <v>5691.0160108787004</v>
      </c>
      <c r="CC7" s="25">
        <v>37.726305749142</v>
      </c>
      <c r="CE7" s="22">
        <f t="shared" si="0"/>
        <v>8.5834442636159997E-3</v>
      </c>
      <c r="CF7" s="22">
        <f t="shared" si="1"/>
        <v>1.1456036932155718E-2</v>
      </c>
      <c r="CG7" s="22">
        <f t="shared" si="2"/>
        <v>7.6684132394240481E-3</v>
      </c>
      <c r="CH7" s="22">
        <f t="shared" si="3"/>
        <v>9.1349835644287721E-3</v>
      </c>
      <c r="CI7" s="22">
        <f t="shared" si="4"/>
        <v>9.1549475154613733E-3</v>
      </c>
      <c r="CJ7" s="22">
        <f t="shared" si="5"/>
        <v>7.7144232465275056E-3</v>
      </c>
      <c r="CK7" s="22">
        <f t="shared" si="6"/>
        <v>7.5736070617422021E-3</v>
      </c>
      <c r="CL7" s="22">
        <f t="shared" si="7"/>
        <v>1.2439602527492257E-2</v>
      </c>
      <c r="CM7" s="22">
        <f t="shared" si="8"/>
        <v>6.8948946056110972E-3</v>
      </c>
      <c r="CN7" s="22">
        <f t="shared" si="9"/>
        <v>1.0820421829084223E-2</v>
      </c>
      <c r="CO7" s="22">
        <f t="shared" si="10"/>
        <v>1.3714396618694922E-2</v>
      </c>
      <c r="CP7" s="22">
        <f t="shared" si="11"/>
        <v>9.1655372402100893E-3</v>
      </c>
      <c r="CQ7" s="22">
        <f t="shared" si="12"/>
        <v>9.6803151754420828E-3</v>
      </c>
    </row>
    <row r="8" spans="1:95" x14ac:dyDescent="0.25">
      <c r="A8" s="88" t="s">
        <v>6</v>
      </c>
      <c r="B8" s="88">
        <v>26263.602905</v>
      </c>
      <c r="C8" s="88">
        <v>197.70467249000001</v>
      </c>
      <c r="D8" s="88">
        <v>512.02976611999998</v>
      </c>
      <c r="E8" s="88">
        <v>3460.6283398999999</v>
      </c>
      <c r="F8" s="88">
        <v>3452.0216089999999</v>
      </c>
      <c r="G8" s="88">
        <v>87.188361438000001</v>
      </c>
      <c r="H8" s="88">
        <v>3741.6671179</v>
      </c>
      <c r="I8" s="88">
        <v>109.31641080999999</v>
      </c>
      <c r="J8" s="88">
        <v>185.51946258999999</v>
      </c>
      <c r="K8" s="88">
        <v>236.80400632999999</v>
      </c>
      <c r="L8" s="88">
        <v>10.200681855999999</v>
      </c>
      <c r="M8" s="88">
        <v>25.425855122000002</v>
      </c>
      <c r="N8" s="88">
        <v>34.542932618000002</v>
      </c>
      <c r="O8" s="25"/>
      <c r="P8" s="25" t="s">
        <v>6</v>
      </c>
      <c r="Q8" s="88">
        <v>0</v>
      </c>
      <c r="R8" s="25">
        <v>233.19266943328901</v>
      </c>
      <c r="S8" s="25">
        <v>10.338395204480999</v>
      </c>
      <c r="T8" s="25">
        <v>110.57088552769901</v>
      </c>
      <c r="U8" s="25">
        <v>110.57088552769901</v>
      </c>
      <c r="V8" s="25">
        <v>652.53862421997701</v>
      </c>
      <c r="W8" s="88">
        <v>0</v>
      </c>
      <c r="X8" s="25">
        <v>186.65562784802401</v>
      </c>
      <c r="Y8" s="25">
        <v>25.6307136659279</v>
      </c>
      <c r="Z8" s="25">
        <v>1283.2870405839999</v>
      </c>
      <c r="AA8" s="25">
        <v>26471.0095246284</v>
      </c>
      <c r="AB8" s="25">
        <v>348.57703728659499</v>
      </c>
      <c r="AC8" s="25">
        <v>133.322264541609</v>
      </c>
      <c r="AD8" s="25">
        <v>218.64845740223799</v>
      </c>
      <c r="AE8" s="25">
        <v>0</v>
      </c>
      <c r="AF8" s="88">
        <v>0</v>
      </c>
      <c r="AG8" s="25">
        <v>239.021656831451</v>
      </c>
      <c r="AH8" s="25">
        <v>239.021656831451</v>
      </c>
      <c r="AI8" s="25">
        <v>0</v>
      </c>
      <c r="AJ8" s="25">
        <v>84.8109095767566</v>
      </c>
      <c r="AK8" s="25">
        <v>12.770326865224799</v>
      </c>
      <c r="AL8" s="88">
        <v>993.61778315368895</v>
      </c>
      <c r="AM8" s="25">
        <v>70.572844693133106</v>
      </c>
      <c r="AN8" s="25">
        <v>0</v>
      </c>
      <c r="AO8" s="25">
        <v>34.871288094267001</v>
      </c>
      <c r="AP8" s="25">
        <v>199.861184124517</v>
      </c>
      <c r="AQ8" s="25">
        <v>0</v>
      </c>
      <c r="AR8" s="88">
        <v>4136.7034942156197</v>
      </c>
      <c r="AS8" s="25">
        <v>464.11302272414099</v>
      </c>
      <c r="AT8" s="25">
        <v>51.568089150504001</v>
      </c>
      <c r="AU8" s="25">
        <v>515.68111187464501</v>
      </c>
      <c r="AV8" s="25">
        <v>7.8545462738118396E-2</v>
      </c>
      <c r="AW8" s="25">
        <v>162.45813277909099</v>
      </c>
      <c r="AX8" s="25">
        <v>0.38316896222931301</v>
      </c>
      <c r="AY8" s="25">
        <v>429.14745717356402</v>
      </c>
      <c r="AZ8" s="25">
        <v>0.348335776715885</v>
      </c>
      <c r="BA8" s="25">
        <v>10.328150145780601</v>
      </c>
      <c r="BB8" s="25">
        <v>194.37123662758901</v>
      </c>
      <c r="BC8" s="25">
        <v>0.31350211709849701</v>
      </c>
      <c r="BD8" s="25">
        <v>0</v>
      </c>
      <c r="BE8" s="25">
        <v>33.685792677347997</v>
      </c>
      <c r="BF8" s="25">
        <v>3492.0828788373901</v>
      </c>
      <c r="BG8" s="25">
        <v>3483.45522587509</v>
      </c>
      <c r="BH8" s="25">
        <v>8.6276529622954499</v>
      </c>
      <c r="BI8" s="25">
        <v>0.39361934423518902</v>
      </c>
      <c r="BJ8" s="25">
        <v>0</v>
      </c>
      <c r="BK8" s="25">
        <v>85.342210243776094</v>
      </c>
      <c r="BL8" s="25">
        <v>3.2743556209593301</v>
      </c>
      <c r="BM8" s="25">
        <v>1287.7966999013399</v>
      </c>
      <c r="BN8" s="25">
        <v>5.2250329602010499</v>
      </c>
      <c r="BO8" s="25">
        <v>6.6183758439568496</v>
      </c>
      <c r="BP8" s="25">
        <v>1839.9086457558201</v>
      </c>
      <c r="BQ8" s="25">
        <v>52.844074629911198</v>
      </c>
      <c r="BR8" s="25">
        <v>1.18434068684998</v>
      </c>
      <c r="BS8" s="25">
        <v>14.2817592111862</v>
      </c>
      <c r="BT8" s="25">
        <v>0</v>
      </c>
      <c r="BU8" s="25">
        <v>87.810083420691498</v>
      </c>
      <c r="BV8" s="25">
        <v>19.909739623080799</v>
      </c>
      <c r="BW8" s="25">
        <v>0</v>
      </c>
      <c r="BX8" s="25">
        <v>0</v>
      </c>
      <c r="BY8" s="25">
        <v>68.718224554612306</v>
      </c>
      <c r="BZ8" s="88">
        <v>0</v>
      </c>
      <c r="CA8" s="25">
        <v>0</v>
      </c>
      <c r="CB8" s="25">
        <v>3769.4784670160898</v>
      </c>
      <c r="CC8" s="25">
        <v>24.324735752593998</v>
      </c>
      <c r="CE8" s="22">
        <f t="shared" si="0"/>
        <v>7.8971122270857456E-3</v>
      </c>
      <c r="CF8" s="22">
        <f t="shared" si="1"/>
        <v>1.090774237835004E-2</v>
      </c>
      <c r="CG8" s="22">
        <f t="shared" si="2"/>
        <v>7.1311200954463673E-3</v>
      </c>
      <c r="CH8" s="22">
        <f t="shared" si="3"/>
        <v>9.089256588096702E-3</v>
      </c>
      <c r="CI8" s="22">
        <f t="shared" si="4"/>
        <v>9.1058575048132435E-3</v>
      </c>
      <c r="CJ8" s="22">
        <f t="shared" si="5"/>
        <v>7.1307909959244511E-3</v>
      </c>
      <c r="CK8" s="22">
        <f t="shared" si="6"/>
        <v>7.4328763729518584E-3</v>
      </c>
      <c r="CL8" s="22">
        <f t="shared" si="7"/>
        <v>1.1475630313909422E-2</v>
      </c>
      <c r="CM8" s="22">
        <f t="shared" si="8"/>
        <v>6.1242375444724049E-3</v>
      </c>
      <c r="CN8" s="22">
        <f t="shared" si="9"/>
        <v>9.364919689578987E-3</v>
      </c>
      <c r="CO8" s="22">
        <f t="shared" si="10"/>
        <v>1.3500406190983971E-2</v>
      </c>
      <c r="CP8" s="22">
        <f t="shared" si="11"/>
        <v>8.0570955409339177E-3</v>
      </c>
      <c r="CQ8" s="22">
        <f t="shared" si="12"/>
        <v>9.5057208922642647E-3</v>
      </c>
    </row>
    <row r="9" spans="1:95" x14ac:dyDescent="0.25">
      <c r="A9" s="88" t="s">
        <v>7</v>
      </c>
      <c r="B9" s="88">
        <v>5608.9522287999998</v>
      </c>
      <c r="C9" s="88">
        <v>46.411742707999998</v>
      </c>
      <c r="D9" s="88">
        <v>94.979048480000003</v>
      </c>
      <c r="E9" s="88">
        <v>745.30950664</v>
      </c>
      <c r="F9" s="88">
        <v>744.85301518999995</v>
      </c>
      <c r="G9" s="88">
        <v>17.322025826000001</v>
      </c>
      <c r="H9" s="88">
        <v>825.77570431000004</v>
      </c>
      <c r="I9" s="88">
        <v>25.14376524</v>
      </c>
      <c r="J9" s="88">
        <v>38.592683790000002</v>
      </c>
      <c r="K9" s="88">
        <v>52.034370770999999</v>
      </c>
      <c r="L9" s="88">
        <v>2.5627412570999999</v>
      </c>
      <c r="M9" s="88">
        <v>6.1296708501000001</v>
      </c>
      <c r="N9" s="88">
        <v>7.1653575395000004</v>
      </c>
      <c r="O9" s="25"/>
      <c r="P9" s="25" t="s">
        <v>7</v>
      </c>
      <c r="Q9" s="88">
        <v>0</v>
      </c>
      <c r="R9" s="25">
        <v>51.6765218993677</v>
      </c>
      <c r="S9" s="25">
        <v>2.6013912004729201</v>
      </c>
      <c r="T9" s="25">
        <v>25.488257762533699</v>
      </c>
      <c r="U9" s="25">
        <v>25.488257762533699</v>
      </c>
      <c r="V9" s="25">
        <v>144.605355073661</v>
      </c>
      <c r="W9" s="88">
        <v>0</v>
      </c>
      <c r="X9" s="25">
        <v>38.878685573129097</v>
      </c>
      <c r="Y9" s="25">
        <v>6.18609975228118</v>
      </c>
      <c r="Z9" s="25">
        <v>284.38181608205502</v>
      </c>
      <c r="AA9" s="25">
        <v>5663.1980048170899</v>
      </c>
      <c r="AB9" s="25">
        <v>77.246183688883704</v>
      </c>
      <c r="AC9" s="25">
        <v>29.5448068944625</v>
      </c>
      <c r="AD9" s="25">
        <v>48.453419803865799</v>
      </c>
      <c r="AE9" s="25">
        <v>0</v>
      </c>
      <c r="AF9" s="88">
        <v>0</v>
      </c>
      <c r="AG9" s="25">
        <v>52.634149259068302</v>
      </c>
      <c r="AH9" s="25">
        <v>52.634149259068302</v>
      </c>
      <c r="AI9" s="25">
        <v>0</v>
      </c>
      <c r="AJ9" s="25">
        <v>18.794448214785302</v>
      </c>
      <c r="AK9" s="25">
        <v>2.82995795327711</v>
      </c>
      <c r="AL9" s="88">
        <v>220.18999454893799</v>
      </c>
      <c r="AM9" s="25">
        <v>15.6392367516438</v>
      </c>
      <c r="AN9" s="25">
        <v>0</v>
      </c>
      <c r="AO9" s="25">
        <v>7.2530093752763802</v>
      </c>
      <c r="AP9" s="25">
        <v>47.003702960256099</v>
      </c>
      <c r="AQ9" s="25">
        <v>0</v>
      </c>
      <c r="AR9" s="88">
        <v>914.40308018761198</v>
      </c>
      <c r="AS9" s="25">
        <v>86.312996246631002</v>
      </c>
      <c r="AT9" s="25">
        <v>9.5903440378754006</v>
      </c>
      <c r="AU9" s="25">
        <v>95.903340284506399</v>
      </c>
      <c r="AV9" s="25">
        <v>1.7406012323219599E-2</v>
      </c>
      <c r="AW9" s="25">
        <v>36.0014079079791</v>
      </c>
      <c r="AX9" s="25">
        <v>8.2842175520979694E-2</v>
      </c>
      <c r="AY9" s="25">
        <v>95.100890941649197</v>
      </c>
      <c r="AZ9" s="25">
        <v>7.5311143151617299E-2</v>
      </c>
      <c r="BA9" s="25">
        <v>2.2329760082011898</v>
      </c>
      <c r="BB9" s="25">
        <v>42.0235922110705</v>
      </c>
      <c r="BC9" s="25">
        <v>6.7779977953780102E-2</v>
      </c>
      <c r="BD9" s="25">
        <v>0</v>
      </c>
      <c r="BE9" s="25">
        <v>7.2829638056184702</v>
      </c>
      <c r="BF9" s="25">
        <v>753.59028120928895</v>
      </c>
      <c r="BG9" s="25">
        <v>753.132611416744</v>
      </c>
      <c r="BH9" s="25">
        <v>0.45766979254507001</v>
      </c>
      <c r="BI9" s="25">
        <v>8.5101664379371306E-2</v>
      </c>
      <c r="BJ9" s="25">
        <v>0</v>
      </c>
      <c r="BK9" s="25">
        <v>18.451221305466898</v>
      </c>
      <c r="BL9" s="25">
        <v>0.70792456885861199</v>
      </c>
      <c r="BM9" s="25">
        <v>278.425145918417</v>
      </c>
      <c r="BN9" s="25">
        <v>1.1296667383168799</v>
      </c>
      <c r="BO9" s="25">
        <v>1.4309118537012799</v>
      </c>
      <c r="BP9" s="25">
        <v>397.79335934787201</v>
      </c>
      <c r="BQ9" s="25">
        <v>11.7104687823718</v>
      </c>
      <c r="BR9" s="25">
        <v>0.25605758141944501</v>
      </c>
      <c r="BS9" s="25">
        <v>3.0877571167953599</v>
      </c>
      <c r="BT9" s="25">
        <v>0</v>
      </c>
      <c r="BU9" s="25">
        <v>17.4772273880189</v>
      </c>
      <c r="BV9" s="25">
        <v>4.4120872405140297</v>
      </c>
      <c r="BW9" s="25">
        <v>0</v>
      </c>
      <c r="BX9" s="25">
        <v>0</v>
      </c>
      <c r="BY9" s="25">
        <v>15.228259801967599</v>
      </c>
      <c r="BZ9" s="88">
        <v>0</v>
      </c>
      <c r="CA9" s="25">
        <v>0</v>
      </c>
      <c r="CB9" s="25">
        <v>833.024126831903</v>
      </c>
      <c r="CC9" s="25">
        <v>5.3904629631337597</v>
      </c>
      <c r="CE9" s="22">
        <f t="shared" si="0"/>
        <v>9.6712850821864833E-3</v>
      </c>
      <c r="CF9" s="22">
        <f t="shared" si="1"/>
        <v>1.2754536195299222E-2</v>
      </c>
      <c r="CG9" s="22">
        <f t="shared" si="2"/>
        <v>9.7315336308199229E-3</v>
      </c>
      <c r="CH9" s="22">
        <f t="shared" si="3"/>
        <v>1.1110517839253509E-2</v>
      </c>
      <c r="CI9" s="22">
        <f t="shared" si="4"/>
        <v>1.1115745063651325E-2</v>
      </c>
      <c r="CJ9" s="22">
        <f t="shared" si="5"/>
        <v>8.9597812390941351E-3</v>
      </c>
      <c r="CK9" s="22">
        <f t="shared" si="6"/>
        <v>8.7777134687676336E-3</v>
      </c>
      <c r="CL9" s="22">
        <f t="shared" si="7"/>
        <v>1.3700912303526533E-2</v>
      </c>
      <c r="CM9" s="22">
        <f t="shared" si="8"/>
        <v>7.4107772521174696E-3</v>
      </c>
      <c r="CN9" s="22">
        <f t="shared" si="9"/>
        <v>1.1526582894754129E-2</v>
      </c>
      <c r="CO9" s="22">
        <f t="shared" si="10"/>
        <v>1.5081484822489052E-2</v>
      </c>
      <c r="CP9" s="22">
        <f t="shared" si="11"/>
        <v>9.2058617111976451E-3</v>
      </c>
      <c r="CQ9" s="22">
        <f t="shared" si="12"/>
        <v>1.2232723251168868E-2</v>
      </c>
    </row>
    <row r="10" spans="1:95" x14ac:dyDescent="0.25">
      <c r="A10" s="88" t="s">
        <v>8</v>
      </c>
      <c r="B10" s="88">
        <v>92.929616202000005</v>
      </c>
      <c r="C10" s="88">
        <v>0.29850973850000001</v>
      </c>
      <c r="D10" s="88">
        <v>5.4148045710000003</v>
      </c>
      <c r="E10" s="88">
        <v>18.370708140000001</v>
      </c>
      <c r="F10" s="88">
        <v>17.918371497999999</v>
      </c>
      <c r="G10" s="88">
        <v>0.16840090469999999</v>
      </c>
      <c r="H10" s="88">
        <v>23.935454851999999</v>
      </c>
      <c r="I10" s="88">
        <v>0.1391722641</v>
      </c>
      <c r="J10" s="88">
        <v>0.73012226599999996</v>
      </c>
      <c r="K10" s="88">
        <v>0.36244579059999998</v>
      </c>
      <c r="L10" s="88">
        <v>1.38843101E-2</v>
      </c>
      <c r="M10" s="88">
        <v>3.5814376799999999E-2</v>
      </c>
      <c r="N10" s="88">
        <v>0.2101722935</v>
      </c>
      <c r="O10" s="25"/>
      <c r="P10" s="25" t="s">
        <v>8</v>
      </c>
      <c r="Q10" s="88">
        <v>0</v>
      </c>
      <c r="R10" s="25">
        <v>1.6439577966582299</v>
      </c>
      <c r="S10" s="25">
        <v>1.3917750176679899E-2</v>
      </c>
      <c r="T10" s="25">
        <v>0.139507342254309</v>
      </c>
      <c r="U10" s="25">
        <v>0.139507342254309</v>
      </c>
      <c r="V10" s="25">
        <v>4.6002551798806097</v>
      </c>
      <c r="W10" s="88">
        <v>0</v>
      </c>
      <c r="X10" s="25">
        <v>0.73188104181806402</v>
      </c>
      <c r="Y10" s="25">
        <v>3.5900703906973697E-2</v>
      </c>
      <c r="Z10" s="25">
        <v>9.0469028803628806</v>
      </c>
      <c r="AA10" s="25">
        <v>93.153517613276193</v>
      </c>
      <c r="AB10" s="25">
        <v>2.4573914119419902</v>
      </c>
      <c r="AC10" s="25">
        <v>0.93989258491211802</v>
      </c>
      <c r="AD10" s="25">
        <v>1.5414253232202899</v>
      </c>
      <c r="AE10" s="25">
        <v>0</v>
      </c>
      <c r="AF10" s="88">
        <v>0</v>
      </c>
      <c r="AG10" s="25">
        <v>0.36331874386834001</v>
      </c>
      <c r="AH10" s="25">
        <v>0.36331874386834001</v>
      </c>
      <c r="AI10" s="25">
        <v>0</v>
      </c>
      <c r="AJ10" s="25">
        <v>0.59789832203243998</v>
      </c>
      <c r="AK10" s="25">
        <v>9.0028036286270097E-2</v>
      </c>
      <c r="AL10" s="88">
        <v>7.0047902624234704</v>
      </c>
      <c r="AM10" s="25">
        <v>0.49752405820422502</v>
      </c>
      <c r="AN10" s="25">
        <v>0</v>
      </c>
      <c r="AO10" s="25">
        <v>0.21067846595438</v>
      </c>
      <c r="AP10" s="25">
        <v>0.29922952936831998</v>
      </c>
      <c r="AQ10" s="25">
        <v>0</v>
      </c>
      <c r="AR10" s="88">
        <v>26.582428545445499</v>
      </c>
      <c r="AS10" s="25">
        <v>4.8850702729873099</v>
      </c>
      <c r="AT10" s="25">
        <v>0.54278458528304596</v>
      </c>
      <c r="AU10" s="25">
        <v>5.4278548582703596</v>
      </c>
      <c r="AV10" s="25">
        <v>5.5372830059800305E-4</v>
      </c>
      <c r="AW10" s="25">
        <v>1.1452959233067099</v>
      </c>
      <c r="AX10" s="25">
        <v>1.97577281370392E-3</v>
      </c>
      <c r="AY10" s="25">
        <v>3.0253974950445599</v>
      </c>
      <c r="AZ10" s="25">
        <v>1.79615856743663E-3</v>
      </c>
      <c r="BA10" s="25">
        <v>5.3255966313375903E-2</v>
      </c>
      <c r="BB10" s="25">
        <v>1.0022537608095301</v>
      </c>
      <c r="BC10" s="25">
        <v>1.6165386442677E-3</v>
      </c>
      <c r="BD10" s="25">
        <v>0</v>
      </c>
      <c r="BE10" s="25">
        <v>0.173697264835728</v>
      </c>
      <c r="BF10" s="25">
        <v>18.415478048545701</v>
      </c>
      <c r="BG10" s="25">
        <v>17.962051677298401</v>
      </c>
      <c r="BH10" s="25">
        <v>0.45342637124731999</v>
      </c>
      <c r="BI10" s="25">
        <v>2.0296550207509999E-3</v>
      </c>
      <c r="BJ10" s="25">
        <v>0</v>
      </c>
      <c r="BK10" s="25">
        <v>0.44005835623384398</v>
      </c>
      <c r="BL10" s="25">
        <v>1.6883885095101799E-2</v>
      </c>
      <c r="BM10" s="25">
        <v>6.6403816972282304</v>
      </c>
      <c r="BN10" s="25">
        <v>2.6942291594327501E-2</v>
      </c>
      <c r="BO10" s="25">
        <v>3.4126923725590598E-2</v>
      </c>
      <c r="BP10" s="25">
        <v>9.4872841812860607</v>
      </c>
      <c r="BQ10" s="25">
        <v>0.37253946747355798</v>
      </c>
      <c r="BR10" s="25">
        <v>6.1069177731113301E-3</v>
      </c>
      <c r="BS10" s="25">
        <v>7.3642307357374703E-2</v>
      </c>
      <c r="BT10" s="25">
        <v>0</v>
      </c>
      <c r="BU10" s="25">
        <v>0.168806403809586</v>
      </c>
      <c r="BV10" s="25">
        <v>0.14035922910722701</v>
      </c>
      <c r="BW10" s="25">
        <v>0</v>
      </c>
      <c r="BX10" s="25">
        <v>0</v>
      </c>
      <c r="BY10" s="25">
        <v>0.484449089193913</v>
      </c>
      <c r="BZ10" s="88">
        <v>0</v>
      </c>
      <c r="CA10" s="25">
        <v>0</v>
      </c>
      <c r="CB10" s="25">
        <v>23.9931177433489</v>
      </c>
      <c r="CC10" s="25">
        <v>0.17148450000413301</v>
      </c>
      <c r="CE10" s="22">
        <f t="shared" si="0"/>
        <v>2.4093655007623839E-3</v>
      </c>
      <c r="CF10" s="22">
        <f t="shared" si="1"/>
        <v>2.4112810253256426E-3</v>
      </c>
      <c r="CG10" s="22">
        <f t="shared" si="2"/>
        <v>2.4101123317086161E-3</v>
      </c>
      <c r="CH10" s="22">
        <f t="shared" si="3"/>
        <v>2.4370268257769847E-3</v>
      </c>
      <c r="CI10" s="22">
        <f t="shared" si="4"/>
        <v>2.4377315373373932E-3</v>
      </c>
      <c r="CJ10" s="22">
        <f t="shared" si="5"/>
        <v>2.407939020923862E-3</v>
      </c>
      <c r="CK10" s="22">
        <f t="shared" si="6"/>
        <v>2.4090994595861131E-3</v>
      </c>
      <c r="CL10" s="22">
        <f t="shared" si="7"/>
        <v>2.4076503782983201E-3</v>
      </c>
      <c r="CM10" s="22">
        <f t="shared" si="8"/>
        <v>2.4088784851057413E-3</v>
      </c>
      <c r="CN10" s="22">
        <f t="shared" si="9"/>
        <v>2.4085071229408466E-3</v>
      </c>
      <c r="CO10" s="22">
        <f t="shared" si="10"/>
        <v>2.4084795311435344E-3</v>
      </c>
      <c r="CP10" s="22">
        <f t="shared" si="11"/>
        <v>2.4104037173612886E-3</v>
      </c>
      <c r="CQ10" s="22">
        <f t="shared" si="12"/>
        <v>2.4083690859090568E-3</v>
      </c>
    </row>
    <row r="11" spans="1:95" x14ac:dyDescent="0.25">
      <c r="A11" s="88" t="s">
        <v>9</v>
      </c>
      <c r="B11" s="88">
        <v>66955.534474999993</v>
      </c>
      <c r="C11" s="88">
        <v>561.87149724000005</v>
      </c>
      <c r="D11" s="88">
        <v>1116.9070641999999</v>
      </c>
      <c r="E11" s="88">
        <v>8576.2533598999999</v>
      </c>
      <c r="F11" s="88">
        <v>8567.2195527000003</v>
      </c>
      <c r="G11" s="88">
        <v>179.87625911999999</v>
      </c>
      <c r="H11" s="88">
        <v>9723.2715035000001</v>
      </c>
      <c r="I11" s="88">
        <v>310.18999157000002</v>
      </c>
      <c r="J11" s="88">
        <v>458.91432498</v>
      </c>
      <c r="K11" s="88">
        <v>655.50073110000005</v>
      </c>
      <c r="L11" s="88">
        <v>31.939784875000001</v>
      </c>
      <c r="M11" s="88">
        <v>79.718696373</v>
      </c>
      <c r="N11" s="88">
        <v>77.971502897999997</v>
      </c>
      <c r="O11" s="25"/>
      <c r="P11" s="25" t="s">
        <v>9</v>
      </c>
      <c r="Q11" s="88">
        <v>0</v>
      </c>
      <c r="R11" s="25">
        <v>608.16271081434502</v>
      </c>
      <c r="S11" s="25">
        <v>32.607355826604199</v>
      </c>
      <c r="T11" s="25">
        <v>316.29795355618</v>
      </c>
      <c r="U11" s="25">
        <v>316.29795355618</v>
      </c>
      <c r="V11" s="25">
        <v>1701.80960215805</v>
      </c>
      <c r="W11" s="88">
        <v>0</v>
      </c>
      <c r="X11" s="25">
        <v>465.23987313095603</v>
      </c>
      <c r="Y11" s="25">
        <v>80.952842598636494</v>
      </c>
      <c r="Z11" s="25">
        <v>3346.7917211814702</v>
      </c>
      <c r="AA11" s="25">
        <v>68023.340106887495</v>
      </c>
      <c r="AB11" s="25">
        <v>909.08313061435501</v>
      </c>
      <c r="AC11" s="25">
        <v>347.70227686909999</v>
      </c>
      <c r="AD11" s="25">
        <v>570.23160749103397</v>
      </c>
      <c r="AE11" s="25">
        <v>0</v>
      </c>
      <c r="AF11" s="88">
        <v>0</v>
      </c>
      <c r="AG11" s="25">
        <v>667.07540840062597</v>
      </c>
      <c r="AH11" s="25">
        <v>667.07540840062597</v>
      </c>
      <c r="AI11" s="25">
        <v>0</v>
      </c>
      <c r="AJ11" s="25">
        <v>221.18524158887999</v>
      </c>
      <c r="AK11" s="25">
        <v>33.304816201437603</v>
      </c>
      <c r="AL11" s="88">
        <v>2591.3384391036002</v>
      </c>
      <c r="AM11" s="25">
        <v>184.05275494541101</v>
      </c>
      <c r="AN11" s="25">
        <v>0</v>
      </c>
      <c r="AO11" s="25">
        <v>79.4932831733162</v>
      </c>
      <c r="AP11" s="25">
        <v>572.509012325203</v>
      </c>
      <c r="AQ11" s="25">
        <v>0</v>
      </c>
      <c r="AR11" s="88">
        <v>10826.971470381801</v>
      </c>
      <c r="AS11" s="25">
        <v>1021.66102592334</v>
      </c>
      <c r="AT11" s="25">
        <v>113.51785318825399</v>
      </c>
      <c r="AU11" s="25">
        <v>1135.17887911159</v>
      </c>
      <c r="AV11" s="25">
        <v>0.20484531186150901</v>
      </c>
      <c r="AW11" s="25">
        <v>423.68791752843202</v>
      </c>
      <c r="AX11" s="25">
        <v>0.95875410649404502</v>
      </c>
      <c r="AY11" s="25">
        <v>1119.20939983631</v>
      </c>
      <c r="AZ11" s="25">
        <v>0.87159512020646202</v>
      </c>
      <c r="BA11" s="25">
        <v>25.842792690233999</v>
      </c>
      <c r="BB11" s="25">
        <v>486.349892989853</v>
      </c>
      <c r="BC11" s="25">
        <v>0.78443542141856304</v>
      </c>
      <c r="BD11" s="25">
        <v>0</v>
      </c>
      <c r="BE11" s="25">
        <v>84.287581356647195</v>
      </c>
      <c r="BF11" s="25">
        <v>8725.31019352976</v>
      </c>
      <c r="BG11" s="25">
        <v>8716.1979657089996</v>
      </c>
      <c r="BH11" s="25">
        <v>9.1122278207532101</v>
      </c>
      <c r="BI11" s="25">
        <v>0.98490269283530996</v>
      </c>
      <c r="BJ11" s="25">
        <v>0</v>
      </c>
      <c r="BK11" s="25">
        <v>213.54077388768499</v>
      </c>
      <c r="BL11" s="25">
        <v>8.1929908411724099</v>
      </c>
      <c r="BM11" s="25">
        <v>3222.2868671351398</v>
      </c>
      <c r="BN11" s="25">
        <v>13.073921819132799</v>
      </c>
      <c r="BO11" s="25">
        <v>16.560298047697</v>
      </c>
      <c r="BP11" s="25">
        <v>4603.7643350732196</v>
      </c>
      <c r="BQ11" s="25">
        <v>137.81647644107699</v>
      </c>
      <c r="BR11" s="25">
        <v>2.96342309189084</v>
      </c>
      <c r="BS11" s="25">
        <v>35.7354014353742</v>
      </c>
      <c r="BT11" s="25">
        <v>0</v>
      </c>
      <c r="BU11" s="25">
        <v>182.69166899420901</v>
      </c>
      <c r="BV11" s="25">
        <v>51.924249389801098</v>
      </c>
      <c r="BW11" s="25">
        <v>0</v>
      </c>
      <c r="BX11" s="25">
        <v>0</v>
      </c>
      <c r="BY11" s="25">
        <v>179.21602498599</v>
      </c>
      <c r="BZ11" s="88">
        <v>0</v>
      </c>
      <c r="CA11" s="25">
        <v>0</v>
      </c>
      <c r="CB11" s="25">
        <v>9869.3709767434393</v>
      </c>
      <c r="CC11" s="25">
        <v>63.438577465624903</v>
      </c>
      <c r="CE11" s="22">
        <f t="shared" si="0"/>
        <v>1.5947981600926538E-2</v>
      </c>
      <c r="CF11" s="22">
        <f t="shared" si="1"/>
        <v>1.8932291702739992E-2</v>
      </c>
      <c r="CG11" s="22">
        <f t="shared" si="2"/>
        <v>1.6359297471788815E-2</v>
      </c>
      <c r="CH11" s="22">
        <f t="shared" si="3"/>
        <v>1.7380180758967009E-2</v>
      </c>
      <c r="CI11" s="22">
        <f t="shared" si="4"/>
        <v>1.7389353931293615E-2</v>
      </c>
      <c r="CJ11" s="22">
        <f t="shared" si="5"/>
        <v>1.5651925873835265E-2</v>
      </c>
      <c r="CK11" s="22">
        <f t="shared" si="6"/>
        <v>1.5025752720249462E-2</v>
      </c>
      <c r="CL11" s="22">
        <f t="shared" si="7"/>
        <v>1.969103501781299E-2</v>
      </c>
      <c r="CM11" s="22">
        <f t="shared" si="8"/>
        <v>1.3783723467842714E-2</v>
      </c>
      <c r="CN11" s="22">
        <f t="shared" si="9"/>
        <v>1.7657764135826943E-2</v>
      </c>
      <c r="CO11" s="22">
        <f t="shared" si="10"/>
        <v>2.0900921976050021E-2</v>
      </c>
      <c r="CP11" s="22">
        <f t="shared" si="11"/>
        <v>1.5481264518701883E-2</v>
      </c>
      <c r="CQ11" s="22">
        <f t="shared" si="12"/>
        <v>1.9517134065082098E-2</v>
      </c>
    </row>
    <row r="12" spans="1:95" x14ac:dyDescent="0.25">
      <c r="A12" s="88" t="s">
        <v>10</v>
      </c>
      <c r="B12" s="88">
        <v>50955.712143999997</v>
      </c>
      <c r="C12" s="88">
        <v>419.48432591</v>
      </c>
      <c r="D12" s="88">
        <v>873.46622875000003</v>
      </c>
      <c r="E12" s="88">
        <v>6607.1468931999998</v>
      </c>
      <c r="F12" s="88">
        <v>6600.8342173000001</v>
      </c>
      <c r="G12" s="88">
        <v>147.39744598999999</v>
      </c>
      <c r="H12" s="88">
        <v>7484.3424271000004</v>
      </c>
      <c r="I12" s="88">
        <v>228.49684986</v>
      </c>
      <c r="J12" s="88">
        <v>352.96164621000003</v>
      </c>
      <c r="K12" s="88">
        <v>483.47685300000001</v>
      </c>
      <c r="L12" s="88">
        <v>23.289261525000001</v>
      </c>
      <c r="M12" s="88">
        <v>58.396910826999999</v>
      </c>
      <c r="N12" s="88">
        <v>62.829294195000003</v>
      </c>
      <c r="O12" s="25"/>
      <c r="P12" s="25" t="s">
        <v>10</v>
      </c>
      <c r="Q12" s="88">
        <v>0</v>
      </c>
      <c r="R12" s="25">
        <v>467.85184651363397</v>
      </c>
      <c r="S12" s="25">
        <v>23.6355565237122</v>
      </c>
      <c r="T12" s="25">
        <v>231.642417253509</v>
      </c>
      <c r="U12" s="25">
        <v>231.642417253509</v>
      </c>
      <c r="V12" s="25">
        <v>1309.18092924186</v>
      </c>
      <c r="W12" s="88">
        <v>0</v>
      </c>
      <c r="X12" s="25">
        <v>356.03993538525299</v>
      </c>
      <c r="Y12" s="25">
        <v>58.990656713388901</v>
      </c>
      <c r="Z12" s="25">
        <v>2574.6447664967</v>
      </c>
      <c r="AA12" s="25">
        <v>51491.528741590701</v>
      </c>
      <c r="AB12" s="25">
        <v>699.34627485659905</v>
      </c>
      <c r="AC12" s="25">
        <v>267.48294233222998</v>
      </c>
      <c r="AD12" s="25">
        <v>438.67191631686302</v>
      </c>
      <c r="AE12" s="25">
        <v>0</v>
      </c>
      <c r="AF12" s="88">
        <v>0</v>
      </c>
      <c r="AG12" s="25">
        <v>489.27695912929897</v>
      </c>
      <c r="AH12" s="25">
        <v>489.27695912929897</v>
      </c>
      <c r="AI12" s="25">
        <v>0</v>
      </c>
      <c r="AJ12" s="25">
        <v>170.15502965971999</v>
      </c>
      <c r="AK12" s="25">
        <v>25.620966714812798</v>
      </c>
      <c r="AL12" s="88">
        <v>1993.48393544787</v>
      </c>
      <c r="AM12" s="25">
        <v>141.58944706963999</v>
      </c>
      <c r="AN12" s="25">
        <v>0</v>
      </c>
      <c r="AO12" s="25">
        <v>63.637427469416401</v>
      </c>
      <c r="AP12" s="25">
        <v>424.95320490484198</v>
      </c>
      <c r="AQ12" s="25">
        <v>0</v>
      </c>
      <c r="AR12" s="88">
        <v>8294.2500528447799</v>
      </c>
      <c r="AS12" s="25">
        <v>794.46936406929103</v>
      </c>
      <c r="AT12" s="25">
        <v>88.274407714192705</v>
      </c>
      <c r="AU12" s="25">
        <v>882.743771783483</v>
      </c>
      <c r="AV12" s="25">
        <v>0.15758492843123001</v>
      </c>
      <c r="AW12" s="25">
        <v>325.93793405331797</v>
      </c>
      <c r="AX12" s="25">
        <v>0.73456254056228798</v>
      </c>
      <c r="AY12" s="25">
        <v>860.99383949646597</v>
      </c>
      <c r="AZ12" s="25">
        <v>0.66778429451545096</v>
      </c>
      <c r="BA12" s="25">
        <v>19.799801991324799</v>
      </c>
      <c r="BB12" s="25">
        <v>372.623609775293</v>
      </c>
      <c r="BC12" s="25">
        <v>0.601005854627226</v>
      </c>
      <c r="BD12" s="25">
        <v>0</v>
      </c>
      <c r="BE12" s="25">
        <v>64.578079555768596</v>
      </c>
      <c r="BF12" s="25">
        <v>6684.3784610693101</v>
      </c>
      <c r="BG12" s="25">
        <v>6678.0331477576001</v>
      </c>
      <c r="BH12" s="25">
        <v>6.3453133117081997</v>
      </c>
      <c r="BI12" s="25">
        <v>0.75459612027315204</v>
      </c>
      <c r="BJ12" s="25">
        <v>0</v>
      </c>
      <c r="BK12" s="25">
        <v>163.60714479075301</v>
      </c>
      <c r="BL12" s="25">
        <v>6.2771699252081898</v>
      </c>
      <c r="BM12" s="25">
        <v>2468.7985902875298</v>
      </c>
      <c r="BN12" s="25">
        <v>10.0167642131428</v>
      </c>
      <c r="BO12" s="25">
        <v>12.687902649514699</v>
      </c>
      <c r="BP12" s="25">
        <v>3527.2365205002202</v>
      </c>
      <c r="BQ12" s="25">
        <v>106.020488716087</v>
      </c>
      <c r="BR12" s="25">
        <v>2.27046690862392</v>
      </c>
      <c r="BS12" s="25">
        <v>27.379148350226199</v>
      </c>
      <c r="BT12" s="25">
        <v>0</v>
      </c>
      <c r="BU12" s="25">
        <v>148.87676150906299</v>
      </c>
      <c r="BV12" s="25">
        <v>39.944715642739297</v>
      </c>
      <c r="BW12" s="25">
        <v>0</v>
      </c>
      <c r="BX12" s="25">
        <v>0</v>
      </c>
      <c r="BY12" s="25">
        <v>137.86862548147499</v>
      </c>
      <c r="BZ12" s="88">
        <v>0</v>
      </c>
      <c r="CA12" s="25">
        <v>0</v>
      </c>
      <c r="CB12" s="25">
        <v>7557.4265589378101</v>
      </c>
      <c r="CC12" s="25">
        <v>48.802496896052297</v>
      </c>
      <c r="CE12" s="22">
        <f t="shared" si="0"/>
        <v>1.0515339204297534E-2</v>
      </c>
      <c r="CF12" s="22">
        <f t="shared" si="1"/>
        <v>1.3037147414216688E-2</v>
      </c>
      <c r="CG12" s="22">
        <f t="shared" si="2"/>
        <v>1.0621524597190067E-2</v>
      </c>
      <c r="CH12" s="22">
        <f t="shared" si="3"/>
        <v>1.1689095023571544E-2</v>
      </c>
      <c r="CI12" s="22">
        <f t="shared" si="4"/>
        <v>1.1695329395680141E-2</v>
      </c>
      <c r="CJ12" s="22">
        <f t="shared" si="5"/>
        <v>1.0036235764650601E-2</v>
      </c>
      <c r="CK12" s="22">
        <f t="shared" si="6"/>
        <v>9.7649369399748429E-3</v>
      </c>
      <c r="CL12" s="22">
        <f t="shared" si="7"/>
        <v>1.3766349056611881E-2</v>
      </c>
      <c r="CM12" s="22">
        <f t="shared" si="8"/>
        <v>8.7213135146742993E-3</v>
      </c>
      <c r="CN12" s="22">
        <f t="shared" si="9"/>
        <v>1.199665732352851E-2</v>
      </c>
      <c r="CO12" s="22">
        <f t="shared" si="10"/>
        <v>1.4869299240788163E-2</v>
      </c>
      <c r="CP12" s="22">
        <f t="shared" si="11"/>
        <v>1.0167419440180073E-2</v>
      </c>
      <c r="CQ12" s="22">
        <f t="shared" si="12"/>
        <v>1.2862364359978923E-2</v>
      </c>
    </row>
    <row r="13" spans="1:95" x14ac:dyDescent="0.25">
      <c r="A13" s="88" t="s">
        <v>12</v>
      </c>
      <c r="B13" s="88">
        <v>11604.187032</v>
      </c>
      <c r="C13" s="88">
        <v>88.436930169999997</v>
      </c>
      <c r="D13" s="88">
        <v>209.66570196999999</v>
      </c>
      <c r="E13" s="88">
        <v>1678.8603278999999</v>
      </c>
      <c r="F13" s="88">
        <v>1678.8603278999999</v>
      </c>
      <c r="G13" s="88">
        <v>38.958843983000001</v>
      </c>
      <c r="H13" s="88">
        <v>1776.6214751</v>
      </c>
      <c r="I13" s="88">
        <v>45.384269271999997</v>
      </c>
      <c r="J13" s="88">
        <v>84.225343183000007</v>
      </c>
      <c r="K13" s="88">
        <v>101.37689139</v>
      </c>
      <c r="L13" s="88">
        <v>4.4614829280999997</v>
      </c>
      <c r="M13" s="88">
        <v>12.771080228000001</v>
      </c>
      <c r="N13" s="88">
        <v>16.292485814999999</v>
      </c>
      <c r="O13" s="25"/>
      <c r="P13" s="25" t="s">
        <v>12</v>
      </c>
      <c r="Q13" s="88">
        <v>0</v>
      </c>
      <c r="R13" s="25">
        <v>112.393742463626</v>
      </c>
      <c r="S13" s="25">
        <v>4.5246001622461698</v>
      </c>
      <c r="T13" s="25">
        <v>45.963215136520702</v>
      </c>
      <c r="U13" s="25">
        <v>45.963215136520702</v>
      </c>
      <c r="V13" s="25">
        <v>314.50910030301401</v>
      </c>
      <c r="W13" s="88">
        <v>0</v>
      </c>
      <c r="X13" s="25">
        <v>84.847681251985506</v>
      </c>
      <c r="Y13" s="25">
        <v>12.8843809634555</v>
      </c>
      <c r="Z13" s="25">
        <v>618.51589369700605</v>
      </c>
      <c r="AA13" s="25">
        <v>11708.824277081199</v>
      </c>
      <c r="AB13" s="25">
        <v>168.00638483245399</v>
      </c>
      <c r="AC13" s="25">
        <v>64.258362426619101</v>
      </c>
      <c r="AD13" s="25">
        <v>105.383672354494</v>
      </c>
      <c r="AE13" s="25">
        <v>0</v>
      </c>
      <c r="AF13" s="88">
        <v>0</v>
      </c>
      <c r="AG13" s="25">
        <v>102.463654319242</v>
      </c>
      <c r="AH13" s="25">
        <v>102.463654319242</v>
      </c>
      <c r="AI13" s="25">
        <v>0</v>
      </c>
      <c r="AJ13" s="25">
        <v>40.876939640105299</v>
      </c>
      <c r="AK13" s="25">
        <v>6.1550174031824598</v>
      </c>
      <c r="AL13" s="88">
        <v>478.901631040756</v>
      </c>
      <c r="AM13" s="25">
        <v>34.014528690988001</v>
      </c>
      <c r="AN13" s="25">
        <v>0</v>
      </c>
      <c r="AO13" s="25">
        <v>16.459179969773899</v>
      </c>
      <c r="AP13" s="25">
        <v>89.465919449505805</v>
      </c>
      <c r="AQ13" s="25">
        <v>0</v>
      </c>
      <c r="AR13" s="88">
        <v>1968.26245367813</v>
      </c>
      <c r="AS13" s="25">
        <v>190.37751507068501</v>
      </c>
      <c r="AT13" s="25">
        <v>21.153058450745899</v>
      </c>
      <c r="AU13" s="25">
        <v>211.53057352143099</v>
      </c>
      <c r="AV13" s="25">
        <v>3.78571571488844E-2</v>
      </c>
      <c r="AW13" s="25">
        <v>78.301189996907993</v>
      </c>
      <c r="AX13" s="25">
        <v>0.18641554215512801</v>
      </c>
      <c r="AY13" s="25">
        <v>206.83945829447899</v>
      </c>
      <c r="AZ13" s="25">
        <v>0.16946875269101599</v>
      </c>
      <c r="BA13" s="25">
        <v>5.0247451315883698</v>
      </c>
      <c r="BB13" s="25">
        <v>94.563508670227094</v>
      </c>
      <c r="BC13" s="25">
        <v>0.15252172817010801</v>
      </c>
      <c r="BD13" s="25">
        <v>0</v>
      </c>
      <c r="BE13" s="25">
        <v>16.388466979722899</v>
      </c>
      <c r="BF13" s="25">
        <v>1694.7348024330399</v>
      </c>
      <c r="BG13" s="25">
        <v>1694.7348024330399</v>
      </c>
      <c r="BH13" s="25">
        <v>0</v>
      </c>
      <c r="BI13" s="25">
        <v>0.191499599563484</v>
      </c>
      <c r="BJ13" s="25">
        <v>0</v>
      </c>
      <c r="BK13" s="25">
        <v>41.519815749709203</v>
      </c>
      <c r="BL13" s="25">
        <v>1.5930047207570599</v>
      </c>
      <c r="BM13" s="25">
        <v>626.52561414705895</v>
      </c>
      <c r="BN13" s="25">
        <v>2.5420300579264401</v>
      </c>
      <c r="BO13" s="25">
        <v>3.2199057998092999</v>
      </c>
      <c r="BP13" s="25">
        <v>895.13339695872401</v>
      </c>
      <c r="BQ13" s="25">
        <v>25.469671983799699</v>
      </c>
      <c r="BR13" s="25">
        <v>0.57619349449120005</v>
      </c>
      <c r="BS13" s="25">
        <v>6.9482151004480901</v>
      </c>
      <c r="BT13" s="25">
        <v>0</v>
      </c>
      <c r="BU13" s="25">
        <v>39.274105408709303</v>
      </c>
      <c r="BV13" s="25">
        <v>9.5960565592892308</v>
      </c>
      <c r="BW13" s="25">
        <v>0</v>
      </c>
      <c r="BX13" s="25">
        <v>0</v>
      </c>
      <c r="BY13" s="25">
        <v>33.1206690729706</v>
      </c>
      <c r="BZ13" s="88">
        <v>0</v>
      </c>
      <c r="CA13" s="25">
        <v>0</v>
      </c>
      <c r="CB13" s="25">
        <v>1791.2711859102601</v>
      </c>
      <c r="CC13" s="25">
        <v>11.7239904433811</v>
      </c>
      <c r="CE13" s="22">
        <f t="shared" si="0"/>
        <v>9.0171973954443572E-3</v>
      </c>
      <c r="CF13" s="22">
        <f t="shared" si="1"/>
        <v>1.163528943765697E-2</v>
      </c>
      <c r="CG13" s="22">
        <f t="shared" si="2"/>
        <v>8.8944998343021484E-3</v>
      </c>
      <c r="CH13" s="22">
        <f t="shared" si="3"/>
        <v>9.4555063749088598E-3</v>
      </c>
      <c r="CI13" s="22">
        <f t="shared" si="4"/>
        <v>9.4555063749088598E-3</v>
      </c>
      <c r="CJ13" s="22">
        <f t="shared" si="5"/>
        <v>8.0921658211128861E-3</v>
      </c>
      <c r="CK13" s="22">
        <f t="shared" si="6"/>
        <v>8.2458255827598387E-3</v>
      </c>
      <c r="CL13" s="22">
        <f t="shared" si="7"/>
        <v>1.2756531586989498E-2</v>
      </c>
      <c r="CM13" s="22">
        <f t="shared" si="8"/>
        <v>7.3889644786999395E-3</v>
      </c>
      <c r="CN13" s="22">
        <f t="shared" si="9"/>
        <v>1.0720026175010526E-2</v>
      </c>
      <c r="CO13" s="22">
        <f t="shared" si="10"/>
        <v>1.4147142365744672E-2</v>
      </c>
      <c r="CP13" s="22">
        <f t="shared" si="11"/>
        <v>8.8716642157719121E-3</v>
      </c>
      <c r="CQ13" s="22">
        <f t="shared" si="12"/>
        <v>1.0231351843217796E-2</v>
      </c>
    </row>
    <row r="14" spans="1:95" x14ac:dyDescent="0.25">
      <c r="A14" s="88" t="s">
        <v>13</v>
      </c>
      <c r="B14" s="88">
        <v>39112.651336000003</v>
      </c>
      <c r="C14" s="88">
        <v>274.86755464999999</v>
      </c>
      <c r="D14" s="88">
        <v>610.49125971000001</v>
      </c>
      <c r="E14" s="88">
        <v>6428.9279028999999</v>
      </c>
      <c r="F14" s="88">
        <v>6417.2082805999999</v>
      </c>
      <c r="G14" s="88">
        <v>163.85119598</v>
      </c>
      <c r="H14" s="88">
        <v>7042.0820252000003</v>
      </c>
      <c r="I14" s="88">
        <v>126.38598853000001</v>
      </c>
      <c r="J14" s="88">
        <v>295.61666549</v>
      </c>
      <c r="K14" s="88">
        <v>229.34330270000001</v>
      </c>
      <c r="L14" s="88">
        <v>12.721344587000001</v>
      </c>
      <c r="M14" s="88">
        <v>27.935542397999999</v>
      </c>
      <c r="N14" s="88">
        <v>45.116476005000003</v>
      </c>
      <c r="O14" s="25"/>
      <c r="P14" s="25" t="s">
        <v>13</v>
      </c>
      <c r="Q14" s="88">
        <v>0</v>
      </c>
      <c r="R14" s="25">
        <v>466.008255833931</v>
      </c>
      <c r="S14" s="25">
        <v>12.825180743031099</v>
      </c>
      <c r="T14" s="25">
        <v>126.191315655773</v>
      </c>
      <c r="U14" s="25">
        <v>126.191315655773</v>
      </c>
      <c r="V14" s="25">
        <v>1304.0218258464599</v>
      </c>
      <c r="W14" s="88">
        <v>0</v>
      </c>
      <c r="X14" s="25">
        <v>296.87275584928</v>
      </c>
      <c r="Y14" s="25">
        <v>28.127055178309298</v>
      </c>
      <c r="Z14" s="25">
        <v>2564.4987654433799</v>
      </c>
      <c r="AA14" s="25">
        <v>39347.027740793201</v>
      </c>
      <c r="AB14" s="25">
        <v>696.59041015945104</v>
      </c>
      <c r="AC14" s="25">
        <v>266.42887318916098</v>
      </c>
      <c r="AD14" s="25">
        <v>436.94331705408501</v>
      </c>
      <c r="AE14" s="25">
        <v>0</v>
      </c>
      <c r="AF14" s="88">
        <v>0</v>
      </c>
      <c r="AG14" s="25">
        <v>226.96980325259801</v>
      </c>
      <c r="AH14" s="25">
        <v>226.96980325259801</v>
      </c>
      <c r="AI14" s="25">
        <v>0</v>
      </c>
      <c r="AJ14" s="25">
        <v>169.48446486663599</v>
      </c>
      <c r="AK14" s="25">
        <v>25.520011433192799</v>
      </c>
      <c r="AL14" s="88">
        <v>1985.6285436451601</v>
      </c>
      <c r="AM14" s="25">
        <v>141.03148094456299</v>
      </c>
      <c r="AN14" s="25">
        <v>0</v>
      </c>
      <c r="AO14" s="25">
        <v>39.882351871176297</v>
      </c>
      <c r="AP14" s="25">
        <v>276.794939663707</v>
      </c>
      <c r="AQ14" s="25">
        <v>0</v>
      </c>
      <c r="AR14" s="88">
        <v>7815.2976845372305</v>
      </c>
      <c r="AS14" s="25">
        <v>552.91130078866104</v>
      </c>
      <c r="AT14" s="25">
        <v>61.434585733572398</v>
      </c>
      <c r="AU14" s="25">
        <v>614.34588652223295</v>
      </c>
      <c r="AV14" s="25">
        <v>0.15696393035096601</v>
      </c>
      <c r="AW14" s="25">
        <v>324.65340540461602</v>
      </c>
      <c r="AX14" s="25">
        <v>0.71007158580257201</v>
      </c>
      <c r="AY14" s="25">
        <v>857.60076768542694</v>
      </c>
      <c r="AZ14" s="25">
        <v>0.64551979959626704</v>
      </c>
      <c r="BA14" s="25">
        <v>19.1396595028109</v>
      </c>
      <c r="BB14" s="25">
        <v>360.19998152830601</v>
      </c>
      <c r="BC14" s="25">
        <v>0.580967805714379</v>
      </c>
      <c r="BD14" s="25">
        <v>0</v>
      </c>
      <c r="BE14" s="25">
        <v>62.424986501509302</v>
      </c>
      <c r="BF14" s="25">
        <v>6467.1574211514899</v>
      </c>
      <c r="BG14" s="25">
        <v>6455.3808531014201</v>
      </c>
      <c r="BH14" s="25">
        <v>11.776568050066899</v>
      </c>
      <c r="BI14" s="25">
        <v>0.72943726184550794</v>
      </c>
      <c r="BJ14" s="25">
        <v>0</v>
      </c>
      <c r="BK14" s="25">
        <v>158.152328349448</v>
      </c>
      <c r="BL14" s="25">
        <v>6.0678850982419696</v>
      </c>
      <c r="BM14" s="25">
        <v>2386.4863166782302</v>
      </c>
      <c r="BN14" s="25">
        <v>9.6827962950785302</v>
      </c>
      <c r="BO14" s="25">
        <v>12.264873495083499</v>
      </c>
      <c r="BP14" s="25">
        <v>3409.63495455673</v>
      </c>
      <c r="BQ14" s="25">
        <v>105.60266713055501</v>
      </c>
      <c r="BR14" s="25">
        <v>2.1947673186491499</v>
      </c>
      <c r="BS14" s="25">
        <v>26.466307324377699</v>
      </c>
      <c r="BT14" s="25">
        <v>0</v>
      </c>
      <c r="BU14" s="25">
        <v>164.742788869767</v>
      </c>
      <c r="BV14" s="25">
        <v>39.787286621161002</v>
      </c>
      <c r="BW14" s="25">
        <v>0</v>
      </c>
      <c r="BX14" s="25">
        <v>0</v>
      </c>
      <c r="BY14" s="25">
        <v>137.32531854374801</v>
      </c>
      <c r="BZ14" s="88">
        <v>0</v>
      </c>
      <c r="CA14" s="25">
        <v>0</v>
      </c>
      <c r="CB14" s="25">
        <v>7081.4605926753102</v>
      </c>
      <c r="CC14" s="25">
        <v>48.610176474813102</v>
      </c>
      <c r="CE14" s="22">
        <f t="shared" si="0"/>
        <v>5.9923425487004457E-3</v>
      </c>
      <c r="CF14" s="22">
        <f t="shared" si="1"/>
        <v>7.0120499167725617E-3</v>
      </c>
      <c r="CG14" s="22">
        <f t="shared" si="2"/>
        <v>6.313975427042132E-3</v>
      </c>
      <c r="CH14" s="22">
        <f t="shared" si="3"/>
        <v>5.9464842083926826E-3</v>
      </c>
      <c r="CI14" s="22">
        <f t="shared" si="4"/>
        <v>5.948470243177335E-3</v>
      </c>
      <c r="CJ14" s="22">
        <f t="shared" si="5"/>
        <v>5.4414792912212051E-3</v>
      </c>
      <c r="CK14" s="22">
        <f t="shared" si="6"/>
        <v>5.5918927576239759E-3</v>
      </c>
      <c r="CL14" s="22">
        <f t="shared" si="7"/>
        <v>-1.5403042417221787E-3</v>
      </c>
      <c r="CM14" s="22">
        <f t="shared" si="8"/>
        <v>4.2490512407274451E-3</v>
      </c>
      <c r="CN14" s="22">
        <f t="shared" si="9"/>
        <v>-1.034911165688902E-2</v>
      </c>
      <c r="CO14" s="22">
        <f t="shared" si="10"/>
        <v>8.1623569993701101E-3</v>
      </c>
      <c r="CP14" s="22">
        <f t="shared" si="11"/>
        <v>6.8555239622986649E-3</v>
      </c>
      <c r="CQ14" s="22">
        <f t="shared" si="12"/>
        <v>-0.11601358521981277</v>
      </c>
    </row>
    <row r="15" spans="1:95" x14ac:dyDescent="0.25">
      <c r="A15" s="88" t="s">
        <v>14</v>
      </c>
      <c r="B15" s="88">
        <v>54466.867860999999</v>
      </c>
      <c r="C15" s="88">
        <v>417.36277765</v>
      </c>
      <c r="D15" s="88">
        <v>1001.6425484</v>
      </c>
      <c r="E15" s="88">
        <v>7262.1962774000003</v>
      </c>
      <c r="F15" s="88">
        <v>7247.7074355000004</v>
      </c>
      <c r="G15" s="88">
        <v>185.35776589</v>
      </c>
      <c r="H15" s="88">
        <v>7563.2590176000003</v>
      </c>
      <c r="I15" s="88">
        <v>233.71925268000001</v>
      </c>
      <c r="J15" s="88">
        <v>377.80978934000001</v>
      </c>
      <c r="K15" s="88">
        <v>493.65866340999997</v>
      </c>
      <c r="L15" s="88">
        <v>21.801918497999999</v>
      </c>
      <c r="M15" s="88">
        <v>50.603239115999997</v>
      </c>
      <c r="N15" s="88">
        <v>68.923246899000006</v>
      </c>
      <c r="O15" s="25"/>
      <c r="P15" s="25" t="s">
        <v>14</v>
      </c>
      <c r="Q15" s="88">
        <v>0</v>
      </c>
      <c r="R15" s="25">
        <v>470.07221127714899</v>
      </c>
      <c r="S15" s="25">
        <v>22.137044759036598</v>
      </c>
      <c r="T15" s="25">
        <v>236.84080898328199</v>
      </c>
      <c r="U15" s="25">
        <v>236.84080898328199</v>
      </c>
      <c r="V15" s="25">
        <v>1315.39375422642</v>
      </c>
      <c r="W15" s="88">
        <v>0</v>
      </c>
      <c r="X15" s="25">
        <v>380.86934329522501</v>
      </c>
      <c r="Y15" s="25">
        <v>51.139790928860698</v>
      </c>
      <c r="Z15" s="25">
        <v>2586.8627826575398</v>
      </c>
      <c r="AA15" s="25">
        <v>55002.850679409399</v>
      </c>
      <c r="AB15" s="25">
        <v>702.665088734694</v>
      </c>
      <c r="AC15" s="25">
        <v>268.752249649531</v>
      </c>
      <c r="AD15" s="25">
        <v>440.753624694824</v>
      </c>
      <c r="AE15" s="25">
        <v>0</v>
      </c>
      <c r="AF15" s="88">
        <v>0</v>
      </c>
      <c r="AG15" s="25">
        <v>499.37535359937198</v>
      </c>
      <c r="AH15" s="25">
        <v>499.37535359937198</v>
      </c>
      <c r="AI15" s="25">
        <v>0</v>
      </c>
      <c r="AJ15" s="25">
        <v>170.96254866019899</v>
      </c>
      <c r="AK15" s="25">
        <v>25.742551824653901</v>
      </c>
      <c r="AL15" s="88">
        <v>2002.9446874635501</v>
      </c>
      <c r="AM15" s="25">
        <v>142.26138086882301</v>
      </c>
      <c r="AN15" s="25">
        <v>0</v>
      </c>
      <c r="AO15" s="25">
        <v>69.749259107771906</v>
      </c>
      <c r="AP15" s="25">
        <v>422.72255824335701</v>
      </c>
      <c r="AQ15" s="25">
        <v>0</v>
      </c>
      <c r="AR15" s="88">
        <v>8374.4311396242192</v>
      </c>
      <c r="AS15" s="25">
        <v>910.16541412258698</v>
      </c>
      <c r="AT15" s="25">
        <v>101.129477558381</v>
      </c>
      <c r="AU15" s="25">
        <v>1011.2948916809599</v>
      </c>
      <c r="AV15" s="25">
        <v>0.158332735397993</v>
      </c>
      <c r="AW15" s="25">
        <v>327.48471802551802</v>
      </c>
      <c r="AX15" s="25">
        <v>0.80585401632522502</v>
      </c>
      <c r="AY15" s="25">
        <v>865.07974444901504</v>
      </c>
      <c r="AZ15" s="25">
        <v>0.73259440191361203</v>
      </c>
      <c r="BA15" s="25">
        <v>21.721428437419</v>
      </c>
      <c r="BB15" s="25">
        <v>408.78769532123999</v>
      </c>
      <c r="BC15" s="25">
        <v>0.65933508909428595</v>
      </c>
      <c r="BD15" s="25">
        <v>0</v>
      </c>
      <c r="BE15" s="25">
        <v>70.845546373672306</v>
      </c>
      <c r="BF15" s="25">
        <v>7340.7121356653897</v>
      </c>
      <c r="BG15" s="25">
        <v>7326.1536520481504</v>
      </c>
      <c r="BH15" s="25">
        <v>14.5584836172445</v>
      </c>
      <c r="BI15" s="25">
        <v>0.827831605460849</v>
      </c>
      <c r="BJ15" s="25">
        <v>0</v>
      </c>
      <c r="BK15" s="25">
        <v>179.48565137210099</v>
      </c>
      <c r="BL15" s="25">
        <v>6.8863874865655799</v>
      </c>
      <c r="BM15" s="25">
        <v>2708.40196200334</v>
      </c>
      <c r="BN15" s="25">
        <v>10.988917382893201</v>
      </c>
      <c r="BO15" s="25">
        <v>13.9192921549628</v>
      </c>
      <c r="BP15" s="25">
        <v>3869.5639614852498</v>
      </c>
      <c r="BQ15" s="25">
        <v>106.523607989433</v>
      </c>
      <c r="BR15" s="25">
        <v>2.4908209236263801</v>
      </c>
      <c r="BS15" s="25">
        <v>30.036373994279</v>
      </c>
      <c r="BT15" s="25">
        <v>0</v>
      </c>
      <c r="BU15" s="25">
        <v>186.96999952688799</v>
      </c>
      <c r="BV15" s="25">
        <v>40.1342731344863</v>
      </c>
      <c r="BW15" s="25">
        <v>0</v>
      </c>
      <c r="BX15" s="25">
        <v>0</v>
      </c>
      <c r="BY15" s="25">
        <v>138.522883750386</v>
      </c>
      <c r="BZ15" s="88">
        <v>0</v>
      </c>
      <c r="CA15" s="25">
        <v>0</v>
      </c>
      <c r="CB15" s="25">
        <v>7634.1157390168501</v>
      </c>
      <c r="CC15" s="25">
        <v>49.034085526757998</v>
      </c>
      <c r="CE15" s="22">
        <f t="shared" si="0"/>
        <v>9.8405294715538626E-3</v>
      </c>
      <c r="CF15" s="22">
        <f t="shared" si="1"/>
        <v>1.2842018695427896E-2</v>
      </c>
      <c r="CG15" s="22">
        <f t="shared" si="2"/>
        <v>9.6365148389296797E-3</v>
      </c>
      <c r="CH15" s="22">
        <f t="shared" si="3"/>
        <v>1.0811585815950918E-2</v>
      </c>
      <c r="CI15" s="22">
        <f t="shared" si="4"/>
        <v>1.0823590389964216E-2</v>
      </c>
      <c r="CJ15" s="22">
        <f t="shared" si="5"/>
        <v>8.6979557028366867E-3</v>
      </c>
      <c r="CK15" s="22">
        <f t="shared" si="6"/>
        <v>9.3685435408153231E-3</v>
      </c>
      <c r="CL15" s="22">
        <f t="shared" si="7"/>
        <v>1.335600840533193E-2</v>
      </c>
      <c r="CM15" s="22">
        <f t="shared" si="8"/>
        <v>8.0981330858836843E-3</v>
      </c>
      <c r="CN15" s="22">
        <f t="shared" si="9"/>
        <v>1.1580248890768682E-2</v>
      </c>
      <c r="CO15" s="22">
        <f t="shared" si="10"/>
        <v>1.5371411514419802E-2</v>
      </c>
      <c r="CP15" s="22">
        <f t="shared" si="11"/>
        <v>1.0603112018792707E-2</v>
      </c>
      <c r="CQ15" s="22">
        <f t="shared" si="12"/>
        <v>1.198452258034704E-2</v>
      </c>
    </row>
    <row r="16" spans="1:95" x14ac:dyDescent="0.25">
      <c r="A16" s="88" t="s">
        <v>15</v>
      </c>
      <c r="B16" s="88">
        <v>25307.576729</v>
      </c>
      <c r="C16" s="88">
        <v>181.98113416999999</v>
      </c>
      <c r="D16" s="88">
        <v>466.08739079999998</v>
      </c>
      <c r="E16" s="88">
        <v>3485.3330466000002</v>
      </c>
      <c r="F16" s="88">
        <v>3477.2011505999999</v>
      </c>
      <c r="G16" s="88">
        <v>93.274550875000003</v>
      </c>
      <c r="H16" s="88">
        <v>3671.2614993000002</v>
      </c>
      <c r="I16" s="88">
        <v>99.202386343000001</v>
      </c>
      <c r="J16" s="88">
        <v>180.62530022999999</v>
      </c>
      <c r="K16" s="88">
        <v>208.43763928000001</v>
      </c>
      <c r="L16" s="88">
        <v>8.9631851375</v>
      </c>
      <c r="M16" s="88">
        <v>21.100207229999999</v>
      </c>
      <c r="N16" s="88">
        <v>31.545419422999998</v>
      </c>
      <c r="O16" s="25"/>
      <c r="P16" s="25" t="s">
        <v>15</v>
      </c>
      <c r="Q16" s="88">
        <v>0</v>
      </c>
      <c r="R16" s="25">
        <v>231.64416985426601</v>
      </c>
      <c r="S16" s="25">
        <v>9.0967552242114795</v>
      </c>
      <c r="T16" s="25">
        <v>100.46296605033901</v>
      </c>
      <c r="U16" s="25">
        <v>100.46296605033901</v>
      </c>
      <c r="V16" s="25">
        <v>648.20535857856396</v>
      </c>
      <c r="W16" s="88">
        <v>0</v>
      </c>
      <c r="X16" s="25">
        <v>181.970996655737</v>
      </c>
      <c r="Y16" s="25">
        <v>21.316770594755901</v>
      </c>
      <c r="Z16" s="25">
        <v>1274.76585789042</v>
      </c>
      <c r="AA16" s="25">
        <v>25535.6223144342</v>
      </c>
      <c r="AB16" s="25">
        <v>346.26235254028597</v>
      </c>
      <c r="AC16" s="25">
        <v>132.43691854165101</v>
      </c>
      <c r="AD16" s="25">
        <v>217.19648284209001</v>
      </c>
      <c r="AE16" s="25">
        <v>0</v>
      </c>
      <c r="AF16" s="88">
        <v>0</v>
      </c>
      <c r="AG16" s="25">
        <v>210.75175837731399</v>
      </c>
      <c r="AH16" s="25">
        <v>210.75175837731399</v>
      </c>
      <c r="AI16" s="25">
        <v>0</v>
      </c>
      <c r="AJ16" s="25">
        <v>84.247655874578996</v>
      </c>
      <c r="AK16" s="25">
        <v>12.6855312486245</v>
      </c>
      <c r="AL16" s="88">
        <v>987.01943477249097</v>
      </c>
      <c r="AM16" s="25">
        <v>70.104160410884205</v>
      </c>
      <c r="AN16" s="25">
        <v>0</v>
      </c>
      <c r="AO16" s="25">
        <v>31.891118238932499</v>
      </c>
      <c r="AP16" s="25">
        <v>184.16936832277801</v>
      </c>
      <c r="AQ16" s="25">
        <v>0</v>
      </c>
      <c r="AR16" s="88">
        <v>4066.99737043712</v>
      </c>
      <c r="AS16" s="25">
        <v>423.19303203073201</v>
      </c>
      <c r="AT16" s="25">
        <v>47.021446721672</v>
      </c>
      <c r="AU16" s="25">
        <v>470.21447875240398</v>
      </c>
      <c r="AV16" s="25">
        <v>7.8023881128667205E-2</v>
      </c>
      <c r="AW16" s="25">
        <v>161.37924682898699</v>
      </c>
      <c r="AX16" s="25">
        <v>0.38618058444528902</v>
      </c>
      <c r="AY16" s="25">
        <v>426.29775501354101</v>
      </c>
      <c r="AZ16" s="25">
        <v>0.35107337963039498</v>
      </c>
      <c r="BA16" s="25">
        <v>10.409324279281501</v>
      </c>
      <c r="BB16" s="25">
        <v>195.89892642625199</v>
      </c>
      <c r="BC16" s="25">
        <v>0.31596600726422902</v>
      </c>
      <c r="BD16" s="25">
        <v>0</v>
      </c>
      <c r="BE16" s="25">
        <v>33.950540848889702</v>
      </c>
      <c r="BF16" s="25">
        <v>3519.0035668333999</v>
      </c>
      <c r="BG16" s="25">
        <v>3510.8336338755598</v>
      </c>
      <c r="BH16" s="25">
        <v>8.1699329578421107</v>
      </c>
      <c r="BI16" s="25">
        <v>0.39671288116536302</v>
      </c>
      <c r="BJ16" s="25">
        <v>0</v>
      </c>
      <c r="BK16" s="25">
        <v>86.012966618716106</v>
      </c>
      <c r="BL16" s="25">
        <v>3.3000904176105199</v>
      </c>
      <c r="BM16" s="25">
        <v>1297.9181711117301</v>
      </c>
      <c r="BN16" s="25">
        <v>5.2660993577936104</v>
      </c>
      <c r="BO16" s="25">
        <v>6.6703943512072996</v>
      </c>
      <c r="BP16" s="25">
        <v>1854.36952914785</v>
      </c>
      <c r="BQ16" s="25">
        <v>52.493168598743502</v>
      </c>
      <c r="BR16" s="25">
        <v>1.1936494589306399</v>
      </c>
      <c r="BS16" s="25">
        <v>14.3940090047785</v>
      </c>
      <c r="BT16" s="25">
        <v>0</v>
      </c>
      <c r="BU16" s="25">
        <v>93.999517872098806</v>
      </c>
      <c r="BV16" s="25">
        <v>19.777538650167202</v>
      </c>
      <c r="BW16" s="25">
        <v>0</v>
      </c>
      <c r="BX16" s="25">
        <v>0</v>
      </c>
      <c r="BY16" s="25">
        <v>68.261921551736194</v>
      </c>
      <c r="BZ16" s="88">
        <v>0</v>
      </c>
      <c r="CA16" s="25">
        <v>0</v>
      </c>
      <c r="CB16" s="25">
        <v>3702.1960722454601</v>
      </c>
      <c r="CC16" s="25">
        <v>24.163238388059199</v>
      </c>
      <c r="CE16" s="22">
        <f t="shared" si="0"/>
        <v>9.0109609417041506E-3</v>
      </c>
      <c r="CF16" s="22">
        <f t="shared" si="1"/>
        <v>1.2024511017355546E-2</v>
      </c>
      <c r="CG16" s="22">
        <f t="shared" si="2"/>
        <v>8.8547513489266386E-3</v>
      </c>
      <c r="CH16" s="22">
        <f t="shared" si="3"/>
        <v>9.6606320782588635E-3</v>
      </c>
      <c r="CI16" s="22">
        <f t="shared" si="4"/>
        <v>9.6722857893212656E-3</v>
      </c>
      <c r="CJ16" s="22">
        <f t="shared" si="5"/>
        <v>7.7723986907249068E-3</v>
      </c>
      <c r="CK16" s="22">
        <f t="shared" si="6"/>
        <v>8.4261426082991291E-3</v>
      </c>
      <c r="CL16" s="22">
        <f t="shared" si="7"/>
        <v>1.2707151045544936E-2</v>
      </c>
      <c r="CM16" s="22">
        <f t="shared" si="8"/>
        <v>7.4502100426875693E-3</v>
      </c>
      <c r="CN16" s="22">
        <f t="shared" si="9"/>
        <v>1.1102213138219999E-2</v>
      </c>
      <c r="CO16" s="22">
        <f t="shared" si="10"/>
        <v>1.4902078297217312E-2</v>
      </c>
      <c r="CP16" s="22">
        <f t="shared" si="11"/>
        <v>1.026356577427333E-2</v>
      </c>
      <c r="CQ16" s="22">
        <f t="shared" si="12"/>
        <v>1.0958764291479009E-2</v>
      </c>
    </row>
    <row r="17" spans="1:95" x14ac:dyDescent="0.25">
      <c r="A17" s="88" t="s">
        <v>16</v>
      </c>
      <c r="B17" s="88">
        <v>19259.629084</v>
      </c>
      <c r="C17" s="88">
        <v>158.14609091</v>
      </c>
      <c r="D17" s="88">
        <v>331.76859203999999</v>
      </c>
      <c r="E17" s="88">
        <v>2550.2841576999999</v>
      </c>
      <c r="F17" s="88">
        <v>2548.4745128999998</v>
      </c>
      <c r="G17" s="88">
        <v>64.677469435999996</v>
      </c>
      <c r="H17" s="88">
        <v>2569.3895585</v>
      </c>
      <c r="I17" s="88">
        <v>89.566970706000006</v>
      </c>
      <c r="J17" s="88">
        <v>129.10373648999999</v>
      </c>
      <c r="K17" s="88">
        <v>184.61883477000001</v>
      </c>
      <c r="L17" s="88">
        <v>8.6124633776999993</v>
      </c>
      <c r="M17" s="88">
        <v>18.737672472</v>
      </c>
      <c r="N17" s="88">
        <v>24.880684032000001</v>
      </c>
      <c r="O17" s="25"/>
      <c r="P17" s="25" t="s">
        <v>16</v>
      </c>
      <c r="Q17" s="88">
        <v>0</v>
      </c>
      <c r="R17" s="25">
        <v>157.813829596598</v>
      </c>
      <c r="S17" s="25">
        <v>8.7601495197370802</v>
      </c>
      <c r="T17" s="25">
        <v>90.925124156316002</v>
      </c>
      <c r="U17" s="25">
        <v>90.925124156316002</v>
      </c>
      <c r="V17" s="25">
        <v>441.60730757390098</v>
      </c>
      <c r="W17" s="88">
        <v>0</v>
      </c>
      <c r="X17" s="25">
        <v>130.32644313763001</v>
      </c>
      <c r="Y17" s="25">
        <v>18.966293043960999</v>
      </c>
      <c r="Z17" s="25">
        <v>868.46793979400695</v>
      </c>
      <c r="AA17" s="25">
        <v>19481.764676840899</v>
      </c>
      <c r="AB17" s="25">
        <v>235.900509679339</v>
      </c>
      <c r="AC17" s="25">
        <v>90.226185767767603</v>
      </c>
      <c r="AD17" s="25">
        <v>147.97092139631701</v>
      </c>
      <c r="AE17" s="25">
        <v>0</v>
      </c>
      <c r="AF17" s="88">
        <v>0</v>
      </c>
      <c r="AG17" s="25">
        <v>187.07332736782601</v>
      </c>
      <c r="AH17" s="25">
        <v>187.07332736782601</v>
      </c>
      <c r="AI17" s="25">
        <v>0</v>
      </c>
      <c r="AJ17" s="25">
        <v>57.395955277049303</v>
      </c>
      <c r="AK17" s="25">
        <v>8.6423557253930401</v>
      </c>
      <c r="AL17" s="88">
        <v>672.43346697440302</v>
      </c>
      <c r="AM17" s="25">
        <v>47.760348092404499</v>
      </c>
      <c r="AN17" s="25">
        <v>0</v>
      </c>
      <c r="AO17" s="25">
        <v>25.230902448087001</v>
      </c>
      <c r="AP17" s="25">
        <v>160.465138122654</v>
      </c>
      <c r="AQ17" s="25">
        <v>0</v>
      </c>
      <c r="AR17" s="88">
        <v>2846.58265994256</v>
      </c>
      <c r="AS17" s="25">
        <v>302.085889609726</v>
      </c>
      <c r="AT17" s="25">
        <v>33.565106878530798</v>
      </c>
      <c r="AU17" s="25">
        <v>335.65099648825702</v>
      </c>
      <c r="AV17" s="25">
        <v>5.3155892437213997E-2</v>
      </c>
      <c r="AW17" s="25">
        <v>109.943942238248</v>
      </c>
      <c r="AX17" s="25">
        <v>0.28391147779118903</v>
      </c>
      <c r="AY17" s="25">
        <v>290.426652848522</v>
      </c>
      <c r="AZ17" s="25">
        <v>0.25810133402778901</v>
      </c>
      <c r="BA17" s="25">
        <v>7.6526990164078903</v>
      </c>
      <c r="BB17" s="25">
        <v>144.02049830188901</v>
      </c>
      <c r="BC17" s="25">
        <v>0.23229096464337401</v>
      </c>
      <c r="BD17" s="25">
        <v>0</v>
      </c>
      <c r="BE17" s="25">
        <v>24.959681576084201</v>
      </c>
      <c r="BF17" s="25">
        <v>2582.9047620217402</v>
      </c>
      <c r="BG17" s="25">
        <v>2581.0860475505601</v>
      </c>
      <c r="BH17" s="25">
        <v>1.81871447118283</v>
      </c>
      <c r="BI17" s="25">
        <v>0.29165443135633801</v>
      </c>
      <c r="BJ17" s="25">
        <v>0</v>
      </c>
      <c r="BK17" s="25">
        <v>63.234796335918197</v>
      </c>
      <c r="BL17" s="25">
        <v>2.4261515244409799</v>
      </c>
      <c r="BM17" s="25">
        <v>954.20024264069502</v>
      </c>
      <c r="BN17" s="25">
        <v>3.87151843328538</v>
      </c>
      <c r="BO17" s="25">
        <v>4.9039238691115896</v>
      </c>
      <c r="BP17" s="25">
        <v>1363.29088448331</v>
      </c>
      <c r="BQ17" s="25">
        <v>35.762377529370902</v>
      </c>
      <c r="BR17" s="25">
        <v>0.87754416728671603</v>
      </c>
      <c r="BS17" s="25">
        <v>10.5821489943065</v>
      </c>
      <c r="BT17" s="25">
        <v>0</v>
      </c>
      <c r="BU17" s="25">
        <v>65.332866842374997</v>
      </c>
      <c r="BV17" s="25">
        <v>13.473979616375599</v>
      </c>
      <c r="BW17" s="25">
        <v>0</v>
      </c>
      <c r="BX17" s="25">
        <v>0</v>
      </c>
      <c r="BY17" s="25">
        <v>46.505247756975201</v>
      </c>
      <c r="BZ17" s="88">
        <v>0</v>
      </c>
      <c r="CA17" s="25">
        <v>0</v>
      </c>
      <c r="CB17" s="25">
        <v>2598.0528910641101</v>
      </c>
      <c r="CC17" s="25">
        <v>16.461848304870301</v>
      </c>
      <c r="CE17" s="22">
        <f t="shared" si="0"/>
        <v>1.1533741998460354E-2</v>
      </c>
      <c r="CF17" s="22">
        <f t="shared" si="1"/>
        <v>1.4663955329593033E-2</v>
      </c>
      <c r="CG17" s="22">
        <f t="shared" si="2"/>
        <v>1.1702145837207365E-2</v>
      </c>
      <c r="CH17" s="22">
        <f t="shared" si="3"/>
        <v>1.2790968497863207E-2</v>
      </c>
      <c r="CI17" s="22">
        <f t="shared" si="4"/>
        <v>1.2796492366506146E-2</v>
      </c>
      <c r="CJ17" s="22">
        <f t="shared" si="5"/>
        <v>1.0133318636152491E-2</v>
      </c>
      <c r="CK17" s="22">
        <f t="shared" si="6"/>
        <v>1.1155697457120368E-2</v>
      </c>
      <c r="CL17" s="22">
        <f t="shared" si="7"/>
        <v>1.5163552363226395E-2</v>
      </c>
      <c r="CM17" s="22">
        <f t="shared" si="8"/>
        <v>9.4707301343267235E-3</v>
      </c>
      <c r="CN17" s="22">
        <f t="shared" si="9"/>
        <v>1.3294919778276336E-2</v>
      </c>
      <c r="CO17" s="22">
        <f t="shared" si="10"/>
        <v>1.7147955882109222E-2</v>
      </c>
      <c r="CP17" s="22">
        <f t="shared" si="11"/>
        <v>1.2201119018524321E-2</v>
      </c>
      <c r="CQ17" s="22">
        <f t="shared" si="12"/>
        <v>1.4075915904746434E-2</v>
      </c>
    </row>
    <row r="18" spans="1:95" x14ac:dyDescent="0.25">
      <c r="A18" s="88" t="s">
        <v>17</v>
      </c>
      <c r="B18" s="88">
        <v>59488.524295000003</v>
      </c>
      <c r="C18" s="88">
        <v>460.30063401000001</v>
      </c>
      <c r="D18" s="88">
        <v>968.95138084999996</v>
      </c>
      <c r="E18" s="88">
        <v>7672.7925423999995</v>
      </c>
      <c r="F18" s="88">
        <v>7670.9287614000004</v>
      </c>
      <c r="G18" s="88">
        <v>191.07461776</v>
      </c>
      <c r="H18" s="88">
        <v>8880.8728018999991</v>
      </c>
      <c r="I18" s="88">
        <v>243.25879996</v>
      </c>
      <c r="J18" s="88">
        <v>429.33272571999998</v>
      </c>
      <c r="K18" s="88">
        <v>526.25891047000005</v>
      </c>
      <c r="L18" s="88">
        <v>23.915082201000001</v>
      </c>
      <c r="M18" s="88">
        <v>65.013397029000004</v>
      </c>
      <c r="N18" s="88">
        <v>70.922385172000006</v>
      </c>
      <c r="O18" s="25"/>
      <c r="P18" s="25" t="s">
        <v>17</v>
      </c>
      <c r="Q18" s="88">
        <v>0</v>
      </c>
      <c r="R18" s="25">
        <v>558.87172890928002</v>
      </c>
      <c r="S18" s="25">
        <v>24.206793535212</v>
      </c>
      <c r="T18" s="25">
        <v>245.932131997895</v>
      </c>
      <c r="U18" s="25">
        <v>245.932131997895</v>
      </c>
      <c r="V18" s="25">
        <v>1563.8793853519501</v>
      </c>
      <c r="W18" s="88">
        <v>0</v>
      </c>
      <c r="X18" s="25">
        <v>432.09989054843498</v>
      </c>
      <c r="Y18" s="25">
        <v>65.513197292871297</v>
      </c>
      <c r="Z18" s="25">
        <v>3075.5373642355898</v>
      </c>
      <c r="AA18" s="25">
        <v>59960.257806996298</v>
      </c>
      <c r="AB18" s="25">
        <v>835.402747707294</v>
      </c>
      <c r="AC18" s="25">
        <v>319.52124112379403</v>
      </c>
      <c r="AD18" s="25">
        <v>524.01483908685202</v>
      </c>
      <c r="AE18" s="25">
        <v>0</v>
      </c>
      <c r="AF18" s="88">
        <v>0</v>
      </c>
      <c r="AG18" s="25">
        <v>531.16643321993195</v>
      </c>
      <c r="AH18" s="25">
        <v>531.16643321993195</v>
      </c>
      <c r="AI18" s="25">
        <v>0</v>
      </c>
      <c r="AJ18" s="25">
        <v>203.25843250240399</v>
      </c>
      <c r="AK18" s="25">
        <v>30.605485367516302</v>
      </c>
      <c r="AL18" s="88">
        <v>2381.3124772185602</v>
      </c>
      <c r="AM18" s="25">
        <v>169.13541443403</v>
      </c>
      <c r="AN18" s="25">
        <v>0</v>
      </c>
      <c r="AO18" s="25">
        <v>71.623800915140905</v>
      </c>
      <c r="AP18" s="25">
        <v>464.99658910541899</v>
      </c>
      <c r="AQ18" s="25">
        <v>0</v>
      </c>
      <c r="AR18" s="88">
        <v>9826.2269635190096</v>
      </c>
      <c r="AS18" s="25">
        <v>879.17202573036298</v>
      </c>
      <c r="AT18" s="25">
        <v>97.685781396738307</v>
      </c>
      <c r="AU18" s="25">
        <v>976.85780712710095</v>
      </c>
      <c r="AV18" s="25">
        <v>0.188242806315674</v>
      </c>
      <c r="AW18" s="25">
        <v>389.34851375454201</v>
      </c>
      <c r="AX18" s="25">
        <v>0.85132062214432502</v>
      </c>
      <c r="AY18" s="25">
        <v>1028.49838259531</v>
      </c>
      <c r="AZ18" s="25">
        <v>0.77392786851634499</v>
      </c>
      <c r="BA18" s="25">
        <v>22.946961651041399</v>
      </c>
      <c r="BB18" s="25">
        <v>431.85177054294297</v>
      </c>
      <c r="BC18" s="25">
        <v>0.696535076527941</v>
      </c>
      <c r="BD18" s="25">
        <v>0</v>
      </c>
      <c r="BE18" s="25">
        <v>74.842691002386502</v>
      </c>
      <c r="BF18" s="25">
        <v>7741.3704644064201</v>
      </c>
      <c r="BG18" s="25">
        <v>7739.49942687357</v>
      </c>
      <c r="BH18" s="25">
        <v>1.8710375328528299</v>
      </c>
      <c r="BI18" s="25">
        <v>0.87453849159763397</v>
      </c>
      <c r="BJ18" s="25">
        <v>0</v>
      </c>
      <c r="BK18" s="25">
        <v>189.61231871228</v>
      </c>
      <c r="BL18" s="25">
        <v>7.2749230783136802</v>
      </c>
      <c r="BM18" s="25">
        <v>2861.2114527797498</v>
      </c>
      <c r="BN18" s="25">
        <v>11.6089183708945</v>
      </c>
      <c r="BO18" s="25">
        <v>14.704632839387701</v>
      </c>
      <c r="BP18" s="25">
        <v>4087.8870374840799</v>
      </c>
      <c r="BQ18" s="25">
        <v>126.64658407654601</v>
      </c>
      <c r="BR18" s="25">
        <v>2.6313550627490501</v>
      </c>
      <c r="BS18" s="25">
        <v>31.731043290949401</v>
      </c>
      <c r="BT18" s="25">
        <v>0</v>
      </c>
      <c r="BU18" s="25">
        <v>192.47492089661901</v>
      </c>
      <c r="BV18" s="25">
        <v>47.715884617140802</v>
      </c>
      <c r="BW18" s="25">
        <v>0</v>
      </c>
      <c r="BX18" s="25">
        <v>0</v>
      </c>
      <c r="BY18" s="25">
        <v>164.69072144815999</v>
      </c>
      <c r="BZ18" s="88">
        <v>0</v>
      </c>
      <c r="CA18" s="25">
        <v>0</v>
      </c>
      <c r="CB18" s="25">
        <v>8946.0340641655202</v>
      </c>
      <c r="CC18" s="25">
        <v>58.2969173242221</v>
      </c>
      <c r="CE18" s="22">
        <f t="shared" si="0"/>
        <v>7.9298237363730414E-3</v>
      </c>
      <c r="CF18" s="22">
        <f t="shared" si="1"/>
        <v>1.0201930539415597E-2</v>
      </c>
      <c r="CG18" s="22">
        <f t="shared" si="2"/>
        <v>8.1597760562198505E-3</v>
      </c>
      <c r="CH18" s="22">
        <f t="shared" si="3"/>
        <v>8.9378047988991748E-3</v>
      </c>
      <c r="CI18" s="22">
        <f t="shared" si="4"/>
        <v>8.939030410322164E-3</v>
      </c>
      <c r="CJ18" s="22">
        <f t="shared" si="5"/>
        <v>7.3285669914455714E-3</v>
      </c>
      <c r="CK18" s="22">
        <f t="shared" si="6"/>
        <v>7.3372588166762572E-3</v>
      </c>
      <c r="CL18" s="22">
        <f t="shared" si="7"/>
        <v>1.0989662196535462E-2</v>
      </c>
      <c r="CM18" s="22">
        <f t="shared" si="8"/>
        <v>6.4452688152164652E-3</v>
      </c>
      <c r="CN18" s="22">
        <f t="shared" si="9"/>
        <v>9.3253010111486907E-3</v>
      </c>
      <c r="CO18" s="22">
        <f t="shared" si="10"/>
        <v>1.2197797680988188E-2</v>
      </c>
      <c r="CP18" s="22">
        <f t="shared" si="11"/>
        <v>7.6876503414880998E-3</v>
      </c>
      <c r="CQ18" s="22">
        <f t="shared" si="12"/>
        <v>9.8899062889641256E-3</v>
      </c>
    </row>
    <row r="19" spans="1:95" x14ac:dyDescent="0.25">
      <c r="A19" s="88" t="s">
        <v>18</v>
      </c>
      <c r="B19" s="88">
        <v>10776.029642</v>
      </c>
      <c r="C19" s="88">
        <v>88.735925038999994</v>
      </c>
      <c r="D19" s="88">
        <v>188.97205787999999</v>
      </c>
      <c r="E19" s="88">
        <v>1427.9361122</v>
      </c>
      <c r="F19" s="88">
        <v>1425.0533969999999</v>
      </c>
      <c r="G19" s="88">
        <v>29.653732058999999</v>
      </c>
      <c r="H19" s="88">
        <v>1607.7503259</v>
      </c>
      <c r="I19" s="88">
        <v>48.821221700999999</v>
      </c>
      <c r="J19" s="88">
        <v>73.926523670999998</v>
      </c>
      <c r="K19" s="88">
        <v>101.72127537</v>
      </c>
      <c r="L19" s="88">
        <v>5.0272332099000003</v>
      </c>
      <c r="M19" s="88">
        <v>12.178354264999999</v>
      </c>
      <c r="N19" s="88">
        <v>12.762320723</v>
      </c>
      <c r="O19" s="25"/>
      <c r="P19" s="25" t="s">
        <v>18</v>
      </c>
      <c r="Q19" s="88">
        <v>0</v>
      </c>
      <c r="R19" s="25">
        <v>100.86017275262699</v>
      </c>
      <c r="S19" s="25">
        <v>5.10532290785466</v>
      </c>
      <c r="T19" s="25">
        <v>49.522587943525203</v>
      </c>
      <c r="U19" s="25">
        <v>49.522587943525203</v>
      </c>
      <c r="V19" s="25">
        <v>282.23505975765102</v>
      </c>
      <c r="W19" s="88">
        <v>0</v>
      </c>
      <c r="X19" s="25">
        <v>74.560469281516603</v>
      </c>
      <c r="Y19" s="25">
        <v>12.3029897274061</v>
      </c>
      <c r="Z19" s="25">
        <v>555.04557081712096</v>
      </c>
      <c r="AA19" s="25">
        <v>10890.886393315501</v>
      </c>
      <c r="AB19" s="25">
        <v>150.76608493401699</v>
      </c>
      <c r="AC19" s="25">
        <v>57.664345180962897</v>
      </c>
      <c r="AD19" s="25">
        <v>94.569557245831703</v>
      </c>
      <c r="AE19" s="25">
        <v>0</v>
      </c>
      <c r="AF19" s="88">
        <v>0</v>
      </c>
      <c r="AG19" s="25">
        <v>102.981492230583</v>
      </c>
      <c r="AH19" s="25">
        <v>102.981492230583</v>
      </c>
      <c r="AI19" s="25">
        <v>0</v>
      </c>
      <c r="AJ19" s="25">
        <v>36.682257957639202</v>
      </c>
      <c r="AK19" s="25">
        <v>5.5234039482572799</v>
      </c>
      <c r="AL19" s="88">
        <v>429.75823072631499</v>
      </c>
      <c r="AM19" s="25">
        <v>30.5240496834471</v>
      </c>
      <c r="AN19" s="25">
        <v>0</v>
      </c>
      <c r="AO19" s="25">
        <v>12.9388564553634</v>
      </c>
      <c r="AP19" s="25">
        <v>89.944456372294496</v>
      </c>
      <c r="AQ19" s="25">
        <v>0</v>
      </c>
      <c r="AR19" s="88">
        <v>1782.17817350375</v>
      </c>
      <c r="AS19" s="25">
        <v>171.87984689671899</v>
      </c>
      <c r="AT19" s="25">
        <v>19.0977603698914</v>
      </c>
      <c r="AU19" s="25">
        <v>190.97760726660999</v>
      </c>
      <c r="AV19" s="25">
        <v>3.3972386322268303E-2</v>
      </c>
      <c r="AW19" s="25">
        <v>70.266144468669495</v>
      </c>
      <c r="AX19" s="25">
        <v>0.15862231515071301</v>
      </c>
      <c r="AY19" s="25">
        <v>185.614218536278</v>
      </c>
      <c r="AZ19" s="25">
        <v>0.14420210923901899</v>
      </c>
      <c r="BA19" s="25">
        <v>4.2755923166718999</v>
      </c>
      <c r="BB19" s="25">
        <v>80.464744694852698</v>
      </c>
      <c r="BC19" s="25">
        <v>0.129781822957831</v>
      </c>
      <c r="BD19" s="25">
        <v>0</v>
      </c>
      <c r="BE19" s="25">
        <v>13.9450623341435</v>
      </c>
      <c r="BF19" s="25">
        <v>1444.9566777866901</v>
      </c>
      <c r="BG19" s="25">
        <v>1442.06187001834</v>
      </c>
      <c r="BH19" s="25">
        <v>2.8948077683570599</v>
      </c>
      <c r="BI19" s="25">
        <v>0.162948383835711</v>
      </c>
      <c r="BJ19" s="25">
        <v>0</v>
      </c>
      <c r="BK19" s="25">
        <v>35.329514396732698</v>
      </c>
      <c r="BL19" s="25">
        <v>1.35549939405964</v>
      </c>
      <c r="BM19" s="25">
        <v>533.11513685742102</v>
      </c>
      <c r="BN19" s="25">
        <v>2.1630313722118402</v>
      </c>
      <c r="BO19" s="25">
        <v>2.7398388376130498</v>
      </c>
      <c r="BP19" s="25">
        <v>761.67532418415101</v>
      </c>
      <c r="BQ19" s="25">
        <v>22.856051377837101</v>
      </c>
      <c r="BR19" s="25">
        <v>0.49028716987163501</v>
      </c>
      <c r="BS19" s="25">
        <v>5.9122838294283904</v>
      </c>
      <c r="BT19" s="25">
        <v>0</v>
      </c>
      <c r="BU19" s="25">
        <v>29.965382309451702</v>
      </c>
      <c r="BV19" s="25">
        <v>8.61133927316871</v>
      </c>
      <c r="BW19" s="25">
        <v>0</v>
      </c>
      <c r="BX19" s="25">
        <v>0</v>
      </c>
      <c r="BY19" s="25">
        <v>29.721905798466</v>
      </c>
      <c r="BZ19" s="88">
        <v>0</v>
      </c>
      <c r="CA19" s="25">
        <v>0</v>
      </c>
      <c r="CB19" s="25">
        <v>1623.3530208171401</v>
      </c>
      <c r="CC19" s="25">
        <v>10.520910788700499</v>
      </c>
      <c r="CE19" s="22">
        <f t="shared" si="0"/>
        <v>1.0658540773481407E-2</v>
      </c>
      <c r="CF19" s="22">
        <f t="shared" si="1"/>
        <v>1.3619414377698152E-2</v>
      </c>
      <c r="CG19" s="22">
        <f t="shared" si="2"/>
        <v>1.061294145340552E-2</v>
      </c>
      <c r="CH19" s="22">
        <f t="shared" si="3"/>
        <v>1.1919696855671449E-2</v>
      </c>
      <c r="CI19" s="22">
        <f t="shared" si="4"/>
        <v>1.1935323303776564E-2</v>
      </c>
      <c r="CJ19" s="22">
        <f t="shared" si="5"/>
        <v>1.0509646807074169E-2</v>
      </c>
      <c r="CK19" s="22">
        <f t="shared" si="6"/>
        <v>9.7046753253841583E-3</v>
      </c>
      <c r="CL19" s="22">
        <f t="shared" si="7"/>
        <v>1.4366011707380883E-2</v>
      </c>
      <c r="CM19" s="22">
        <f t="shared" si="8"/>
        <v>8.5753472371823437E-3</v>
      </c>
      <c r="CN19" s="22">
        <f t="shared" si="9"/>
        <v>1.2388921157339989E-2</v>
      </c>
      <c r="CO19" s="22">
        <f t="shared" si="10"/>
        <v>1.5533335076017495E-2</v>
      </c>
      <c r="CP19" s="22">
        <f t="shared" si="11"/>
        <v>1.0234179405036431E-2</v>
      </c>
      <c r="CQ19" s="22">
        <f t="shared" si="12"/>
        <v>1.3832572946176663E-2</v>
      </c>
    </row>
    <row r="20" spans="1:95" x14ac:dyDescent="0.25">
      <c r="A20" s="88" t="s">
        <v>19</v>
      </c>
      <c r="B20" s="88">
        <v>53840.100339999997</v>
      </c>
      <c r="C20" s="88">
        <v>363.25651269999997</v>
      </c>
      <c r="D20" s="88">
        <v>928.03936266999995</v>
      </c>
      <c r="E20" s="88">
        <v>7222.0934618000001</v>
      </c>
      <c r="F20" s="88">
        <v>7222.0934618000001</v>
      </c>
      <c r="G20" s="88">
        <v>230.00585888000001</v>
      </c>
      <c r="H20" s="88">
        <v>7839.7477854999997</v>
      </c>
      <c r="I20" s="88">
        <v>185.67050556000001</v>
      </c>
      <c r="J20" s="88">
        <v>405.15852072000001</v>
      </c>
      <c r="K20" s="88">
        <v>408.11754400000001</v>
      </c>
      <c r="L20" s="88">
        <v>15.482223095</v>
      </c>
      <c r="M20" s="88">
        <v>43.068760206</v>
      </c>
      <c r="N20" s="88">
        <v>71.756213012000003</v>
      </c>
      <c r="O20" s="25"/>
      <c r="P20" s="25" t="s">
        <v>19</v>
      </c>
      <c r="Q20" s="88">
        <v>0</v>
      </c>
      <c r="R20" s="25">
        <v>496.246812047822</v>
      </c>
      <c r="S20" s="25">
        <v>15.629360479279301</v>
      </c>
      <c r="T20" s="25">
        <v>187.13294596818099</v>
      </c>
      <c r="U20" s="25">
        <v>187.13294596818099</v>
      </c>
      <c r="V20" s="25">
        <v>1388.6373838406701</v>
      </c>
      <c r="W20" s="88">
        <v>0</v>
      </c>
      <c r="X20" s="25">
        <v>407.15921510303099</v>
      </c>
      <c r="Y20" s="25">
        <v>43.329529151871597</v>
      </c>
      <c r="Z20" s="25">
        <v>2730.9048027697099</v>
      </c>
      <c r="AA20" s="25">
        <v>54149.9644632571</v>
      </c>
      <c r="AB20" s="25">
        <v>741.79110948517598</v>
      </c>
      <c r="AC20" s="25">
        <v>283.71698560865701</v>
      </c>
      <c r="AD20" s="25">
        <v>465.29581722689198</v>
      </c>
      <c r="AE20" s="25">
        <v>0</v>
      </c>
      <c r="AF20" s="88">
        <v>0</v>
      </c>
      <c r="AG20" s="25">
        <v>410.85165556533599</v>
      </c>
      <c r="AH20" s="25">
        <v>410.85165556533599</v>
      </c>
      <c r="AI20" s="25">
        <v>0</v>
      </c>
      <c r="AJ20" s="25">
        <v>180.48210264306601</v>
      </c>
      <c r="AK20" s="25">
        <v>27.1759473649353</v>
      </c>
      <c r="AL20" s="88">
        <v>2114.4725750190601</v>
      </c>
      <c r="AM20" s="25">
        <v>150.18282064440999</v>
      </c>
      <c r="AN20" s="25">
        <v>0</v>
      </c>
      <c r="AO20" s="25">
        <v>72.203659764445504</v>
      </c>
      <c r="AP20" s="25">
        <v>365.91593533843599</v>
      </c>
      <c r="AQ20" s="25">
        <v>0</v>
      </c>
      <c r="AR20" s="88">
        <v>8665.0122111807395</v>
      </c>
      <c r="AS20" s="25">
        <v>839.86110130568704</v>
      </c>
      <c r="AT20" s="25">
        <v>93.317933331790002</v>
      </c>
      <c r="AU20" s="25">
        <v>933.179034637477</v>
      </c>
      <c r="AV20" s="25">
        <v>0.16714900421715501</v>
      </c>
      <c r="AW20" s="25">
        <v>345.71967425712398</v>
      </c>
      <c r="AX20" s="25">
        <v>0.79941968363674398</v>
      </c>
      <c r="AY20" s="25">
        <v>913.24886968203703</v>
      </c>
      <c r="AZ20" s="25">
        <v>0.72674517766497404</v>
      </c>
      <c r="BA20" s="25">
        <v>21.5479899579468</v>
      </c>
      <c r="BB20" s="25">
        <v>405.52379062704898</v>
      </c>
      <c r="BC20" s="25">
        <v>0.65407056179279799</v>
      </c>
      <c r="BD20" s="25">
        <v>0</v>
      </c>
      <c r="BE20" s="25">
        <v>70.279881170874702</v>
      </c>
      <c r="BF20" s="25">
        <v>7267.6590199832399</v>
      </c>
      <c r="BG20" s="25">
        <v>7267.6590199832399</v>
      </c>
      <c r="BH20" s="25">
        <v>0</v>
      </c>
      <c r="BI20" s="25">
        <v>0.82122214013679595</v>
      </c>
      <c r="BJ20" s="25">
        <v>0</v>
      </c>
      <c r="BK20" s="25">
        <v>178.052540551265</v>
      </c>
      <c r="BL20" s="25">
        <v>6.8314056449346001</v>
      </c>
      <c r="BM20" s="25">
        <v>2686.77630505354</v>
      </c>
      <c r="BN20" s="25">
        <v>10.9011734497373</v>
      </c>
      <c r="BO20" s="25">
        <v>13.808160096341901</v>
      </c>
      <c r="BP20" s="25">
        <v>3838.66882840875</v>
      </c>
      <c r="BQ20" s="25">
        <v>112.455107561822</v>
      </c>
      <c r="BR20" s="25">
        <v>2.4709317735632701</v>
      </c>
      <c r="BS20" s="25">
        <v>29.796555685995699</v>
      </c>
      <c r="BT20" s="25">
        <v>0</v>
      </c>
      <c r="BU20" s="25">
        <v>231.18086010681299</v>
      </c>
      <c r="BV20" s="25">
        <v>42.369043094168603</v>
      </c>
      <c r="BW20" s="25">
        <v>0</v>
      </c>
      <c r="BX20" s="25">
        <v>0</v>
      </c>
      <c r="BY20" s="25">
        <v>146.23611543711399</v>
      </c>
      <c r="BZ20" s="88">
        <v>0</v>
      </c>
      <c r="CA20" s="25">
        <v>0</v>
      </c>
      <c r="CB20" s="25">
        <v>7883.6298795725197</v>
      </c>
      <c r="CC20" s="25">
        <v>51.764423172376603</v>
      </c>
      <c r="CE20" s="22">
        <f t="shared" si="0"/>
        <v>5.7552664519626082E-3</v>
      </c>
      <c r="CF20" s="22">
        <f t="shared" si="1"/>
        <v>7.3210597620649706E-3</v>
      </c>
      <c r="CG20" s="22">
        <f t="shared" si="2"/>
        <v>5.538204707923218E-3</v>
      </c>
      <c r="CH20" s="22">
        <f t="shared" si="3"/>
        <v>6.3091897694554661E-3</v>
      </c>
      <c r="CI20" s="22">
        <f t="shared" si="4"/>
        <v>6.3091897694554661E-3</v>
      </c>
      <c r="CJ20" s="22">
        <f t="shared" si="5"/>
        <v>5.1085708535190373E-3</v>
      </c>
      <c r="CK20" s="22">
        <f t="shared" si="6"/>
        <v>5.5973859457165284E-3</v>
      </c>
      <c r="CL20" s="22">
        <f t="shared" si="7"/>
        <v>7.8765359299804855E-3</v>
      </c>
      <c r="CM20" s="22">
        <f t="shared" si="8"/>
        <v>4.9380533315097922E-3</v>
      </c>
      <c r="CN20" s="22">
        <f t="shared" si="9"/>
        <v>6.6993237745642696E-3</v>
      </c>
      <c r="CO20" s="22">
        <f t="shared" si="10"/>
        <v>9.503634160059277E-3</v>
      </c>
      <c r="CP20" s="22">
        <f t="shared" si="11"/>
        <v>6.0547121538750128E-3</v>
      </c>
      <c r="CQ20" s="22">
        <f t="shared" si="12"/>
        <v>6.2356517110326451E-3</v>
      </c>
    </row>
    <row r="21" spans="1:95" x14ac:dyDescent="0.25">
      <c r="A21" s="88" t="s">
        <v>20</v>
      </c>
      <c r="B21" s="88">
        <v>40101.901878999997</v>
      </c>
      <c r="C21" s="88">
        <v>333.78719744</v>
      </c>
      <c r="D21" s="88">
        <v>699.86643930000002</v>
      </c>
      <c r="E21" s="88">
        <v>5299.0224152999999</v>
      </c>
      <c r="F21" s="88">
        <v>5296.6248685</v>
      </c>
      <c r="G21" s="88">
        <v>125.18610827000001</v>
      </c>
      <c r="H21" s="88">
        <v>5875.1789772000002</v>
      </c>
      <c r="I21" s="88">
        <v>180.4154949</v>
      </c>
      <c r="J21" s="88">
        <v>275.51273961999999</v>
      </c>
      <c r="K21" s="88">
        <v>375.79794521000002</v>
      </c>
      <c r="L21" s="88">
        <v>18.383301162999999</v>
      </c>
      <c r="M21" s="88">
        <v>44.194831323000002</v>
      </c>
      <c r="N21" s="88">
        <v>54.003420030000001</v>
      </c>
      <c r="O21" s="25"/>
      <c r="P21" s="25" t="s">
        <v>20</v>
      </c>
      <c r="Q21" s="88">
        <v>0</v>
      </c>
      <c r="R21" s="25">
        <v>366.69274582770998</v>
      </c>
      <c r="S21" s="25">
        <v>18.6436740438198</v>
      </c>
      <c r="T21" s="25">
        <v>182.737011342085</v>
      </c>
      <c r="U21" s="25">
        <v>182.737011342085</v>
      </c>
      <c r="V21" s="25">
        <v>1026.10921112089</v>
      </c>
      <c r="W21" s="88">
        <v>0</v>
      </c>
      <c r="X21" s="25">
        <v>277.44056869953999</v>
      </c>
      <c r="Y21" s="25">
        <v>44.5752301426812</v>
      </c>
      <c r="Z21" s="25">
        <v>2017.9537230092899</v>
      </c>
      <c r="AA21" s="25">
        <v>40467.576526825498</v>
      </c>
      <c r="AB21" s="25">
        <v>548.13318457019295</v>
      </c>
      <c r="AC21" s="25">
        <v>209.64758937527901</v>
      </c>
      <c r="AD21" s="25">
        <v>343.82203256883503</v>
      </c>
      <c r="AE21" s="25">
        <v>0</v>
      </c>
      <c r="AF21" s="88">
        <v>0</v>
      </c>
      <c r="AG21" s="25">
        <v>379.844046275761</v>
      </c>
      <c r="AH21" s="25">
        <v>379.844046275761</v>
      </c>
      <c r="AI21" s="25">
        <v>0</v>
      </c>
      <c r="AJ21" s="25">
        <v>133.364028581855</v>
      </c>
      <c r="AK21" s="25">
        <v>20.081199863058501</v>
      </c>
      <c r="AL21" s="88">
        <v>1562.45175258004</v>
      </c>
      <c r="AM21" s="25">
        <v>110.974877288879</v>
      </c>
      <c r="AN21" s="25">
        <v>0</v>
      </c>
      <c r="AO21" s="25">
        <v>54.599919664003501</v>
      </c>
      <c r="AP21" s="25">
        <v>337.779000973763</v>
      </c>
      <c r="AQ21" s="25">
        <v>0</v>
      </c>
      <c r="AR21" s="88">
        <v>6501.47801628256</v>
      </c>
      <c r="AS21" s="25">
        <v>635.51932538358403</v>
      </c>
      <c r="AT21" s="25">
        <v>70.613289723718793</v>
      </c>
      <c r="AU21" s="25">
        <v>706.13261510730297</v>
      </c>
      <c r="AV21" s="25">
        <v>0.123511790918126</v>
      </c>
      <c r="AW21" s="25">
        <v>255.46332135536301</v>
      </c>
      <c r="AX21" s="25">
        <v>0.58874904159586905</v>
      </c>
      <c r="AY21" s="25">
        <v>674.82931215851602</v>
      </c>
      <c r="AZ21" s="25">
        <v>0.53522651950829803</v>
      </c>
      <c r="BA21" s="25">
        <v>15.8694584407855</v>
      </c>
      <c r="BB21" s="25">
        <v>298.65626649919801</v>
      </c>
      <c r="BC21" s="25">
        <v>0.48170351659267002</v>
      </c>
      <c r="BD21" s="25">
        <v>0</v>
      </c>
      <c r="BE21" s="25">
        <v>51.7590611044198</v>
      </c>
      <c r="BF21" s="25">
        <v>5354.8187349356103</v>
      </c>
      <c r="BG21" s="25">
        <v>5352.4157038334497</v>
      </c>
      <c r="BH21" s="25">
        <v>2.4030311021566702</v>
      </c>
      <c r="BI21" s="25">
        <v>0.60480566146943804</v>
      </c>
      <c r="BJ21" s="25">
        <v>0</v>
      </c>
      <c r="BK21" s="25">
        <v>131.13044025092199</v>
      </c>
      <c r="BL21" s="25">
        <v>5.0311252604499304</v>
      </c>
      <c r="BM21" s="25">
        <v>1978.73187841564</v>
      </c>
      <c r="BN21" s="25">
        <v>8.0283911500984093</v>
      </c>
      <c r="BO21" s="25">
        <v>10.1692994834599</v>
      </c>
      <c r="BP21" s="25">
        <v>2827.0652480813801</v>
      </c>
      <c r="BQ21" s="25">
        <v>83.096694836699001</v>
      </c>
      <c r="BR21" s="25">
        <v>1.81976950225197</v>
      </c>
      <c r="BS21" s="25">
        <v>21.944280905664801</v>
      </c>
      <c r="BT21" s="25">
        <v>0</v>
      </c>
      <c r="BU21" s="25">
        <v>126.238065795211</v>
      </c>
      <c r="BV21" s="25">
        <v>31.307838848895599</v>
      </c>
      <c r="BW21" s="25">
        <v>0</v>
      </c>
      <c r="BX21" s="25">
        <v>0</v>
      </c>
      <c r="BY21" s="25">
        <v>108.058602691651</v>
      </c>
      <c r="BZ21" s="88">
        <v>0</v>
      </c>
      <c r="CA21" s="25">
        <v>0</v>
      </c>
      <c r="CB21" s="25">
        <v>5924.0010071828501</v>
      </c>
      <c r="CC21" s="25">
        <v>38.250390905630702</v>
      </c>
      <c r="CE21" s="22">
        <f t="shared" si="0"/>
        <v>9.1186360419726695E-3</v>
      </c>
      <c r="CF21" s="22">
        <f t="shared" si="1"/>
        <v>1.1959127145613643E-2</v>
      </c>
      <c r="CG21" s="22">
        <f t="shared" si="2"/>
        <v>8.9533880401099306E-3</v>
      </c>
      <c r="CH21" s="22">
        <f t="shared" si="3"/>
        <v>1.052954965325459E-2</v>
      </c>
      <c r="CI21" s="22">
        <f t="shared" si="4"/>
        <v>1.0533280479281813E-2</v>
      </c>
      <c r="CJ21" s="22">
        <f t="shared" si="5"/>
        <v>8.4031490374486626E-3</v>
      </c>
      <c r="CK21" s="22">
        <f t="shared" si="6"/>
        <v>8.3098796091685342E-3</v>
      </c>
      <c r="CL21" s="22">
        <f t="shared" si="7"/>
        <v>1.2867611195877383E-2</v>
      </c>
      <c r="CM21" s="22">
        <f t="shared" si="8"/>
        <v>6.9972411518935771E-3</v>
      </c>
      <c r="CN21" s="22">
        <f t="shared" si="9"/>
        <v>1.0766692892639349E-2</v>
      </c>
      <c r="CO21" s="22">
        <f t="shared" si="10"/>
        <v>1.4163554114200821E-2</v>
      </c>
      <c r="CP21" s="22">
        <f t="shared" si="11"/>
        <v>8.6073146631341236E-3</v>
      </c>
      <c r="CQ21" s="22">
        <f t="shared" si="12"/>
        <v>1.1045589958416195E-2</v>
      </c>
    </row>
    <row r="22" spans="1:95" x14ac:dyDescent="0.25">
      <c r="A22" s="88" t="s">
        <v>129</v>
      </c>
      <c r="B22" s="88">
        <v>35420.892518000001</v>
      </c>
      <c r="C22" s="88">
        <v>277.09982339999999</v>
      </c>
      <c r="D22" s="88">
        <v>725.35321354999996</v>
      </c>
      <c r="E22" s="88">
        <v>4726.0992254000003</v>
      </c>
      <c r="F22" s="88">
        <v>4714.6237767000002</v>
      </c>
      <c r="G22" s="88">
        <v>118.1591464</v>
      </c>
      <c r="H22" s="88">
        <v>5019.5752117000002</v>
      </c>
      <c r="I22" s="88">
        <v>153.65223055000001</v>
      </c>
      <c r="J22" s="88">
        <v>244.58131976999999</v>
      </c>
      <c r="K22" s="88">
        <v>327.55180360999998</v>
      </c>
      <c r="L22" s="88">
        <v>14.660553486</v>
      </c>
      <c r="M22" s="88">
        <v>34.428463035</v>
      </c>
      <c r="N22" s="88">
        <v>51.431403537999998</v>
      </c>
      <c r="O22" s="25"/>
      <c r="P22" s="25" t="s">
        <v>129</v>
      </c>
      <c r="Q22" s="88">
        <v>0</v>
      </c>
      <c r="R22" s="25">
        <v>311.68305836718599</v>
      </c>
      <c r="S22" s="25">
        <v>14.861308896441001</v>
      </c>
      <c r="T22" s="25">
        <v>155.47592429847899</v>
      </c>
      <c r="U22" s="25">
        <v>155.47592429847899</v>
      </c>
      <c r="V22" s="25">
        <v>872.176874462044</v>
      </c>
      <c r="W22" s="88">
        <v>0</v>
      </c>
      <c r="X22" s="25">
        <v>246.196924657387</v>
      </c>
      <c r="Y22" s="25">
        <v>34.725904642422798</v>
      </c>
      <c r="Z22" s="25">
        <v>1715.2292590187301</v>
      </c>
      <c r="AA22" s="25">
        <v>35718.685013266302</v>
      </c>
      <c r="AB22" s="25">
        <v>465.90487362693699</v>
      </c>
      <c r="AC22" s="25">
        <v>178.19723822580599</v>
      </c>
      <c r="AD22" s="25">
        <v>292.243298625325</v>
      </c>
      <c r="AE22" s="25">
        <v>0</v>
      </c>
      <c r="AF22" s="88">
        <v>0</v>
      </c>
      <c r="AG22" s="25">
        <v>330.779806715262</v>
      </c>
      <c r="AH22" s="25">
        <v>330.779806715262</v>
      </c>
      <c r="AI22" s="25">
        <v>0</v>
      </c>
      <c r="AJ22" s="25">
        <v>113.35730932078999</v>
      </c>
      <c r="AK22" s="25">
        <v>17.068697956295001</v>
      </c>
      <c r="AL22" s="88">
        <v>1328.05974376276</v>
      </c>
      <c r="AM22" s="25">
        <v>94.326940880312193</v>
      </c>
      <c r="AN22" s="25">
        <v>0</v>
      </c>
      <c r="AO22" s="25">
        <v>51.918444492785397</v>
      </c>
      <c r="AP22" s="25">
        <v>280.23117486808098</v>
      </c>
      <c r="AQ22" s="25">
        <v>0</v>
      </c>
      <c r="AR22" s="88">
        <v>5550.05838787016</v>
      </c>
      <c r="AS22" s="25">
        <v>657.65352583541403</v>
      </c>
      <c r="AT22" s="25">
        <v>73.072615979541098</v>
      </c>
      <c r="AU22" s="25">
        <v>730.72614181495499</v>
      </c>
      <c r="AV22" s="25">
        <v>0.104983197457962</v>
      </c>
      <c r="AW22" s="25">
        <v>217.139966445548</v>
      </c>
      <c r="AX22" s="25">
        <v>0.52355331172803699</v>
      </c>
      <c r="AY22" s="25">
        <v>573.59446804467598</v>
      </c>
      <c r="AZ22" s="25">
        <v>0.47595796006327201</v>
      </c>
      <c r="BA22" s="25">
        <v>14.112148689738</v>
      </c>
      <c r="BB22" s="25">
        <v>265.58448637267998</v>
      </c>
      <c r="BC22" s="25">
        <v>0.428362029134079</v>
      </c>
      <c r="BD22" s="25">
        <v>0</v>
      </c>
      <c r="BE22" s="25">
        <v>46.027510538644201</v>
      </c>
      <c r="BF22" s="25">
        <v>4771.2194041722696</v>
      </c>
      <c r="BG22" s="25">
        <v>4759.71443026835</v>
      </c>
      <c r="BH22" s="25">
        <v>11.5049739039115</v>
      </c>
      <c r="BI22" s="25">
        <v>0.53783254959021598</v>
      </c>
      <c r="BJ22" s="25">
        <v>0</v>
      </c>
      <c r="BK22" s="25">
        <v>116.609688844061</v>
      </c>
      <c r="BL22" s="25">
        <v>4.4740025367482898</v>
      </c>
      <c r="BM22" s="25">
        <v>1759.61658728925</v>
      </c>
      <c r="BN22" s="25">
        <v>7.1393707901916397</v>
      </c>
      <c r="BO22" s="25">
        <v>9.0431999585530995</v>
      </c>
      <c r="BP22" s="25">
        <v>2514.0092004387102</v>
      </c>
      <c r="BQ22" s="25">
        <v>70.630870535102702</v>
      </c>
      <c r="BR22" s="25">
        <v>1.6182564038206</v>
      </c>
      <c r="BS22" s="25">
        <v>19.514272555432399</v>
      </c>
      <c r="BT22" s="25">
        <v>0</v>
      </c>
      <c r="BU22" s="25">
        <v>119.04725099114199</v>
      </c>
      <c r="BV22" s="25">
        <v>26.6111782549963</v>
      </c>
      <c r="BW22" s="25">
        <v>0</v>
      </c>
      <c r="BX22" s="25">
        <v>0</v>
      </c>
      <c r="BY22" s="25">
        <v>91.848151545591705</v>
      </c>
      <c r="BZ22" s="88">
        <v>0</v>
      </c>
      <c r="CA22" s="25">
        <v>0</v>
      </c>
      <c r="CB22" s="25">
        <v>5059.2662223251</v>
      </c>
      <c r="CC22" s="25">
        <v>32.512226778198396</v>
      </c>
      <c r="CE22" s="22">
        <f t="shared" si="0"/>
        <v>8.4072555516485348E-3</v>
      </c>
      <c r="CF22" s="22">
        <f t="shared" si="1"/>
        <v>1.1300445556620999E-2</v>
      </c>
      <c r="CG22" s="22">
        <f t="shared" si="2"/>
        <v>7.4073267541740276E-3</v>
      </c>
      <c r="CH22" s="22">
        <f t="shared" si="3"/>
        <v>9.5470231623100438E-3</v>
      </c>
      <c r="CI22" s="22">
        <f t="shared" si="4"/>
        <v>9.5639982539414848E-3</v>
      </c>
      <c r="CJ22" s="22">
        <f t="shared" si="5"/>
        <v>7.5161730445777496E-3</v>
      </c>
      <c r="CK22" s="22">
        <f t="shared" si="6"/>
        <v>7.9072449263405883E-3</v>
      </c>
      <c r="CL22" s="22">
        <f t="shared" si="7"/>
        <v>1.1868970218987644E-2</v>
      </c>
      <c r="CM22" s="22">
        <f t="shared" si="8"/>
        <v>6.6055939550342373E-3</v>
      </c>
      <c r="CN22" s="22">
        <f t="shared" si="9"/>
        <v>9.8549391872848457E-3</v>
      </c>
      <c r="CO22" s="22">
        <f t="shared" si="10"/>
        <v>1.3693576482819103E-2</v>
      </c>
      <c r="CP22" s="22">
        <f t="shared" si="11"/>
        <v>8.6394099881954688E-3</v>
      </c>
      <c r="CQ22" s="22">
        <f t="shared" si="12"/>
        <v>9.4697193014682216E-3</v>
      </c>
    </row>
    <row r="23" spans="1:95" x14ac:dyDescent="0.25">
      <c r="A23" s="88" t="s">
        <v>22</v>
      </c>
      <c r="B23" s="88">
        <v>76947.438104000001</v>
      </c>
      <c r="C23" s="88">
        <v>589.30556477000005</v>
      </c>
      <c r="D23" s="88">
        <v>1418.3462155</v>
      </c>
      <c r="E23" s="88">
        <v>10406.358093999999</v>
      </c>
      <c r="F23" s="88">
        <v>10395.123052000001</v>
      </c>
      <c r="G23" s="88">
        <v>286.98055470000003</v>
      </c>
      <c r="H23" s="88">
        <v>10706.336595000001</v>
      </c>
      <c r="I23" s="88">
        <v>323.47489883999998</v>
      </c>
      <c r="J23" s="88">
        <v>535.52138777000005</v>
      </c>
      <c r="K23" s="88">
        <v>676.89731600000005</v>
      </c>
      <c r="L23" s="88">
        <v>29.895127592000001</v>
      </c>
      <c r="M23" s="88">
        <v>67.776462718000005</v>
      </c>
      <c r="N23" s="88">
        <v>106.71136679999999</v>
      </c>
      <c r="O23" s="25"/>
      <c r="P23" s="25" t="s">
        <v>22</v>
      </c>
      <c r="Q23" s="88">
        <v>0</v>
      </c>
      <c r="R23" s="25">
        <v>666.791220015975</v>
      </c>
      <c r="S23" s="25">
        <v>30.336699527274099</v>
      </c>
      <c r="T23" s="25">
        <v>327.67673982918598</v>
      </c>
      <c r="U23" s="25">
        <v>327.67673982918598</v>
      </c>
      <c r="V23" s="25">
        <v>1865.86876034997</v>
      </c>
      <c r="W23" s="88">
        <v>0</v>
      </c>
      <c r="X23" s="25">
        <v>540.00257767886501</v>
      </c>
      <c r="Y23" s="25">
        <v>68.523541522685804</v>
      </c>
      <c r="Z23" s="25">
        <v>3669.4314330973598</v>
      </c>
      <c r="AA23" s="25">
        <v>77702.683069671504</v>
      </c>
      <c r="AB23" s="25">
        <v>996.72124510130504</v>
      </c>
      <c r="AC23" s="25">
        <v>381.22153676517701</v>
      </c>
      <c r="AD23" s="25">
        <v>625.20328975740802</v>
      </c>
      <c r="AE23" s="25">
        <v>0</v>
      </c>
      <c r="AF23" s="88">
        <v>0</v>
      </c>
      <c r="AG23" s="25">
        <v>684.79679332791204</v>
      </c>
      <c r="AH23" s="25">
        <v>684.79679332791204</v>
      </c>
      <c r="AI23" s="25">
        <v>0</v>
      </c>
      <c r="AJ23" s="25">
        <v>242.508178146956</v>
      </c>
      <c r="AK23" s="25">
        <v>36.515483202455002</v>
      </c>
      <c r="AL23" s="88">
        <v>2841.1506044949701</v>
      </c>
      <c r="AM23" s="25">
        <v>201.79589695206599</v>
      </c>
      <c r="AN23" s="25">
        <v>0</v>
      </c>
      <c r="AO23" s="25">
        <v>107.915982508631</v>
      </c>
      <c r="AP23" s="25">
        <v>596.600044804753</v>
      </c>
      <c r="AQ23" s="25">
        <v>0</v>
      </c>
      <c r="AR23" s="88">
        <v>11855.8196095614</v>
      </c>
      <c r="AS23" s="25">
        <v>1289.11131601227</v>
      </c>
      <c r="AT23" s="25">
        <v>143.23456933701499</v>
      </c>
      <c r="AU23" s="25">
        <v>1432.34588534929</v>
      </c>
      <c r="AV23" s="25">
        <v>0.224592927017289</v>
      </c>
      <c r="AW23" s="25">
        <v>464.53274179821602</v>
      </c>
      <c r="AX23" s="25">
        <v>1.15533474076401</v>
      </c>
      <c r="AY23" s="25">
        <v>1227.1043377906001</v>
      </c>
      <c r="AZ23" s="25">
        <v>1.05030404096187</v>
      </c>
      <c r="BA23" s="25">
        <v>31.141521633183899</v>
      </c>
      <c r="BB23" s="25">
        <v>586.06970574910304</v>
      </c>
      <c r="BC23" s="25">
        <v>0.94527407827510301</v>
      </c>
      <c r="BD23" s="25">
        <v>0</v>
      </c>
      <c r="BE23" s="25">
        <v>101.56967225869001</v>
      </c>
      <c r="BF23" s="25">
        <v>10514.6395157561</v>
      </c>
      <c r="BG23" s="25">
        <v>10503.341279239199</v>
      </c>
      <c r="BH23" s="25">
        <v>11.2982365168715</v>
      </c>
      <c r="BI23" s="25">
        <v>1.1868437325352601</v>
      </c>
      <c r="BJ23" s="25">
        <v>0</v>
      </c>
      <c r="BK23" s="25">
        <v>257.32452392731301</v>
      </c>
      <c r="BL23" s="25">
        <v>9.8728579340487297</v>
      </c>
      <c r="BM23" s="25">
        <v>3882.9748901932899</v>
      </c>
      <c r="BN23" s="25">
        <v>15.7545641557124</v>
      </c>
      <c r="BO23" s="25">
        <v>19.955781995844202</v>
      </c>
      <c r="BP23" s="25">
        <v>5547.7064966903099</v>
      </c>
      <c r="BQ23" s="25">
        <v>151.10232091323201</v>
      </c>
      <c r="BR23" s="25">
        <v>3.5710342345827999</v>
      </c>
      <c r="BS23" s="25">
        <v>43.062473874678197</v>
      </c>
      <c r="BT23" s="25">
        <v>0</v>
      </c>
      <c r="BU23" s="25">
        <v>289.40580053506102</v>
      </c>
      <c r="BV23" s="25">
        <v>56.929932192357001</v>
      </c>
      <c r="BW23" s="25">
        <v>0</v>
      </c>
      <c r="BX23" s="25">
        <v>0</v>
      </c>
      <c r="BY23" s="25">
        <v>196.492909348773</v>
      </c>
      <c r="BZ23" s="88">
        <v>0</v>
      </c>
      <c r="CA23" s="25">
        <v>0</v>
      </c>
      <c r="CB23" s="25">
        <v>10805.776785661101</v>
      </c>
      <c r="CC23" s="25">
        <v>69.554232983335297</v>
      </c>
      <c r="CE23" s="22">
        <f t="shared" si="0"/>
        <v>9.8150761647286498E-3</v>
      </c>
      <c r="CF23" s="22">
        <f t="shared" si="1"/>
        <v>1.2378094609712216E-2</v>
      </c>
      <c r="CG23" s="22">
        <f t="shared" si="2"/>
        <v>9.8704178826710866E-3</v>
      </c>
      <c r="CH23" s="22">
        <f t="shared" si="3"/>
        <v>1.0405313826220598E-2</v>
      </c>
      <c r="CI23" s="22">
        <f t="shared" si="4"/>
        <v>1.0410480635760954E-2</v>
      </c>
      <c r="CJ23" s="22">
        <f t="shared" si="5"/>
        <v>8.4509064999064593E-3</v>
      </c>
      <c r="CK23" s="22">
        <f t="shared" si="6"/>
        <v>9.2879753759600656E-3</v>
      </c>
      <c r="CL23" s="22">
        <f t="shared" si="7"/>
        <v>1.2989697204494213E-2</v>
      </c>
      <c r="CM23" s="22">
        <f t="shared" si="8"/>
        <v>8.3679009115310617E-3</v>
      </c>
      <c r="CN23" s="22">
        <f t="shared" si="9"/>
        <v>1.1670126533508067E-2</v>
      </c>
      <c r="CO23" s="22">
        <f t="shared" si="10"/>
        <v>1.4770699135342158E-2</v>
      </c>
      <c r="CP23" s="22">
        <f t="shared" si="11"/>
        <v>1.1022688035434911E-2</v>
      </c>
      <c r="CQ23" s="22">
        <f t="shared" si="12"/>
        <v>1.1288541649819918E-2</v>
      </c>
    </row>
    <row r="24" spans="1:95" x14ac:dyDescent="0.25">
      <c r="A24" s="88" t="s">
        <v>23</v>
      </c>
      <c r="B24" s="88">
        <v>238030.06734000001</v>
      </c>
      <c r="C24" s="88">
        <v>1739.2547173999999</v>
      </c>
      <c r="D24" s="88">
        <v>2778.8531164000001</v>
      </c>
      <c r="E24" s="88">
        <v>38132.882420000002</v>
      </c>
      <c r="F24" s="88">
        <v>38132.161047000001</v>
      </c>
      <c r="G24" s="88">
        <v>968.22021130999997</v>
      </c>
      <c r="H24" s="88">
        <v>37584.719718</v>
      </c>
      <c r="I24" s="88">
        <v>902.82228695000003</v>
      </c>
      <c r="J24" s="88">
        <v>1619.7711869</v>
      </c>
      <c r="K24" s="88">
        <v>1625.1666769000001</v>
      </c>
      <c r="L24" s="88">
        <v>87.936810323000003</v>
      </c>
      <c r="M24" s="88">
        <v>158.68779158000001</v>
      </c>
      <c r="N24" s="88">
        <v>222.06238440999999</v>
      </c>
      <c r="O24" s="25"/>
      <c r="P24" s="25" t="s">
        <v>23</v>
      </c>
      <c r="Q24" s="88">
        <v>0</v>
      </c>
      <c r="R24" s="25">
        <v>2445.2610292569302</v>
      </c>
      <c r="S24" s="25">
        <v>89.700293760290506</v>
      </c>
      <c r="T24" s="25">
        <v>918.85835598555002</v>
      </c>
      <c r="U24" s="25">
        <v>918.85835598555002</v>
      </c>
      <c r="V24" s="25">
        <v>6842.5266965616102</v>
      </c>
      <c r="W24" s="88">
        <v>0</v>
      </c>
      <c r="X24" s="25">
        <v>1635.2279602199201</v>
      </c>
      <c r="Y24" s="25">
        <v>161.250739583073</v>
      </c>
      <c r="Z24" s="25">
        <v>13456.562940740199</v>
      </c>
      <c r="AA24" s="25">
        <v>240814.19678658701</v>
      </c>
      <c r="AB24" s="25">
        <v>3655.18283185064</v>
      </c>
      <c r="AC24" s="25">
        <v>1398.01831888571</v>
      </c>
      <c r="AD24" s="25">
        <v>2292.7496881224602</v>
      </c>
      <c r="AE24" s="25">
        <v>0</v>
      </c>
      <c r="AF24" s="88">
        <v>0</v>
      </c>
      <c r="AG24" s="25">
        <v>1653.01477102889</v>
      </c>
      <c r="AH24" s="25">
        <v>1653.01477102889</v>
      </c>
      <c r="AI24" s="25">
        <v>0</v>
      </c>
      <c r="AJ24" s="25">
        <v>889.32738059591895</v>
      </c>
      <c r="AK24" s="25">
        <v>133.90980273563099</v>
      </c>
      <c r="AL24" s="88">
        <v>10419.085904383101</v>
      </c>
      <c r="AM24" s="25">
        <v>740.02739258531994</v>
      </c>
      <c r="AN24" s="25">
        <v>0</v>
      </c>
      <c r="AO24" s="25">
        <v>226.038858038591</v>
      </c>
      <c r="AP24" s="25">
        <v>1767.2917660804501</v>
      </c>
      <c r="AQ24" s="25">
        <v>0</v>
      </c>
      <c r="AR24" s="88">
        <v>41821.637398876701</v>
      </c>
      <c r="AS24" s="25">
        <v>2539.2296324253598</v>
      </c>
      <c r="AT24" s="25">
        <v>282.13674118751902</v>
      </c>
      <c r="AU24" s="25">
        <v>2821.3663736128701</v>
      </c>
      <c r="AV24" s="25">
        <v>0.823628735045565</v>
      </c>
      <c r="AW24" s="25">
        <v>1703.5374115695599</v>
      </c>
      <c r="AX24" s="25">
        <v>4.2428209426963601</v>
      </c>
      <c r="AY24" s="25">
        <v>4500.0442923078699</v>
      </c>
      <c r="AZ24" s="25">
        <v>3.8571098060483799</v>
      </c>
      <c r="BA24" s="25">
        <v>114.363325205002</v>
      </c>
      <c r="BB24" s="25">
        <v>2152.2669220059802</v>
      </c>
      <c r="BC24" s="25">
        <v>3.4713981315828599</v>
      </c>
      <c r="BD24" s="25">
        <v>0</v>
      </c>
      <c r="BE24" s="25">
        <v>373.00177709287499</v>
      </c>
      <c r="BF24" s="25">
        <v>38572.919043918897</v>
      </c>
      <c r="BG24" s="25">
        <v>38572.193272470802</v>
      </c>
      <c r="BH24" s="25">
        <v>0.72577144806342697</v>
      </c>
      <c r="BI24" s="25">
        <v>4.35853573736338</v>
      </c>
      <c r="BJ24" s="25">
        <v>0</v>
      </c>
      <c r="BK24" s="25">
        <v>944.99166923394898</v>
      </c>
      <c r="BL24" s="25">
        <v>36.256830598940603</v>
      </c>
      <c r="BM24" s="25">
        <v>14259.7348673423</v>
      </c>
      <c r="BN24" s="25">
        <v>57.856646473541701</v>
      </c>
      <c r="BO24" s="25">
        <v>73.285072197952999</v>
      </c>
      <c r="BP24" s="25">
        <v>20373.250657583601</v>
      </c>
      <c r="BQ24" s="25">
        <v>554.12364211023703</v>
      </c>
      <c r="BR24" s="25">
        <v>13.1141783288965</v>
      </c>
      <c r="BS24" s="25">
        <v>158.141461790042</v>
      </c>
      <c r="BT24" s="25">
        <v>0</v>
      </c>
      <c r="BU24" s="25">
        <v>977.14001382650702</v>
      </c>
      <c r="BV24" s="25">
        <v>208.77387636580301</v>
      </c>
      <c r="BW24" s="25">
        <v>0</v>
      </c>
      <c r="BX24" s="25">
        <v>0</v>
      </c>
      <c r="BY24" s="25">
        <v>720.57999571960295</v>
      </c>
      <c r="BZ24" s="88">
        <v>0</v>
      </c>
      <c r="CA24" s="25">
        <v>0</v>
      </c>
      <c r="CB24" s="25">
        <v>37971.159951608497</v>
      </c>
      <c r="CC24" s="25">
        <v>255.06973446631699</v>
      </c>
      <c r="CE24" s="22">
        <f t="shared" si="0"/>
        <v>1.1696545220945452E-2</v>
      </c>
      <c r="CF24" s="22">
        <f t="shared" si="1"/>
        <v>1.6120151004887076E-2</v>
      </c>
      <c r="CG24" s="22">
        <f t="shared" si="2"/>
        <v>1.5298850076662523E-2</v>
      </c>
      <c r="CH24" s="22">
        <f t="shared" si="3"/>
        <v>1.1539558407158437E-2</v>
      </c>
      <c r="CI24" s="22">
        <f t="shared" si="4"/>
        <v>1.1539661361663628E-2</v>
      </c>
      <c r="CJ24" s="22">
        <f t="shared" si="5"/>
        <v>9.2125762427935406E-3</v>
      </c>
      <c r="CK24" s="22">
        <f t="shared" si="6"/>
        <v>1.0281844231059241E-2</v>
      </c>
      <c r="CL24" s="22">
        <f t="shared" si="7"/>
        <v>1.7762154598248297E-2</v>
      </c>
      <c r="CM24" s="22">
        <f t="shared" si="8"/>
        <v>9.5425659160551304E-3</v>
      </c>
      <c r="CN24" s="22">
        <f t="shared" si="9"/>
        <v>1.7135531096422702E-2</v>
      </c>
      <c r="CO24" s="22">
        <f t="shared" si="10"/>
        <v>2.0053984569295455E-2</v>
      </c>
      <c r="CP24" s="22">
        <f t="shared" si="11"/>
        <v>1.6150883300817244E-2</v>
      </c>
      <c r="CQ24" s="22">
        <f t="shared" si="12"/>
        <v>1.7907011307458243E-2</v>
      </c>
    </row>
    <row r="25" spans="1:95" x14ac:dyDescent="0.25">
      <c r="A25" s="88" t="s">
        <v>24</v>
      </c>
      <c r="B25" s="88">
        <v>23943.001415999999</v>
      </c>
      <c r="C25" s="88">
        <v>192.71857076000001</v>
      </c>
      <c r="D25" s="88">
        <v>389.55887352000002</v>
      </c>
      <c r="E25" s="88">
        <v>3079.6487011999998</v>
      </c>
      <c r="F25" s="88">
        <v>3077.6558021999999</v>
      </c>
      <c r="G25" s="88">
        <v>70.441815204999997</v>
      </c>
      <c r="H25" s="88">
        <v>3528.0283952999998</v>
      </c>
      <c r="I25" s="88">
        <v>104.26327216</v>
      </c>
      <c r="J25" s="88">
        <v>168.59759398</v>
      </c>
      <c r="K25" s="88">
        <v>222.45978314999999</v>
      </c>
      <c r="L25" s="88">
        <v>10.504160253</v>
      </c>
      <c r="M25" s="88">
        <v>27.291324413000002</v>
      </c>
      <c r="N25" s="88">
        <v>27.657448048999999</v>
      </c>
      <c r="O25" s="25"/>
      <c r="P25" s="25" t="s">
        <v>24</v>
      </c>
      <c r="Q25" s="88">
        <v>0</v>
      </c>
      <c r="R25" s="25">
        <v>220.84361908931001</v>
      </c>
      <c r="S25" s="25">
        <v>10.6429126901591</v>
      </c>
      <c r="T25" s="25">
        <v>105.521876225954</v>
      </c>
      <c r="U25" s="25">
        <v>105.521876225954</v>
      </c>
      <c r="V25" s="25">
        <v>617.98246410524303</v>
      </c>
      <c r="W25" s="88">
        <v>0</v>
      </c>
      <c r="X25" s="25">
        <v>169.81124724466</v>
      </c>
      <c r="Y25" s="25">
        <v>27.522947665932499</v>
      </c>
      <c r="Z25" s="25">
        <v>1215.3288482929599</v>
      </c>
      <c r="AA25" s="25">
        <v>24156.078164758001</v>
      </c>
      <c r="AB25" s="25">
        <v>330.11767869021901</v>
      </c>
      <c r="AC25" s="25">
        <v>126.261961283641</v>
      </c>
      <c r="AD25" s="25">
        <v>207.06960925474101</v>
      </c>
      <c r="AE25" s="25">
        <v>0</v>
      </c>
      <c r="AF25" s="88">
        <v>0</v>
      </c>
      <c r="AG25" s="25">
        <v>224.75293770912199</v>
      </c>
      <c r="AH25" s="25">
        <v>224.75293770912199</v>
      </c>
      <c r="AI25" s="25">
        <v>0</v>
      </c>
      <c r="AJ25" s="25">
        <v>80.319567415261403</v>
      </c>
      <c r="AK25" s="25">
        <v>12.0940600082556</v>
      </c>
      <c r="AL25" s="88">
        <v>940.99923405579102</v>
      </c>
      <c r="AM25" s="25">
        <v>66.835520540630597</v>
      </c>
      <c r="AN25" s="25">
        <v>0</v>
      </c>
      <c r="AO25" s="25">
        <v>27.976124631752899</v>
      </c>
      <c r="AP25" s="25">
        <v>194.90547953460401</v>
      </c>
      <c r="AQ25" s="25">
        <v>0</v>
      </c>
      <c r="AR25" s="88">
        <v>3904.84791351268</v>
      </c>
      <c r="AS25" s="25">
        <v>353.83580531556402</v>
      </c>
      <c r="AT25" s="25">
        <v>39.315096748424999</v>
      </c>
      <c r="AU25" s="25">
        <v>393.15090206398901</v>
      </c>
      <c r="AV25" s="25">
        <v>7.4385985280019606E-2</v>
      </c>
      <c r="AW25" s="25">
        <v>153.85490693345901</v>
      </c>
      <c r="AX25" s="25">
        <v>0.34194749574783501</v>
      </c>
      <c r="AY25" s="25">
        <v>406.42131978917899</v>
      </c>
      <c r="AZ25" s="25">
        <v>0.31086133191135201</v>
      </c>
      <c r="BA25" s="25">
        <v>9.2170397183595405</v>
      </c>
      <c r="BB25" s="25">
        <v>173.460631536015</v>
      </c>
      <c r="BC25" s="25">
        <v>0.27977523185458297</v>
      </c>
      <c r="BD25" s="25">
        <v>0</v>
      </c>
      <c r="BE25" s="25">
        <v>30.061849650512301</v>
      </c>
      <c r="BF25" s="25">
        <v>3110.7026881164202</v>
      </c>
      <c r="BG25" s="25">
        <v>3108.7021399432301</v>
      </c>
      <c r="BH25" s="25">
        <v>2.0005481731950998</v>
      </c>
      <c r="BI25" s="25">
        <v>0.35127334112667102</v>
      </c>
      <c r="BJ25" s="25">
        <v>0</v>
      </c>
      <c r="BK25" s="25">
        <v>76.161020433759305</v>
      </c>
      <c r="BL25" s="25">
        <v>2.9220969138599</v>
      </c>
      <c r="BM25" s="25">
        <v>1149.2544524545699</v>
      </c>
      <c r="BN25" s="25">
        <v>4.66292084624415</v>
      </c>
      <c r="BO25" s="25">
        <v>5.9063655472698402</v>
      </c>
      <c r="BP25" s="25">
        <v>1641.9696592315699</v>
      </c>
      <c r="BQ25" s="25">
        <v>50.045658950550703</v>
      </c>
      <c r="BR25" s="25">
        <v>1.05692838208303</v>
      </c>
      <c r="BS25" s="25">
        <v>12.7453178283371</v>
      </c>
      <c r="BT25" s="25">
        <v>0</v>
      </c>
      <c r="BU25" s="25">
        <v>71.041098741271</v>
      </c>
      <c r="BV25" s="25">
        <v>18.8554030285949</v>
      </c>
      <c r="BW25" s="25">
        <v>0</v>
      </c>
      <c r="BX25" s="25">
        <v>0</v>
      </c>
      <c r="BY25" s="25">
        <v>65.079173711525101</v>
      </c>
      <c r="BZ25" s="88">
        <v>0</v>
      </c>
      <c r="CA25" s="25">
        <v>0</v>
      </c>
      <c r="CB25" s="25">
        <v>3557.0465863412601</v>
      </c>
      <c r="CC25" s="25">
        <v>23.036605314493599</v>
      </c>
      <c r="CE25" s="22">
        <f t="shared" si="0"/>
        <v>8.8993332563398735E-3</v>
      </c>
      <c r="CF25" s="22">
        <f t="shared" si="1"/>
        <v>1.1347680537375143E-2</v>
      </c>
      <c r="CG25" s="22">
        <f t="shared" si="2"/>
        <v>9.2207591410559224E-3</v>
      </c>
      <c r="CH25" s="22">
        <f t="shared" si="3"/>
        <v>1.0083613401853292E-2</v>
      </c>
      <c r="CI25" s="22">
        <f t="shared" si="4"/>
        <v>1.008765753501004E-2</v>
      </c>
      <c r="CJ25" s="22">
        <f t="shared" si="5"/>
        <v>8.5074970672883096E-3</v>
      </c>
      <c r="CK25" s="22">
        <f t="shared" si="6"/>
        <v>8.2250446396400778E-3</v>
      </c>
      <c r="CL25" s="22">
        <f t="shared" si="7"/>
        <v>1.2071403859477751E-2</v>
      </c>
      <c r="CM25" s="22">
        <f t="shared" si="8"/>
        <v>7.1985206669317381E-3</v>
      </c>
      <c r="CN25" s="22">
        <f t="shared" si="9"/>
        <v>1.0308175826889912E-2</v>
      </c>
      <c r="CO25" s="22">
        <f t="shared" si="10"/>
        <v>1.3209284113832173E-2</v>
      </c>
      <c r="CP25" s="22">
        <f t="shared" si="11"/>
        <v>8.4870653189027794E-3</v>
      </c>
      <c r="CQ25" s="22">
        <f t="shared" si="12"/>
        <v>1.1522269957383953E-2</v>
      </c>
    </row>
    <row r="26" spans="1:95" x14ac:dyDescent="0.25">
      <c r="A26" s="88" t="s">
        <v>25</v>
      </c>
      <c r="B26" s="88">
        <v>111622.30729</v>
      </c>
      <c r="C26" s="88">
        <v>867.16121888999999</v>
      </c>
      <c r="D26" s="88">
        <v>1880.3890369000001</v>
      </c>
      <c r="E26" s="88">
        <v>14066.479152</v>
      </c>
      <c r="F26" s="88">
        <v>14063.542071</v>
      </c>
      <c r="G26" s="88">
        <v>383.63000985999997</v>
      </c>
      <c r="H26" s="88">
        <v>14640.894041</v>
      </c>
      <c r="I26" s="88">
        <v>487.56680503000001</v>
      </c>
      <c r="J26" s="88">
        <v>779.41343266000001</v>
      </c>
      <c r="K26" s="88">
        <v>1059.0196108</v>
      </c>
      <c r="L26" s="88">
        <v>44.667829779999998</v>
      </c>
      <c r="M26" s="88">
        <v>110.79729845999999</v>
      </c>
      <c r="N26" s="88">
        <v>137.30289708000001</v>
      </c>
      <c r="O26" s="25"/>
      <c r="P26" s="25" t="s">
        <v>25</v>
      </c>
      <c r="Q26" s="88">
        <v>0</v>
      </c>
      <c r="R26" s="25">
        <v>896.03740373894095</v>
      </c>
      <c r="S26" s="25">
        <v>45.320107958740898</v>
      </c>
      <c r="T26" s="25">
        <v>493.73992622976903</v>
      </c>
      <c r="U26" s="25">
        <v>493.73992622976903</v>
      </c>
      <c r="V26" s="25">
        <v>2507.3635460765399</v>
      </c>
      <c r="W26" s="88">
        <v>0</v>
      </c>
      <c r="X26" s="25">
        <v>785.68014072775804</v>
      </c>
      <c r="Y26" s="25">
        <v>111.909550668286</v>
      </c>
      <c r="Z26" s="25">
        <v>4931.0000938744397</v>
      </c>
      <c r="AA26" s="25">
        <v>112696.054932328</v>
      </c>
      <c r="AB26" s="25">
        <v>1339.39879222798</v>
      </c>
      <c r="AC26" s="25">
        <v>512.28749288212703</v>
      </c>
      <c r="AD26" s="25">
        <v>840.15125929280896</v>
      </c>
      <c r="AE26" s="25">
        <v>0</v>
      </c>
      <c r="AF26" s="88">
        <v>0</v>
      </c>
      <c r="AG26" s="25">
        <v>1070.62598986234</v>
      </c>
      <c r="AH26" s="25">
        <v>1070.62598986234</v>
      </c>
      <c r="AI26" s="25">
        <v>0</v>
      </c>
      <c r="AJ26" s="25">
        <v>325.88365843759698</v>
      </c>
      <c r="AK26" s="25">
        <v>49.069692674271899</v>
      </c>
      <c r="AL26" s="88">
        <v>3817.9519146627399</v>
      </c>
      <c r="AM26" s="25">
        <v>271.17425974871702</v>
      </c>
      <c r="AN26" s="25">
        <v>0</v>
      </c>
      <c r="AO26" s="25">
        <v>138.915654030875</v>
      </c>
      <c r="AP26" s="25">
        <v>877.76278646663195</v>
      </c>
      <c r="AQ26" s="25">
        <v>0</v>
      </c>
      <c r="AR26" s="88">
        <v>16189.6984395913</v>
      </c>
      <c r="AS26" s="25">
        <v>1709.0534365901599</v>
      </c>
      <c r="AT26" s="25">
        <v>189.894847326969</v>
      </c>
      <c r="AU26" s="25">
        <v>1898.9482839171301</v>
      </c>
      <c r="AV26" s="25">
        <v>0.30180910040453701</v>
      </c>
      <c r="AW26" s="25">
        <v>624.24125922806297</v>
      </c>
      <c r="AX26" s="25">
        <v>1.5635984603685</v>
      </c>
      <c r="AY26" s="25">
        <v>1648.98867244075</v>
      </c>
      <c r="AZ26" s="25">
        <v>1.4214529817556401</v>
      </c>
      <c r="BA26" s="25">
        <v>42.146088066894897</v>
      </c>
      <c r="BB26" s="25">
        <v>793.170872125237</v>
      </c>
      <c r="BC26" s="25">
        <v>1.27930794844338</v>
      </c>
      <c r="BD26" s="25">
        <v>0</v>
      </c>
      <c r="BE26" s="25">
        <v>137.46161773992301</v>
      </c>
      <c r="BF26" s="25">
        <v>14217.8890631836</v>
      </c>
      <c r="BG26" s="25">
        <v>14214.9372453413</v>
      </c>
      <c r="BH26" s="25">
        <v>2.95181784224265</v>
      </c>
      <c r="BI26" s="25">
        <v>1.6062419894222399</v>
      </c>
      <c r="BJ26" s="25">
        <v>0</v>
      </c>
      <c r="BK26" s="25">
        <v>348.25603463321301</v>
      </c>
      <c r="BL26" s="25">
        <v>13.3616606888865</v>
      </c>
      <c r="BM26" s="25">
        <v>5255.11276602827</v>
      </c>
      <c r="BN26" s="25">
        <v>21.321798098855201</v>
      </c>
      <c r="BO26" s="25">
        <v>27.007614406241299</v>
      </c>
      <c r="BP26" s="25">
        <v>7508.1156688254496</v>
      </c>
      <c r="BQ26" s="25">
        <v>203.05211644551099</v>
      </c>
      <c r="BR26" s="25">
        <v>4.83294090105501</v>
      </c>
      <c r="BS26" s="25">
        <v>58.279582447366003</v>
      </c>
      <c r="BT26" s="25">
        <v>0</v>
      </c>
      <c r="BU26" s="25">
        <v>386.89713743670501</v>
      </c>
      <c r="BV26" s="25">
        <v>76.5027190396777</v>
      </c>
      <c r="BW26" s="25">
        <v>0</v>
      </c>
      <c r="BX26" s="25">
        <v>0</v>
      </c>
      <c r="BY26" s="25">
        <v>264.04809491522002</v>
      </c>
      <c r="BZ26" s="88">
        <v>0</v>
      </c>
      <c r="CA26" s="25">
        <v>0</v>
      </c>
      <c r="CB26" s="25">
        <v>14778.5737596892</v>
      </c>
      <c r="CC26" s="25">
        <v>93.467294986921402</v>
      </c>
      <c r="CE26" s="22">
        <f t="shared" si="0"/>
        <v>9.619471845697971E-3</v>
      </c>
      <c r="CF26" s="22">
        <f t="shared" si="1"/>
        <v>1.2225601590212236E-2</v>
      </c>
      <c r="CG26" s="22">
        <f t="shared" si="2"/>
        <v>9.8698974802186156E-3</v>
      </c>
      <c r="CH26" s="22">
        <f t="shared" si="3"/>
        <v>1.0763881248995601E-2</v>
      </c>
      <c r="CI26" s="22">
        <f t="shared" si="4"/>
        <v>1.0765081341313531E-2</v>
      </c>
      <c r="CJ26" s="22">
        <f t="shared" si="5"/>
        <v>8.5163503707578175E-3</v>
      </c>
      <c r="CK26" s="22">
        <f t="shared" si="6"/>
        <v>9.4037780960401079E-3</v>
      </c>
      <c r="CL26" s="22">
        <f t="shared" si="7"/>
        <v>1.2661077694551378E-2</v>
      </c>
      <c r="CM26" s="22">
        <f t="shared" si="8"/>
        <v>8.0402874843597018E-3</v>
      </c>
      <c r="CN26" s="22">
        <f t="shared" si="9"/>
        <v>1.0959550648521391E-2</v>
      </c>
      <c r="CO26" s="22">
        <f t="shared" si="10"/>
        <v>1.4602862551270792E-2</v>
      </c>
      <c r="CP26" s="22">
        <f t="shared" si="11"/>
        <v>1.0038622094089719E-2</v>
      </c>
      <c r="CQ26" s="22">
        <f t="shared" si="12"/>
        <v>1.1745979037392907E-2</v>
      </c>
    </row>
    <row r="27" spans="1:95" x14ac:dyDescent="0.25">
      <c r="A27" s="88" t="s">
        <v>26</v>
      </c>
      <c r="B27" s="88">
        <v>11397.507403</v>
      </c>
      <c r="C27" s="88">
        <v>78.061940544999999</v>
      </c>
      <c r="D27" s="88">
        <v>209.76129577</v>
      </c>
      <c r="E27" s="88">
        <v>1634.138559</v>
      </c>
      <c r="F27" s="88">
        <v>1630.9175175</v>
      </c>
      <c r="G27" s="88">
        <v>44.665266783</v>
      </c>
      <c r="H27" s="88">
        <v>1856.8386307000001</v>
      </c>
      <c r="I27" s="88">
        <v>38.736439367000003</v>
      </c>
      <c r="J27" s="88">
        <v>85.193119737999993</v>
      </c>
      <c r="K27" s="88">
        <v>80.690568729000006</v>
      </c>
      <c r="L27" s="88">
        <v>3.6014587285999999</v>
      </c>
      <c r="M27" s="88">
        <v>9.3871545371000007</v>
      </c>
      <c r="N27" s="88">
        <v>15.024790456</v>
      </c>
      <c r="O27" s="25"/>
      <c r="P27" s="25" t="s">
        <v>26</v>
      </c>
      <c r="Q27" s="88">
        <v>0</v>
      </c>
      <c r="R27" s="25">
        <v>120.094851376702</v>
      </c>
      <c r="S27" s="25">
        <v>3.6414633746081502</v>
      </c>
      <c r="T27" s="25">
        <v>39.1157443149825</v>
      </c>
      <c r="U27" s="25">
        <v>39.1157443149825</v>
      </c>
      <c r="V27" s="25">
        <v>336.058975621108</v>
      </c>
      <c r="W27" s="88">
        <v>0</v>
      </c>
      <c r="X27" s="25">
        <v>85.690786458903801</v>
      </c>
      <c r="Y27" s="25">
        <v>9.4579543637987094</v>
      </c>
      <c r="Z27" s="25">
        <v>660.89627757131598</v>
      </c>
      <c r="AA27" s="25">
        <v>11475.712139905299</v>
      </c>
      <c r="AB27" s="25">
        <v>179.51806591126001</v>
      </c>
      <c r="AC27" s="25">
        <v>68.6613068343203</v>
      </c>
      <c r="AD27" s="25">
        <v>112.604471648306</v>
      </c>
      <c r="AE27" s="25">
        <v>0</v>
      </c>
      <c r="AF27" s="88">
        <v>0</v>
      </c>
      <c r="AG27" s="25">
        <v>81.389990620771698</v>
      </c>
      <c r="AH27" s="25">
        <v>81.389990620771698</v>
      </c>
      <c r="AI27" s="25">
        <v>0</v>
      </c>
      <c r="AJ27" s="25">
        <v>43.677791475669203</v>
      </c>
      <c r="AK27" s="25">
        <v>6.5767534417298599</v>
      </c>
      <c r="AL27" s="88">
        <v>511.71572064927301</v>
      </c>
      <c r="AM27" s="25">
        <v>36.345176696755303</v>
      </c>
      <c r="AN27" s="25">
        <v>0</v>
      </c>
      <c r="AO27" s="25">
        <v>15.141293064288</v>
      </c>
      <c r="AP27" s="25">
        <v>78.754663098375701</v>
      </c>
      <c r="AQ27" s="25">
        <v>0</v>
      </c>
      <c r="AR27" s="88">
        <v>2057.6106279975902</v>
      </c>
      <c r="AS27" s="25">
        <v>190.045745887332</v>
      </c>
      <c r="AT27" s="25">
        <v>21.116183900306901</v>
      </c>
      <c r="AU27" s="25">
        <v>211.161929787639</v>
      </c>
      <c r="AV27" s="25">
        <v>4.0451127951543701E-2</v>
      </c>
      <c r="AW27" s="25">
        <v>83.666322259307606</v>
      </c>
      <c r="AX27" s="25">
        <v>0.18068573411156399</v>
      </c>
      <c r="AY27" s="25">
        <v>221.01213464365799</v>
      </c>
      <c r="AZ27" s="25">
        <v>0.164259765593566</v>
      </c>
      <c r="BA27" s="25">
        <v>4.8703045191443799</v>
      </c>
      <c r="BB27" s="25">
        <v>91.656935007743698</v>
      </c>
      <c r="BC27" s="25">
        <v>0.147833787661833</v>
      </c>
      <c r="BD27" s="25">
        <v>0</v>
      </c>
      <c r="BE27" s="25">
        <v>15.884740153110901</v>
      </c>
      <c r="BF27" s="25">
        <v>1645.87855258843</v>
      </c>
      <c r="BG27" s="25">
        <v>1642.6443766111499</v>
      </c>
      <c r="BH27" s="25">
        <v>3.2341759772813701</v>
      </c>
      <c r="BI27" s="25">
        <v>0.185613603487712</v>
      </c>
      <c r="BJ27" s="25">
        <v>0</v>
      </c>
      <c r="BK27" s="25">
        <v>40.243639943671901</v>
      </c>
      <c r="BL27" s="25">
        <v>1.5440423863930699</v>
      </c>
      <c r="BM27" s="25">
        <v>607.26832546834396</v>
      </c>
      <c r="BN27" s="25">
        <v>2.4638960811741799</v>
      </c>
      <c r="BO27" s="25">
        <v>3.1209359481252399</v>
      </c>
      <c r="BP27" s="25">
        <v>867.62003068833803</v>
      </c>
      <c r="BQ27" s="25">
        <v>27.214838855898101</v>
      </c>
      <c r="BR27" s="25">
        <v>0.55848323781808495</v>
      </c>
      <c r="BS27" s="25">
        <v>6.7346502864355102</v>
      </c>
      <c r="BT27" s="25">
        <v>0</v>
      </c>
      <c r="BU27" s="25">
        <v>44.935905160689401</v>
      </c>
      <c r="BV27" s="25">
        <v>10.253572446813299</v>
      </c>
      <c r="BW27" s="25">
        <v>0</v>
      </c>
      <c r="BX27" s="25">
        <v>0</v>
      </c>
      <c r="BY27" s="25">
        <v>35.390050026110302</v>
      </c>
      <c r="BZ27" s="88">
        <v>0</v>
      </c>
      <c r="CA27" s="25">
        <v>0</v>
      </c>
      <c r="CB27" s="25">
        <v>1868.50082770327</v>
      </c>
      <c r="CC27" s="25">
        <v>12.5273155690324</v>
      </c>
      <c r="CE27" s="22">
        <f t="shared" si="0"/>
        <v>6.8615649141596617E-3</v>
      </c>
      <c r="CF27" s="22">
        <f t="shared" si="1"/>
        <v>8.8740114393693805E-3</v>
      </c>
      <c r="CG27" s="22">
        <f t="shared" si="2"/>
        <v>6.6772757695717421E-3</v>
      </c>
      <c r="CH27" s="22">
        <f t="shared" si="3"/>
        <v>7.1842093950798356E-3</v>
      </c>
      <c r="CI27" s="22">
        <f t="shared" si="4"/>
        <v>7.1903446896111386E-3</v>
      </c>
      <c r="CJ27" s="22">
        <f t="shared" si="5"/>
        <v>6.059258058487828E-3</v>
      </c>
      <c r="CK27" s="22">
        <f t="shared" si="6"/>
        <v>6.2806734039529835E-3</v>
      </c>
      <c r="CL27" s="22">
        <f t="shared" si="7"/>
        <v>9.791941494386067E-3</v>
      </c>
      <c r="CM27" s="22">
        <f t="shared" si="8"/>
        <v>5.8416304325315891E-3</v>
      </c>
      <c r="CN27" s="22">
        <f t="shared" si="9"/>
        <v>8.6679509487745318E-3</v>
      </c>
      <c r="CO27" s="22">
        <f t="shared" si="10"/>
        <v>1.1107900721022922E-2</v>
      </c>
      <c r="CP27" s="22">
        <f t="shared" si="11"/>
        <v>7.5422031691172141E-3</v>
      </c>
      <c r="CQ27" s="22">
        <f t="shared" si="12"/>
        <v>7.7540254973390279E-3</v>
      </c>
    </row>
    <row r="28" spans="1:95" x14ac:dyDescent="0.25">
      <c r="A28" s="88" t="s">
        <v>27</v>
      </c>
      <c r="B28" s="88">
        <v>10970.525363000001</v>
      </c>
      <c r="C28" s="88">
        <v>79.793333723000003</v>
      </c>
      <c r="D28" s="88">
        <v>214.91869048000001</v>
      </c>
      <c r="E28" s="88">
        <v>1506.0043827</v>
      </c>
      <c r="F28" s="88">
        <v>1501.141795</v>
      </c>
      <c r="G28" s="88">
        <v>38.158505425999998</v>
      </c>
      <c r="H28" s="88">
        <v>1595.6034566999999</v>
      </c>
      <c r="I28" s="88">
        <v>44.078696882000003</v>
      </c>
      <c r="J28" s="88">
        <v>77.561074196000007</v>
      </c>
      <c r="K28" s="88">
        <v>93.259932333999998</v>
      </c>
      <c r="L28" s="88">
        <v>4.0451461705999998</v>
      </c>
      <c r="M28" s="88">
        <v>9.4997854349999997</v>
      </c>
      <c r="N28" s="88">
        <v>13.965045305</v>
      </c>
      <c r="O28" s="25"/>
      <c r="P28" s="25" t="s">
        <v>27</v>
      </c>
      <c r="Q28" s="88">
        <v>0</v>
      </c>
      <c r="R28" s="25">
        <v>100.49163539781701</v>
      </c>
      <c r="S28" s="25">
        <v>4.1090583757781101</v>
      </c>
      <c r="T28" s="25">
        <v>44.672622728767401</v>
      </c>
      <c r="U28" s="25">
        <v>44.672622728767401</v>
      </c>
      <c r="V28" s="25">
        <v>281.20375346252399</v>
      </c>
      <c r="W28" s="88">
        <v>0</v>
      </c>
      <c r="X28" s="25">
        <v>78.152224050109695</v>
      </c>
      <c r="Y28" s="25">
        <v>9.5997385814564495</v>
      </c>
      <c r="Z28" s="25">
        <v>553.01716853927803</v>
      </c>
      <c r="AA28" s="25">
        <v>11073.860594207301</v>
      </c>
      <c r="AB28" s="25">
        <v>150.21505898576601</v>
      </c>
      <c r="AC28" s="25">
        <v>57.453631903370699</v>
      </c>
      <c r="AD28" s="25">
        <v>94.223914399723498</v>
      </c>
      <c r="AE28" s="25">
        <v>0</v>
      </c>
      <c r="AF28" s="88">
        <v>0</v>
      </c>
      <c r="AG28" s="25">
        <v>94.336111632559593</v>
      </c>
      <c r="AH28" s="25">
        <v>94.336111632559593</v>
      </c>
      <c r="AI28" s="25">
        <v>0</v>
      </c>
      <c r="AJ28" s="25">
        <v>36.548222379000897</v>
      </c>
      <c r="AK28" s="25">
        <v>5.5032233338828602</v>
      </c>
      <c r="AL28" s="88">
        <v>428.18764433229899</v>
      </c>
      <c r="AM28" s="25">
        <v>30.412506532074499</v>
      </c>
      <c r="AN28" s="25">
        <v>0</v>
      </c>
      <c r="AO28" s="25">
        <v>14.1251183148902</v>
      </c>
      <c r="AP28" s="25">
        <v>80.816869218957606</v>
      </c>
      <c r="AQ28" s="25">
        <v>0</v>
      </c>
      <c r="AR28" s="88">
        <v>1767.84124491696</v>
      </c>
      <c r="AS28" s="25">
        <v>195.13541203238501</v>
      </c>
      <c r="AT28" s="25">
        <v>21.681708420553601</v>
      </c>
      <c r="AU28" s="25">
        <v>216.81712045293901</v>
      </c>
      <c r="AV28" s="25">
        <v>3.3848220273412298E-2</v>
      </c>
      <c r="AW28" s="25">
        <v>70.009358409519606</v>
      </c>
      <c r="AX28" s="25">
        <v>0.16681573998688201</v>
      </c>
      <c r="AY28" s="25">
        <v>184.935918569976</v>
      </c>
      <c r="AZ28" s="25">
        <v>0.15165065300903299</v>
      </c>
      <c r="BA28" s="25">
        <v>4.4964407782315599</v>
      </c>
      <c r="BB28" s="25">
        <v>84.621078320298494</v>
      </c>
      <c r="BC28" s="25">
        <v>0.13648562578746301</v>
      </c>
      <c r="BD28" s="25">
        <v>0</v>
      </c>
      <c r="BE28" s="25">
        <v>14.665376874838</v>
      </c>
      <c r="BF28" s="25">
        <v>1521.43261986058</v>
      </c>
      <c r="BG28" s="25">
        <v>1516.5498149612899</v>
      </c>
      <c r="BH28" s="25">
        <v>4.8828048992902202</v>
      </c>
      <c r="BI28" s="25">
        <v>0.171365264405826</v>
      </c>
      <c r="BJ28" s="25">
        <v>0</v>
      </c>
      <c r="BK28" s="25">
        <v>37.154413663916401</v>
      </c>
      <c r="BL28" s="25">
        <v>1.4255169736051601</v>
      </c>
      <c r="BM28" s="25">
        <v>560.652561010157</v>
      </c>
      <c r="BN28" s="25">
        <v>2.2747596990690901</v>
      </c>
      <c r="BO28" s="25">
        <v>2.8813618917861201</v>
      </c>
      <c r="BP28" s="25">
        <v>801.01870038636002</v>
      </c>
      <c r="BQ28" s="25">
        <v>22.7725217995701</v>
      </c>
      <c r="BR28" s="25">
        <v>0.51561228945584403</v>
      </c>
      <c r="BS28" s="25">
        <v>6.2176757903845399</v>
      </c>
      <c r="BT28" s="25">
        <v>0</v>
      </c>
      <c r="BU28" s="25">
        <v>38.473857009540403</v>
      </c>
      <c r="BV28" s="25">
        <v>8.5798673036739199</v>
      </c>
      <c r="BW28" s="25">
        <v>0</v>
      </c>
      <c r="BX28" s="25">
        <v>0</v>
      </c>
      <c r="BY28" s="25">
        <v>29.6133080029308</v>
      </c>
      <c r="BZ28" s="88">
        <v>0</v>
      </c>
      <c r="CA28" s="25">
        <v>0</v>
      </c>
      <c r="CB28" s="25">
        <v>1609.57977635212</v>
      </c>
      <c r="CC28" s="25">
        <v>10.482460581331599</v>
      </c>
      <c r="CE28" s="22">
        <f t="shared" si="0"/>
        <v>9.4193511967818992E-3</v>
      </c>
      <c r="CF28" s="22">
        <f t="shared" si="1"/>
        <v>1.2827330908503879E-2</v>
      </c>
      <c r="CG28" s="22">
        <f t="shared" si="2"/>
        <v>8.8332474420863075E-3</v>
      </c>
      <c r="CH28" s="22">
        <f t="shared" si="3"/>
        <v>1.024448357375953E-2</v>
      </c>
      <c r="CI28" s="22">
        <f t="shared" si="4"/>
        <v>1.0264200232523628E-2</v>
      </c>
      <c r="CJ28" s="22">
        <f t="shared" si="5"/>
        <v>8.2642540639323477E-3</v>
      </c>
      <c r="CK28" s="22">
        <f t="shared" si="6"/>
        <v>8.7592688480543097E-3</v>
      </c>
      <c r="CL28" s="22">
        <f t="shared" si="7"/>
        <v>1.3474215182843434E-2</v>
      </c>
      <c r="CM28" s="22">
        <f t="shared" si="8"/>
        <v>7.6217337142060167E-3</v>
      </c>
      <c r="CN28" s="22">
        <f t="shared" si="9"/>
        <v>1.1539567653827788E-2</v>
      </c>
      <c r="CO28" s="22">
        <f t="shared" si="10"/>
        <v>1.5799727001862683E-2</v>
      </c>
      <c r="CP28" s="22">
        <f t="shared" si="11"/>
        <v>1.0521621476648627E-2</v>
      </c>
      <c r="CQ28" s="22">
        <f t="shared" si="12"/>
        <v>1.1462405340918401E-2</v>
      </c>
    </row>
    <row r="29" spans="1:95" x14ac:dyDescent="0.25">
      <c r="A29" s="88" t="s">
        <v>28</v>
      </c>
      <c r="B29" s="88">
        <v>10220.642567000001</v>
      </c>
      <c r="C29" s="88">
        <v>50.833332417000001</v>
      </c>
      <c r="D29" s="88">
        <v>211.56431276000001</v>
      </c>
      <c r="E29" s="88">
        <v>1437.9990283</v>
      </c>
      <c r="F29" s="88">
        <v>1433.9545771999999</v>
      </c>
      <c r="G29" s="88">
        <v>25.133695381999999</v>
      </c>
      <c r="H29" s="88">
        <v>4240.2895697000004</v>
      </c>
      <c r="I29" s="88">
        <v>51.430772050000002</v>
      </c>
      <c r="J29" s="88">
        <v>57.822676401999999</v>
      </c>
      <c r="K29" s="88">
        <v>96.324718082999993</v>
      </c>
      <c r="L29" s="88">
        <v>5.6038027342000003</v>
      </c>
      <c r="M29" s="88">
        <v>9.7648422461000006</v>
      </c>
      <c r="N29" s="88">
        <v>15.47534825</v>
      </c>
      <c r="O29" s="25"/>
      <c r="P29" s="25" t="s">
        <v>28</v>
      </c>
      <c r="Q29" s="88">
        <v>0</v>
      </c>
      <c r="R29" s="25">
        <v>294.863771142632</v>
      </c>
      <c r="S29" s="25">
        <v>5.6623067366357702</v>
      </c>
      <c r="T29" s="25">
        <v>51.546665573993501</v>
      </c>
      <c r="U29" s="25">
        <v>51.546665573993501</v>
      </c>
      <c r="V29" s="25">
        <v>825.11142728097298</v>
      </c>
      <c r="W29" s="88">
        <v>0</v>
      </c>
      <c r="X29" s="25">
        <v>58.093404314694702</v>
      </c>
      <c r="Y29" s="25">
        <v>9.8444753445979902</v>
      </c>
      <c r="Z29" s="25">
        <v>1622.67218477028</v>
      </c>
      <c r="AA29" s="25">
        <v>10301.7139141762</v>
      </c>
      <c r="AB29" s="25">
        <v>440.76344811069498</v>
      </c>
      <c r="AC29" s="25">
        <v>168.58133729203101</v>
      </c>
      <c r="AD29" s="25">
        <v>276.47322919309403</v>
      </c>
      <c r="AE29" s="25">
        <v>0</v>
      </c>
      <c r="AF29" s="88">
        <v>0</v>
      </c>
      <c r="AG29" s="25">
        <v>95.865140317627095</v>
      </c>
      <c r="AH29" s="25">
        <v>95.865140317627095</v>
      </c>
      <c r="AI29" s="25">
        <v>0</v>
      </c>
      <c r="AJ29" s="25">
        <v>107.240319366783</v>
      </c>
      <c r="AK29" s="25">
        <v>16.1476302712103</v>
      </c>
      <c r="AL29" s="88">
        <v>1256.3937090142999</v>
      </c>
      <c r="AM29" s="25">
        <v>89.236900010527094</v>
      </c>
      <c r="AN29" s="25">
        <v>0</v>
      </c>
      <c r="AO29" s="25">
        <v>13.814215784993999</v>
      </c>
      <c r="AP29" s="25">
        <v>51.533327605064002</v>
      </c>
      <c r="AQ29" s="25">
        <v>0</v>
      </c>
      <c r="AR29" s="88">
        <v>4727.6575387820503</v>
      </c>
      <c r="AS29" s="25">
        <v>191.78334126776701</v>
      </c>
      <c r="AT29" s="25">
        <v>21.309236338365299</v>
      </c>
      <c r="AU29" s="25">
        <v>213.09257760613301</v>
      </c>
      <c r="AV29" s="25">
        <v>9.9318007342208095E-2</v>
      </c>
      <c r="AW29" s="25">
        <v>205.42250063485901</v>
      </c>
      <c r="AX29" s="25">
        <v>0.15908977303416599</v>
      </c>
      <c r="AY29" s="25">
        <v>542.64147297388195</v>
      </c>
      <c r="AZ29" s="25">
        <v>0.144627048474126</v>
      </c>
      <c r="BA29" s="25">
        <v>4.2881923806059401</v>
      </c>
      <c r="BB29" s="25">
        <v>80.701843994334098</v>
      </c>
      <c r="BC29" s="25">
        <v>0.13016429483512101</v>
      </c>
      <c r="BD29" s="25">
        <v>0</v>
      </c>
      <c r="BE29" s="25">
        <v>13.9861498037335</v>
      </c>
      <c r="BF29" s="25">
        <v>1450.3670603437399</v>
      </c>
      <c r="BG29" s="25">
        <v>1446.3115800421399</v>
      </c>
      <c r="BH29" s="25">
        <v>4.0554803016033096</v>
      </c>
      <c r="BI29" s="25">
        <v>0.163428521183661</v>
      </c>
      <c r="BJ29" s="25">
        <v>0</v>
      </c>
      <c r="BK29" s="25">
        <v>35.433627498360302</v>
      </c>
      <c r="BL29" s="25">
        <v>1.35949576249607</v>
      </c>
      <c r="BM29" s="25">
        <v>534.686049670133</v>
      </c>
      <c r="BN29" s="25">
        <v>2.1694055693160701</v>
      </c>
      <c r="BO29" s="25">
        <v>2.7479139027871899</v>
      </c>
      <c r="BP29" s="25">
        <v>763.92014634280804</v>
      </c>
      <c r="BQ29" s="25">
        <v>66.819425117719206</v>
      </c>
      <c r="BR29" s="25">
        <v>0.49173217757127802</v>
      </c>
      <c r="BS29" s="25">
        <v>5.9297133024686302</v>
      </c>
      <c r="BT29" s="25">
        <v>0</v>
      </c>
      <c r="BU29" s="25">
        <v>25.3436577149754</v>
      </c>
      <c r="BV29" s="25">
        <v>25.175150091703099</v>
      </c>
      <c r="BW29" s="25">
        <v>0</v>
      </c>
      <c r="BX29" s="25">
        <v>0</v>
      </c>
      <c r="BY29" s="25">
        <v>86.891747041861393</v>
      </c>
      <c r="BZ29" s="88">
        <v>0</v>
      </c>
      <c r="CA29" s="25">
        <v>0</v>
      </c>
      <c r="CB29" s="25">
        <v>4263.5332735109196</v>
      </c>
      <c r="CC29" s="25">
        <v>30.757759219242502</v>
      </c>
      <c r="CE29" s="22">
        <f t="shared" si="0"/>
        <v>7.9321184206127219E-3</v>
      </c>
      <c r="CF29" s="22">
        <f t="shared" si="1"/>
        <v>1.3770397390470989E-2</v>
      </c>
      <c r="CG29" s="22">
        <f t="shared" si="2"/>
        <v>7.2236419564138512E-3</v>
      </c>
      <c r="CH29" s="22">
        <f t="shared" si="3"/>
        <v>8.6008625877594825E-3</v>
      </c>
      <c r="CI29" s="22">
        <f t="shared" si="4"/>
        <v>8.6174297558774798E-3</v>
      </c>
      <c r="CJ29" s="22">
        <f t="shared" si="5"/>
        <v>8.3538186400464523E-3</v>
      </c>
      <c r="CK29" s="22">
        <f t="shared" si="6"/>
        <v>5.4816312491987908E-3</v>
      </c>
      <c r="CL29" s="22">
        <f t="shared" si="7"/>
        <v>2.2533887665701306E-3</v>
      </c>
      <c r="CM29" s="22">
        <f t="shared" si="8"/>
        <v>4.6820370404947013E-3</v>
      </c>
      <c r="CN29" s="22">
        <f t="shared" si="9"/>
        <v>-4.7711301368865153E-3</v>
      </c>
      <c r="CO29" s="22">
        <f t="shared" si="10"/>
        <v>1.0440053872474859E-2</v>
      </c>
      <c r="CP29" s="22">
        <f t="shared" si="11"/>
        <v>8.1550829487075874E-3</v>
      </c>
      <c r="CQ29" s="22">
        <f t="shared" si="12"/>
        <v>-0.10734055467901991</v>
      </c>
    </row>
    <row r="30" spans="1:95" x14ac:dyDescent="0.25">
      <c r="A30" s="88" t="s">
        <v>29</v>
      </c>
      <c r="B30" s="88">
        <v>31889.633183000002</v>
      </c>
      <c r="C30" s="88">
        <v>223.76294496</v>
      </c>
      <c r="D30" s="88">
        <v>549.18952029000002</v>
      </c>
      <c r="E30" s="88">
        <v>4225.3532671000003</v>
      </c>
      <c r="F30" s="88">
        <v>4225.3532671000003</v>
      </c>
      <c r="G30" s="88">
        <v>130.01191170999999</v>
      </c>
      <c r="H30" s="88">
        <v>4558.369001</v>
      </c>
      <c r="I30" s="88">
        <v>116.93094394000001</v>
      </c>
      <c r="J30" s="88">
        <v>235.90729812000001</v>
      </c>
      <c r="K30" s="88">
        <v>255.65808698999999</v>
      </c>
      <c r="L30" s="88">
        <v>10.084181059000001</v>
      </c>
      <c r="M30" s="88">
        <v>27.116849086999999</v>
      </c>
      <c r="N30" s="88">
        <v>42.270742878999997</v>
      </c>
      <c r="O30" s="25"/>
      <c r="P30" s="25" t="s">
        <v>29</v>
      </c>
      <c r="Q30" s="88">
        <v>0</v>
      </c>
      <c r="R30" s="25">
        <v>286.55522678014199</v>
      </c>
      <c r="S30" s="25">
        <v>10.1859159939515</v>
      </c>
      <c r="T30" s="25">
        <v>117.914513846047</v>
      </c>
      <c r="U30" s="25">
        <v>117.914513846047</v>
      </c>
      <c r="V30" s="25">
        <v>801.86196553183697</v>
      </c>
      <c r="W30" s="88">
        <v>0</v>
      </c>
      <c r="X30" s="25">
        <v>237.106927312218</v>
      </c>
      <c r="Y30" s="25">
        <v>27.287993389696499</v>
      </c>
      <c r="Z30" s="25">
        <v>1576.94729652452</v>
      </c>
      <c r="AA30" s="25">
        <v>32083.250835055602</v>
      </c>
      <c r="AB30" s="25">
        <v>428.34340414755502</v>
      </c>
      <c r="AC30" s="25">
        <v>163.83094545591999</v>
      </c>
      <c r="AD30" s="25">
        <v>268.68276166976898</v>
      </c>
      <c r="AE30" s="25">
        <v>0</v>
      </c>
      <c r="AF30" s="88">
        <v>0</v>
      </c>
      <c r="AG30" s="25">
        <v>257.46542987190202</v>
      </c>
      <c r="AH30" s="25">
        <v>257.46542987190202</v>
      </c>
      <c r="AI30" s="25">
        <v>0</v>
      </c>
      <c r="AJ30" s="25">
        <v>104.218412663536</v>
      </c>
      <c r="AK30" s="25">
        <v>15.692620185119999</v>
      </c>
      <c r="AL30" s="88">
        <v>1220.9914062860901</v>
      </c>
      <c r="AM30" s="25">
        <v>86.722294165710295</v>
      </c>
      <c r="AN30" s="25">
        <v>0</v>
      </c>
      <c r="AO30" s="25">
        <v>42.553667888675399</v>
      </c>
      <c r="AP30" s="25">
        <v>225.51964540859899</v>
      </c>
      <c r="AQ30" s="25">
        <v>0</v>
      </c>
      <c r="AR30" s="88">
        <v>5036.5494129642702</v>
      </c>
      <c r="AS30" s="25">
        <v>497.147279172384</v>
      </c>
      <c r="AT30" s="25">
        <v>55.238609469733298</v>
      </c>
      <c r="AU30" s="25">
        <v>552.38588864211795</v>
      </c>
      <c r="AV30" s="25">
        <v>9.6519355495990306E-2</v>
      </c>
      <c r="AW30" s="25">
        <v>199.63403558155099</v>
      </c>
      <c r="AX30" s="25">
        <v>0.467924134768542</v>
      </c>
      <c r="AY30" s="25">
        <v>527.35095980323695</v>
      </c>
      <c r="AZ30" s="25">
        <v>0.42538551662560498</v>
      </c>
      <c r="BA30" s="25">
        <v>12.612681250241099</v>
      </c>
      <c r="BB30" s="25">
        <v>237.36514084778699</v>
      </c>
      <c r="BC30" s="25">
        <v>0.38284726312714501</v>
      </c>
      <c r="BD30" s="25">
        <v>0</v>
      </c>
      <c r="BE30" s="25">
        <v>41.1369056917828</v>
      </c>
      <c r="BF30" s="25">
        <v>4253.9761201435203</v>
      </c>
      <c r="BG30" s="25">
        <v>4253.9761201435203</v>
      </c>
      <c r="BH30" s="25">
        <v>0</v>
      </c>
      <c r="BI30" s="25">
        <v>0.48068579275450901</v>
      </c>
      <c r="BJ30" s="25">
        <v>0</v>
      </c>
      <c r="BK30" s="25">
        <v>104.219446970573</v>
      </c>
      <c r="BL30" s="25">
        <v>3.99862411305301</v>
      </c>
      <c r="BM30" s="25">
        <v>1572.6503460705301</v>
      </c>
      <c r="BN30" s="25">
        <v>6.3807825779747196</v>
      </c>
      <c r="BO30" s="25">
        <v>8.0823244872875897</v>
      </c>
      <c r="BP30" s="25">
        <v>2246.8859073948502</v>
      </c>
      <c r="BQ30" s="25">
        <v>64.936663103168499</v>
      </c>
      <c r="BR30" s="25">
        <v>1.4463107326510001</v>
      </c>
      <c r="BS30" s="25">
        <v>17.440807299503401</v>
      </c>
      <c r="BT30" s="25">
        <v>0</v>
      </c>
      <c r="BU30" s="25">
        <v>130.70522497616199</v>
      </c>
      <c r="BV30" s="25">
        <v>24.465791872537501</v>
      </c>
      <c r="BW30" s="25">
        <v>0</v>
      </c>
      <c r="BX30" s="25">
        <v>0</v>
      </c>
      <c r="BY30" s="25">
        <v>84.443355400368603</v>
      </c>
      <c r="BZ30" s="88">
        <v>0</v>
      </c>
      <c r="CA30" s="25">
        <v>0</v>
      </c>
      <c r="CB30" s="25">
        <v>4585.2933971571401</v>
      </c>
      <c r="CC30" s="25">
        <v>29.8911044022332</v>
      </c>
      <c r="CE30" s="22">
        <f t="shared" si="0"/>
        <v>6.0714919781145495E-3</v>
      </c>
      <c r="CF30" s="22">
        <f t="shared" si="1"/>
        <v>7.8507209891835305E-3</v>
      </c>
      <c r="CG30" s="22">
        <f t="shared" si="2"/>
        <v>5.8201553999611714E-3</v>
      </c>
      <c r="CH30" s="22">
        <f t="shared" si="3"/>
        <v>6.7740733695303285E-3</v>
      </c>
      <c r="CI30" s="22">
        <f t="shared" si="4"/>
        <v>6.7740733695303285E-3</v>
      </c>
      <c r="CJ30" s="22">
        <f t="shared" si="5"/>
        <v>5.3326903438545986E-3</v>
      </c>
      <c r="CK30" s="22">
        <f t="shared" si="6"/>
        <v>5.9065854807352196E-3</v>
      </c>
      <c r="CL30" s="22">
        <f t="shared" si="7"/>
        <v>8.4115450787063482E-3</v>
      </c>
      <c r="CM30" s="22">
        <f t="shared" si="8"/>
        <v>5.085172022138023E-3</v>
      </c>
      <c r="CN30" s="22">
        <f t="shared" si="9"/>
        <v>7.0693749733515164E-3</v>
      </c>
      <c r="CO30" s="22">
        <f t="shared" si="10"/>
        <v>1.0088566870851913E-2</v>
      </c>
      <c r="CP30" s="22">
        <f t="shared" si="11"/>
        <v>6.3113639105860739E-3</v>
      </c>
      <c r="CQ30" s="22">
        <f t="shared" si="12"/>
        <v>6.6931638860777817E-3</v>
      </c>
    </row>
    <row r="31" spans="1:95" x14ac:dyDescent="0.25">
      <c r="A31" s="88" t="s">
        <v>30</v>
      </c>
      <c r="B31" s="88">
        <v>43154.719217999998</v>
      </c>
      <c r="C31" s="88">
        <v>362.04354890000002</v>
      </c>
      <c r="D31" s="88">
        <v>886.69271766999998</v>
      </c>
      <c r="E31" s="88">
        <v>5782.8983459999999</v>
      </c>
      <c r="F31" s="88">
        <v>5771.0224753000002</v>
      </c>
      <c r="G31" s="88">
        <v>137.83827223</v>
      </c>
      <c r="H31" s="88">
        <v>5960.3328137999997</v>
      </c>
      <c r="I31" s="88">
        <v>204.03407354999999</v>
      </c>
      <c r="J31" s="88">
        <v>285.77669703999999</v>
      </c>
      <c r="K31" s="88">
        <v>423.76108349999998</v>
      </c>
      <c r="L31" s="88">
        <v>20.179216094000001</v>
      </c>
      <c r="M31" s="88">
        <v>43.802228495000001</v>
      </c>
      <c r="N31" s="88">
        <v>65.850411918999995</v>
      </c>
      <c r="O31" s="25"/>
      <c r="P31" s="25" t="s">
        <v>30</v>
      </c>
      <c r="Q31" s="88">
        <v>0</v>
      </c>
      <c r="R31" s="25">
        <v>365.88111184855899</v>
      </c>
      <c r="S31" s="25">
        <v>20.420032988636599</v>
      </c>
      <c r="T31" s="25">
        <v>206.209142858729</v>
      </c>
      <c r="U31" s="25">
        <v>206.209142858729</v>
      </c>
      <c r="V31" s="25">
        <v>1023.83753811243</v>
      </c>
      <c r="W31" s="88">
        <v>0</v>
      </c>
      <c r="X31" s="25">
        <v>287.623431630146</v>
      </c>
      <c r="Y31" s="25">
        <v>44.155220293665401</v>
      </c>
      <c r="Z31" s="25">
        <v>2013.48650507563</v>
      </c>
      <c r="AA31" s="25">
        <v>43501.6295871162</v>
      </c>
      <c r="AB31" s="25">
        <v>546.91980303534797</v>
      </c>
      <c r="AC31" s="25">
        <v>209.183523632445</v>
      </c>
      <c r="AD31" s="25">
        <v>343.06085865317402</v>
      </c>
      <c r="AE31" s="25">
        <v>0</v>
      </c>
      <c r="AF31" s="88">
        <v>0</v>
      </c>
      <c r="AG31" s="25">
        <v>427.60108449802902</v>
      </c>
      <c r="AH31" s="25">
        <v>427.60108449802902</v>
      </c>
      <c r="AI31" s="25">
        <v>0</v>
      </c>
      <c r="AJ31" s="25">
        <v>133.06882125197899</v>
      </c>
      <c r="AK31" s="25">
        <v>20.0367366638209</v>
      </c>
      <c r="AL31" s="88">
        <v>1558.9928161156499</v>
      </c>
      <c r="AM31" s="25">
        <v>110.729222773667</v>
      </c>
      <c r="AN31" s="25">
        <v>0</v>
      </c>
      <c r="AO31" s="25">
        <v>66.428618913744401</v>
      </c>
      <c r="AP31" s="25">
        <v>365.76353624410598</v>
      </c>
      <c r="AQ31" s="25">
        <v>0</v>
      </c>
      <c r="AR31" s="88">
        <v>6582.3042913463196</v>
      </c>
      <c r="AS31" s="25">
        <v>803.70112071843198</v>
      </c>
      <c r="AT31" s="25">
        <v>89.300195217520894</v>
      </c>
      <c r="AU31" s="25">
        <v>893.00131593595302</v>
      </c>
      <c r="AV31" s="25">
        <v>0.123238430964242</v>
      </c>
      <c r="AW31" s="25">
        <v>254.89788916139199</v>
      </c>
      <c r="AX31" s="25">
        <v>0.64057647274916196</v>
      </c>
      <c r="AY31" s="25">
        <v>673.33531145067298</v>
      </c>
      <c r="AZ31" s="25">
        <v>0.58234211790193902</v>
      </c>
      <c r="BA31" s="25">
        <v>17.266444854801801</v>
      </c>
      <c r="BB31" s="25">
        <v>324.94694435784697</v>
      </c>
      <c r="BC31" s="25">
        <v>0.52410819491677096</v>
      </c>
      <c r="BD31" s="25">
        <v>0</v>
      </c>
      <c r="BE31" s="25">
        <v>56.315416464756503</v>
      </c>
      <c r="BF31" s="25">
        <v>5835.4957788944803</v>
      </c>
      <c r="BG31" s="25">
        <v>5823.5884919194996</v>
      </c>
      <c r="BH31" s="25">
        <v>11.907286974983</v>
      </c>
      <c r="BI31" s="25">
        <v>0.65804700673842398</v>
      </c>
      <c r="BJ31" s="25">
        <v>0</v>
      </c>
      <c r="BK31" s="25">
        <v>142.67384425185099</v>
      </c>
      <c r="BL31" s="25">
        <v>5.4740169983228801</v>
      </c>
      <c r="BM31" s="25">
        <v>2152.9192465085198</v>
      </c>
      <c r="BN31" s="25">
        <v>8.7351278378835406</v>
      </c>
      <c r="BO31" s="25">
        <v>11.0645003527497</v>
      </c>
      <c r="BP31" s="25">
        <v>3075.9318876320399</v>
      </c>
      <c r="BQ31" s="25">
        <v>82.912757947207396</v>
      </c>
      <c r="BR31" s="25">
        <v>1.9799630649298401</v>
      </c>
      <c r="BS31" s="25">
        <v>23.876025803490599</v>
      </c>
      <c r="BT31" s="25">
        <v>0</v>
      </c>
      <c r="BU31" s="25">
        <v>138.85053237055399</v>
      </c>
      <c r="BV31" s="25">
        <v>31.2385238985905</v>
      </c>
      <c r="BW31" s="25">
        <v>0</v>
      </c>
      <c r="BX31" s="25">
        <v>0</v>
      </c>
      <c r="BY31" s="25">
        <v>107.819416470844</v>
      </c>
      <c r="BZ31" s="88">
        <v>0</v>
      </c>
      <c r="CA31" s="25">
        <v>0</v>
      </c>
      <c r="CB31" s="25">
        <v>6006.1081505803904</v>
      </c>
      <c r="CC31" s="25">
        <v>38.165717532610401</v>
      </c>
      <c r="CE31" s="22">
        <f t="shared" si="0"/>
        <v>8.0387585738596144E-3</v>
      </c>
      <c r="CF31" s="22">
        <f t="shared" si="1"/>
        <v>1.0274972045237177E-2</v>
      </c>
      <c r="CG31" s="22">
        <f t="shared" si="2"/>
        <v>7.1147514130153319E-3</v>
      </c>
      <c r="CH31" s="22">
        <f t="shared" si="3"/>
        <v>9.0953410811486415E-3</v>
      </c>
      <c r="CI31" s="22">
        <f t="shared" si="4"/>
        <v>9.1086140877950344E-3</v>
      </c>
      <c r="CJ31" s="22">
        <f t="shared" si="5"/>
        <v>7.3438249346662685E-3</v>
      </c>
      <c r="CK31" s="22">
        <f t="shared" si="6"/>
        <v>7.6799967737383327E-3</v>
      </c>
      <c r="CL31" s="22">
        <f t="shared" si="7"/>
        <v>1.0660323890440738E-2</v>
      </c>
      <c r="CM31" s="22">
        <f t="shared" si="8"/>
        <v>6.4621594737219847E-3</v>
      </c>
      <c r="CN31" s="22">
        <f t="shared" si="9"/>
        <v>9.0617122419856203E-3</v>
      </c>
      <c r="CO31" s="22">
        <f t="shared" si="10"/>
        <v>1.193390731903613E-2</v>
      </c>
      <c r="CP31" s="22">
        <f t="shared" si="11"/>
        <v>8.0587634646418424E-3</v>
      </c>
      <c r="CQ31" s="22">
        <f t="shared" si="12"/>
        <v>8.7806131790889239E-3</v>
      </c>
    </row>
    <row r="32" spans="1:95" x14ac:dyDescent="0.25">
      <c r="A32" s="88" t="s">
        <v>31</v>
      </c>
      <c r="B32" s="88">
        <v>25589.770829000001</v>
      </c>
      <c r="C32" s="88">
        <v>214.17572375</v>
      </c>
      <c r="D32" s="88">
        <v>433.15554915000001</v>
      </c>
      <c r="E32" s="88">
        <v>3485.0221304000002</v>
      </c>
      <c r="F32" s="88">
        <v>3482.0805719</v>
      </c>
      <c r="G32" s="88">
        <v>79.880110576999996</v>
      </c>
      <c r="H32" s="88">
        <v>3784.6981578</v>
      </c>
      <c r="I32" s="88">
        <v>116.52131448</v>
      </c>
      <c r="J32" s="88">
        <v>173.63940385000001</v>
      </c>
      <c r="K32" s="88">
        <v>235.37568098</v>
      </c>
      <c r="L32" s="88">
        <v>11.970899411</v>
      </c>
      <c r="M32" s="88">
        <v>27.07304568</v>
      </c>
      <c r="N32" s="88">
        <v>32.848062816000002</v>
      </c>
      <c r="O32" s="25"/>
      <c r="P32" s="25" t="s">
        <v>31</v>
      </c>
      <c r="Q32" s="88">
        <v>0</v>
      </c>
      <c r="R32" s="25">
        <v>237.42832302509501</v>
      </c>
      <c r="S32" s="25">
        <v>12.157511060756301</v>
      </c>
      <c r="T32" s="25">
        <v>118.19544128023399</v>
      </c>
      <c r="U32" s="25">
        <v>118.19544128023399</v>
      </c>
      <c r="V32" s="25">
        <v>664.39108344555905</v>
      </c>
      <c r="W32" s="88">
        <v>0</v>
      </c>
      <c r="X32" s="25">
        <v>175.11739900922299</v>
      </c>
      <c r="Y32" s="25">
        <v>27.358491652846901</v>
      </c>
      <c r="Z32" s="25">
        <v>1306.5959284245901</v>
      </c>
      <c r="AA32" s="25">
        <v>25861.354148977302</v>
      </c>
      <c r="AB32" s="25">
        <v>354.90842943616298</v>
      </c>
      <c r="AC32" s="25">
        <v>135.743812743695</v>
      </c>
      <c r="AD32" s="25">
        <v>222.619847089243</v>
      </c>
      <c r="AE32" s="25">
        <v>0</v>
      </c>
      <c r="AF32" s="88">
        <v>0</v>
      </c>
      <c r="AG32" s="25">
        <v>238.337366209479</v>
      </c>
      <c r="AH32" s="25">
        <v>238.337366209479</v>
      </c>
      <c r="AI32" s="25">
        <v>0</v>
      </c>
      <c r="AJ32" s="25">
        <v>86.351285630079801</v>
      </c>
      <c r="AK32" s="25">
        <v>13.0022788366824</v>
      </c>
      <c r="AL32" s="88">
        <v>1011.66557624423</v>
      </c>
      <c r="AM32" s="25">
        <v>71.854611480888707</v>
      </c>
      <c r="AN32" s="25">
        <v>0</v>
      </c>
      <c r="AO32" s="25">
        <v>33.278367407523199</v>
      </c>
      <c r="AP32" s="25">
        <v>217.066677863059</v>
      </c>
      <c r="AQ32" s="25">
        <v>0</v>
      </c>
      <c r="AR32" s="88">
        <v>4195.25158333746</v>
      </c>
      <c r="AS32" s="25">
        <v>394.04185805894002</v>
      </c>
      <c r="AT32" s="25">
        <v>43.782409515809803</v>
      </c>
      <c r="AU32" s="25">
        <v>437.82426757475002</v>
      </c>
      <c r="AV32" s="25">
        <v>7.9972116839518895E-2</v>
      </c>
      <c r="AW32" s="25">
        <v>165.408768253283</v>
      </c>
      <c r="AX32" s="25">
        <v>0.38751096096165599</v>
      </c>
      <c r="AY32" s="25">
        <v>436.94242244597598</v>
      </c>
      <c r="AZ32" s="25">
        <v>0.35228274945022198</v>
      </c>
      <c r="BA32" s="25">
        <v>10.4451783523757</v>
      </c>
      <c r="BB32" s="25">
        <v>196.573701075304</v>
      </c>
      <c r="BC32" s="25">
        <v>0.317054265425464</v>
      </c>
      <c r="BD32" s="25">
        <v>0</v>
      </c>
      <c r="BE32" s="25">
        <v>34.0674874297965</v>
      </c>
      <c r="BF32" s="25">
        <v>3525.87958027166</v>
      </c>
      <c r="BG32" s="25">
        <v>3522.92629680242</v>
      </c>
      <c r="BH32" s="25">
        <v>2.9532834692405601</v>
      </c>
      <c r="BI32" s="25">
        <v>0.39807943434911203</v>
      </c>
      <c r="BJ32" s="25">
        <v>0</v>
      </c>
      <c r="BK32" s="25">
        <v>86.309241377447805</v>
      </c>
      <c r="BL32" s="25">
        <v>3.3114557687792399</v>
      </c>
      <c r="BM32" s="25">
        <v>1302.38883190308</v>
      </c>
      <c r="BN32" s="25">
        <v>5.2842373803579203</v>
      </c>
      <c r="BO32" s="25">
        <v>6.6933685463273704</v>
      </c>
      <c r="BP32" s="25">
        <v>1860.7565173917101</v>
      </c>
      <c r="BQ32" s="25">
        <v>53.803912816279798</v>
      </c>
      <c r="BR32" s="25">
        <v>1.19776138384122</v>
      </c>
      <c r="BS32" s="25">
        <v>14.443588783214</v>
      </c>
      <c r="BT32" s="25">
        <v>0</v>
      </c>
      <c r="BU32" s="25">
        <v>80.657424774880496</v>
      </c>
      <c r="BV32" s="25">
        <v>20.271389223759002</v>
      </c>
      <c r="BW32" s="25">
        <v>0</v>
      </c>
      <c r="BX32" s="25">
        <v>0</v>
      </c>
      <c r="BY32" s="25">
        <v>69.966393167917701</v>
      </c>
      <c r="BZ32" s="88">
        <v>0</v>
      </c>
      <c r="CA32" s="25">
        <v>0</v>
      </c>
      <c r="CB32" s="25">
        <v>3821.3797547137501</v>
      </c>
      <c r="CC32" s="25">
        <v>24.766567701000099</v>
      </c>
      <c r="CE32" s="22">
        <f t="shared" si="0"/>
        <v>1.0612964132899722E-2</v>
      </c>
      <c r="CF32" s="22">
        <f t="shared" si="1"/>
        <v>1.3498047595877428E-2</v>
      </c>
      <c r="CG32" s="22">
        <f t="shared" si="2"/>
        <v>1.0778387657532359E-2</v>
      </c>
      <c r="CH32" s="22">
        <f t="shared" si="3"/>
        <v>1.1723727523925455E-2</v>
      </c>
      <c r="CI32" s="22">
        <f t="shared" si="4"/>
        <v>1.1730264150703579E-2</v>
      </c>
      <c r="CJ32" s="22">
        <f t="shared" si="5"/>
        <v>9.7310105389903315E-3</v>
      </c>
      <c r="CK32" s="22">
        <f t="shared" si="6"/>
        <v>9.6920798923295654E-3</v>
      </c>
      <c r="CL32" s="22">
        <f t="shared" si="7"/>
        <v>1.4367558482369707E-2</v>
      </c>
      <c r="CM32" s="22">
        <f t="shared" si="8"/>
        <v>8.5118649710394338E-3</v>
      </c>
      <c r="CN32" s="22">
        <f t="shared" si="9"/>
        <v>1.2582800470923155E-2</v>
      </c>
      <c r="CO32" s="22">
        <f t="shared" si="10"/>
        <v>1.5588774355987385E-2</v>
      </c>
      <c r="CP32" s="22">
        <f t="shared" si="11"/>
        <v>1.0543548598884534E-2</v>
      </c>
      <c r="CQ32" s="22">
        <f t="shared" si="12"/>
        <v>1.3099846829128646E-2</v>
      </c>
    </row>
    <row r="33" spans="1:95" x14ac:dyDescent="0.25">
      <c r="A33" s="88" t="s">
        <v>32</v>
      </c>
      <c r="B33" s="88">
        <v>64259.658137999999</v>
      </c>
      <c r="C33" s="88">
        <v>480.09319798000001</v>
      </c>
      <c r="D33" s="88">
        <v>1229.4899359999999</v>
      </c>
      <c r="E33" s="88">
        <v>8642.4092158999993</v>
      </c>
      <c r="F33" s="88">
        <v>8629.8915331999997</v>
      </c>
      <c r="G33" s="88">
        <v>237.64741835000001</v>
      </c>
      <c r="H33" s="88">
        <v>9205.5743175000007</v>
      </c>
      <c r="I33" s="88">
        <v>259.25224257000002</v>
      </c>
      <c r="J33" s="88">
        <v>456.69011853000001</v>
      </c>
      <c r="K33" s="88">
        <v>553.53084941999998</v>
      </c>
      <c r="L33" s="88">
        <v>23.861508798999999</v>
      </c>
      <c r="M33" s="88">
        <v>57.948366991999997</v>
      </c>
      <c r="N33" s="88">
        <v>90.535453872000005</v>
      </c>
      <c r="O33" s="25"/>
      <c r="P33" s="25" t="s">
        <v>32</v>
      </c>
      <c r="Q33" s="88">
        <v>0</v>
      </c>
      <c r="R33" s="25">
        <v>576.15946525450795</v>
      </c>
      <c r="S33" s="25">
        <v>24.1655817108932</v>
      </c>
      <c r="T33" s="25">
        <v>262.08918587556599</v>
      </c>
      <c r="U33" s="25">
        <v>262.08918587556599</v>
      </c>
      <c r="V33" s="25">
        <v>1612.2559967346001</v>
      </c>
      <c r="W33" s="88">
        <v>0</v>
      </c>
      <c r="X33" s="25">
        <v>459.61632086924902</v>
      </c>
      <c r="Y33" s="25">
        <v>58.432027763326801</v>
      </c>
      <c r="Z33" s="25">
        <v>3170.6745131341399</v>
      </c>
      <c r="AA33" s="25">
        <v>64763.384131144798</v>
      </c>
      <c r="AB33" s="25">
        <v>861.24472988698506</v>
      </c>
      <c r="AC33" s="25">
        <v>329.40512166013002</v>
      </c>
      <c r="AD33" s="25">
        <v>540.22426269718699</v>
      </c>
      <c r="AE33" s="25">
        <v>0</v>
      </c>
      <c r="AF33" s="88">
        <v>0</v>
      </c>
      <c r="AG33" s="25">
        <v>558.68060293835504</v>
      </c>
      <c r="AH33" s="25">
        <v>558.68060293835504</v>
      </c>
      <c r="AI33" s="25">
        <v>0</v>
      </c>
      <c r="AJ33" s="25">
        <v>209.54593051173501</v>
      </c>
      <c r="AK33" s="25">
        <v>31.552217088060601</v>
      </c>
      <c r="AL33" s="88">
        <v>2454.9751860279298</v>
      </c>
      <c r="AM33" s="25">
        <v>174.367352599578</v>
      </c>
      <c r="AN33" s="25">
        <v>0</v>
      </c>
      <c r="AO33" s="25">
        <v>91.326907045415098</v>
      </c>
      <c r="AP33" s="25">
        <v>485.03854912565799</v>
      </c>
      <c r="AQ33" s="25">
        <v>0</v>
      </c>
      <c r="AR33" s="88">
        <v>10181.3591034156</v>
      </c>
      <c r="AS33" s="25">
        <v>1114.6568357922999</v>
      </c>
      <c r="AT33" s="25">
        <v>123.850771634968</v>
      </c>
      <c r="AU33" s="25">
        <v>1238.5076074272599</v>
      </c>
      <c r="AV33" s="25">
        <v>0.194065827535507</v>
      </c>
      <c r="AW33" s="25">
        <v>401.39234660340298</v>
      </c>
      <c r="AX33" s="25">
        <v>0.95750056357309399</v>
      </c>
      <c r="AY33" s="25">
        <v>1060.3136976364001</v>
      </c>
      <c r="AZ33" s="25">
        <v>0.87045497961719398</v>
      </c>
      <c r="BA33" s="25">
        <v>25.808985823233002</v>
      </c>
      <c r="BB33" s="25">
        <v>485.71375092939201</v>
      </c>
      <c r="BC33" s="25">
        <v>0.783409508121378</v>
      </c>
      <c r="BD33" s="25">
        <v>0</v>
      </c>
      <c r="BE33" s="25">
        <v>84.177324434863294</v>
      </c>
      <c r="BF33" s="25">
        <v>8717.3625633750507</v>
      </c>
      <c r="BG33" s="25">
        <v>8704.7963546168303</v>
      </c>
      <c r="BH33" s="25">
        <v>12.566208758224599</v>
      </c>
      <c r="BI33" s="25">
        <v>0.98361398811495604</v>
      </c>
      <c r="BJ33" s="25">
        <v>0</v>
      </c>
      <c r="BK33" s="25">
        <v>213.26142590034999</v>
      </c>
      <c r="BL33" s="25">
        <v>8.1822748671109498</v>
      </c>
      <c r="BM33" s="25">
        <v>3218.07158151248</v>
      </c>
      <c r="BN33" s="25">
        <v>13.056821766996601</v>
      </c>
      <c r="BO33" s="25">
        <v>16.538643874386299</v>
      </c>
      <c r="BP33" s="25">
        <v>4597.7423705068004</v>
      </c>
      <c r="BQ33" s="25">
        <v>130.56422110995399</v>
      </c>
      <c r="BR33" s="25">
        <v>2.9595461617124399</v>
      </c>
      <c r="BS33" s="25">
        <v>35.6886498000665</v>
      </c>
      <c r="BT33" s="25">
        <v>0</v>
      </c>
      <c r="BU33" s="25">
        <v>239.26217809974801</v>
      </c>
      <c r="BV33" s="25">
        <v>49.191898774851097</v>
      </c>
      <c r="BW33" s="25">
        <v>0</v>
      </c>
      <c r="BX33" s="25">
        <v>0</v>
      </c>
      <c r="BY33" s="25">
        <v>169.785177508788</v>
      </c>
      <c r="BZ33" s="88">
        <v>0</v>
      </c>
      <c r="CA33" s="25">
        <v>0</v>
      </c>
      <c r="CB33" s="25">
        <v>9274.0383456609106</v>
      </c>
      <c r="CC33" s="25">
        <v>60.100247457090497</v>
      </c>
      <c r="CE33" s="22">
        <f t="shared" si="0"/>
        <v>7.8389149233104947E-3</v>
      </c>
      <c r="CF33" s="22">
        <f t="shared" si="1"/>
        <v>1.0300814855252326E-2</v>
      </c>
      <c r="CG33" s="22">
        <f t="shared" si="2"/>
        <v>7.3344816929513963E-3</v>
      </c>
      <c r="CH33" s="22">
        <f t="shared" si="3"/>
        <v>8.6727376131594154E-3</v>
      </c>
      <c r="CI33" s="22">
        <f t="shared" si="4"/>
        <v>8.6796944235816575E-3</v>
      </c>
      <c r="CJ33" s="22">
        <f t="shared" si="5"/>
        <v>6.7947708456476208E-3</v>
      </c>
      <c r="CK33" s="22">
        <f t="shared" si="6"/>
        <v>7.43723593983249E-3</v>
      </c>
      <c r="CL33" s="22">
        <f t="shared" si="7"/>
        <v>1.0942791766979494E-2</v>
      </c>
      <c r="CM33" s="22">
        <f t="shared" si="8"/>
        <v>6.4074132995649517E-3</v>
      </c>
      <c r="CN33" s="22">
        <f t="shared" si="9"/>
        <v>9.3034625328490064E-3</v>
      </c>
      <c r="CO33" s="22">
        <f t="shared" si="10"/>
        <v>1.274323909919493E-2</v>
      </c>
      <c r="CP33" s="22">
        <f t="shared" si="11"/>
        <v>8.3464089918802199E-3</v>
      </c>
      <c r="CQ33" s="22">
        <f t="shared" si="12"/>
        <v>8.7419142398519108E-3</v>
      </c>
    </row>
    <row r="34" spans="1:95" x14ac:dyDescent="0.25">
      <c r="A34" s="88" t="s">
        <v>33</v>
      </c>
      <c r="B34" s="88">
        <v>70296.210628999994</v>
      </c>
      <c r="C34" s="88">
        <v>548.60885807</v>
      </c>
      <c r="D34" s="88">
        <v>1207.9224482</v>
      </c>
      <c r="E34" s="88">
        <v>9032.5489968999991</v>
      </c>
      <c r="F34" s="88">
        <v>9023.1695607000001</v>
      </c>
      <c r="G34" s="88">
        <v>215.97562852999999</v>
      </c>
      <c r="H34" s="88">
        <v>10457.620594</v>
      </c>
      <c r="I34" s="88">
        <v>293.74624677999998</v>
      </c>
      <c r="J34" s="88">
        <v>503.89664246000001</v>
      </c>
      <c r="K34" s="88">
        <v>636.79140690999998</v>
      </c>
      <c r="L34" s="88">
        <v>29.051037224000002</v>
      </c>
      <c r="M34" s="88">
        <v>77.949539302999995</v>
      </c>
      <c r="N34" s="88">
        <v>84.826502757</v>
      </c>
      <c r="O34" s="25"/>
      <c r="P34" s="25" t="s">
        <v>33</v>
      </c>
      <c r="Q34" s="88">
        <v>0</v>
      </c>
      <c r="R34" s="25">
        <v>656.527754541832</v>
      </c>
      <c r="S34" s="25">
        <v>29.430962493933201</v>
      </c>
      <c r="T34" s="25">
        <v>297.197711507843</v>
      </c>
      <c r="U34" s="25">
        <v>297.197711507843</v>
      </c>
      <c r="V34" s="25">
        <v>1837.14828590461</v>
      </c>
      <c r="W34" s="88">
        <v>0</v>
      </c>
      <c r="X34" s="25">
        <v>507.23726118314499</v>
      </c>
      <c r="Y34" s="25">
        <v>78.572818420719599</v>
      </c>
      <c r="Z34" s="25">
        <v>3612.9497361663598</v>
      </c>
      <c r="AA34" s="25">
        <v>70883.013482806695</v>
      </c>
      <c r="AB34" s="25">
        <v>981.37929160927604</v>
      </c>
      <c r="AC34" s="25">
        <v>375.35379306005302</v>
      </c>
      <c r="AD34" s="25">
        <v>615.57987308220402</v>
      </c>
      <c r="AE34" s="25">
        <v>0</v>
      </c>
      <c r="AF34" s="88">
        <v>0</v>
      </c>
      <c r="AG34" s="25">
        <v>643.04993573208901</v>
      </c>
      <c r="AH34" s="25">
        <v>643.04993573208901</v>
      </c>
      <c r="AI34" s="25">
        <v>0</v>
      </c>
      <c r="AJ34" s="25">
        <v>238.77531605140899</v>
      </c>
      <c r="AK34" s="25">
        <v>35.953417114801901</v>
      </c>
      <c r="AL34" s="88">
        <v>2797.4182528306901</v>
      </c>
      <c r="AM34" s="25">
        <v>198.68974932065899</v>
      </c>
      <c r="AN34" s="25">
        <v>0</v>
      </c>
      <c r="AO34" s="25">
        <v>85.721676394118901</v>
      </c>
      <c r="AP34" s="25">
        <v>554.61288497230396</v>
      </c>
      <c r="AQ34" s="25">
        <v>0</v>
      </c>
      <c r="AR34" s="88">
        <v>11571.765905079899</v>
      </c>
      <c r="AS34" s="25">
        <v>1096.2030250539799</v>
      </c>
      <c r="AT34" s="25">
        <v>121.800308350336</v>
      </c>
      <c r="AU34" s="25">
        <v>1218.0033334043201</v>
      </c>
      <c r="AV34" s="25">
        <v>0.22113591502570601</v>
      </c>
      <c r="AW34" s="25">
        <v>457.3823795998</v>
      </c>
      <c r="AX34" s="25">
        <v>1.0020043726472501</v>
      </c>
      <c r="AY34" s="25">
        <v>1208.2161022550399</v>
      </c>
      <c r="AZ34" s="25">
        <v>0.91091267404112597</v>
      </c>
      <c r="BA34" s="25">
        <v>27.0085693244487</v>
      </c>
      <c r="BB34" s="25">
        <v>508.28942021638301</v>
      </c>
      <c r="BC34" s="25">
        <v>0.81982162447571305</v>
      </c>
      <c r="BD34" s="25">
        <v>0</v>
      </c>
      <c r="BE34" s="25">
        <v>88.089830082066996</v>
      </c>
      <c r="BF34" s="25">
        <v>9118.8013372654095</v>
      </c>
      <c r="BG34" s="25">
        <v>9109.3889681887395</v>
      </c>
      <c r="BH34" s="25">
        <v>9.4123690766822605</v>
      </c>
      <c r="BI34" s="25">
        <v>1.0293314488224501</v>
      </c>
      <c r="BJ34" s="25">
        <v>0</v>
      </c>
      <c r="BK34" s="25">
        <v>223.173628331597</v>
      </c>
      <c r="BL34" s="25">
        <v>8.5625816719853205</v>
      </c>
      <c r="BM34" s="25">
        <v>3367.6451689897799</v>
      </c>
      <c r="BN34" s="25">
        <v>13.663696640155999</v>
      </c>
      <c r="BO34" s="25">
        <v>17.307346319438601</v>
      </c>
      <c r="BP34" s="25">
        <v>4811.4421191928795</v>
      </c>
      <c r="BQ34" s="25">
        <v>148.776494314719</v>
      </c>
      <c r="BR34" s="25">
        <v>3.0971035939747602</v>
      </c>
      <c r="BS34" s="25">
        <v>37.347433706024603</v>
      </c>
      <c r="BT34" s="25">
        <v>0</v>
      </c>
      <c r="BU34" s="25">
        <v>217.66728148635599</v>
      </c>
      <c r="BV34" s="25">
        <v>56.053635009506003</v>
      </c>
      <c r="BW34" s="25">
        <v>0</v>
      </c>
      <c r="BX34" s="25">
        <v>0</v>
      </c>
      <c r="BY34" s="25">
        <v>193.468392125175</v>
      </c>
      <c r="BZ34" s="88">
        <v>0</v>
      </c>
      <c r="CA34" s="25">
        <v>0</v>
      </c>
      <c r="CB34" s="25">
        <v>10537.8214468934</v>
      </c>
      <c r="CC34" s="25">
        <v>68.483599604684898</v>
      </c>
      <c r="CE34" s="22">
        <f t="shared" si="0"/>
        <v>8.3475744788527959E-3</v>
      </c>
      <c r="CF34" s="22">
        <f t="shared" si="1"/>
        <v>1.0944093982415932E-2</v>
      </c>
      <c r="CG34" s="22">
        <f t="shared" si="2"/>
        <v>8.3456394235757961E-3</v>
      </c>
      <c r="CH34" s="22">
        <f t="shared" si="3"/>
        <v>9.549058676018532E-3</v>
      </c>
      <c r="CI34" s="22">
        <f t="shared" si="4"/>
        <v>9.5553349528378559E-3</v>
      </c>
      <c r="CJ34" s="22">
        <f t="shared" si="5"/>
        <v>7.8326104101186424E-3</v>
      </c>
      <c r="CK34" s="22">
        <f t="shared" si="6"/>
        <v>7.6691301020630834E-3</v>
      </c>
      <c r="CL34" s="22">
        <f t="shared" si="7"/>
        <v>1.1749817285079995E-2</v>
      </c>
      <c r="CM34" s="22">
        <f t="shared" si="8"/>
        <v>6.629571308187805E-3</v>
      </c>
      <c r="CN34" s="22">
        <f t="shared" si="9"/>
        <v>9.8282243669999356E-3</v>
      </c>
      <c r="CO34" s="22">
        <f t="shared" si="10"/>
        <v>1.3077855603012029E-2</v>
      </c>
      <c r="CP34" s="22">
        <f t="shared" si="11"/>
        <v>7.9959307430520904E-3</v>
      </c>
      <c r="CQ34" s="22">
        <f t="shared" si="12"/>
        <v>1.055299473660112E-2</v>
      </c>
    </row>
    <row r="35" spans="1:95" x14ac:dyDescent="0.25">
      <c r="A35" s="88" t="s">
        <v>34</v>
      </c>
      <c r="B35" s="88">
        <v>2089.2904475999999</v>
      </c>
      <c r="C35" s="88">
        <v>12.123209600999999</v>
      </c>
      <c r="D35" s="88">
        <v>46.782006207000002</v>
      </c>
      <c r="E35" s="88">
        <v>315.50443003999999</v>
      </c>
      <c r="F35" s="88">
        <v>313.48037263999998</v>
      </c>
      <c r="G35" s="88">
        <v>8.0764310164000008</v>
      </c>
      <c r="H35" s="88">
        <v>351.13223152</v>
      </c>
      <c r="I35" s="88">
        <v>6.2069057238000003</v>
      </c>
      <c r="J35" s="88">
        <v>15.901533083</v>
      </c>
      <c r="K35" s="88">
        <v>13.164746834000001</v>
      </c>
      <c r="L35" s="88">
        <v>0.51082540730000003</v>
      </c>
      <c r="M35" s="88">
        <v>1.3011930456</v>
      </c>
      <c r="N35" s="88">
        <v>2.5481113990000002</v>
      </c>
      <c r="O35" s="25"/>
      <c r="P35" s="25" t="s">
        <v>34</v>
      </c>
      <c r="Q35" s="88">
        <v>0</v>
      </c>
      <c r="R35" s="25">
        <v>23.015749118168099</v>
      </c>
      <c r="S35" s="25">
        <v>0.51776310821249405</v>
      </c>
      <c r="T35" s="25">
        <v>6.2785661993449899</v>
      </c>
      <c r="U35" s="25">
        <v>6.2785661993449899</v>
      </c>
      <c r="V35" s="25">
        <v>64.404503502769501</v>
      </c>
      <c r="W35" s="88">
        <v>0</v>
      </c>
      <c r="X35" s="25">
        <v>16.021975060900701</v>
      </c>
      <c r="Y35" s="25">
        <v>1.31513920660865</v>
      </c>
      <c r="Z35" s="25">
        <v>126.658430602625</v>
      </c>
      <c r="AA35" s="25">
        <v>2106.76079039666</v>
      </c>
      <c r="AB35" s="25">
        <v>34.404028105412102</v>
      </c>
      <c r="AC35" s="25">
        <v>13.158695634520701</v>
      </c>
      <c r="AD35" s="25">
        <v>21.5802561281909</v>
      </c>
      <c r="AE35" s="25">
        <v>0</v>
      </c>
      <c r="AF35" s="88">
        <v>0</v>
      </c>
      <c r="AG35" s="25">
        <v>13.3086351369012</v>
      </c>
      <c r="AH35" s="25">
        <v>13.3086351369012</v>
      </c>
      <c r="AI35" s="25">
        <v>0</v>
      </c>
      <c r="AJ35" s="25">
        <v>8.3707000471267694</v>
      </c>
      <c r="AK35" s="25">
        <v>1.26041164520668</v>
      </c>
      <c r="AL35" s="88">
        <v>98.068519024287099</v>
      </c>
      <c r="AM35" s="25">
        <v>6.9654253625328897</v>
      </c>
      <c r="AN35" s="25">
        <v>0</v>
      </c>
      <c r="AO35" s="25">
        <v>2.57364016287903</v>
      </c>
      <c r="AP35" s="25">
        <v>12.2527413696214</v>
      </c>
      <c r="AQ35" s="25">
        <v>0</v>
      </c>
      <c r="AR35" s="88">
        <v>390.09930052855799</v>
      </c>
      <c r="AS35" s="25">
        <v>42.475047018855001</v>
      </c>
      <c r="AT35" s="25">
        <v>4.7194480027778196</v>
      </c>
      <c r="AU35" s="25">
        <v>47.194495021632797</v>
      </c>
      <c r="AV35" s="25">
        <v>7.7523113706005897E-3</v>
      </c>
      <c r="AW35" s="25">
        <v>16.034359155795102</v>
      </c>
      <c r="AX35" s="25">
        <v>3.4767211803546097E-2</v>
      </c>
      <c r="AY35" s="25">
        <v>42.356192100415001</v>
      </c>
      <c r="AZ35" s="25">
        <v>3.1606562487254498E-2</v>
      </c>
      <c r="BA35" s="25">
        <v>0.93713453253746404</v>
      </c>
      <c r="BB35" s="25">
        <v>17.636460301261501</v>
      </c>
      <c r="BC35" s="25">
        <v>2.8445917525091301E-2</v>
      </c>
      <c r="BD35" s="25">
        <v>0</v>
      </c>
      <c r="BE35" s="25">
        <v>3.05651213501105</v>
      </c>
      <c r="BF35" s="25">
        <v>318.11410316353602</v>
      </c>
      <c r="BG35" s="25">
        <v>316.074615083494</v>
      </c>
      <c r="BH35" s="25">
        <v>2.0394880800421</v>
      </c>
      <c r="BI35" s="25">
        <v>3.5715414893323798E-2</v>
      </c>
      <c r="BJ35" s="25">
        <v>0</v>
      </c>
      <c r="BK35" s="25">
        <v>7.74360565110754</v>
      </c>
      <c r="BL35" s="25">
        <v>0.29710164960840402</v>
      </c>
      <c r="BM35" s="25">
        <v>116.849459757381</v>
      </c>
      <c r="BN35" s="25">
        <v>0.47409844155271502</v>
      </c>
      <c r="BO35" s="25">
        <v>0.60052456896884299</v>
      </c>
      <c r="BP35" s="25">
        <v>166.94585138422599</v>
      </c>
      <c r="BQ35" s="25">
        <v>5.2156292778964302</v>
      </c>
      <c r="BR35" s="25">
        <v>0.107462326030523</v>
      </c>
      <c r="BS35" s="25">
        <v>1.2958692290988001</v>
      </c>
      <c r="BT35" s="25">
        <v>0</v>
      </c>
      <c r="BU35" s="25">
        <v>8.1347732717802899</v>
      </c>
      <c r="BV35" s="25">
        <v>1.9650614075079</v>
      </c>
      <c r="BW35" s="25">
        <v>0</v>
      </c>
      <c r="BX35" s="25">
        <v>0</v>
      </c>
      <c r="BY35" s="25">
        <v>6.7823813860164996</v>
      </c>
      <c r="BZ35" s="88">
        <v>0</v>
      </c>
      <c r="CA35" s="25">
        <v>0</v>
      </c>
      <c r="CB35" s="25">
        <v>353.855756113692</v>
      </c>
      <c r="CC35" s="25">
        <v>2.40081477823</v>
      </c>
      <c r="CE35" s="22">
        <f t="shared" ref="CE35:CE51" si="13">+(AA35-B35)/B35</f>
        <v>8.3618545313929836E-3</v>
      </c>
      <c r="CF35" s="22">
        <f t="shared" ref="CF35:CF51" si="14">+(AP35-C35)/C35</f>
        <v>1.0684610172104642E-2</v>
      </c>
      <c r="CG35" s="22">
        <f t="shared" ref="CG35:CG51" si="15">+(AU35-D35)/D35</f>
        <v>8.8172536425142438E-3</v>
      </c>
      <c r="CH35" s="22">
        <f t="shared" ref="CH35:CH51" si="16">+(BF35-E35)/E35</f>
        <v>8.2714310008425856E-3</v>
      </c>
      <c r="CI35" s="22">
        <f t="shared" ref="CI35:CI51" si="17">+(BG35-F35)/F35</f>
        <v>8.2756136266088718E-3</v>
      </c>
      <c r="CJ35" s="22">
        <f t="shared" ref="CJ35:CJ51" si="18">+(BU35-G35)/G35</f>
        <v>7.2237669413407046E-3</v>
      </c>
      <c r="CK35" s="22">
        <f t="shared" ref="CK35:CK51" si="19">+(CB35-H35)/H35</f>
        <v>7.7564072711361525E-3</v>
      </c>
      <c r="CL35" s="22">
        <f t="shared" ref="CL35:CL51" si="20">+(U35-I35)/I35</f>
        <v>1.1545281777071618E-2</v>
      </c>
      <c r="CM35" s="22">
        <f t="shared" ref="CM35:CM51" si="21">+(X35-J35)/J35</f>
        <v>7.5742368532668372E-3</v>
      </c>
      <c r="CN35" s="22">
        <f t="shared" ref="CN35:CN51" si="22">+(AH35-K35)/K35</f>
        <v>1.0929819214569765E-2</v>
      </c>
      <c r="CO35" s="22">
        <f t="shared" ref="CO35:CO51" si="23">+(S35-L35)/L35</f>
        <v>1.3581354438033285E-2</v>
      </c>
      <c r="CP35" s="22">
        <f t="shared" ref="CP35:CP51" si="24">+(Y35-M35)/M35</f>
        <v>1.0717979976767548E-2</v>
      </c>
      <c r="CQ35" s="22">
        <f t="shared" ref="CQ35:CQ51" si="25">+(AO35-N35)/N35</f>
        <v>1.0018700080792583E-2</v>
      </c>
    </row>
    <row r="36" spans="1:95" x14ac:dyDescent="0.25">
      <c r="A36" s="88" t="s">
        <v>35</v>
      </c>
      <c r="B36" s="88">
        <v>90426.953443999999</v>
      </c>
      <c r="C36" s="88">
        <v>705.83770571000002</v>
      </c>
      <c r="D36" s="88">
        <v>1706.1094272</v>
      </c>
      <c r="E36" s="88">
        <v>11976.119876000001</v>
      </c>
      <c r="F36" s="88">
        <v>11953.361021999999</v>
      </c>
      <c r="G36" s="88">
        <v>304.8450656</v>
      </c>
      <c r="H36" s="88">
        <v>12418.874048</v>
      </c>
      <c r="I36" s="88">
        <v>396.70804871000001</v>
      </c>
      <c r="J36" s="88">
        <v>621.62534430000005</v>
      </c>
      <c r="K36" s="88">
        <v>840.06707373999996</v>
      </c>
      <c r="L36" s="88">
        <v>37.285647648999998</v>
      </c>
      <c r="M36" s="88">
        <v>85.927180128000003</v>
      </c>
      <c r="N36" s="88">
        <v>119.92711456000001</v>
      </c>
      <c r="O36" s="25"/>
      <c r="P36" s="25" t="s">
        <v>35</v>
      </c>
      <c r="Q36" s="88">
        <v>0</v>
      </c>
      <c r="R36" s="25">
        <v>767.61791857681703</v>
      </c>
      <c r="S36" s="25">
        <v>37.801449044257403</v>
      </c>
      <c r="T36" s="25">
        <v>401.48833911700501</v>
      </c>
      <c r="U36" s="25">
        <v>401.48833911700501</v>
      </c>
      <c r="V36" s="25">
        <v>2148.0100733261702</v>
      </c>
      <c r="W36" s="88">
        <v>0</v>
      </c>
      <c r="X36" s="25">
        <v>626.19398255504905</v>
      </c>
      <c r="Y36" s="25">
        <v>86.737829375432497</v>
      </c>
      <c r="Z36" s="25">
        <v>4224.2923185029003</v>
      </c>
      <c r="AA36" s="25">
        <v>91237.5332182079</v>
      </c>
      <c r="AB36" s="25">
        <v>1147.43721151715</v>
      </c>
      <c r="AC36" s="25">
        <v>438.86674746754801</v>
      </c>
      <c r="AD36" s="25">
        <v>719.74151537842204</v>
      </c>
      <c r="AE36" s="25">
        <v>0</v>
      </c>
      <c r="AF36" s="88">
        <v>0</v>
      </c>
      <c r="AG36" s="25">
        <v>848.76258627695995</v>
      </c>
      <c r="AH36" s="25">
        <v>848.76258627695995</v>
      </c>
      <c r="AI36" s="25">
        <v>0</v>
      </c>
      <c r="AJ36" s="25">
        <v>279.17819433548999</v>
      </c>
      <c r="AK36" s="25">
        <v>42.037049573401397</v>
      </c>
      <c r="AL36" s="88">
        <v>3270.7650628737601</v>
      </c>
      <c r="AM36" s="25">
        <v>232.309779869316</v>
      </c>
      <c r="AN36" s="25">
        <v>0</v>
      </c>
      <c r="AO36" s="25">
        <v>121.202092486357</v>
      </c>
      <c r="AP36" s="25">
        <v>714.04267007776696</v>
      </c>
      <c r="AQ36" s="25">
        <v>0</v>
      </c>
      <c r="AR36" s="88">
        <v>13734.8047220688</v>
      </c>
      <c r="AS36" s="25">
        <v>1548.68951560751</v>
      </c>
      <c r="AT36" s="25">
        <v>172.07663974272</v>
      </c>
      <c r="AU36" s="25">
        <v>1720.7661553502301</v>
      </c>
      <c r="AV36" s="25">
        <v>0.258553963802793</v>
      </c>
      <c r="AW36" s="25">
        <v>534.77536717569706</v>
      </c>
      <c r="AX36" s="25">
        <v>1.32797080506181</v>
      </c>
      <c r="AY36" s="25">
        <v>1412.65689669518</v>
      </c>
      <c r="AZ36" s="25">
        <v>1.20724650173889</v>
      </c>
      <c r="BA36" s="25">
        <v>35.794853458555799</v>
      </c>
      <c r="BB36" s="25">
        <v>673.64337864051902</v>
      </c>
      <c r="BC36" s="25">
        <v>1.0865216322690501</v>
      </c>
      <c r="BD36" s="25">
        <v>0</v>
      </c>
      <c r="BE36" s="25">
        <v>116.74674283481301</v>
      </c>
      <c r="BF36" s="25">
        <v>12095.66101623</v>
      </c>
      <c r="BG36" s="25">
        <v>12072.806992526699</v>
      </c>
      <c r="BH36" s="25">
        <v>22.854023703316301</v>
      </c>
      <c r="BI36" s="25">
        <v>1.3641879132260699</v>
      </c>
      <c r="BJ36" s="25">
        <v>0</v>
      </c>
      <c r="BK36" s="25">
        <v>295.77532664120298</v>
      </c>
      <c r="BL36" s="25">
        <v>11.3481135693381</v>
      </c>
      <c r="BM36" s="25">
        <v>4463.1899334975697</v>
      </c>
      <c r="BN36" s="25">
        <v>18.108695618203502</v>
      </c>
      <c r="BO36" s="25">
        <v>22.937674153562899</v>
      </c>
      <c r="BP36" s="25">
        <v>6376.6746080347402</v>
      </c>
      <c r="BQ36" s="25">
        <v>173.95083899777001</v>
      </c>
      <c r="BR36" s="25">
        <v>4.1046381092059496</v>
      </c>
      <c r="BS36" s="25">
        <v>49.497101116751203</v>
      </c>
      <c r="BT36" s="25">
        <v>0</v>
      </c>
      <c r="BU36" s="25">
        <v>307.28595950947101</v>
      </c>
      <c r="BV36" s="25">
        <v>65.538426670343199</v>
      </c>
      <c r="BW36" s="25">
        <v>0</v>
      </c>
      <c r="BX36" s="25">
        <v>0</v>
      </c>
      <c r="BY36" s="25">
        <v>226.20492457065799</v>
      </c>
      <c r="BZ36" s="88">
        <v>0</v>
      </c>
      <c r="CA36" s="25">
        <v>0</v>
      </c>
      <c r="CB36" s="25">
        <v>12525.9210691975</v>
      </c>
      <c r="CC36" s="25">
        <v>80.071632023396006</v>
      </c>
      <c r="CE36" s="22">
        <f t="shared" si="13"/>
        <v>8.9639177627484773E-3</v>
      </c>
      <c r="CF36" s="22">
        <f t="shared" si="14"/>
        <v>1.1624434769340617E-2</v>
      </c>
      <c r="CG36" s="22">
        <f t="shared" si="15"/>
        <v>8.5907315888196483E-3</v>
      </c>
      <c r="CH36" s="22">
        <f t="shared" si="16"/>
        <v>9.9816252231708751E-3</v>
      </c>
      <c r="CI36" s="22">
        <f t="shared" si="17"/>
        <v>9.9926681965734378E-3</v>
      </c>
      <c r="CJ36" s="22">
        <f t="shared" si="18"/>
        <v>8.0069982588263852E-3</v>
      </c>
      <c r="CK36" s="22">
        <f t="shared" si="19"/>
        <v>8.619704232747263E-3</v>
      </c>
      <c r="CL36" s="22">
        <f t="shared" si="20"/>
        <v>1.2049895187529878E-2</v>
      </c>
      <c r="CM36" s="22">
        <f t="shared" si="21"/>
        <v>7.3495044835947734E-3</v>
      </c>
      <c r="CN36" s="22">
        <f t="shared" si="22"/>
        <v>1.0350974117158709E-2</v>
      </c>
      <c r="CO36" s="22">
        <f t="shared" si="23"/>
        <v>1.383377861940502E-2</v>
      </c>
      <c r="CP36" s="22">
        <f t="shared" si="24"/>
        <v>9.4341423310403474E-3</v>
      </c>
      <c r="CQ36" s="22">
        <f t="shared" si="25"/>
        <v>1.0631273261553539E-2</v>
      </c>
    </row>
    <row r="37" spans="1:95" x14ac:dyDescent="0.25">
      <c r="A37" s="88" t="s">
        <v>36</v>
      </c>
      <c r="B37" s="88">
        <v>25542.009817999999</v>
      </c>
      <c r="C37" s="88">
        <v>210.53966252999999</v>
      </c>
      <c r="D37" s="88">
        <v>429.06178484999998</v>
      </c>
      <c r="E37" s="88">
        <v>3403.1121082999998</v>
      </c>
      <c r="F37" s="88">
        <v>3400.0719497999999</v>
      </c>
      <c r="G37" s="88">
        <v>77.359187396999999</v>
      </c>
      <c r="H37" s="88">
        <v>3777.5831373999999</v>
      </c>
      <c r="I37" s="88">
        <v>114.40809602</v>
      </c>
      <c r="J37" s="88">
        <v>175.81168926000001</v>
      </c>
      <c r="K37" s="88">
        <v>236.24764218000001</v>
      </c>
      <c r="L37" s="88">
        <v>11.678047438</v>
      </c>
      <c r="M37" s="88">
        <v>27.908238969999999</v>
      </c>
      <c r="N37" s="88">
        <v>31.515030388</v>
      </c>
      <c r="O37" s="25"/>
      <c r="P37" s="25" t="s">
        <v>36</v>
      </c>
      <c r="Q37" s="88">
        <v>0</v>
      </c>
      <c r="R37" s="25">
        <v>236.98018856996001</v>
      </c>
      <c r="S37" s="25">
        <v>11.862185198798301</v>
      </c>
      <c r="T37" s="25">
        <v>116.06852529676701</v>
      </c>
      <c r="U37" s="25">
        <v>116.06852529676701</v>
      </c>
      <c r="V37" s="25">
        <v>663.13685985763595</v>
      </c>
      <c r="W37" s="88">
        <v>0</v>
      </c>
      <c r="X37" s="25">
        <v>177.3439793016</v>
      </c>
      <c r="Y37" s="25">
        <v>28.203428918831701</v>
      </c>
      <c r="Z37" s="25">
        <v>1304.13006856174</v>
      </c>
      <c r="AA37" s="25">
        <v>25816.995549176801</v>
      </c>
      <c r="AB37" s="25">
        <v>354.238576742747</v>
      </c>
      <c r="AC37" s="25">
        <v>135.48753658758</v>
      </c>
      <c r="AD37" s="25">
        <v>222.199764988662</v>
      </c>
      <c r="AE37" s="25">
        <v>0</v>
      </c>
      <c r="AF37" s="88">
        <v>0</v>
      </c>
      <c r="AG37" s="25">
        <v>239.233883042744</v>
      </c>
      <c r="AH37" s="25">
        <v>239.233883042744</v>
      </c>
      <c r="AI37" s="25">
        <v>0</v>
      </c>
      <c r="AJ37" s="25">
        <v>86.188294085102797</v>
      </c>
      <c r="AK37" s="25">
        <v>12.9777449837256</v>
      </c>
      <c r="AL37" s="88">
        <v>1009.75562709682</v>
      </c>
      <c r="AM37" s="25">
        <v>71.719045626814804</v>
      </c>
      <c r="AN37" s="25">
        <v>0</v>
      </c>
      <c r="AO37" s="25">
        <v>31.9411668465081</v>
      </c>
      <c r="AP37" s="25">
        <v>213.41524768972101</v>
      </c>
      <c r="AQ37" s="25">
        <v>0</v>
      </c>
      <c r="AR37" s="88">
        <v>4188.0938545059698</v>
      </c>
      <c r="AS37" s="25">
        <v>390.41512526132999</v>
      </c>
      <c r="AT37" s="25">
        <v>43.379459362974401</v>
      </c>
      <c r="AU37" s="25">
        <v>433.79458462430398</v>
      </c>
      <c r="AV37" s="25">
        <v>7.9821189001671095E-2</v>
      </c>
      <c r="AW37" s="25">
        <v>165.09678832775501</v>
      </c>
      <c r="AX37" s="25">
        <v>0.37846853475310999</v>
      </c>
      <c r="AY37" s="25">
        <v>436.11757547901499</v>
      </c>
      <c r="AZ37" s="25">
        <v>0.34406225279297997</v>
      </c>
      <c r="BA37" s="25">
        <v>10.201445361089499</v>
      </c>
      <c r="BB37" s="25">
        <v>191.98675293903599</v>
      </c>
      <c r="BC37" s="25">
        <v>0.30965607533193301</v>
      </c>
      <c r="BD37" s="25">
        <v>0</v>
      </c>
      <c r="BE37" s="25">
        <v>33.272539185502303</v>
      </c>
      <c r="BF37" s="25">
        <v>3443.7750681151401</v>
      </c>
      <c r="BG37" s="25">
        <v>3440.7209542941</v>
      </c>
      <c r="BH37" s="25">
        <v>3.0541138210366099</v>
      </c>
      <c r="BI37" s="25">
        <v>0.38879054007727198</v>
      </c>
      <c r="BJ37" s="25">
        <v>0</v>
      </c>
      <c r="BK37" s="25">
        <v>84.295256360058801</v>
      </c>
      <c r="BL37" s="25">
        <v>3.2341850445058</v>
      </c>
      <c r="BM37" s="25">
        <v>1271.9983304397599</v>
      </c>
      <c r="BN37" s="25">
        <v>5.1609332385345796</v>
      </c>
      <c r="BO37" s="25">
        <v>6.5371842496293402</v>
      </c>
      <c r="BP37" s="25">
        <v>1817.3369844849699</v>
      </c>
      <c r="BQ37" s="25">
        <v>53.702347851278802</v>
      </c>
      <c r="BR37" s="25">
        <v>1.16981229374383</v>
      </c>
      <c r="BS37" s="25">
        <v>14.1065532943115</v>
      </c>
      <c r="BT37" s="25">
        <v>0</v>
      </c>
      <c r="BU37" s="25">
        <v>78.135623706300194</v>
      </c>
      <c r="BV37" s="25">
        <v>20.2331198434842</v>
      </c>
      <c r="BW37" s="25">
        <v>0</v>
      </c>
      <c r="BX37" s="25">
        <v>0</v>
      </c>
      <c r="BY37" s="25">
        <v>69.834348150896801</v>
      </c>
      <c r="BZ37" s="88">
        <v>0</v>
      </c>
      <c r="CA37" s="25">
        <v>0</v>
      </c>
      <c r="CB37" s="25">
        <v>3814.8928921884699</v>
      </c>
      <c r="CC37" s="25">
        <v>24.719845654593001</v>
      </c>
      <c r="CE37" s="22">
        <f t="shared" si="13"/>
        <v>1.0766017754132037E-2</v>
      </c>
      <c r="CF37" s="22">
        <f t="shared" si="14"/>
        <v>1.3658163621836725E-2</v>
      </c>
      <c r="CG37" s="22">
        <f t="shared" si="15"/>
        <v>1.1030578675186805E-2</v>
      </c>
      <c r="CH37" s="22">
        <f t="shared" si="16"/>
        <v>1.1948757055627297E-2</v>
      </c>
      <c r="CI37" s="22">
        <f t="shared" si="17"/>
        <v>1.1955336561772237E-2</v>
      </c>
      <c r="CJ37" s="22">
        <f t="shared" si="18"/>
        <v>1.0036769198667991E-2</v>
      </c>
      <c r="CK37" s="22">
        <f t="shared" si="19"/>
        <v>9.8766204293650982E-3</v>
      </c>
      <c r="CL37" s="22">
        <f t="shared" si="20"/>
        <v>1.4513214838194146E-2</v>
      </c>
      <c r="CM37" s="22">
        <f t="shared" si="21"/>
        <v>8.7155185644906558E-3</v>
      </c>
      <c r="CN37" s="22">
        <f t="shared" si="22"/>
        <v>1.2640299116588555E-2</v>
      </c>
      <c r="CO37" s="22">
        <f t="shared" si="23"/>
        <v>1.5767855180920234E-2</v>
      </c>
      <c r="CP37" s="22">
        <f t="shared" si="24"/>
        <v>1.0577161430680619E-2</v>
      </c>
      <c r="CQ37" s="22">
        <f t="shared" si="25"/>
        <v>1.3521689595779693E-2</v>
      </c>
    </row>
    <row r="38" spans="1:95" x14ac:dyDescent="0.25">
      <c r="A38" s="88" t="s">
        <v>37</v>
      </c>
      <c r="B38" s="88">
        <v>62177.478363000002</v>
      </c>
      <c r="C38" s="88">
        <v>510.21618759</v>
      </c>
      <c r="D38" s="88">
        <v>956.10960250999995</v>
      </c>
      <c r="E38" s="88">
        <v>9713.0625039000006</v>
      </c>
      <c r="F38" s="88">
        <v>9711.9101437999998</v>
      </c>
      <c r="G38" s="88">
        <v>214.44145692000001</v>
      </c>
      <c r="H38" s="88">
        <v>10430.478803</v>
      </c>
      <c r="I38" s="88">
        <v>253.27233296</v>
      </c>
      <c r="J38" s="88">
        <v>533.07121146999998</v>
      </c>
      <c r="K38" s="88">
        <v>507.96186066000001</v>
      </c>
      <c r="L38" s="88">
        <v>25.464276891000001</v>
      </c>
      <c r="M38" s="88">
        <v>77.272544843000006</v>
      </c>
      <c r="N38" s="88">
        <v>67.884732415000002</v>
      </c>
      <c r="O38" s="25"/>
      <c r="P38" s="25" t="s">
        <v>37</v>
      </c>
      <c r="Q38" s="88">
        <v>0</v>
      </c>
      <c r="R38" s="25">
        <v>667.217069909933</v>
      </c>
      <c r="S38" s="25">
        <v>25.796342733420101</v>
      </c>
      <c r="T38" s="25">
        <v>255.28967323361101</v>
      </c>
      <c r="U38" s="25">
        <v>255.28967323361101</v>
      </c>
      <c r="V38" s="25">
        <v>1867.0605448475101</v>
      </c>
      <c r="W38" s="88">
        <v>0</v>
      </c>
      <c r="X38" s="25">
        <v>536.76460333580701</v>
      </c>
      <c r="Y38" s="25">
        <v>77.954661051058196</v>
      </c>
      <c r="Z38" s="25">
        <v>3671.77442423918</v>
      </c>
      <c r="AA38" s="25">
        <v>62749.7265461399</v>
      </c>
      <c r="AB38" s="25">
        <v>997.35786481786499</v>
      </c>
      <c r="AC38" s="25">
        <v>381.465040948769</v>
      </c>
      <c r="AD38" s="25">
        <v>625.60257827471401</v>
      </c>
      <c r="AE38" s="25">
        <v>0</v>
      </c>
      <c r="AF38" s="88">
        <v>0</v>
      </c>
      <c r="AG38" s="25">
        <v>509.91059374972298</v>
      </c>
      <c r="AH38" s="25">
        <v>509.91059374972298</v>
      </c>
      <c r="AI38" s="25">
        <v>0</v>
      </c>
      <c r="AJ38" s="25">
        <v>242.663007333244</v>
      </c>
      <c r="AK38" s="25">
        <v>36.5387968879729</v>
      </c>
      <c r="AL38" s="88">
        <v>2842.96547401013</v>
      </c>
      <c r="AM38" s="25">
        <v>201.92479849346401</v>
      </c>
      <c r="AN38" s="25">
        <v>0</v>
      </c>
      <c r="AO38" s="25">
        <v>63.711852473275599</v>
      </c>
      <c r="AP38" s="25">
        <v>515.83418649955604</v>
      </c>
      <c r="AQ38" s="25">
        <v>0</v>
      </c>
      <c r="AR38" s="88">
        <v>11567.485110203501</v>
      </c>
      <c r="AS38" s="25">
        <v>868.95441460099005</v>
      </c>
      <c r="AT38" s="25">
        <v>96.550504398551496</v>
      </c>
      <c r="AU38" s="25">
        <v>965.50491899954204</v>
      </c>
      <c r="AV38" s="25">
        <v>0.22473642544005901</v>
      </c>
      <c r="AW38" s="25">
        <v>464.82943388288999</v>
      </c>
      <c r="AX38" s="25">
        <v>1.0781692091469699</v>
      </c>
      <c r="AY38" s="25">
        <v>1227.88784251528</v>
      </c>
      <c r="AZ38" s="25">
        <v>0.98015458886555595</v>
      </c>
      <c r="BA38" s="25">
        <v>29.061575491217301</v>
      </c>
      <c r="BB38" s="25">
        <v>546.92606400458499</v>
      </c>
      <c r="BC38" s="25">
        <v>0.88213862453633995</v>
      </c>
      <c r="BD38" s="25">
        <v>0</v>
      </c>
      <c r="BE38" s="25">
        <v>94.785804246101904</v>
      </c>
      <c r="BF38" s="25">
        <v>9802.9806294137998</v>
      </c>
      <c r="BG38" s="25">
        <v>9801.8217226200795</v>
      </c>
      <c r="BH38" s="25">
        <v>1.1589067937166</v>
      </c>
      <c r="BI38" s="25">
        <v>1.1075741122262801</v>
      </c>
      <c r="BJ38" s="25">
        <v>0</v>
      </c>
      <c r="BK38" s="25">
        <v>240.13781331150699</v>
      </c>
      <c r="BL38" s="25">
        <v>9.2134462526386507</v>
      </c>
      <c r="BM38" s="25">
        <v>3623.6306301581199</v>
      </c>
      <c r="BN38" s="25">
        <v>14.702317688123101</v>
      </c>
      <c r="BO38" s="25">
        <v>18.622931985317202</v>
      </c>
      <c r="BP38" s="25">
        <v>5177.1742524512601</v>
      </c>
      <c r="BQ38" s="25">
        <v>151.198841682943</v>
      </c>
      <c r="BR38" s="25">
        <v>3.33252474754322</v>
      </c>
      <c r="BS38" s="25">
        <v>40.186325748882503</v>
      </c>
      <c r="BT38" s="25">
        <v>0</v>
      </c>
      <c r="BU38" s="25">
        <v>216.21873374713999</v>
      </c>
      <c r="BV38" s="25">
        <v>56.966312718702198</v>
      </c>
      <c r="BW38" s="25">
        <v>0</v>
      </c>
      <c r="BX38" s="25">
        <v>0</v>
      </c>
      <c r="BY38" s="25">
        <v>196.61839374124801</v>
      </c>
      <c r="BZ38" s="88">
        <v>0</v>
      </c>
      <c r="CA38" s="25">
        <v>0</v>
      </c>
      <c r="CB38" s="25">
        <v>10516.903399086101</v>
      </c>
      <c r="CC38" s="25">
        <v>69.598633402004594</v>
      </c>
      <c r="CE38" s="22">
        <f t="shared" si="13"/>
        <v>9.2034639905954497E-3</v>
      </c>
      <c r="CF38" s="22">
        <f t="shared" si="14"/>
        <v>1.1011016596891184E-2</v>
      </c>
      <c r="CG38" s="22">
        <f t="shared" si="15"/>
        <v>9.826610322579447E-3</v>
      </c>
      <c r="CH38" s="22">
        <f t="shared" si="16"/>
        <v>9.2574433117973993E-3</v>
      </c>
      <c r="CI38" s="22">
        <f t="shared" si="17"/>
        <v>9.2578676582462539E-3</v>
      </c>
      <c r="CJ38" s="22">
        <f t="shared" si="18"/>
        <v>8.2879348642134077E-3</v>
      </c>
      <c r="CK38" s="22">
        <f t="shared" si="19"/>
        <v>8.2857745764502652E-3</v>
      </c>
      <c r="CL38" s="22">
        <f t="shared" si="20"/>
        <v>7.9651032153188889E-3</v>
      </c>
      <c r="CM38" s="22">
        <f t="shared" si="21"/>
        <v>6.9285149644868517E-3</v>
      </c>
      <c r="CN38" s="22">
        <f t="shared" si="22"/>
        <v>3.8363767846486649E-3</v>
      </c>
      <c r="CO38" s="22">
        <f t="shared" si="23"/>
        <v>1.3040458358252618E-2</v>
      </c>
      <c r="CP38" s="22">
        <f t="shared" si="24"/>
        <v>8.8274070621602117E-3</v>
      </c>
      <c r="CQ38" s="22">
        <f t="shared" si="25"/>
        <v>-6.147008013840756E-2</v>
      </c>
    </row>
    <row r="39" spans="1:95" x14ac:dyDescent="0.25">
      <c r="A39" s="88" t="s">
        <v>130</v>
      </c>
      <c r="B39" s="88">
        <v>101260.65003999999</v>
      </c>
      <c r="C39" s="88">
        <v>774.07350429999997</v>
      </c>
      <c r="D39" s="88">
        <v>1830.4643607</v>
      </c>
      <c r="E39" s="88">
        <v>13453.958581999999</v>
      </c>
      <c r="F39" s="88">
        <v>13436.472134</v>
      </c>
      <c r="G39" s="88">
        <v>355.01972323000001</v>
      </c>
      <c r="H39" s="88">
        <v>14265.203256000001</v>
      </c>
      <c r="I39" s="88">
        <v>424.98218236999998</v>
      </c>
      <c r="J39" s="88">
        <v>711.90301699999998</v>
      </c>
      <c r="K39" s="88">
        <v>901.38506884000003</v>
      </c>
      <c r="L39" s="88">
        <v>39.717311428999999</v>
      </c>
      <c r="M39" s="88">
        <v>95.478354498000002</v>
      </c>
      <c r="N39" s="88">
        <v>131.92560266000001</v>
      </c>
      <c r="O39" s="25"/>
      <c r="P39" s="25" t="s">
        <v>130</v>
      </c>
      <c r="Q39" s="88">
        <v>0</v>
      </c>
      <c r="R39" s="25">
        <v>888.27010226933601</v>
      </c>
      <c r="S39" s="25">
        <v>40.221787863836902</v>
      </c>
      <c r="T39" s="25">
        <v>429.63206481848698</v>
      </c>
      <c r="U39" s="25">
        <v>429.63206481848698</v>
      </c>
      <c r="V39" s="25">
        <v>2485.6288652139901</v>
      </c>
      <c r="W39" s="88">
        <v>0</v>
      </c>
      <c r="X39" s="25">
        <v>716.38369579384801</v>
      </c>
      <c r="Y39" s="25">
        <v>96.254130135524605</v>
      </c>
      <c r="Z39" s="25">
        <v>4888.2555761268104</v>
      </c>
      <c r="AA39" s="25">
        <v>102055.004578206</v>
      </c>
      <c r="AB39" s="25">
        <v>1327.7882831086799</v>
      </c>
      <c r="AC39" s="25">
        <v>507.84667034928498</v>
      </c>
      <c r="AD39" s="25">
        <v>832.86872521870498</v>
      </c>
      <c r="AE39" s="25">
        <v>0</v>
      </c>
      <c r="AF39" s="88">
        <v>0</v>
      </c>
      <c r="AG39" s="25">
        <v>909.70042527832697</v>
      </c>
      <c r="AH39" s="25">
        <v>909.70042527832697</v>
      </c>
      <c r="AI39" s="25">
        <v>0</v>
      </c>
      <c r="AJ39" s="25">
        <v>323.05873989626502</v>
      </c>
      <c r="AK39" s="25">
        <v>48.644334955186103</v>
      </c>
      <c r="AL39" s="88">
        <v>3784.85638253458</v>
      </c>
      <c r="AM39" s="25">
        <v>268.82366260385902</v>
      </c>
      <c r="AN39" s="25">
        <v>0</v>
      </c>
      <c r="AO39" s="25">
        <v>133.15658822445201</v>
      </c>
      <c r="AP39" s="25">
        <v>782.11611807007296</v>
      </c>
      <c r="AQ39" s="25">
        <v>0</v>
      </c>
      <c r="AR39" s="88">
        <v>15770.817060401099</v>
      </c>
      <c r="AS39" s="25">
        <v>1659.78320496789</v>
      </c>
      <c r="AT39" s="25">
        <v>184.42040721634399</v>
      </c>
      <c r="AU39" s="25">
        <v>1844.20361218424</v>
      </c>
      <c r="AV39" s="25">
        <v>0.29919283820888998</v>
      </c>
      <c r="AW39" s="25">
        <v>618.83018436887096</v>
      </c>
      <c r="AX39" s="25">
        <v>1.4910616136399899</v>
      </c>
      <c r="AY39" s="25">
        <v>1634.6946684413099</v>
      </c>
      <c r="AZ39" s="25">
        <v>1.3555106803353201</v>
      </c>
      <c r="BA39" s="25">
        <v>40.190889115340298</v>
      </c>
      <c r="BB39" s="25">
        <v>756.37485562591905</v>
      </c>
      <c r="BC39" s="25">
        <v>1.2199595646863599</v>
      </c>
      <c r="BD39" s="25">
        <v>0</v>
      </c>
      <c r="BE39" s="25">
        <v>131.08463349592401</v>
      </c>
      <c r="BF39" s="25">
        <v>13573.0329076526</v>
      </c>
      <c r="BG39" s="25">
        <v>13555.491990062799</v>
      </c>
      <c r="BH39" s="25">
        <v>17.540917589747401</v>
      </c>
      <c r="BI39" s="25">
        <v>1.53172736230206</v>
      </c>
      <c r="BJ39" s="25">
        <v>0</v>
      </c>
      <c r="BK39" s="25">
        <v>332.10007431229502</v>
      </c>
      <c r="BL39" s="25">
        <v>12.741798754939699</v>
      </c>
      <c r="BM39" s="25">
        <v>5011.3230895241804</v>
      </c>
      <c r="BN39" s="25">
        <v>20.332655735709899</v>
      </c>
      <c r="BO39" s="25">
        <v>25.7546979185061</v>
      </c>
      <c r="BP39" s="25">
        <v>7159.8063646995897</v>
      </c>
      <c r="BQ39" s="25">
        <v>201.29198072400499</v>
      </c>
      <c r="BR39" s="25">
        <v>4.6087348161620803</v>
      </c>
      <c r="BS39" s="25">
        <v>55.575936843312</v>
      </c>
      <c r="BT39" s="25">
        <v>0</v>
      </c>
      <c r="BU39" s="25">
        <v>357.48377916477801</v>
      </c>
      <c r="BV39" s="25">
        <v>75.839565732618496</v>
      </c>
      <c r="BW39" s="25">
        <v>0</v>
      </c>
      <c r="BX39" s="25">
        <v>0</v>
      </c>
      <c r="BY39" s="25">
        <v>261.75925448896299</v>
      </c>
      <c r="BZ39" s="88">
        <v>0</v>
      </c>
      <c r="CA39" s="25">
        <v>0</v>
      </c>
      <c r="CB39" s="25">
        <v>14371.9540598885</v>
      </c>
      <c r="CC39" s="25">
        <v>92.657053860696294</v>
      </c>
      <c r="CE39" s="22">
        <f t="shared" si="13"/>
        <v>7.8446517763042702E-3</v>
      </c>
      <c r="CF39" s="22">
        <f t="shared" si="14"/>
        <v>1.0389987159353789E-2</v>
      </c>
      <c r="CG39" s="22">
        <f t="shared" si="15"/>
        <v>7.5058830858557874E-3</v>
      </c>
      <c r="CH39" s="22">
        <f t="shared" si="16"/>
        <v>8.8505048478378194E-3</v>
      </c>
      <c r="CI39" s="22">
        <f t="shared" si="17"/>
        <v>8.8579691808855568E-3</v>
      </c>
      <c r="CJ39" s="22">
        <f t="shared" si="18"/>
        <v>6.9406170236397278E-3</v>
      </c>
      <c r="CK39" s="22">
        <f t="shared" si="19"/>
        <v>7.4833005862428997E-3</v>
      </c>
      <c r="CL39" s="22">
        <f t="shared" si="20"/>
        <v>1.0941358582508063E-2</v>
      </c>
      <c r="CM39" s="22">
        <f t="shared" si="21"/>
        <v>6.2939455050069386E-3</v>
      </c>
      <c r="CN39" s="22">
        <f t="shared" si="22"/>
        <v>9.2250878406806153E-3</v>
      </c>
      <c r="CO39" s="22">
        <f t="shared" si="23"/>
        <v>1.2701676339263846E-2</v>
      </c>
      <c r="CP39" s="22">
        <f t="shared" si="24"/>
        <v>8.1251467057997257E-3</v>
      </c>
      <c r="CQ39" s="22">
        <f t="shared" si="25"/>
        <v>9.3309072661544468E-3</v>
      </c>
    </row>
    <row r="40" spans="1:95" x14ac:dyDescent="0.25">
      <c r="A40" s="88" t="s">
        <v>39</v>
      </c>
      <c r="B40" s="88">
        <v>6512.3568790999998</v>
      </c>
      <c r="C40" s="88">
        <v>51.617998763999999</v>
      </c>
      <c r="D40" s="88">
        <v>131.7594307</v>
      </c>
      <c r="E40" s="88">
        <v>872.63789158999998</v>
      </c>
      <c r="F40" s="88">
        <v>869.88803745999996</v>
      </c>
      <c r="G40" s="88">
        <v>20.082393138</v>
      </c>
      <c r="H40" s="88">
        <v>926.23473892000004</v>
      </c>
      <c r="I40" s="88">
        <v>29.084697887000001</v>
      </c>
      <c r="J40" s="88">
        <v>44.419935279000001</v>
      </c>
      <c r="K40" s="88">
        <v>61.332117072000003</v>
      </c>
      <c r="L40" s="88">
        <v>2.8240738192000001</v>
      </c>
      <c r="M40" s="88">
        <v>6.4903352095000004</v>
      </c>
      <c r="N40" s="88">
        <v>8.8121135257999992</v>
      </c>
      <c r="O40" s="25"/>
      <c r="P40" s="25" t="s">
        <v>39</v>
      </c>
      <c r="Q40" s="88">
        <v>0</v>
      </c>
      <c r="R40" s="25">
        <v>57.5015887786438</v>
      </c>
      <c r="S40" s="25">
        <v>2.8636669528067999</v>
      </c>
      <c r="T40" s="25">
        <v>29.440414663532099</v>
      </c>
      <c r="U40" s="25">
        <v>29.440414663532099</v>
      </c>
      <c r="V40" s="25">
        <v>160.90558277501199</v>
      </c>
      <c r="W40" s="88">
        <v>0</v>
      </c>
      <c r="X40" s="25">
        <v>44.715361178142999</v>
      </c>
      <c r="Y40" s="25">
        <v>6.5471101487739798</v>
      </c>
      <c r="Z40" s="25">
        <v>316.43793256672001</v>
      </c>
      <c r="AA40" s="25">
        <v>6568.5115754779799</v>
      </c>
      <c r="AB40" s="25">
        <v>85.953450978220502</v>
      </c>
      <c r="AC40" s="25">
        <v>32.8751075848905</v>
      </c>
      <c r="AD40" s="25">
        <v>53.915174589140001</v>
      </c>
      <c r="AE40" s="25">
        <v>0</v>
      </c>
      <c r="AF40" s="88">
        <v>0</v>
      </c>
      <c r="AG40" s="25">
        <v>61.9532691509934</v>
      </c>
      <c r="AH40" s="25">
        <v>61.9532691509934</v>
      </c>
      <c r="AI40" s="25">
        <v>0</v>
      </c>
      <c r="AJ40" s="25">
        <v>20.9129872907499</v>
      </c>
      <c r="AK40" s="25">
        <v>3.1489569783113698</v>
      </c>
      <c r="AL40" s="88">
        <v>245.010183254097</v>
      </c>
      <c r="AM40" s="25">
        <v>17.4020986711222</v>
      </c>
      <c r="AN40" s="25">
        <v>0</v>
      </c>
      <c r="AO40" s="25">
        <v>8.9037107294761704</v>
      </c>
      <c r="AP40" s="25">
        <v>52.224843586478997</v>
      </c>
      <c r="AQ40" s="25">
        <v>0</v>
      </c>
      <c r="AR40" s="88">
        <v>1024.2366872247601</v>
      </c>
      <c r="AS40" s="25">
        <v>119.484296627479</v>
      </c>
      <c r="AT40" s="25">
        <v>13.2760214758841</v>
      </c>
      <c r="AU40" s="25">
        <v>132.76031810336301</v>
      </c>
      <c r="AV40" s="25">
        <v>1.9368052012478099E-2</v>
      </c>
      <c r="AW40" s="25">
        <v>40.059533230377397</v>
      </c>
      <c r="AX40" s="25">
        <v>9.6630572815908394E-2</v>
      </c>
      <c r="AY40" s="25">
        <v>105.820851578134</v>
      </c>
      <c r="AZ40" s="25">
        <v>8.7846018618032706E-2</v>
      </c>
      <c r="BA40" s="25">
        <v>2.6046350182156801</v>
      </c>
      <c r="BB40" s="25">
        <v>49.018068541697602</v>
      </c>
      <c r="BC40" s="25">
        <v>7.90612867276244E-2</v>
      </c>
      <c r="BD40" s="25">
        <v>0</v>
      </c>
      <c r="BE40" s="25">
        <v>8.4951435374262108</v>
      </c>
      <c r="BF40" s="25">
        <v>881.24110149109595</v>
      </c>
      <c r="BG40" s="25">
        <v>878.48518931761396</v>
      </c>
      <c r="BH40" s="25">
        <v>2.7559121734817</v>
      </c>
      <c r="BI40" s="25">
        <v>9.9266061828623603E-2</v>
      </c>
      <c r="BJ40" s="25">
        <v>0</v>
      </c>
      <c r="BK40" s="25">
        <v>21.522269989032001</v>
      </c>
      <c r="BL40" s="25">
        <v>0.82575202852780805</v>
      </c>
      <c r="BM40" s="25">
        <v>324.76668683895701</v>
      </c>
      <c r="BN40" s="25">
        <v>1.3176897843328499</v>
      </c>
      <c r="BO40" s="25">
        <v>1.66907454819027</v>
      </c>
      <c r="BP40" s="25">
        <v>464.00270187447899</v>
      </c>
      <c r="BQ40" s="25">
        <v>13.030494214249099</v>
      </c>
      <c r="BR40" s="25">
        <v>0.29867631276972201</v>
      </c>
      <c r="BS40" s="25">
        <v>3.6016869039942199</v>
      </c>
      <c r="BT40" s="25">
        <v>0</v>
      </c>
      <c r="BU40" s="25">
        <v>20.2436734893103</v>
      </c>
      <c r="BV40" s="25">
        <v>4.9094245210843397</v>
      </c>
      <c r="BW40" s="25">
        <v>0</v>
      </c>
      <c r="BX40" s="25">
        <v>0</v>
      </c>
      <c r="BY40" s="25">
        <v>16.944816879651</v>
      </c>
      <c r="BZ40" s="88">
        <v>0</v>
      </c>
      <c r="CA40" s="25">
        <v>0</v>
      </c>
      <c r="CB40" s="25">
        <v>933.67610641710303</v>
      </c>
      <c r="CC40" s="25">
        <v>5.9980985574259904</v>
      </c>
      <c r="CE40" s="22">
        <f t="shared" si="13"/>
        <v>8.6227916283575443E-3</v>
      </c>
      <c r="CF40" s="22">
        <f t="shared" si="14"/>
        <v>1.1756457766863872E-2</v>
      </c>
      <c r="CG40" s="22">
        <f t="shared" si="15"/>
        <v>7.5963245897889978E-3</v>
      </c>
      <c r="CH40" s="22">
        <f t="shared" si="16"/>
        <v>9.8588543816500885E-3</v>
      </c>
      <c r="CI40" s="22">
        <f t="shared" si="17"/>
        <v>9.8830556202577011E-3</v>
      </c>
      <c r="CJ40" s="22">
        <f t="shared" si="18"/>
        <v>8.0309328774728628E-3</v>
      </c>
      <c r="CK40" s="22">
        <f t="shared" si="19"/>
        <v>8.0339974138518115E-3</v>
      </c>
      <c r="CL40" s="22">
        <f t="shared" si="20"/>
        <v>1.2230375502407855E-2</v>
      </c>
      <c r="CM40" s="22">
        <f t="shared" si="21"/>
        <v>6.6507503283703313E-3</v>
      </c>
      <c r="CN40" s="22">
        <f t="shared" si="22"/>
        <v>1.0127680384230078E-2</v>
      </c>
      <c r="CO40" s="22">
        <f t="shared" si="23"/>
        <v>1.4019864968691126E-2</v>
      </c>
      <c r="CP40" s="22">
        <f t="shared" si="24"/>
        <v>8.7476127875301471E-3</v>
      </c>
      <c r="CQ40" s="22">
        <f t="shared" si="25"/>
        <v>1.039446477941915E-2</v>
      </c>
    </row>
    <row r="41" spans="1:95" x14ac:dyDescent="0.25">
      <c r="A41" s="88" t="s">
        <v>40</v>
      </c>
      <c r="B41" s="88">
        <v>17133.815194999999</v>
      </c>
      <c r="C41" s="88">
        <v>134.91096479999999</v>
      </c>
      <c r="D41" s="88">
        <v>294.99662618999997</v>
      </c>
      <c r="E41" s="88">
        <v>2230.5943768000002</v>
      </c>
      <c r="F41" s="88">
        <v>2226.6193761</v>
      </c>
      <c r="G41" s="88">
        <v>49.032350442000002</v>
      </c>
      <c r="H41" s="88">
        <v>2581.777947</v>
      </c>
      <c r="I41" s="88">
        <v>72.996567300999999</v>
      </c>
      <c r="J41" s="88">
        <v>121.37926964</v>
      </c>
      <c r="K41" s="88">
        <v>156.4298067</v>
      </c>
      <c r="L41" s="88">
        <v>7.3484939891999996</v>
      </c>
      <c r="M41" s="88">
        <v>19.269700578999998</v>
      </c>
      <c r="N41" s="88">
        <v>19.599166166</v>
      </c>
      <c r="O41" s="25"/>
      <c r="P41" s="25" t="s">
        <v>40</v>
      </c>
      <c r="Q41" s="88">
        <v>0</v>
      </c>
      <c r="R41" s="25">
        <v>162.63561708252999</v>
      </c>
      <c r="S41" s="25">
        <v>7.4549273041958797</v>
      </c>
      <c r="T41" s="25">
        <v>73.965639398699295</v>
      </c>
      <c r="U41" s="25">
        <v>73.965639398699295</v>
      </c>
      <c r="V41" s="25">
        <v>455.10029491549102</v>
      </c>
      <c r="W41" s="88">
        <v>0</v>
      </c>
      <c r="X41" s="25">
        <v>122.355877533116</v>
      </c>
      <c r="Y41" s="25">
        <v>19.453476922482199</v>
      </c>
      <c r="Z41" s="25">
        <v>895.00343693189802</v>
      </c>
      <c r="AA41" s="25">
        <v>17301.854074394902</v>
      </c>
      <c r="AB41" s="25">
        <v>243.10820852538799</v>
      </c>
      <c r="AC41" s="25">
        <v>92.982979894349697</v>
      </c>
      <c r="AD41" s="25">
        <v>152.49214503035299</v>
      </c>
      <c r="AE41" s="25">
        <v>0</v>
      </c>
      <c r="AF41" s="88">
        <v>0</v>
      </c>
      <c r="AG41" s="25">
        <v>158.21809892173999</v>
      </c>
      <c r="AH41" s="25">
        <v>158.21809892173999</v>
      </c>
      <c r="AI41" s="25">
        <v>0</v>
      </c>
      <c r="AJ41" s="25">
        <v>59.1496705638706</v>
      </c>
      <c r="AK41" s="25">
        <v>8.9064166338507</v>
      </c>
      <c r="AL41" s="88">
        <v>692.979287095269</v>
      </c>
      <c r="AM41" s="25">
        <v>49.219615966701397</v>
      </c>
      <c r="AN41" s="25">
        <v>0</v>
      </c>
      <c r="AO41" s="25">
        <v>19.846376535434501</v>
      </c>
      <c r="AP41" s="25">
        <v>136.59850813318101</v>
      </c>
      <c r="AQ41" s="25">
        <v>0</v>
      </c>
      <c r="AR41" s="88">
        <v>2861.1310873746802</v>
      </c>
      <c r="AS41" s="25">
        <v>268.12626474291301</v>
      </c>
      <c r="AT41" s="25">
        <v>29.791815571465499</v>
      </c>
      <c r="AU41" s="25">
        <v>297.91808031437898</v>
      </c>
      <c r="AV41" s="25">
        <v>5.4780035225140397E-2</v>
      </c>
      <c r="AW41" s="25">
        <v>113.30323296892</v>
      </c>
      <c r="AX41" s="25">
        <v>0.24759438174132001</v>
      </c>
      <c r="AY41" s="25">
        <v>299.30050098573003</v>
      </c>
      <c r="AZ41" s="25">
        <v>0.22508584798028999</v>
      </c>
      <c r="BA41" s="25">
        <v>6.6737938292630501</v>
      </c>
      <c r="BB41" s="25">
        <v>125.597892606248</v>
      </c>
      <c r="BC41" s="25">
        <v>0.20257719880729899</v>
      </c>
      <c r="BD41" s="25">
        <v>0</v>
      </c>
      <c r="BE41" s="25">
        <v>21.7669262498828</v>
      </c>
      <c r="BF41" s="25">
        <v>2254.9167669629301</v>
      </c>
      <c r="BG41" s="25">
        <v>2250.9225416087102</v>
      </c>
      <c r="BH41" s="25">
        <v>3.9942253542221202</v>
      </c>
      <c r="BI41" s="25">
        <v>0.254347019185722</v>
      </c>
      <c r="BJ41" s="25">
        <v>0</v>
      </c>
      <c r="BK41" s="25">
        <v>55.146028999597597</v>
      </c>
      <c r="BL41" s="25">
        <v>2.11580731780177</v>
      </c>
      <c r="BM41" s="25">
        <v>832.14235534097202</v>
      </c>
      <c r="BN41" s="25">
        <v>3.3762880559092099</v>
      </c>
      <c r="BO41" s="25">
        <v>4.2766321881424396</v>
      </c>
      <c r="BP41" s="25">
        <v>1188.9034033190501</v>
      </c>
      <c r="BQ41" s="25">
        <v>36.8550700855344</v>
      </c>
      <c r="BR41" s="25">
        <v>0.76529156125817699</v>
      </c>
      <c r="BS41" s="25">
        <v>9.2285176928630896</v>
      </c>
      <c r="BT41" s="25">
        <v>0</v>
      </c>
      <c r="BU41" s="25">
        <v>49.495482137821902</v>
      </c>
      <c r="BV41" s="25">
        <v>13.8856709125993</v>
      </c>
      <c r="BW41" s="25">
        <v>0</v>
      </c>
      <c r="BX41" s="25">
        <v>0</v>
      </c>
      <c r="BY41" s="25">
        <v>47.926181470615298</v>
      </c>
      <c r="BZ41" s="88">
        <v>0</v>
      </c>
      <c r="CA41" s="25">
        <v>0</v>
      </c>
      <c r="CB41" s="25">
        <v>2605.0179802355601</v>
      </c>
      <c r="CC41" s="25">
        <v>16.964828889545</v>
      </c>
      <c r="CE41" s="22">
        <f t="shared" si="13"/>
        <v>9.8074408695583183E-3</v>
      </c>
      <c r="CF41" s="22">
        <f t="shared" si="14"/>
        <v>1.2508570639033973E-2</v>
      </c>
      <c r="CG41" s="22">
        <f t="shared" si="15"/>
        <v>9.9033475809902141E-3</v>
      </c>
      <c r="CH41" s="22">
        <f t="shared" si="16"/>
        <v>1.090399510368293E-2</v>
      </c>
      <c r="CI41" s="22">
        <f t="shared" si="17"/>
        <v>1.0914827100480027E-2</v>
      </c>
      <c r="CJ41" s="22">
        <f t="shared" si="18"/>
        <v>9.4454312641963859E-3</v>
      </c>
      <c r="CK41" s="22">
        <f t="shared" si="19"/>
        <v>9.0015616031443608E-3</v>
      </c>
      <c r="CL41" s="22">
        <f t="shared" si="20"/>
        <v>1.3275584503903388E-2</v>
      </c>
      <c r="CM41" s="22">
        <f t="shared" si="21"/>
        <v>8.0459199994573037E-3</v>
      </c>
      <c r="CN41" s="22">
        <f t="shared" si="22"/>
        <v>1.1431914795941467E-2</v>
      </c>
      <c r="CO41" s="22">
        <f t="shared" si="23"/>
        <v>1.4483690828665562E-2</v>
      </c>
      <c r="CP41" s="22">
        <f t="shared" si="24"/>
        <v>9.5370627441133757E-3</v>
      </c>
      <c r="CQ41" s="22">
        <f t="shared" si="25"/>
        <v>1.2613310553147621E-2</v>
      </c>
    </row>
    <row r="42" spans="1:95" x14ac:dyDescent="0.25">
      <c r="A42" s="88" t="s">
        <v>41</v>
      </c>
      <c r="B42" s="88">
        <v>6807.4720512000004</v>
      </c>
      <c r="C42" s="88">
        <v>45.595598942999999</v>
      </c>
      <c r="D42" s="88">
        <v>125.61938141</v>
      </c>
      <c r="E42" s="88">
        <v>943.59501129</v>
      </c>
      <c r="F42" s="88">
        <v>941.38945916</v>
      </c>
      <c r="G42" s="88">
        <v>26.927713041000001</v>
      </c>
      <c r="H42" s="88">
        <v>1011.7473896</v>
      </c>
      <c r="I42" s="88">
        <v>24.128741586</v>
      </c>
      <c r="J42" s="88">
        <v>50.258823145000001</v>
      </c>
      <c r="K42" s="88">
        <v>51.730575225000003</v>
      </c>
      <c r="L42" s="88">
        <v>2.0624575111999999</v>
      </c>
      <c r="M42" s="88">
        <v>5.2351454886999997</v>
      </c>
      <c r="N42" s="88">
        <v>8.4312972701</v>
      </c>
      <c r="O42" s="25"/>
      <c r="P42" s="25" t="s">
        <v>41</v>
      </c>
      <c r="Q42" s="88">
        <v>0</v>
      </c>
      <c r="R42" s="25">
        <v>64.437799870581102</v>
      </c>
      <c r="S42" s="25">
        <v>2.0911684366879402</v>
      </c>
      <c r="T42" s="25">
        <v>24.411458862254602</v>
      </c>
      <c r="U42" s="25">
        <v>24.411458862254602</v>
      </c>
      <c r="V42" s="25">
        <v>180.31496246763299</v>
      </c>
      <c r="W42" s="88">
        <v>0</v>
      </c>
      <c r="X42" s="25">
        <v>50.619446400786103</v>
      </c>
      <c r="Y42" s="25">
        <v>5.28698086507283</v>
      </c>
      <c r="Z42" s="25">
        <v>354.60879770576003</v>
      </c>
      <c r="AA42" s="25">
        <v>6864.3272215479701</v>
      </c>
      <c r="AB42" s="25">
        <v>96.321756724877005</v>
      </c>
      <c r="AC42" s="25">
        <v>36.840735932202897</v>
      </c>
      <c r="AD42" s="25">
        <v>60.418793521227101</v>
      </c>
      <c r="AE42" s="25">
        <v>0</v>
      </c>
      <c r="AF42" s="88">
        <v>0</v>
      </c>
      <c r="AG42" s="25">
        <v>52.272726844674601</v>
      </c>
      <c r="AH42" s="25">
        <v>52.272726844674601</v>
      </c>
      <c r="AI42" s="25">
        <v>0</v>
      </c>
      <c r="AJ42" s="25">
        <v>23.4356482593065</v>
      </c>
      <c r="AK42" s="25">
        <v>3.5288058947767502</v>
      </c>
      <c r="AL42" s="88">
        <v>274.56493372193398</v>
      </c>
      <c r="AM42" s="25">
        <v>19.501278142500102</v>
      </c>
      <c r="AN42" s="25">
        <v>0</v>
      </c>
      <c r="AO42" s="25">
        <v>8.5156633238559394</v>
      </c>
      <c r="AP42" s="25">
        <v>46.095200806671201</v>
      </c>
      <c r="AQ42" s="25">
        <v>0</v>
      </c>
      <c r="AR42" s="88">
        <v>1121.0999776010401</v>
      </c>
      <c r="AS42" s="25">
        <v>114.018773119484</v>
      </c>
      <c r="AT42" s="25">
        <v>12.6687559501535</v>
      </c>
      <c r="AU42" s="25">
        <v>126.687529069638</v>
      </c>
      <c r="AV42" s="25">
        <v>2.1704356828889299E-2</v>
      </c>
      <c r="AW42" s="25">
        <v>44.891784827366997</v>
      </c>
      <c r="AX42" s="25">
        <v>0.10444946755072</v>
      </c>
      <c r="AY42" s="25">
        <v>118.585652435556</v>
      </c>
      <c r="AZ42" s="25">
        <v>9.4954066711861296E-2</v>
      </c>
      <c r="BA42" s="25">
        <v>2.8153875293352399</v>
      </c>
      <c r="BB42" s="25">
        <v>52.9843612229038</v>
      </c>
      <c r="BC42" s="25">
        <v>8.5458641170213304E-2</v>
      </c>
      <c r="BD42" s="25">
        <v>0</v>
      </c>
      <c r="BE42" s="25">
        <v>9.1825321066816592</v>
      </c>
      <c r="BF42" s="25">
        <v>951.78569812422495</v>
      </c>
      <c r="BG42" s="25">
        <v>949.56765597072194</v>
      </c>
      <c r="BH42" s="25">
        <v>2.2180421535028598</v>
      </c>
      <c r="BI42" s="25">
        <v>0.10729806939047699</v>
      </c>
      <c r="BJ42" s="25">
        <v>0</v>
      </c>
      <c r="BK42" s="25">
        <v>23.2637430435908</v>
      </c>
      <c r="BL42" s="25">
        <v>0.89256798271576299</v>
      </c>
      <c r="BM42" s="25">
        <v>351.04521856071199</v>
      </c>
      <c r="BN42" s="25">
        <v>1.42431061183771</v>
      </c>
      <c r="BO42" s="25">
        <v>1.8041269710147301</v>
      </c>
      <c r="BP42" s="25">
        <v>501.54728595600602</v>
      </c>
      <c r="BQ42" s="25">
        <v>14.6023252343475</v>
      </c>
      <c r="BR42" s="25">
        <v>0.32284385334854498</v>
      </c>
      <c r="BS42" s="25">
        <v>3.8931178877516701</v>
      </c>
      <c r="BT42" s="25">
        <v>0</v>
      </c>
      <c r="BU42" s="25">
        <v>27.1209820091822</v>
      </c>
      <c r="BV42" s="25">
        <v>5.5016324491420701</v>
      </c>
      <c r="BW42" s="25">
        <v>0</v>
      </c>
      <c r="BX42" s="25">
        <v>0</v>
      </c>
      <c r="BY42" s="25">
        <v>18.988799513533799</v>
      </c>
      <c r="BZ42" s="88">
        <v>0</v>
      </c>
      <c r="CA42" s="25">
        <v>0</v>
      </c>
      <c r="CB42" s="25">
        <v>1019.61688297315</v>
      </c>
      <c r="CC42" s="25">
        <v>6.7216248749577501</v>
      </c>
      <c r="CE42" s="22">
        <f t="shared" si="13"/>
        <v>8.3518771609128392E-3</v>
      </c>
      <c r="CF42" s="22">
        <f t="shared" si="14"/>
        <v>1.0957238752270036E-2</v>
      </c>
      <c r="CG42" s="22">
        <f t="shared" si="15"/>
        <v>8.5030482370530951E-3</v>
      </c>
      <c r="CH42" s="22">
        <f t="shared" si="16"/>
        <v>8.6802990013982399E-3</v>
      </c>
      <c r="CI42" s="22">
        <f t="shared" si="17"/>
        <v>8.6873681568724291E-3</v>
      </c>
      <c r="CJ42" s="22">
        <f t="shared" si="18"/>
        <v>7.1773257494213757E-3</v>
      </c>
      <c r="CK42" s="22">
        <f t="shared" si="19"/>
        <v>7.7781207582470454E-3</v>
      </c>
      <c r="CL42" s="22">
        <f t="shared" si="20"/>
        <v>1.1717033615157111E-2</v>
      </c>
      <c r="CM42" s="22">
        <f t="shared" si="21"/>
        <v>7.1753223259064429E-3</v>
      </c>
      <c r="CN42" s="22">
        <f t="shared" si="22"/>
        <v>1.0480293662240025E-2</v>
      </c>
      <c r="CO42" s="22">
        <f t="shared" si="23"/>
        <v>1.3920735497351127E-2</v>
      </c>
      <c r="CP42" s="22">
        <f t="shared" si="24"/>
        <v>9.9014204065037657E-3</v>
      </c>
      <c r="CQ42" s="22">
        <f t="shared" si="25"/>
        <v>1.0006295716215304E-2</v>
      </c>
    </row>
    <row r="43" spans="1:95" x14ac:dyDescent="0.25">
      <c r="A43" s="88" t="s">
        <v>42</v>
      </c>
      <c r="B43" s="88">
        <v>33160.767023</v>
      </c>
      <c r="C43" s="88">
        <v>260.31030791000001</v>
      </c>
      <c r="D43" s="88">
        <v>569.97379731000001</v>
      </c>
      <c r="E43" s="88">
        <v>4359.2017371000002</v>
      </c>
      <c r="F43" s="88">
        <v>4353.4355593999999</v>
      </c>
      <c r="G43" s="88">
        <v>101.09903198000001</v>
      </c>
      <c r="H43" s="88">
        <v>4998.4454207999997</v>
      </c>
      <c r="I43" s="88">
        <v>139.49895924</v>
      </c>
      <c r="J43" s="88">
        <v>235.38075892000001</v>
      </c>
      <c r="K43" s="88">
        <v>297.09570504999999</v>
      </c>
      <c r="L43" s="88">
        <v>13.956974574</v>
      </c>
      <c r="M43" s="88">
        <v>36.170778501000001</v>
      </c>
      <c r="N43" s="88">
        <v>39.790213152</v>
      </c>
      <c r="O43" s="25"/>
      <c r="P43" s="25" t="s">
        <v>42</v>
      </c>
      <c r="Q43" s="88">
        <v>0</v>
      </c>
      <c r="R43" s="25">
        <v>314.71906813150599</v>
      </c>
      <c r="S43" s="25">
        <v>14.1369809297719</v>
      </c>
      <c r="T43" s="25">
        <v>141.11715245097</v>
      </c>
      <c r="U43" s="25">
        <v>141.11715245097</v>
      </c>
      <c r="V43" s="25">
        <v>880.67235209656201</v>
      </c>
      <c r="W43" s="88">
        <v>0</v>
      </c>
      <c r="X43" s="25">
        <v>236.837684452823</v>
      </c>
      <c r="Y43" s="25">
        <v>36.446104032362399</v>
      </c>
      <c r="Z43" s="25">
        <v>1731.9365696185</v>
      </c>
      <c r="AA43" s="25">
        <v>33426.587136427501</v>
      </c>
      <c r="AB43" s="25">
        <v>470.44280250780599</v>
      </c>
      <c r="AC43" s="25">
        <v>179.93288042166699</v>
      </c>
      <c r="AD43" s="25">
        <v>295.09001118786199</v>
      </c>
      <c r="AE43" s="25">
        <v>0</v>
      </c>
      <c r="AF43" s="88">
        <v>0</v>
      </c>
      <c r="AG43" s="25">
        <v>299.95332554004398</v>
      </c>
      <c r="AH43" s="25">
        <v>299.95332554004398</v>
      </c>
      <c r="AI43" s="25">
        <v>0</v>
      </c>
      <c r="AJ43" s="25">
        <v>114.461488447748</v>
      </c>
      <c r="AK43" s="25">
        <v>17.234952819684001</v>
      </c>
      <c r="AL43" s="88">
        <v>1340.9957958985699</v>
      </c>
      <c r="AM43" s="25">
        <v>95.245692700423803</v>
      </c>
      <c r="AN43" s="25">
        <v>0</v>
      </c>
      <c r="AO43" s="25">
        <v>40.203822986532003</v>
      </c>
      <c r="AP43" s="25">
        <v>263.10924414667301</v>
      </c>
      <c r="AQ43" s="25">
        <v>0</v>
      </c>
      <c r="AR43" s="88">
        <v>5530.2922387385097</v>
      </c>
      <c r="AS43" s="25">
        <v>517.04735665338399</v>
      </c>
      <c r="AT43" s="25">
        <v>57.449715895214297</v>
      </c>
      <c r="AU43" s="25">
        <v>574.497072548598</v>
      </c>
      <c r="AV43" s="25">
        <v>0.10600574720790699</v>
      </c>
      <c r="AW43" s="25">
        <v>219.254981467269</v>
      </c>
      <c r="AX43" s="25">
        <v>0.48327920424169202</v>
      </c>
      <c r="AY43" s="25">
        <v>579.18144196022399</v>
      </c>
      <c r="AZ43" s="25">
        <v>0.43934477278614598</v>
      </c>
      <c r="BA43" s="25">
        <v>13.0265704104454</v>
      </c>
      <c r="BB43" s="25">
        <v>245.15432958988501</v>
      </c>
      <c r="BC43" s="25">
        <v>0.395410196266472</v>
      </c>
      <c r="BD43" s="25">
        <v>0</v>
      </c>
      <c r="BE43" s="25">
        <v>42.486819213280597</v>
      </c>
      <c r="BF43" s="25">
        <v>4399.3530229308599</v>
      </c>
      <c r="BG43" s="25">
        <v>4393.5721509967598</v>
      </c>
      <c r="BH43" s="25">
        <v>5.7808719341005403</v>
      </c>
      <c r="BI43" s="25">
        <v>0.49645955400497099</v>
      </c>
      <c r="BJ43" s="25">
        <v>0</v>
      </c>
      <c r="BK43" s="25">
        <v>107.639452381818</v>
      </c>
      <c r="BL43" s="25">
        <v>4.1298398284804101</v>
      </c>
      <c r="BM43" s="25">
        <v>1624.2573874237301</v>
      </c>
      <c r="BN43" s="25">
        <v>6.5901720010802602</v>
      </c>
      <c r="BO43" s="25">
        <v>8.3475483423998291</v>
      </c>
      <c r="BP43" s="25">
        <v>2320.6186328477602</v>
      </c>
      <c r="BQ43" s="25">
        <v>71.318863357206297</v>
      </c>
      <c r="BR43" s="25">
        <v>1.49377242811554</v>
      </c>
      <c r="BS43" s="25">
        <v>18.013132802460301</v>
      </c>
      <c r="BT43" s="25">
        <v>0</v>
      </c>
      <c r="BU43" s="25">
        <v>101.866731874094</v>
      </c>
      <c r="BV43" s="25">
        <v>26.870390682751999</v>
      </c>
      <c r="BW43" s="25">
        <v>0</v>
      </c>
      <c r="BX43" s="25">
        <v>0</v>
      </c>
      <c r="BY43" s="25">
        <v>92.742793381052607</v>
      </c>
      <c r="BZ43" s="88">
        <v>0</v>
      </c>
      <c r="CA43" s="25">
        <v>0</v>
      </c>
      <c r="CB43" s="25">
        <v>5034.6460872920097</v>
      </c>
      <c r="CC43" s="25">
        <v>32.828922775974597</v>
      </c>
      <c r="CE43" s="22">
        <f t="shared" si="13"/>
        <v>8.0161026807109171E-3</v>
      </c>
      <c r="CF43" s="22">
        <f t="shared" si="14"/>
        <v>1.0752306580347591E-2</v>
      </c>
      <c r="CG43" s="22">
        <f t="shared" si="15"/>
        <v>7.9359354060584107E-3</v>
      </c>
      <c r="CH43" s="22">
        <f t="shared" si="16"/>
        <v>9.2106968780872999E-3</v>
      </c>
      <c r="CI43" s="22">
        <f t="shared" si="17"/>
        <v>9.2195212376800662E-3</v>
      </c>
      <c r="CJ43" s="22">
        <f t="shared" si="18"/>
        <v>7.5935434697917258E-3</v>
      </c>
      <c r="CK43" s="22">
        <f t="shared" si="19"/>
        <v>7.2423850706398391E-3</v>
      </c>
      <c r="CL43" s="22">
        <f t="shared" si="20"/>
        <v>1.1600037876884675E-2</v>
      </c>
      <c r="CM43" s="22">
        <f t="shared" si="21"/>
        <v>6.1896543264955877E-3</v>
      </c>
      <c r="CN43" s="22">
        <f t="shared" si="22"/>
        <v>9.6185183476922322E-3</v>
      </c>
      <c r="CO43" s="22">
        <f t="shared" si="23"/>
        <v>1.2897233194594168E-2</v>
      </c>
      <c r="CP43" s="22">
        <f t="shared" si="24"/>
        <v>7.6118221053712264E-3</v>
      </c>
      <c r="CQ43" s="22">
        <f t="shared" si="25"/>
        <v>1.0394762977318056E-2</v>
      </c>
    </row>
    <row r="44" spans="1:95" x14ac:dyDescent="0.25">
      <c r="A44" s="88" t="s">
        <v>43</v>
      </c>
      <c r="B44" s="88">
        <v>21631.803314000001</v>
      </c>
      <c r="C44" s="88">
        <v>165.33122571000001</v>
      </c>
      <c r="D44" s="88">
        <v>469.31508313</v>
      </c>
      <c r="E44" s="88">
        <v>3393.0436699000002</v>
      </c>
      <c r="F44" s="88">
        <v>3379.7548775999999</v>
      </c>
      <c r="G44" s="88">
        <v>62.861337648000003</v>
      </c>
      <c r="H44" s="88">
        <v>3645.3372159999999</v>
      </c>
      <c r="I44" s="88">
        <v>87.965500082000005</v>
      </c>
      <c r="J44" s="88">
        <v>165.60868239999999</v>
      </c>
      <c r="K44" s="88">
        <v>199.5526318</v>
      </c>
      <c r="L44" s="88">
        <v>8.7090730109999992</v>
      </c>
      <c r="M44" s="88">
        <v>24.97018117</v>
      </c>
      <c r="N44" s="88">
        <v>27.597842903</v>
      </c>
      <c r="O44" s="25"/>
      <c r="P44" s="25" t="s">
        <v>43</v>
      </c>
      <c r="Q44" s="88">
        <v>0</v>
      </c>
      <c r="R44" s="25">
        <v>231.54697390265</v>
      </c>
      <c r="S44" s="25">
        <v>8.7412316647673993</v>
      </c>
      <c r="T44" s="25">
        <v>88.287339770957999</v>
      </c>
      <c r="U44" s="25">
        <v>88.287339770957999</v>
      </c>
      <c r="V44" s="25">
        <v>647.93307995917701</v>
      </c>
      <c r="W44" s="88">
        <v>0</v>
      </c>
      <c r="X44" s="25">
        <v>166.18799202055601</v>
      </c>
      <c r="Y44" s="25">
        <v>25.056564721010901</v>
      </c>
      <c r="Z44" s="25">
        <v>1274.23015428792</v>
      </c>
      <c r="AA44" s="25">
        <v>21709.0225387871</v>
      </c>
      <c r="AB44" s="25">
        <v>346.11690028514602</v>
      </c>
      <c r="AC44" s="25">
        <v>132.38131691172299</v>
      </c>
      <c r="AD44" s="25">
        <v>217.10533396065</v>
      </c>
      <c r="AE44" s="25">
        <v>0</v>
      </c>
      <c r="AF44" s="88">
        <v>0</v>
      </c>
      <c r="AG44" s="25">
        <v>200.26110978212199</v>
      </c>
      <c r="AH44" s="25">
        <v>200.26110978212199</v>
      </c>
      <c r="AI44" s="25">
        <v>0</v>
      </c>
      <c r="AJ44" s="25">
        <v>84.212270052376894</v>
      </c>
      <c r="AK44" s="25">
        <v>12.6802004886602</v>
      </c>
      <c r="AL44" s="88">
        <v>986.60515076284003</v>
      </c>
      <c r="AM44" s="25">
        <v>70.074716111347499</v>
      </c>
      <c r="AN44" s="25">
        <v>0</v>
      </c>
      <c r="AO44" s="25">
        <v>27.697126126617899</v>
      </c>
      <c r="AP44" s="25">
        <v>165.93316900989299</v>
      </c>
      <c r="AQ44" s="25">
        <v>0</v>
      </c>
      <c r="AR44" s="88">
        <v>4022.7698034782202</v>
      </c>
      <c r="AS44" s="25">
        <v>423.85173224839701</v>
      </c>
      <c r="AT44" s="25">
        <v>47.094623664898002</v>
      </c>
      <c r="AU44" s="25">
        <v>470.94635591329501</v>
      </c>
      <c r="AV44" s="25">
        <v>7.7991129640526694E-2</v>
      </c>
      <c r="AW44" s="25">
        <v>161.311544351256</v>
      </c>
      <c r="AX44" s="25">
        <v>0.37310709065285402</v>
      </c>
      <c r="AY44" s="25">
        <v>426.118635133775</v>
      </c>
      <c r="AZ44" s="25">
        <v>0.33918824693916799</v>
      </c>
      <c r="BA44" s="25">
        <v>10.0569298131373</v>
      </c>
      <c r="BB44" s="25">
        <v>189.26698409713501</v>
      </c>
      <c r="BC44" s="25">
        <v>0.30526937733683801</v>
      </c>
      <c r="BD44" s="25">
        <v>0</v>
      </c>
      <c r="BE44" s="25">
        <v>32.801188098759297</v>
      </c>
      <c r="BF44" s="25">
        <v>3405.3108278483501</v>
      </c>
      <c r="BG44" s="25">
        <v>3391.9780652148402</v>
      </c>
      <c r="BH44" s="25">
        <v>13.332762633504901</v>
      </c>
      <c r="BI44" s="25">
        <v>0.38328258270434301</v>
      </c>
      <c r="BJ44" s="25">
        <v>0</v>
      </c>
      <c r="BK44" s="25">
        <v>83.101099741938</v>
      </c>
      <c r="BL44" s="25">
        <v>3.18836884258514</v>
      </c>
      <c r="BM44" s="25">
        <v>1253.9785904243299</v>
      </c>
      <c r="BN44" s="25">
        <v>5.0878211519595196</v>
      </c>
      <c r="BO44" s="25">
        <v>6.4445753028875004</v>
      </c>
      <c r="BP44" s="25">
        <v>1791.5917081038499</v>
      </c>
      <c r="BQ44" s="25">
        <v>52.471110371928503</v>
      </c>
      <c r="BR44" s="25">
        <v>1.1532395310066801</v>
      </c>
      <c r="BS44" s="25">
        <v>13.9067128096132</v>
      </c>
      <c r="BT44" s="25">
        <v>0</v>
      </c>
      <c r="BU44" s="25">
        <v>63.091071275677599</v>
      </c>
      <c r="BV44" s="25">
        <v>19.769229201714499</v>
      </c>
      <c r="BW44" s="25">
        <v>0</v>
      </c>
      <c r="BX44" s="25">
        <v>0</v>
      </c>
      <c r="BY44" s="25">
        <v>68.233217938201093</v>
      </c>
      <c r="BZ44" s="88">
        <v>0</v>
      </c>
      <c r="CA44" s="25">
        <v>0</v>
      </c>
      <c r="CB44" s="25">
        <v>3658.2190867630002</v>
      </c>
      <c r="CC44" s="25">
        <v>24.1530894794586</v>
      </c>
      <c r="CE44" s="22">
        <f t="shared" si="13"/>
        <v>3.5697081591493122E-3</v>
      </c>
      <c r="CF44" s="22">
        <f t="shared" si="14"/>
        <v>3.6408325003821208E-3</v>
      </c>
      <c r="CG44" s="22">
        <f t="shared" si="15"/>
        <v>3.4758584199245553E-3</v>
      </c>
      <c r="CH44" s="22">
        <f t="shared" si="16"/>
        <v>3.6153846345017547E-3</v>
      </c>
      <c r="CI44" s="22">
        <f t="shared" si="17"/>
        <v>3.6165899769394268E-3</v>
      </c>
      <c r="CJ44" s="22">
        <f t="shared" si="18"/>
        <v>3.654609276118478E-3</v>
      </c>
      <c r="CK44" s="22">
        <f t="shared" si="19"/>
        <v>3.5337939948215423E-3</v>
      </c>
      <c r="CL44" s="22">
        <f t="shared" si="20"/>
        <v>3.6587035673983528E-3</v>
      </c>
      <c r="CM44" s="22">
        <f t="shared" si="21"/>
        <v>3.498063097662913E-3</v>
      </c>
      <c r="CN44" s="22">
        <f t="shared" si="22"/>
        <v>3.5503314375330184E-3</v>
      </c>
      <c r="CO44" s="22">
        <f t="shared" si="23"/>
        <v>3.692546121358969E-3</v>
      </c>
      <c r="CP44" s="22">
        <f t="shared" si="24"/>
        <v>3.4594683323597433E-3</v>
      </c>
      <c r="CQ44" s="22">
        <f t="shared" si="25"/>
        <v>3.5974994120684194E-3</v>
      </c>
    </row>
    <row r="45" spans="1:95" x14ac:dyDescent="0.25">
      <c r="A45" s="88" t="s">
        <v>44</v>
      </c>
      <c r="B45" s="88">
        <v>4155.8136434999997</v>
      </c>
      <c r="C45" s="88">
        <v>29.159644446000001</v>
      </c>
      <c r="D45" s="88">
        <v>119.78597837</v>
      </c>
      <c r="E45" s="88">
        <v>647.24341732000005</v>
      </c>
      <c r="F45" s="88">
        <v>639.57957048000003</v>
      </c>
      <c r="G45" s="88">
        <v>8.3588872833999996</v>
      </c>
      <c r="H45" s="88">
        <v>758.85828206999997</v>
      </c>
      <c r="I45" s="88">
        <v>16.388399943</v>
      </c>
      <c r="J45" s="88">
        <v>28.735448488999999</v>
      </c>
      <c r="K45" s="88">
        <v>33.441601042000002</v>
      </c>
      <c r="L45" s="88">
        <v>1.7444319701</v>
      </c>
      <c r="M45" s="88">
        <v>3.8401285586</v>
      </c>
      <c r="N45" s="88">
        <v>5.3572378837999999</v>
      </c>
      <c r="O45" s="25"/>
      <c r="P45" s="25" t="s">
        <v>44</v>
      </c>
      <c r="Q45" s="88">
        <v>0</v>
      </c>
      <c r="R45" s="25">
        <v>49.580915219701303</v>
      </c>
      <c r="S45" s="25">
        <v>1.771949264116</v>
      </c>
      <c r="T45" s="25">
        <v>16.632238778909802</v>
      </c>
      <c r="U45" s="25">
        <v>16.632238778909802</v>
      </c>
      <c r="V45" s="25">
        <v>138.74135132093701</v>
      </c>
      <c r="W45" s="88">
        <v>0</v>
      </c>
      <c r="X45" s="25">
        <v>28.959421244278499</v>
      </c>
      <c r="Y45" s="25">
        <v>3.8811794799646302</v>
      </c>
      <c r="Z45" s="25">
        <v>272.849847306181</v>
      </c>
      <c r="AA45" s="25">
        <v>4196.7307739021198</v>
      </c>
      <c r="AB45" s="25">
        <v>74.113725031517404</v>
      </c>
      <c r="AC45" s="25">
        <v>28.3466952867226</v>
      </c>
      <c r="AD45" s="25">
        <v>46.488594365888702</v>
      </c>
      <c r="AE45" s="25">
        <v>0</v>
      </c>
      <c r="AF45" s="88">
        <v>0</v>
      </c>
      <c r="AG45" s="25">
        <v>33.871687678165003</v>
      </c>
      <c r="AH45" s="25">
        <v>33.871687678165003</v>
      </c>
      <c r="AI45" s="25">
        <v>0</v>
      </c>
      <c r="AJ45" s="25">
        <v>18.032302250971501</v>
      </c>
      <c r="AK45" s="25">
        <v>2.71520153857819</v>
      </c>
      <c r="AL45" s="88">
        <v>211.26091252117399</v>
      </c>
      <c r="AM45" s="25">
        <v>15.0050346520299</v>
      </c>
      <c r="AN45" s="25">
        <v>0</v>
      </c>
      <c r="AO45" s="25">
        <v>5.4225199274896596</v>
      </c>
      <c r="AP45" s="25">
        <v>29.5757337502273</v>
      </c>
      <c r="AQ45" s="25">
        <v>0</v>
      </c>
      <c r="AR45" s="88">
        <v>842.98800669653804</v>
      </c>
      <c r="AS45" s="25">
        <v>108.609569941456</v>
      </c>
      <c r="AT45" s="25">
        <v>12.067723533568101</v>
      </c>
      <c r="AU45" s="25">
        <v>120.677293475024</v>
      </c>
      <c r="AV45" s="25">
        <v>1.6700172485778899E-2</v>
      </c>
      <c r="AW45" s="25">
        <v>34.541514336841999</v>
      </c>
      <c r="AX45" s="25">
        <v>7.1059690219745605E-2</v>
      </c>
      <c r="AY45" s="25">
        <v>91.244449215486398</v>
      </c>
      <c r="AZ45" s="25">
        <v>6.4599652939587804E-2</v>
      </c>
      <c r="BA45" s="25">
        <v>1.91538116106417</v>
      </c>
      <c r="BB45" s="25">
        <v>36.046615911528498</v>
      </c>
      <c r="BC45" s="25">
        <v>5.8139688741546597E-2</v>
      </c>
      <c r="BD45" s="25">
        <v>0</v>
      </c>
      <c r="BE45" s="25">
        <v>6.2471108766128198</v>
      </c>
      <c r="BF45" s="25">
        <v>653.70785342921499</v>
      </c>
      <c r="BG45" s="25">
        <v>646.01530171558204</v>
      </c>
      <c r="BH45" s="25">
        <v>7.6925517136328301</v>
      </c>
      <c r="BI45" s="25">
        <v>7.2997634370056796E-2</v>
      </c>
      <c r="BJ45" s="25">
        <v>0</v>
      </c>
      <c r="BK45" s="25">
        <v>15.8269220638568</v>
      </c>
      <c r="BL45" s="25">
        <v>0.60723670477355696</v>
      </c>
      <c r="BM45" s="25">
        <v>238.82505769716201</v>
      </c>
      <c r="BN45" s="25">
        <v>0.96899433322861295</v>
      </c>
      <c r="BO45" s="25">
        <v>1.2273945739402601</v>
      </c>
      <c r="BP45" s="25">
        <v>341.21556608740099</v>
      </c>
      <c r="BQ45" s="25">
        <v>11.2355969345983</v>
      </c>
      <c r="BR45" s="25">
        <v>0.219638859317559</v>
      </c>
      <c r="BS45" s="25">
        <v>2.6485867804251599</v>
      </c>
      <c r="BT45" s="25">
        <v>0</v>
      </c>
      <c r="BU45" s="25">
        <v>8.4583073944123797</v>
      </c>
      <c r="BV45" s="25">
        <v>4.2331725861213503</v>
      </c>
      <c r="BW45" s="25">
        <v>0</v>
      </c>
      <c r="BX45" s="25">
        <v>0</v>
      </c>
      <c r="BY45" s="25">
        <v>14.610740124152199</v>
      </c>
      <c r="BZ45" s="88">
        <v>0</v>
      </c>
      <c r="CA45" s="25">
        <v>0</v>
      </c>
      <c r="CB45" s="25">
        <v>764.91406144281405</v>
      </c>
      <c r="CC45" s="25">
        <v>5.1718828391752201</v>
      </c>
      <c r="CE45" s="22">
        <f t="shared" si="13"/>
        <v>9.8457567908795882E-3</v>
      </c>
      <c r="CF45" s="22">
        <f t="shared" si="14"/>
        <v>1.4269354518291331E-2</v>
      </c>
      <c r="CG45" s="22">
        <f t="shared" si="15"/>
        <v>7.44089681574311E-3</v>
      </c>
      <c r="CH45" s="22">
        <f t="shared" si="16"/>
        <v>9.9876428809146118E-3</v>
      </c>
      <c r="CI45" s="22">
        <f t="shared" si="17"/>
        <v>1.0062440285189284E-2</v>
      </c>
      <c r="CJ45" s="22">
        <f t="shared" si="18"/>
        <v>1.1893940860982711E-2</v>
      </c>
      <c r="CK45" s="22">
        <f t="shared" si="19"/>
        <v>7.9801189706926907E-3</v>
      </c>
      <c r="CL45" s="22">
        <f t="shared" si="20"/>
        <v>1.4878745744422309E-2</v>
      </c>
      <c r="CM45" s="22">
        <f t="shared" si="21"/>
        <v>7.7943017094108157E-3</v>
      </c>
      <c r="CN45" s="22">
        <f t="shared" si="22"/>
        <v>1.2860826717741358E-2</v>
      </c>
      <c r="CO45" s="22">
        <f t="shared" si="23"/>
        <v>1.5774357778149738E-2</v>
      </c>
      <c r="CP45" s="22">
        <f t="shared" si="24"/>
        <v>1.0689986217439594E-2</v>
      </c>
      <c r="CQ45" s="22">
        <f t="shared" si="25"/>
        <v>1.2185765333861528E-2</v>
      </c>
    </row>
    <row r="46" spans="1:95" x14ac:dyDescent="0.25">
      <c r="A46" s="88" t="s">
        <v>45</v>
      </c>
      <c r="B46" s="88">
        <v>41541.372339000001</v>
      </c>
      <c r="C46" s="88">
        <v>285.83859916</v>
      </c>
      <c r="D46" s="88">
        <v>933.11345000999995</v>
      </c>
      <c r="E46" s="88">
        <v>5168.4409925999998</v>
      </c>
      <c r="F46" s="88">
        <v>5165.9593199000001</v>
      </c>
      <c r="G46" s="88">
        <v>193.43573269000001</v>
      </c>
      <c r="H46" s="88">
        <v>5733.7958618000002</v>
      </c>
      <c r="I46" s="88">
        <v>139.58443622999999</v>
      </c>
      <c r="J46" s="88">
        <v>338.68298712000001</v>
      </c>
      <c r="K46" s="88">
        <v>336.43235396</v>
      </c>
      <c r="L46" s="88">
        <v>11.038696067</v>
      </c>
      <c r="M46" s="88">
        <v>36.805570467999999</v>
      </c>
      <c r="N46" s="88">
        <v>73.670733278</v>
      </c>
      <c r="O46" s="25"/>
      <c r="P46" s="25" t="s">
        <v>45</v>
      </c>
      <c r="Q46" s="88">
        <v>0</v>
      </c>
      <c r="R46" s="25">
        <v>354.591724936248</v>
      </c>
      <c r="S46" s="25">
        <v>11.079719154035899</v>
      </c>
      <c r="T46" s="25">
        <v>140.089744343837</v>
      </c>
      <c r="U46" s="25">
        <v>140.089744343837</v>
      </c>
      <c r="V46" s="25">
        <v>992.24712944013595</v>
      </c>
      <c r="W46" s="88">
        <v>0</v>
      </c>
      <c r="X46" s="25">
        <v>339.87480860064301</v>
      </c>
      <c r="Y46" s="25">
        <v>36.929433160854501</v>
      </c>
      <c r="Z46" s="25">
        <v>1951.3607405248499</v>
      </c>
      <c r="AA46" s="25">
        <v>41690.543807712798</v>
      </c>
      <c r="AB46" s="25">
        <v>530.04468783660798</v>
      </c>
      <c r="AC46" s="25">
        <v>202.72929552251799</v>
      </c>
      <c r="AD46" s="25">
        <v>332.47583155503798</v>
      </c>
      <c r="AE46" s="25">
        <v>0</v>
      </c>
      <c r="AF46" s="88">
        <v>0</v>
      </c>
      <c r="AG46" s="25">
        <v>337.59157606052099</v>
      </c>
      <c r="AH46" s="25">
        <v>337.59157606052099</v>
      </c>
      <c r="AI46" s="25">
        <v>0</v>
      </c>
      <c r="AJ46" s="25">
        <v>128.96294732958299</v>
      </c>
      <c r="AK46" s="25">
        <v>19.418497394403101</v>
      </c>
      <c r="AL46" s="88">
        <v>1510.89106066107</v>
      </c>
      <c r="AM46" s="25">
        <v>107.31267153545301</v>
      </c>
      <c r="AN46" s="25">
        <v>0</v>
      </c>
      <c r="AO46" s="25">
        <v>73.919609232817805</v>
      </c>
      <c r="AP46" s="25">
        <v>286.86852555763102</v>
      </c>
      <c r="AQ46" s="25">
        <v>0</v>
      </c>
      <c r="AR46" s="88">
        <v>6313.2860811190603</v>
      </c>
      <c r="AS46" s="25">
        <v>842.61888812248901</v>
      </c>
      <c r="AT46" s="25">
        <v>93.624266563931201</v>
      </c>
      <c r="AU46" s="25">
        <v>936.24315468641998</v>
      </c>
      <c r="AV46" s="25">
        <v>0.11943589881026399</v>
      </c>
      <c r="AW46" s="25">
        <v>247.03304929004</v>
      </c>
      <c r="AX46" s="25">
        <v>0.57038307776252894</v>
      </c>
      <c r="AY46" s="25">
        <v>652.55970459349498</v>
      </c>
      <c r="AZ46" s="25">
        <v>0.518530026510579</v>
      </c>
      <c r="BA46" s="25">
        <v>15.3744203387401</v>
      </c>
      <c r="BB46" s="25">
        <v>289.33972291208499</v>
      </c>
      <c r="BC46" s="25">
        <v>0.46667706035703799</v>
      </c>
      <c r="BD46" s="25">
        <v>0</v>
      </c>
      <c r="BE46" s="25">
        <v>50.1444533705914</v>
      </c>
      <c r="BF46" s="25">
        <v>5187.93898436173</v>
      </c>
      <c r="BG46" s="25">
        <v>5185.4493915616904</v>
      </c>
      <c r="BH46" s="25">
        <v>2.4895928000352701</v>
      </c>
      <c r="BI46" s="25">
        <v>0.58593901695905404</v>
      </c>
      <c r="BJ46" s="25">
        <v>0</v>
      </c>
      <c r="BK46" s="25">
        <v>127.03986938717</v>
      </c>
      <c r="BL46" s="25">
        <v>4.8741827361563503</v>
      </c>
      <c r="BM46" s="25">
        <v>1917.00603460154</v>
      </c>
      <c r="BN46" s="25">
        <v>7.7779536922457897</v>
      </c>
      <c r="BO46" s="25">
        <v>9.85207201948886</v>
      </c>
      <c r="BP46" s="25">
        <v>2738.8764095526199</v>
      </c>
      <c r="BQ46" s="25">
        <v>80.354484499245402</v>
      </c>
      <c r="BR46" s="25">
        <v>1.76300293159609</v>
      </c>
      <c r="BS46" s="25">
        <v>21.259740837866499</v>
      </c>
      <c r="BT46" s="25">
        <v>0</v>
      </c>
      <c r="BU46" s="25">
        <v>194.130766652446</v>
      </c>
      <c r="BV46" s="25">
        <v>30.274675877620101</v>
      </c>
      <c r="BW46" s="25">
        <v>0</v>
      </c>
      <c r="BX46" s="25">
        <v>0</v>
      </c>
      <c r="BY46" s="25">
        <v>104.492628817754</v>
      </c>
      <c r="BZ46" s="88">
        <v>0</v>
      </c>
      <c r="CA46" s="25">
        <v>0</v>
      </c>
      <c r="CB46" s="25">
        <v>5754.8853652783</v>
      </c>
      <c r="CC46" s="25">
        <v>36.988122195284802</v>
      </c>
      <c r="CE46" s="22">
        <f t="shared" si="13"/>
        <v>3.5909133548953868E-3</v>
      </c>
      <c r="CF46" s="22">
        <f t="shared" si="14"/>
        <v>3.6031746610068849E-3</v>
      </c>
      <c r="CG46" s="22">
        <f t="shared" si="15"/>
        <v>3.3540451875240817E-3</v>
      </c>
      <c r="CH46" s="22">
        <f t="shared" si="16"/>
        <v>3.7725093097989819E-3</v>
      </c>
      <c r="CI46" s="22">
        <f t="shared" si="17"/>
        <v>3.7727884512392148E-3</v>
      </c>
      <c r="CJ46" s="22">
        <f t="shared" si="18"/>
        <v>3.5931001619015812E-3</v>
      </c>
      <c r="CK46" s="22">
        <f t="shared" si="19"/>
        <v>3.6781050436070434E-3</v>
      </c>
      <c r="CL46" s="22">
        <f t="shared" si="20"/>
        <v>3.6200892268847418E-3</v>
      </c>
      <c r="CM46" s="22">
        <f t="shared" si="21"/>
        <v>3.5189883341282847E-3</v>
      </c>
      <c r="CN46" s="22">
        <f t="shared" si="22"/>
        <v>3.4456320472044059E-3</v>
      </c>
      <c r="CO46" s="22">
        <f t="shared" si="23"/>
        <v>3.7162982644786506E-3</v>
      </c>
      <c r="CP46" s="22">
        <f t="shared" si="24"/>
        <v>3.3653246310145382E-3</v>
      </c>
      <c r="CQ46" s="22">
        <f t="shared" si="25"/>
        <v>3.378220139043004E-3</v>
      </c>
    </row>
    <row r="47" spans="1:95" x14ac:dyDescent="0.25">
      <c r="A47" s="88" t="s">
        <v>46</v>
      </c>
      <c r="B47" s="88">
        <v>65091.653579999998</v>
      </c>
      <c r="C47" s="88">
        <v>503.81366953000003</v>
      </c>
      <c r="D47" s="88">
        <v>1126.6015781999999</v>
      </c>
      <c r="E47" s="88">
        <v>8395.5356432999997</v>
      </c>
      <c r="F47" s="88">
        <v>8390.5379862000009</v>
      </c>
      <c r="G47" s="88">
        <v>208.42879980000001</v>
      </c>
      <c r="H47" s="88">
        <v>9754.2433433000006</v>
      </c>
      <c r="I47" s="88">
        <v>265.91565216999999</v>
      </c>
      <c r="J47" s="88">
        <v>469.22355475000001</v>
      </c>
      <c r="K47" s="88">
        <v>579.63348742999995</v>
      </c>
      <c r="L47" s="88">
        <v>26.174388111999999</v>
      </c>
      <c r="M47" s="88">
        <v>71.439354722999994</v>
      </c>
      <c r="N47" s="88">
        <v>82.400037389999994</v>
      </c>
      <c r="O47" s="25"/>
      <c r="P47" s="25" t="s">
        <v>46</v>
      </c>
      <c r="Q47" s="88">
        <v>0</v>
      </c>
      <c r="R47" s="25">
        <v>613.099314370353</v>
      </c>
      <c r="S47" s="25">
        <v>26.462946388291101</v>
      </c>
      <c r="T47" s="25">
        <v>268.54320276234301</v>
      </c>
      <c r="U47" s="25">
        <v>268.54320276234301</v>
      </c>
      <c r="V47" s="25">
        <v>1715.6239141467499</v>
      </c>
      <c r="W47" s="88">
        <v>0</v>
      </c>
      <c r="X47" s="25">
        <v>471.82382270841902</v>
      </c>
      <c r="Y47" s="25">
        <v>71.910293564024698</v>
      </c>
      <c r="Z47" s="25">
        <v>3373.9582059036502</v>
      </c>
      <c r="AA47" s="25">
        <v>65545.465565236795</v>
      </c>
      <c r="AB47" s="25">
        <v>916.46253179441396</v>
      </c>
      <c r="AC47" s="25">
        <v>350.524600224827</v>
      </c>
      <c r="AD47" s="25">
        <v>574.86024534620697</v>
      </c>
      <c r="AE47" s="25">
        <v>0</v>
      </c>
      <c r="AF47" s="88">
        <v>0</v>
      </c>
      <c r="AG47" s="25">
        <v>584.37811787949897</v>
      </c>
      <c r="AH47" s="25">
        <v>584.37811787949897</v>
      </c>
      <c r="AI47" s="25">
        <v>0</v>
      </c>
      <c r="AJ47" s="25">
        <v>222.98072138900901</v>
      </c>
      <c r="AK47" s="25">
        <v>33.575156528719099</v>
      </c>
      <c r="AL47" s="88">
        <v>2612.3736043734302</v>
      </c>
      <c r="AM47" s="25">
        <v>185.54671697398501</v>
      </c>
      <c r="AN47" s="25">
        <v>0</v>
      </c>
      <c r="AO47" s="25">
        <v>83.0948956586723</v>
      </c>
      <c r="AP47" s="25">
        <v>508.41177079549601</v>
      </c>
      <c r="AQ47" s="25">
        <v>0</v>
      </c>
      <c r="AR47" s="88">
        <v>10782.4025827978</v>
      </c>
      <c r="AS47" s="25">
        <v>1020.87576956315</v>
      </c>
      <c r="AT47" s="25">
        <v>113.430640977297</v>
      </c>
      <c r="AU47" s="25">
        <v>1134.3064105404501</v>
      </c>
      <c r="AV47" s="25">
        <v>0.20650806369823599</v>
      </c>
      <c r="AW47" s="25">
        <v>427.12725946163198</v>
      </c>
      <c r="AX47" s="25">
        <v>0.93032452040230695</v>
      </c>
      <c r="AY47" s="25">
        <v>1128.2943716423299</v>
      </c>
      <c r="AZ47" s="25">
        <v>0.84574966172364496</v>
      </c>
      <c r="BA47" s="25">
        <v>25.076473396484101</v>
      </c>
      <c r="BB47" s="25">
        <v>471.928230482255</v>
      </c>
      <c r="BC47" s="25">
        <v>0.76117477152268997</v>
      </c>
      <c r="BD47" s="25">
        <v>0</v>
      </c>
      <c r="BE47" s="25">
        <v>81.788221967761501</v>
      </c>
      <c r="BF47" s="25">
        <v>8462.7474224781708</v>
      </c>
      <c r="BG47" s="25">
        <v>8457.7367888253593</v>
      </c>
      <c r="BH47" s="25">
        <v>5.0106336528106104</v>
      </c>
      <c r="BI47" s="25">
        <v>0.95569705410892603</v>
      </c>
      <c r="BJ47" s="25">
        <v>0</v>
      </c>
      <c r="BK47" s="25">
        <v>207.208649932583</v>
      </c>
      <c r="BL47" s="25">
        <v>7.9500458486607499</v>
      </c>
      <c r="BM47" s="25">
        <v>3126.73635322066</v>
      </c>
      <c r="BN47" s="25">
        <v>12.686244259936</v>
      </c>
      <c r="BO47" s="25">
        <v>16.069246945993999</v>
      </c>
      <c r="BP47" s="25">
        <v>4467.2490936478298</v>
      </c>
      <c r="BQ47" s="25">
        <v>138.935199161621</v>
      </c>
      <c r="BR47" s="25">
        <v>2.87554863515652</v>
      </c>
      <c r="BS47" s="25">
        <v>34.675734480270897</v>
      </c>
      <c r="BT47" s="25">
        <v>0</v>
      </c>
      <c r="BU47" s="25">
        <v>209.78513366068401</v>
      </c>
      <c r="BV47" s="25">
        <v>52.345786980736598</v>
      </c>
      <c r="BW47" s="25">
        <v>0</v>
      </c>
      <c r="BX47" s="25">
        <v>0</v>
      </c>
      <c r="BY47" s="25">
        <v>180.67081134735099</v>
      </c>
      <c r="BZ47" s="88">
        <v>0</v>
      </c>
      <c r="CA47" s="25">
        <v>0</v>
      </c>
      <c r="CB47" s="25">
        <v>9816.8124372155398</v>
      </c>
      <c r="CC47" s="25">
        <v>63.953512323528599</v>
      </c>
      <c r="CE47" s="22">
        <f t="shared" si="13"/>
        <v>6.9718920979483946E-3</v>
      </c>
      <c r="CF47" s="22">
        <f t="shared" si="14"/>
        <v>9.1265909275258083E-3</v>
      </c>
      <c r="CG47" s="22">
        <f t="shared" si="15"/>
        <v>6.8390036811064531E-3</v>
      </c>
      <c r="CH47" s="22">
        <f t="shared" si="16"/>
        <v>8.0056570579637807E-3</v>
      </c>
      <c r="CI47" s="22">
        <f t="shared" si="17"/>
        <v>8.0088788985737229E-3</v>
      </c>
      <c r="CJ47" s="22">
        <f t="shared" si="18"/>
        <v>6.5074205771250785E-3</v>
      </c>
      <c r="CK47" s="22">
        <f t="shared" si="19"/>
        <v>6.4145512587110882E-3</v>
      </c>
      <c r="CL47" s="22">
        <f t="shared" si="20"/>
        <v>9.8811430275011908E-3</v>
      </c>
      <c r="CM47" s="22">
        <f t="shared" si="21"/>
        <v>5.5416398688774701E-3</v>
      </c>
      <c r="CN47" s="22">
        <f t="shared" si="22"/>
        <v>8.1855699375409496E-3</v>
      </c>
      <c r="CO47" s="22">
        <f t="shared" si="23"/>
        <v>1.1024451653133724E-2</v>
      </c>
      <c r="CP47" s="22">
        <f t="shared" si="24"/>
        <v>6.5921485832386032E-3</v>
      </c>
      <c r="CQ47" s="22">
        <f t="shared" si="25"/>
        <v>8.4327421525737453E-3</v>
      </c>
    </row>
    <row r="48" spans="1:95" x14ac:dyDescent="0.25">
      <c r="A48" s="88" t="s">
        <v>47</v>
      </c>
      <c r="B48" s="88">
        <v>91549.341973999995</v>
      </c>
      <c r="C48" s="88">
        <v>677.31344695999996</v>
      </c>
      <c r="D48" s="88">
        <v>1426.0819227</v>
      </c>
      <c r="E48" s="88">
        <v>10967.410103</v>
      </c>
      <c r="F48" s="88">
        <v>10959.811436</v>
      </c>
      <c r="G48" s="88">
        <v>232.15475043999999</v>
      </c>
      <c r="H48" s="88">
        <v>14252.560127000001</v>
      </c>
      <c r="I48" s="88">
        <v>349.95974017999998</v>
      </c>
      <c r="J48" s="88">
        <v>689.98464119000005</v>
      </c>
      <c r="K48" s="88">
        <v>831.70354635000001</v>
      </c>
      <c r="L48" s="88">
        <v>35.055031137</v>
      </c>
      <c r="M48" s="88">
        <v>119.65323952999999</v>
      </c>
      <c r="N48" s="88">
        <v>87.285125852999997</v>
      </c>
      <c r="O48" s="25"/>
      <c r="P48" s="25" t="s">
        <v>47</v>
      </c>
      <c r="Q48" s="88">
        <v>0</v>
      </c>
      <c r="R48" s="25">
        <v>902.47985049394902</v>
      </c>
      <c r="S48" s="25">
        <v>35.431727333688102</v>
      </c>
      <c r="T48" s="25">
        <v>353.45183991363899</v>
      </c>
      <c r="U48" s="25">
        <v>353.45183991363899</v>
      </c>
      <c r="V48" s="25">
        <v>2525.3917824545501</v>
      </c>
      <c r="W48" s="88">
        <v>0</v>
      </c>
      <c r="X48" s="25">
        <v>694.45043498146401</v>
      </c>
      <c r="Y48" s="25">
        <v>120.494441671647</v>
      </c>
      <c r="Z48" s="25">
        <v>4966.4555175975102</v>
      </c>
      <c r="AA48" s="25">
        <v>92240.202513092707</v>
      </c>
      <c r="AB48" s="25">
        <v>1349.02952232895</v>
      </c>
      <c r="AC48" s="25">
        <v>515.970877114068</v>
      </c>
      <c r="AD48" s="25">
        <v>846.19204210851103</v>
      </c>
      <c r="AE48" s="25">
        <v>0</v>
      </c>
      <c r="AF48" s="88">
        <v>0</v>
      </c>
      <c r="AG48" s="25">
        <v>838.73320465076699</v>
      </c>
      <c r="AH48" s="25">
        <v>838.73320465076699</v>
      </c>
      <c r="AI48" s="25">
        <v>0</v>
      </c>
      <c r="AJ48" s="25">
        <v>328.22685568165298</v>
      </c>
      <c r="AK48" s="25">
        <v>49.4225247382223</v>
      </c>
      <c r="AL48" s="88">
        <v>3845.4032288051599</v>
      </c>
      <c r="AM48" s="25">
        <v>273.12413321928102</v>
      </c>
      <c r="AN48" s="25">
        <v>0</v>
      </c>
      <c r="AO48" s="25">
        <v>88.153226058438705</v>
      </c>
      <c r="AP48" s="25">
        <v>683.61148478788698</v>
      </c>
      <c r="AQ48" s="25">
        <v>0</v>
      </c>
      <c r="AR48" s="88">
        <v>15773.7329308795</v>
      </c>
      <c r="AS48" s="25">
        <v>1293.6017585127599</v>
      </c>
      <c r="AT48" s="25">
        <v>143.73351521266301</v>
      </c>
      <c r="AU48" s="25">
        <v>1437.3352737254199</v>
      </c>
      <c r="AV48" s="25">
        <v>0.303979200284068</v>
      </c>
      <c r="AW48" s="25">
        <v>628.72979635848799</v>
      </c>
      <c r="AX48" s="25">
        <v>1.2157364140721001</v>
      </c>
      <c r="AY48" s="25">
        <v>1660.8449241299199</v>
      </c>
      <c r="AZ48" s="25">
        <v>1.10521579953372</v>
      </c>
      <c r="BA48" s="25">
        <v>32.769639793426897</v>
      </c>
      <c r="BB48" s="25">
        <v>616.71023799445504</v>
      </c>
      <c r="BC48" s="25">
        <v>0.99469451291632904</v>
      </c>
      <c r="BD48" s="25">
        <v>0</v>
      </c>
      <c r="BE48" s="25">
        <v>106.87986492281</v>
      </c>
      <c r="BF48" s="25">
        <v>11060.105278381199</v>
      </c>
      <c r="BG48" s="25">
        <v>11052.4703654319</v>
      </c>
      <c r="BH48" s="25">
        <v>7.6349129492881804</v>
      </c>
      <c r="BI48" s="25">
        <v>1.24889325661248</v>
      </c>
      <c r="BJ48" s="25">
        <v>0</v>
      </c>
      <c r="BK48" s="25">
        <v>270.77781463868899</v>
      </c>
      <c r="BL48" s="25">
        <v>10.389025824500999</v>
      </c>
      <c r="BM48" s="25">
        <v>4085.9815250141901</v>
      </c>
      <c r="BN48" s="25">
        <v>16.578231108428799</v>
      </c>
      <c r="BO48" s="25">
        <v>20.999093908408899</v>
      </c>
      <c r="BP48" s="25">
        <v>5837.7488180360097</v>
      </c>
      <c r="BQ48" s="25">
        <v>204.512104606512</v>
      </c>
      <c r="BR48" s="25">
        <v>3.7577323953769</v>
      </c>
      <c r="BS48" s="25">
        <v>45.313841812529901</v>
      </c>
      <c r="BT48" s="25">
        <v>0</v>
      </c>
      <c r="BU48" s="25">
        <v>233.93841108395699</v>
      </c>
      <c r="BV48" s="25">
        <v>77.052804592748402</v>
      </c>
      <c r="BW48" s="25">
        <v>0</v>
      </c>
      <c r="BX48" s="25">
        <v>0</v>
      </c>
      <c r="BY48" s="25">
        <v>265.946666991543</v>
      </c>
      <c r="BZ48" s="88">
        <v>0</v>
      </c>
      <c r="CA48" s="25">
        <v>0</v>
      </c>
      <c r="CB48" s="25">
        <v>14352.7686107023</v>
      </c>
      <c r="CC48" s="25">
        <v>94.1393261384043</v>
      </c>
      <c r="CE48" s="22">
        <f t="shared" si="13"/>
        <v>7.5463190034606225E-3</v>
      </c>
      <c r="CF48" s="22">
        <f t="shared" si="14"/>
        <v>9.2985571985240052E-3</v>
      </c>
      <c r="CG48" s="22">
        <f t="shared" si="15"/>
        <v>7.8910971707109416E-3</v>
      </c>
      <c r="CH48" s="22">
        <f t="shared" si="16"/>
        <v>8.4518746459424782E-3</v>
      </c>
      <c r="CI48" s="22">
        <f t="shared" si="17"/>
        <v>8.4544273387351099E-3</v>
      </c>
      <c r="CJ48" s="22">
        <f t="shared" si="18"/>
        <v>7.6830676114809475E-3</v>
      </c>
      <c r="CK48" s="22">
        <f t="shared" si="19"/>
        <v>7.0309111352187745E-3</v>
      </c>
      <c r="CL48" s="22">
        <f t="shared" si="20"/>
        <v>9.978575626564545E-3</v>
      </c>
      <c r="CM48" s="22">
        <f t="shared" si="21"/>
        <v>6.4723089832288416E-3</v>
      </c>
      <c r="CN48" s="22">
        <f t="shared" si="22"/>
        <v>8.4521201473977368E-3</v>
      </c>
      <c r="CO48" s="22">
        <f t="shared" si="23"/>
        <v>1.0745852577221212E-2</v>
      </c>
      <c r="CP48" s="22">
        <f t="shared" si="24"/>
        <v>7.030333194080321E-3</v>
      </c>
      <c r="CQ48" s="22">
        <f t="shared" si="25"/>
        <v>9.9455685829073163E-3</v>
      </c>
    </row>
    <row r="49" spans="1:95" x14ac:dyDescent="0.25">
      <c r="A49" s="88" t="s">
        <v>48</v>
      </c>
      <c r="B49" s="88">
        <v>72824.125308000002</v>
      </c>
      <c r="C49" s="88">
        <v>560.11772052000003</v>
      </c>
      <c r="D49" s="88">
        <v>1190.9575421</v>
      </c>
      <c r="E49" s="88">
        <v>9577.3667361999997</v>
      </c>
      <c r="F49" s="88">
        <v>9576.0115700000006</v>
      </c>
      <c r="G49" s="88">
        <v>246.033387</v>
      </c>
      <c r="H49" s="88">
        <v>10939.482394000001</v>
      </c>
      <c r="I49" s="88">
        <v>293.61208956000002</v>
      </c>
      <c r="J49" s="88">
        <v>525.45081557000003</v>
      </c>
      <c r="K49" s="88">
        <v>626.99904458000003</v>
      </c>
      <c r="L49" s="88">
        <v>28.726202371999999</v>
      </c>
      <c r="M49" s="88">
        <v>76.155567219000005</v>
      </c>
      <c r="N49" s="88">
        <v>89.695351333000005</v>
      </c>
      <c r="O49" s="25"/>
      <c r="P49" s="25" t="s">
        <v>48</v>
      </c>
      <c r="Q49" s="88">
        <v>0</v>
      </c>
      <c r="R49" s="25">
        <v>689.79056128926902</v>
      </c>
      <c r="S49" s="25">
        <v>29.026819803885498</v>
      </c>
      <c r="T49" s="25">
        <v>296.370165756907</v>
      </c>
      <c r="U49" s="25">
        <v>296.370165756907</v>
      </c>
      <c r="V49" s="25">
        <v>1930.2276655928399</v>
      </c>
      <c r="W49" s="88">
        <v>0</v>
      </c>
      <c r="X49" s="25">
        <v>528.32350507234696</v>
      </c>
      <c r="Y49" s="25">
        <v>76.651149178508902</v>
      </c>
      <c r="Z49" s="25">
        <v>3795.9994043281999</v>
      </c>
      <c r="AA49" s="25">
        <v>73315.276609291293</v>
      </c>
      <c r="AB49" s="25">
        <v>1031.1008353278301</v>
      </c>
      <c r="AC49" s="25">
        <v>394.37093779282998</v>
      </c>
      <c r="AD49" s="25">
        <v>646.768151513117</v>
      </c>
      <c r="AE49" s="25">
        <v>0</v>
      </c>
      <c r="AF49" s="88">
        <v>0</v>
      </c>
      <c r="AG49" s="25">
        <v>631.97863113690801</v>
      </c>
      <c r="AH49" s="25">
        <v>631.97863113690801</v>
      </c>
      <c r="AI49" s="25">
        <v>0</v>
      </c>
      <c r="AJ49" s="25">
        <v>250.87290451598</v>
      </c>
      <c r="AK49" s="25">
        <v>37.774997211141098</v>
      </c>
      <c r="AL49" s="88">
        <v>2939.1492698951001</v>
      </c>
      <c r="AM49" s="25">
        <v>208.756338946369</v>
      </c>
      <c r="AN49" s="25">
        <v>0</v>
      </c>
      <c r="AO49" s="25">
        <v>90.426915557133796</v>
      </c>
      <c r="AP49" s="25">
        <v>564.97988309220295</v>
      </c>
      <c r="AQ49" s="25">
        <v>0</v>
      </c>
      <c r="AR49" s="88">
        <v>12094.2968890579</v>
      </c>
      <c r="AS49" s="25">
        <v>1079.1552806120001</v>
      </c>
      <c r="AT49" s="25">
        <v>119.90613949855801</v>
      </c>
      <c r="AU49" s="25">
        <v>1199.06142011056</v>
      </c>
      <c r="AV49" s="25">
        <v>0.23233969785803299</v>
      </c>
      <c r="AW49" s="25">
        <v>480.55559135672399</v>
      </c>
      <c r="AX49" s="25">
        <v>1.06134758974189</v>
      </c>
      <c r="AY49" s="25">
        <v>1269.4302698858701</v>
      </c>
      <c r="AZ49" s="25">
        <v>0.96486134834680903</v>
      </c>
      <c r="BA49" s="25">
        <v>28.608135921559501</v>
      </c>
      <c r="BB49" s="25">
        <v>538.39256676422099</v>
      </c>
      <c r="BC49" s="25">
        <v>0.86837506517413798</v>
      </c>
      <c r="BD49" s="25">
        <v>0</v>
      </c>
      <c r="BE49" s="25">
        <v>93.306918015619701</v>
      </c>
      <c r="BF49" s="25">
        <v>9650.2474740441903</v>
      </c>
      <c r="BG49" s="25">
        <v>9648.8881889793101</v>
      </c>
      <c r="BH49" s="25">
        <v>1.3592850648750801</v>
      </c>
      <c r="BI49" s="25">
        <v>1.0902934379426401</v>
      </c>
      <c r="BJ49" s="25">
        <v>0</v>
      </c>
      <c r="BK49" s="25">
        <v>236.39101641892199</v>
      </c>
      <c r="BL49" s="25">
        <v>9.0696939345337508</v>
      </c>
      <c r="BM49" s="25">
        <v>3567.0922772091599</v>
      </c>
      <c r="BN49" s="25">
        <v>14.4729216984407</v>
      </c>
      <c r="BO49" s="25">
        <v>18.332360154764402</v>
      </c>
      <c r="BP49" s="25">
        <v>5096.3975765692703</v>
      </c>
      <c r="BQ49" s="25">
        <v>156.31427678922901</v>
      </c>
      <c r="BR49" s="25">
        <v>3.2805291243792598</v>
      </c>
      <c r="BS49" s="25">
        <v>39.559315727222099</v>
      </c>
      <c r="BT49" s="25">
        <v>0</v>
      </c>
      <c r="BU49" s="25">
        <v>247.55892204037701</v>
      </c>
      <c r="BV49" s="25">
        <v>58.893607994086899</v>
      </c>
      <c r="BW49" s="25">
        <v>0</v>
      </c>
      <c r="BX49" s="25">
        <v>0</v>
      </c>
      <c r="BY49" s="25">
        <v>203.27047130449799</v>
      </c>
      <c r="BZ49" s="88">
        <v>0</v>
      </c>
      <c r="CA49" s="25">
        <v>0</v>
      </c>
      <c r="CB49" s="25">
        <v>11007.9302345166</v>
      </c>
      <c r="CC49" s="25">
        <v>71.953336210461401</v>
      </c>
      <c r="CE49" s="22">
        <f t="shared" si="13"/>
        <v>6.7443487884548091E-3</v>
      </c>
      <c r="CF49" s="22">
        <f t="shared" si="14"/>
        <v>8.6806083686997125E-3</v>
      </c>
      <c r="CG49" s="22">
        <f t="shared" si="15"/>
        <v>6.8045062263685533E-3</v>
      </c>
      <c r="CH49" s="22">
        <f t="shared" si="16"/>
        <v>7.6096843580939731E-3</v>
      </c>
      <c r="CI49" s="22">
        <f t="shared" si="17"/>
        <v>7.6103311328089345E-3</v>
      </c>
      <c r="CJ49" s="22">
        <f t="shared" si="18"/>
        <v>6.200520421145151E-3</v>
      </c>
      <c r="CK49" s="22">
        <f t="shared" si="19"/>
        <v>6.25695421879749E-3</v>
      </c>
      <c r="CL49" s="22">
        <f t="shared" si="20"/>
        <v>9.3936056960058096E-3</v>
      </c>
      <c r="CM49" s="22">
        <f t="shared" si="21"/>
        <v>5.4670949539409987E-3</v>
      </c>
      <c r="CN49" s="22">
        <f t="shared" si="22"/>
        <v>7.9419364350763692E-3</v>
      </c>
      <c r="CO49" s="22">
        <f t="shared" si="23"/>
        <v>1.0464920771376191E-2</v>
      </c>
      <c r="CP49" s="22">
        <f t="shared" si="24"/>
        <v>6.5074948241637467E-3</v>
      </c>
      <c r="CQ49" s="22">
        <f t="shared" si="25"/>
        <v>8.1560996557983254E-3</v>
      </c>
    </row>
    <row r="50" spans="1:95" x14ac:dyDescent="0.25">
      <c r="A50" s="88" t="s">
        <v>49</v>
      </c>
      <c r="B50" s="88">
        <v>86805.739748000007</v>
      </c>
      <c r="C50" s="88">
        <v>628.86684056000001</v>
      </c>
      <c r="D50" s="88">
        <v>1525.438733</v>
      </c>
      <c r="E50" s="88">
        <v>11815.864012</v>
      </c>
      <c r="F50" s="88">
        <v>11812.575989000001</v>
      </c>
      <c r="G50" s="88">
        <v>356.99019923999998</v>
      </c>
      <c r="H50" s="88">
        <v>12255.309101000001</v>
      </c>
      <c r="I50" s="88">
        <v>334.52453523000003</v>
      </c>
      <c r="J50" s="88">
        <v>624.22168089000002</v>
      </c>
      <c r="K50" s="88">
        <v>705.89032535000001</v>
      </c>
      <c r="L50" s="88">
        <v>29.470585915000001</v>
      </c>
      <c r="M50" s="88">
        <v>70.132494441999995</v>
      </c>
      <c r="N50" s="88">
        <v>119.37650495</v>
      </c>
      <c r="O50" s="25"/>
      <c r="P50" s="25" t="s">
        <v>49</v>
      </c>
      <c r="Q50" s="88">
        <v>0</v>
      </c>
      <c r="R50" s="25">
        <v>769.32814070501104</v>
      </c>
      <c r="S50" s="25">
        <v>29.863700354511</v>
      </c>
      <c r="T50" s="25">
        <v>338.343167760803</v>
      </c>
      <c r="U50" s="25">
        <v>338.343167760803</v>
      </c>
      <c r="V50" s="25">
        <v>2152.7958154387202</v>
      </c>
      <c r="W50" s="88">
        <v>0</v>
      </c>
      <c r="X50" s="25">
        <v>628.69393062756706</v>
      </c>
      <c r="Y50" s="25">
        <v>70.812909584507906</v>
      </c>
      <c r="Z50" s="25">
        <v>4233.7038982841796</v>
      </c>
      <c r="AA50" s="25">
        <v>87533.039320763506</v>
      </c>
      <c r="AB50" s="25">
        <v>1149.9936459655401</v>
      </c>
      <c r="AC50" s="25">
        <v>439.84456226777297</v>
      </c>
      <c r="AD50" s="25">
        <v>721.34512489470205</v>
      </c>
      <c r="AE50" s="25">
        <v>0</v>
      </c>
      <c r="AF50" s="88">
        <v>0</v>
      </c>
      <c r="AG50" s="25">
        <v>713.10971941951698</v>
      </c>
      <c r="AH50" s="25">
        <v>713.10971941951698</v>
      </c>
      <c r="AI50" s="25">
        <v>0</v>
      </c>
      <c r="AJ50" s="25">
        <v>279.80023737287797</v>
      </c>
      <c r="AK50" s="25">
        <v>42.130718430904203</v>
      </c>
      <c r="AL50" s="88">
        <v>3278.05431911919</v>
      </c>
      <c r="AM50" s="25">
        <v>232.82737959333801</v>
      </c>
      <c r="AN50" s="25">
        <v>0</v>
      </c>
      <c r="AO50" s="25">
        <v>120.522332564989</v>
      </c>
      <c r="AP50" s="25">
        <v>635.60343333580204</v>
      </c>
      <c r="AQ50" s="25">
        <v>0</v>
      </c>
      <c r="AR50" s="88">
        <v>13563.942787128601</v>
      </c>
      <c r="AS50" s="25">
        <v>1384.6860970431601</v>
      </c>
      <c r="AT50" s="25">
        <v>153.85400870367101</v>
      </c>
      <c r="AU50" s="25">
        <v>1538.54010574683</v>
      </c>
      <c r="AV50" s="25">
        <v>0.25913005865669297</v>
      </c>
      <c r="AW50" s="25">
        <v>535.96688991693497</v>
      </c>
      <c r="AX50" s="25">
        <v>1.3108261436075299</v>
      </c>
      <c r="AY50" s="25">
        <v>1415.80424651062</v>
      </c>
      <c r="AZ50" s="25">
        <v>1.19166004224463</v>
      </c>
      <c r="BA50" s="25">
        <v>35.332720797213298</v>
      </c>
      <c r="BB50" s="25">
        <v>664.94637955477594</v>
      </c>
      <c r="BC50" s="25">
        <v>1.0724940498174</v>
      </c>
      <c r="BD50" s="25">
        <v>0</v>
      </c>
      <c r="BE50" s="25">
        <v>115.239486267023</v>
      </c>
      <c r="BF50" s="25">
        <v>11920.2445209747</v>
      </c>
      <c r="BG50" s="25">
        <v>11916.9409643907</v>
      </c>
      <c r="BH50" s="25">
        <v>3.3035565839701899</v>
      </c>
      <c r="BI50" s="25">
        <v>1.34657612801688</v>
      </c>
      <c r="BJ50" s="25">
        <v>0</v>
      </c>
      <c r="BK50" s="25">
        <v>291.95675630637601</v>
      </c>
      <c r="BL50" s="25">
        <v>11.201607001552</v>
      </c>
      <c r="BM50" s="25">
        <v>4405.5673971664</v>
      </c>
      <c r="BN50" s="25">
        <v>17.874900795438599</v>
      </c>
      <c r="BO50" s="25">
        <v>22.641540251382001</v>
      </c>
      <c r="BP50" s="25">
        <v>6294.34891029139</v>
      </c>
      <c r="BQ50" s="25">
        <v>174.33837993051901</v>
      </c>
      <c r="BR50" s="25">
        <v>4.0516445229374396</v>
      </c>
      <c r="BS50" s="25">
        <v>48.858065072548499</v>
      </c>
      <c r="BT50" s="25">
        <v>0</v>
      </c>
      <c r="BU50" s="25">
        <v>359.527620604167</v>
      </c>
      <c r="BV50" s="25">
        <v>65.684435089024305</v>
      </c>
      <c r="BW50" s="25">
        <v>0</v>
      </c>
      <c r="BX50" s="25">
        <v>0</v>
      </c>
      <c r="BY50" s="25">
        <v>226.70887440782599</v>
      </c>
      <c r="BZ50" s="88">
        <v>0</v>
      </c>
      <c r="CA50" s="25">
        <v>0</v>
      </c>
      <c r="CB50" s="25">
        <v>12352.399427165999</v>
      </c>
      <c r="CC50" s="25">
        <v>80.250042308294994</v>
      </c>
      <c r="CE50" s="22">
        <f t="shared" si="13"/>
        <v>8.3784732999784822E-3</v>
      </c>
      <c r="CF50" s="22">
        <f t="shared" si="14"/>
        <v>1.0712272203449542E-2</v>
      </c>
      <c r="CG50" s="22">
        <f t="shared" si="15"/>
        <v>8.5885932115177688E-3</v>
      </c>
      <c r="CH50" s="22">
        <f t="shared" si="16"/>
        <v>8.8339294416974554E-3</v>
      </c>
      <c r="CI50" s="22">
        <f t="shared" si="17"/>
        <v>8.8350733563860358E-3</v>
      </c>
      <c r="CJ50" s="22">
        <f t="shared" si="18"/>
        <v>7.1078180005192254E-3</v>
      </c>
      <c r="CK50" s="22">
        <f t="shared" si="19"/>
        <v>7.9223074151655946E-3</v>
      </c>
      <c r="CL50" s="22">
        <f t="shared" si="20"/>
        <v>1.1415104509980106E-2</v>
      </c>
      <c r="CM50" s="22">
        <f t="shared" si="21"/>
        <v>7.1645216346709001E-3</v>
      </c>
      <c r="CN50" s="22">
        <f t="shared" si="22"/>
        <v>1.0227359421504168E-2</v>
      </c>
      <c r="CO50" s="22">
        <f t="shared" si="23"/>
        <v>1.3339213568567385E-2</v>
      </c>
      <c r="CP50" s="22">
        <f t="shared" si="24"/>
        <v>9.7018528703640902E-3</v>
      </c>
      <c r="CQ50" s="22">
        <f t="shared" si="25"/>
        <v>9.5984349304657924E-3</v>
      </c>
    </row>
    <row r="51" spans="1:95" x14ac:dyDescent="0.25">
      <c r="A51" s="88" t="s">
        <v>50</v>
      </c>
      <c r="B51" s="88">
        <v>4202.6631111999995</v>
      </c>
      <c r="C51" s="88">
        <v>29.08947723</v>
      </c>
      <c r="D51" s="88">
        <v>79.575960080000002</v>
      </c>
      <c r="E51" s="88">
        <v>605.70524188000002</v>
      </c>
      <c r="F51" s="88">
        <v>603.93941018999999</v>
      </c>
      <c r="G51" s="88">
        <v>15.449215842999999</v>
      </c>
      <c r="H51" s="88">
        <v>689.52189279000004</v>
      </c>
      <c r="I51" s="88">
        <v>14.723708425</v>
      </c>
      <c r="J51" s="88">
        <v>31.086532391999999</v>
      </c>
      <c r="K51" s="88">
        <v>30.478591574999999</v>
      </c>
      <c r="L51" s="88">
        <v>1.3986677631</v>
      </c>
      <c r="M51" s="88">
        <v>3.552954765</v>
      </c>
      <c r="N51" s="88">
        <v>5.3473138759000003</v>
      </c>
      <c r="O51" s="25"/>
      <c r="P51" s="25" t="s">
        <v>50</v>
      </c>
      <c r="Q51" s="88">
        <v>0</v>
      </c>
      <c r="R51" s="25">
        <v>44.604759760151602</v>
      </c>
      <c r="S51" s="25">
        <v>1.4159617852059301</v>
      </c>
      <c r="T51" s="25">
        <v>14.884484820428799</v>
      </c>
      <c r="U51" s="25">
        <v>14.884484820428799</v>
      </c>
      <c r="V51" s="25">
        <v>124.81660577957599</v>
      </c>
      <c r="W51" s="88">
        <v>0</v>
      </c>
      <c r="X51" s="25">
        <v>31.2766309630208</v>
      </c>
      <c r="Y51" s="25">
        <v>3.5817656675793201</v>
      </c>
      <c r="Z51" s="25">
        <v>245.46527048646001</v>
      </c>
      <c r="AA51" s="25">
        <v>4233.7591334953704</v>
      </c>
      <c r="AB51" s="25">
        <v>66.675317399380901</v>
      </c>
      <c r="AC51" s="25">
        <v>25.501671222951099</v>
      </c>
      <c r="AD51" s="25">
        <v>41.822744665700803</v>
      </c>
      <c r="AE51" s="25">
        <v>0</v>
      </c>
      <c r="AF51" s="88">
        <v>0</v>
      </c>
      <c r="AG51" s="25">
        <v>30.769294024693501</v>
      </c>
      <c r="AH51" s="25">
        <v>30.769294024693501</v>
      </c>
      <c r="AI51" s="25">
        <v>0</v>
      </c>
      <c r="AJ51" s="25">
        <v>16.2224970247964</v>
      </c>
      <c r="AK51" s="25">
        <v>2.4426907205692001</v>
      </c>
      <c r="AL51" s="88">
        <v>190.05773938497799</v>
      </c>
      <c r="AM51" s="25">
        <v>13.4990575314935</v>
      </c>
      <c r="AN51" s="25">
        <v>0</v>
      </c>
      <c r="AO51" s="25">
        <v>5.3936853326034599</v>
      </c>
      <c r="AP51" s="25">
        <v>29.377507391987201</v>
      </c>
      <c r="AQ51" s="25">
        <v>0</v>
      </c>
      <c r="AR51" s="88">
        <v>764.33984258998896</v>
      </c>
      <c r="AS51" s="25">
        <v>72.121701364109896</v>
      </c>
      <c r="AT51" s="25">
        <v>8.0135196728340894</v>
      </c>
      <c r="AU51" s="25">
        <v>80.135221036943904</v>
      </c>
      <c r="AV51" s="25">
        <v>1.50240638395178E-2</v>
      </c>
      <c r="AW51" s="25">
        <v>31.0747446021484</v>
      </c>
      <c r="AX51" s="25">
        <v>6.6950327661943199E-2</v>
      </c>
      <c r="AY51" s="25">
        <v>82.086716853846795</v>
      </c>
      <c r="AZ51" s="25">
        <v>6.0863949910988299E-2</v>
      </c>
      <c r="BA51" s="25">
        <v>1.8046159268506401</v>
      </c>
      <c r="BB51" s="25">
        <v>33.962079471111103</v>
      </c>
      <c r="BC51" s="25">
        <v>5.4777565590259897E-2</v>
      </c>
      <c r="BD51" s="25">
        <v>0</v>
      </c>
      <c r="BE51" s="25">
        <v>5.8858481654789196</v>
      </c>
      <c r="BF51" s="25">
        <v>610.42934441897705</v>
      </c>
      <c r="BG51" s="25">
        <v>608.65683045932099</v>
      </c>
      <c r="BH51" s="25">
        <v>1.77251395965541</v>
      </c>
      <c r="BI51" s="25">
        <v>6.8776240017195997E-2</v>
      </c>
      <c r="BJ51" s="25">
        <v>0</v>
      </c>
      <c r="BK51" s="25">
        <v>14.911668230845899</v>
      </c>
      <c r="BL51" s="25">
        <v>0.57212096804951496</v>
      </c>
      <c r="BM51" s="25">
        <v>225.014053473106</v>
      </c>
      <c r="BN51" s="25">
        <v>0.912958694312626</v>
      </c>
      <c r="BO51" s="25">
        <v>1.1564147469369499</v>
      </c>
      <c r="BP51" s="25">
        <v>321.48334369505602</v>
      </c>
      <c r="BQ51" s="25">
        <v>10.1079409753274</v>
      </c>
      <c r="BR51" s="25">
        <v>0.20693745035466801</v>
      </c>
      <c r="BS51" s="25">
        <v>2.4954215540380398</v>
      </c>
      <c r="BT51" s="25">
        <v>0</v>
      </c>
      <c r="BU51" s="25">
        <v>15.5506113632831</v>
      </c>
      <c r="BV51" s="25">
        <v>3.8083076665130902</v>
      </c>
      <c r="BW51" s="25">
        <v>0</v>
      </c>
      <c r="BX51" s="25">
        <v>0</v>
      </c>
      <c r="BY51" s="25">
        <v>13.144324711003501</v>
      </c>
      <c r="BZ51" s="88">
        <v>0</v>
      </c>
      <c r="CA51" s="25">
        <v>0</v>
      </c>
      <c r="CB51" s="25">
        <v>694.10145156721001</v>
      </c>
      <c r="CC51" s="25">
        <v>4.6528028896786697</v>
      </c>
      <c r="CE51" s="22">
        <f t="shared" si="13"/>
        <v>7.3991232398572899E-3</v>
      </c>
      <c r="CF51" s="22">
        <f t="shared" si="14"/>
        <v>9.9015241734958272E-3</v>
      </c>
      <c r="CG51" s="22">
        <f t="shared" si="15"/>
        <v>7.0280139426739038E-3</v>
      </c>
      <c r="CH51" s="22">
        <f t="shared" si="16"/>
        <v>7.799342340697386E-3</v>
      </c>
      <c r="CI51" s="22">
        <f t="shared" si="17"/>
        <v>7.8110820220142459E-3</v>
      </c>
      <c r="CJ51" s="22">
        <f t="shared" si="18"/>
        <v>6.5631499561864389E-3</v>
      </c>
      <c r="CK51" s="22">
        <f t="shared" si="19"/>
        <v>6.6416437608380809E-3</v>
      </c>
      <c r="CL51" s="22">
        <f t="shared" si="20"/>
        <v>1.0919558496269209E-2</v>
      </c>
      <c r="CM51" s="22">
        <f t="shared" si="21"/>
        <v>6.1151423588731409E-3</v>
      </c>
      <c r="CN51" s="22">
        <f t="shared" si="22"/>
        <v>9.5379226752705208E-3</v>
      </c>
      <c r="CO51" s="22">
        <f t="shared" si="23"/>
        <v>1.2364639095992129E-2</v>
      </c>
      <c r="CP51" s="22">
        <f t="shared" si="24"/>
        <v>8.1089978581025297E-3</v>
      </c>
      <c r="CQ51" s="22">
        <f t="shared" si="25"/>
        <v>8.6719159899052919E-3</v>
      </c>
    </row>
    <row r="52" spans="1:95" s="27" customFormat="1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25"/>
      <c r="Q52" s="87"/>
      <c r="R52" s="25"/>
      <c r="S52" s="25"/>
      <c r="T52" s="25"/>
      <c r="U52" s="25"/>
      <c r="V52" s="25"/>
      <c r="W52" s="88"/>
      <c r="X52" s="25"/>
      <c r="Y52" s="25"/>
      <c r="Z52" s="25"/>
      <c r="AA52" s="25"/>
      <c r="AB52" s="25"/>
      <c r="AC52" s="25"/>
      <c r="AD52" s="25"/>
      <c r="AE52" s="25"/>
      <c r="AF52" s="88"/>
      <c r="AG52" s="25"/>
      <c r="AH52" s="25"/>
      <c r="AI52" s="25"/>
      <c r="AJ52" s="25"/>
      <c r="AK52" s="25"/>
      <c r="AL52" s="88"/>
      <c r="AM52" s="25"/>
      <c r="AN52" s="25"/>
      <c r="AO52" s="25"/>
      <c r="AP52" s="25"/>
      <c r="AQ52" s="25"/>
      <c r="AR52" s="88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88"/>
      <c r="CA52" s="25"/>
      <c r="CB52" s="25"/>
      <c r="CC52" s="25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</row>
    <row r="53" spans="1:95" s="27" customFormat="1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25"/>
      <c r="Q53" s="87"/>
      <c r="R53" s="25"/>
      <c r="S53" s="25"/>
      <c r="T53" s="25"/>
      <c r="U53" s="25"/>
      <c r="V53" s="25"/>
      <c r="W53" s="88"/>
      <c r="X53" s="25"/>
      <c r="Y53" s="25"/>
      <c r="Z53" s="25"/>
      <c r="AA53" s="25"/>
      <c r="AB53" s="25"/>
      <c r="AC53" s="25"/>
      <c r="AD53" s="25"/>
      <c r="AE53" s="25"/>
      <c r="AF53" s="88"/>
      <c r="AG53" s="25"/>
      <c r="AH53" s="25"/>
      <c r="AI53" s="25"/>
      <c r="AJ53" s="25"/>
      <c r="AK53" s="25"/>
      <c r="AL53" s="88"/>
      <c r="AM53" s="25"/>
      <c r="AN53" s="25"/>
      <c r="AO53" s="25"/>
      <c r="AP53" s="25"/>
      <c r="AQ53" s="25"/>
      <c r="AR53" s="88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88"/>
      <c r="CA53" s="25"/>
      <c r="CB53" s="25"/>
      <c r="CC53" s="25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</row>
    <row r="54" spans="1:95" x14ac:dyDescent="0.25">
      <c r="A54" s="87" t="s">
        <v>51</v>
      </c>
      <c r="B54" s="88">
        <v>586.44008063000001</v>
      </c>
      <c r="C54" s="88">
        <v>2.4740838818999999</v>
      </c>
      <c r="D54" s="88">
        <v>8.5964421007999992</v>
      </c>
      <c r="E54" s="88">
        <v>79.479816920999994</v>
      </c>
      <c r="F54" s="88">
        <v>79.479816920999994</v>
      </c>
      <c r="G54" s="88">
        <v>1.4105196325</v>
      </c>
      <c r="H54" s="88">
        <v>108.56040976</v>
      </c>
      <c r="I54" s="88">
        <v>2.5489620547</v>
      </c>
      <c r="J54" s="88">
        <v>4.6562896522999999</v>
      </c>
      <c r="K54" s="88">
        <v>5.3177302236999999</v>
      </c>
      <c r="L54" s="88">
        <v>0.27561639510000002</v>
      </c>
      <c r="M54" s="88">
        <v>0.69713995900000003</v>
      </c>
      <c r="N54" s="88">
        <v>0.65828495419999999</v>
      </c>
      <c r="O54" s="25"/>
      <c r="P54" s="27" t="s">
        <v>51</v>
      </c>
      <c r="Q54" s="87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88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88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88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88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5">
        <v>0</v>
      </c>
      <c r="BE54" s="25">
        <v>0</v>
      </c>
      <c r="BF54" s="25">
        <v>0</v>
      </c>
      <c r="BG54" s="25">
        <v>0</v>
      </c>
      <c r="BH54" s="25">
        <v>0</v>
      </c>
      <c r="BI54" s="25">
        <v>0</v>
      </c>
      <c r="BJ54" s="25">
        <v>0</v>
      </c>
      <c r="BK54" s="25">
        <v>0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0</v>
      </c>
      <c r="BR54" s="25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88">
        <v>0</v>
      </c>
      <c r="CA54" s="25">
        <v>0</v>
      </c>
      <c r="CB54" s="25">
        <v>0</v>
      </c>
      <c r="CC54" s="25">
        <v>0</v>
      </c>
      <c r="CE54" s="22">
        <f>+(AA54-B54)/B54</f>
        <v>-1</v>
      </c>
      <c r="CF54" s="22">
        <f>+(AP54-C54)/C54</f>
        <v>-1</v>
      </c>
      <c r="CG54" s="22">
        <f>+(AU54-D54)/D54</f>
        <v>-1</v>
      </c>
      <c r="CH54" s="22">
        <f t="shared" ref="CH54:CI56" si="26">+(BF54-E54)/E54</f>
        <v>-1</v>
      </c>
      <c r="CI54" s="22">
        <f t="shared" si="26"/>
        <v>-1</v>
      </c>
      <c r="CJ54" s="22">
        <f>+(BU54-G54)/G54</f>
        <v>-1</v>
      </c>
      <c r="CK54" s="22">
        <f>+(CB54-H54)/H54</f>
        <v>-1</v>
      </c>
      <c r="CL54" s="22">
        <f>+(T54-I54)/I54</f>
        <v>-1</v>
      </c>
      <c r="CM54" s="22">
        <f>+(V54-J54)/J54</f>
        <v>-1</v>
      </c>
      <c r="CN54" s="79">
        <f>+(AH54-K54)/K54</f>
        <v>-1</v>
      </c>
      <c r="CO54" s="79">
        <f>+(S54-L54)/L54</f>
        <v>-1</v>
      </c>
      <c r="CP54" s="79">
        <f>+(Y54-M54)/M54</f>
        <v>-1</v>
      </c>
      <c r="CQ54" s="79">
        <f>+(AO54-N54)/N54</f>
        <v>-1</v>
      </c>
    </row>
    <row r="55" spans="1:95" s="27" customFormat="1" x14ac:dyDescent="0.25">
      <c r="A55" s="87" t="s">
        <v>1</v>
      </c>
      <c r="B55" s="88">
        <v>220229.63813000001</v>
      </c>
      <c r="C55" s="88">
        <v>419.13727627999998</v>
      </c>
      <c r="D55" s="88">
        <v>4797.2135713999996</v>
      </c>
      <c r="E55" s="88">
        <v>35125.224626000003</v>
      </c>
      <c r="F55" s="88">
        <v>34461.371608000001</v>
      </c>
      <c r="G55" s="88">
        <v>655.21179337000001</v>
      </c>
      <c r="H55" s="88">
        <v>8278.4739577</v>
      </c>
      <c r="I55" s="88">
        <v>907.92905114999996</v>
      </c>
      <c r="J55" s="88">
        <v>2142.611797</v>
      </c>
      <c r="K55" s="88">
        <v>2477.9506075999998</v>
      </c>
      <c r="L55" s="88">
        <v>98.631465032999998</v>
      </c>
      <c r="M55" s="88">
        <v>409.81278182</v>
      </c>
      <c r="N55" s="88">
        <v>191.21710031999999</v>
      </c>
      <c r="O55" s="25"/>
      <c r="P55" s="27" t="s">
        <v>1</v>
      </c>
      <c r="Q55" s="87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88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88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88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88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5">
        <v>0</v>
      </c>
      <c r="BE55" s="25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88">
        <v>0</v>
      </c>
      <c r="CA55" s="25">
        <v>0</v>
      </c>
      <c r="CB55" s="25">
        <v>0</v>
      </c>
      <c r="CC55" s="25">
        <v>0</v>
      </c>
      <c r="CD55"/>
      <c r="CE55" s="22">
        <f>+(AA55-B55)/B55</f>
        <v>-1</v>
      </c>
      <c r="CF55" s="22">
        <f>+(AP55-C55)/C55</f>
        <v>-1</v>
      </c>
      <c r="CG55" s="22">
        <f>+(AU55-D55)/D55</f>
        <v>-1</v>
      </c>
      <c r="CH55" s="22">
        <f t="shared" si="26"/>
        <v>-1</v>
      </c>
      <c r="CI55" s="22">
        <f t="shared" si="26"/>
        <v>-1</v>
      </c>
      <c r="CJ55" s="22">
        <f>+(BU55-G55)/G55</f>
        <v>-1</v>
      </c>
      <c r="CK55" s="22">
        <f>+(CB55-H55)/H55</f>
        <v>-1</v>
      </c>
      <c r="CL55" s="22">
        <f>+(T55-I55)/I55</f>
        <v>-1</v>
      </c>
      <c r="CM55" s="22">
        <f>+(V55-J55)/J55</f>
        <v>-1</v>
      </c>
      <c r="CN55" s="79">
        <f>+(AH55-K55)/K55</f>
        <v>-1</v>
      </c>
      <c r="CO55" s="79">
        <f>+(S55-L55)/L55</f>
        <v>-1</v>
      </c>
      <c r="CP55" s="79">
        <f>+(Y55-M55)/M55</f>
        <v>-1</v>
      </c>
      <c r="CQ55" s="79">
        <f>+(AO55-N55)/N55</f>
        <v>-1</v>
      </c>
    </row>
    <row r="56" spans="1:95" s="27" customFormat="1" x14ac:dyDescent="0.25">
      <c r="A56" s="87" t="s">
        <v>11</v>
      </c>
      <c r="B56" s="88">
        <v>1408.3707179999999</v>
      </c>
      <c r="C56" s="88">
        <v>11.106065899000001</v>
      </c>
      <c r="D56" s="88">
        <v>29.186917031</v>
      </c>
      <c r="E56" s="88">
        <v>194.45096353</v>
      </c>
      <c r="F56" s="88">
        <v>193.40297781999999</v>
      </c>
      <c r="G56" s="88">
        <v>3.4282202801000001</v>
      </c>
      <c r="H56" s="88">
        <v>223.27907145</v>
      </c>
      <c r="I56" s="88">
        <v>6.1723062839000002</v>
      </c>
      <c r="J56" s="88">
        <v>9.6881446211999993</v>
      </c>
      <c r="K56" s="88">
        <v>12.872211253</v>
      </c>
      <c r="L56" s="88">
        <v>0.64215775060000002</v>
      </c>
      <c r="M56" s="88">
        <v>1.5395709094000001</v>
      </c>
      <c r="N56" s="88">
        <v>1.6589925179</v>
      </c>
      <c r="O56" s="25"/>
      <c r="P56" s="27" t="s">
        <v>11</v>
      </c>
      <c r="Q56" s="87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88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88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88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88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25">
        <v>0</v>
      </c>
      <c r="BS56" s="25">
        <v>0</v>
      </c>
      <c r="BT56" s="25">
        <v>0</v>
      </c>
      <c r="BU56" s="25">
        <v>0</v>
      </c>
      <c r="BV56" s="25">
        <v>0</v>
      </c>
      <c r="BW56" s="25">
        <v>0</v>
      </c>
      <c r="BX56" s="25">
        <v>0</v>
      </c>
      <c r="BY56" s="25">
        <v>0</v>
      </c>
      <c r="BZ56" s="88">
        <v>0</v>
      </c>
      <c r="CA56" s="25">
        <v>0</v>
      </c>
      <c r="CB56" s="25">
        <v>0</v>
      </c>
      <c r="CC56" s="25">
        <v>0</v>
      </c>
      <c r="CD56"/>
      <c r="CE56" s="22">
        <f>+(AA56-B56)/B56</f>
        <v>-1</v>
      </c>
      <c r="CF56" s="22">
        <f>+(AP56-C56)/C56</f>
        <v>-1</v>
      </c>
      <c r="CG56" s="22">
        <f>+(AU56-D56)/D56</f>
        <v>-1</v>
      </c>
      <c r="CH56" s="22">
        <f t="shared" si="26"/>
        <v>-1</v>
      </c>
      <c r="CI56" s="22">
        <f t="shared" si="26"/>
        <v>-1</v>
      </c>
      <c r="CJ56" s="22">
        <f>+(BU56-G56)/G56</f>
        <v>-1</v>
      </c>
      <c r="CK56" s="22">
        <f>+(CB56-H56)/H56</f>
        <v>-1</v>
      </c>
      <c r="CL56" s="22">
        <f>+(T56-I56)/I56</f>
        <v>-1</v>
      </c>
      <c r="CM56" s="22">
        <f>+(V56-J56)/J56</f>
        <v>-1</v>
      </c>
      <c r="CN56" s="79">
        <f>+(AH56-K56)/K56</f>
        <v>-1</v>
      </c>
      <c r="CO56" s="79">
        <f>+(S56-L56)/L56</f>
        <v>-1</v>
      </c>
      <c r="CP56" s="79">
        <f>+(Y56-M56)/M56</f>
        <v>-1</v>
      </c>
      <c r="CQ56" s="79">
        <f>+(AO56-N56)/N56</f>
        <v>-1</v>
      </c>
    </row>
    <row r="57" spans="1:95" s="27" customFormat="1" x14ac:dyDescent="0.25">
      <c r="A57" s="87" t="s">
        <v>58</v>
      </c>
      <c r="B57" s="88">
        <v>5120.5129739000004</v>
      </c>
      <c r="C57" s="88">
        <v>46.173403270000001</v>
      </c>
      <c r="D57" s="88">
        <v>85.278447555</v>
      </c>
      <c r="E57" s="88">
        <v>662.35316856999998</v>
      </c>
      <c r="F57" s="88">
        <v>662.11957559999996</v>
      </c>
      <c r="G57" s="88">
        <v>13.511516266999999</v>
      </c>
      <c r="H57" s="88">
        <v>718.16456144000006</v>
      </c>
      <c r="I57" s="88">
        <v>25.899231718999999</v>
      </c>
      <c r="J57" s="88">
        <v>33.444391951999997</v>
      </c>
      <c r="K57" s="88">
        <v>53.068489262999996</v>
      </c>
      <c r="L57" s="88">
        <v>2.7300577600000002</v>
      </c>
      <c r="M57" s="88">
        <v>6.2187761771999996</v>
      </c>
      <c r="N57" s="88">
        <v>6.5031183215999997</v>
      </c>
      <c r="O57" s="25"/>
      <c r="P57" s="27" t="s">
        <v>58</v>
      </c>
      <c r="Q57" s="87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88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88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88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88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5">
        <v>0</v>
      </c>
      <c r="BG57" s="25">
        <v>0</v>
      </c>
      <c r="BH57" s="25">
        <v>0</v>
      </c>
      <c r="BI57" s="25">
        <v>0</v>
      </c>
      <c r="BJ57" s="25">
        <v>0</v>
      </c>
      <c r="BK57" s="25">
        <v>0</v>
      </c>
      <c r="BL57" s="25">
        <v>0</v>
      </c>
      <c r="BM57" s="25">
        <v>0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0</v>
      </c>
      <c r="BT57" s="25">
        <v>0</v>
      </c>
      <c r="BU57" s="25">
        <v>0</v>
      </c>
      <c r="BV57" s="25">
        <v>0</v>
      </c>
      <c r="BW57" s="25">
        <v>0</v>
      </c>
      <c r="BX57" s="25">
        <v>0</v>
      </c>
      <c r="BY57" s="25">
        <v>0</v>
      </c>
      <c r="BZ57" s="88">
        <v>0</v>
      </c>
      <c r="CA57" s="25">
        <v>0</v>
      </c>
      <c r="CB57" s="25">
        <v>0</v>
      </c>
      <c r="CC57" s="25">
        <v>0</v>
      </c>
      <c r="CE57" s="79">
        <f>+(AA57-B57)/B57</f>
        <v>-1</v>
      </c>
      <c r="CF57" s="79">
        <f>+(AP57-C57)/C57</f>
        <v>-1</v>
      </c>
      <c r="CG57" s="79">
        <f>+(AU57-D57)/D57</f>
        <v>-1</v>
      </c>
      <c r="CH57" s="79">
        <f>+(BF57-E57)/E57</f>
        <v>-1</v>
      </c>
      <c r="CI57" s="79">
        <f>+(BG57-F57)/F57</f>
        <v>-1</v>
      </c>
      <c r="CJ57" s="79">
        <f>+(BU57-G57)/G57</f>
        <v>-1</v>
      </c>
      <c r="CK57" s="79">
        <f>+(CB57-H57)/H57</f>
        <v>-1</v>
      </c>
      <c r="CL57" s="79">
        <f>+(T57-I57)/I57</f>
        <v>-1</v>
      </c>
      <c r="CM57" s="79">
        <f>+(V57-J57)/J57</f>
        <v>-1</v>
      </c>
      <c r="CN57" s="79">
        <f>+(AH57-K57)/K57</f>
        <v>-1</v>
      </c>
      <c r="CO57" s="79">
        <f>+(S57-L57)/L57</f>
        <v>-1</v>
      </c>
      <c r="CP57" s="79">
        <f>+(Y57-M57)/M57</f>
        <v>-1</v>
      </c>
      <c r="CQ57" s="79">
        <f>+(AO57-N57)/N57</f>
        <v>-1</v>
      </c>
    </row>
    <row r="58" spans="1:95" s="27" customFormat="1" x14ac:dyDescent="0.25">
      <c r="A58" s="87" t="s">
        <v>75</v>
      </c>
      <c r="B58" s="88">
        <v>353.99763740999998</v>
      </c>
      <c r="C58" s="88">
        <v>2.9655428961000001</v>
      </c>
      <c r="D58" s="88">
        <v>5.9411712665999996</v>
      </c>
      <c r="E58" s="88">
        <v>45.935728359000002</v>
      </c>
      <c r="F58" s="88">
        <v>45.861408570000002</v>
      </c>
      <c r="G58" s="88">
        <v>0.92742906800000002</v>
      </c>
      <c r="H58" s="88">
        <v>51.913579818999999</v>
      </c>
      <c r="I58" s="88">
        <v>1.6449635736999999</v>
      </c>
      <c r="J58" s="88">
        <v>2.4165021113999998</v>
      </c>
      <c r="K58" s="88">
        <v>3.4448735381</v>
      </c>
      <c r="L58" s="88">
        <v>0.17018022229999999</v>
      </c>
      <c r="M58" s="88">
        <v>0.41722129790000001</v>
      </c>
      <c r="N58" s="88">
        <v>0.39972218230000001</v>
      </c>
      <c r="O58" s="25"/>
      <c r="P58" s="27" t="s">
        <v>176</v>
      </c>
      <c r="Q58" s="87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88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88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88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88">
        <v>0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</v>
      </c>
      <c r="BO58" s="25">
        <v>0</v>
      </c>
      <c r="BP58" s="25">
        <v>0</v>
      </c>
      <c r="BQ58" s="25">
        <v>0</v>
      </c>
      <c r="BR58" s="25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88">
        <v>0</v>
      </c>
      <c r="CA58" s="25">
        <v>0</v>
      </c>
      <c r="CB58" s="25">
        <v>0</v>
      </c>
      <c r="CC58" s="25">
        <v>0</v>
      </c>
      <c r="CE58" s="79">
        <f>+(AA58-B58)/B58</f>
        <v>-1</v>
      </c>
      <c r="CF58" s="79">
        <f>+(AP58-C58)/C58</f>
        <v>-1</v>
      </c>
      <c r="CG58" s="79">
        <f>+(AU58-D58)/D58</f>
        <v>-1</v>
      </c>
      <c r="CH58" s="79">
        <f>+(BF58-E58)/E58</f>
        <v>-1</v>
      </c>
      <c r="CI58" s="79">
        <f>+(BG58-F58)/F58</f>
        <v>-1</v>
      </c>
      <c r="CJ58" s="79">
        <f>+(BU58-G58)/G58</f>
        <v>-1</v>
      </c>
      <c r="CK58" s="79">
        <f>+(CB58-H58)/H58</f>
        <v>-1</v>
      </c>
      <c r="CL58" s="79">
        <f>+(T58-I58)/I58</f>
        <v>-1</v>
      </c>
      <c r="CM58" s="79">
        <f>+(V58-J58)/J58</f>
        <v>-1</v>
      </c>
      <c r="CN58" s="79">
        <f>+(AH58-K58)/K58</f>
        <v>-1</v>
      </c>
      <c r="CO58" s="79">
        <f>+(S58-L58)/L58</f>
        <v>-1</v>
      </c>
      <c r="CP58" s="79">
        <f>+(Y58-M58)/M58</f>
        <v>-1</v>
      </c>
      <c r="CQ58" s="79">
        <f>+(AO58-N58)/N58</f>
        <v>-1</v>
      </c>
    </row>
    <row r="59" spans="1:95" s="27" customFormat="1" x14ac:dyDescent="0.25">
      <c r="A59" s="87" t="s">
        <v>235</v>
      </c>
      <c r="B59" s="88"/>
      <c r="C59" s="88"/>
      <c r="D59" s="88"/>
      <c r="E59" s="88"/>
      <c r="F59" s="88"/>
      <c r="G59" s="88"/>
      <c r="H59" s="88"/>
      <c r="I59" s="87"/>
      <c r="J59" s="87"/>
      <c r="K59" s="87"/>
      <c r="L59" s="87"/>
      <c r="M59" s="87"/>
      <c r="N59" s="87"/>
      <c r="O59" s="25"/>
      <c r="Q59" s="87"/>
      <c r="R59" s="25"/>
      <c r="S59" s="25"/>
      <c r="T59" s="25"/>
      <c r="U59" s="25"/>
      <c r="V59" s="25"/>
      <c r="W59" s="88"/>
      <c r="X59" s="25"/>
      <c r="Y59" s="25"/>
      <c r="Z59" s="25"/>
      <c r="AA59" s="25"/>
      <c r="AB59" s="25"/>
      <c r="AC59" s="25"/>
      <c r="AD59" s="25"/>
      <c r="AE59" s="25"/>
      <c r="AF59" s="88"/>
      <c r="AG59" s="25"/>
      <c r="AH59" s="25"/>
      <c r="AI59" s="25"/>
      <c r="AJ59" s="25"/>
      <c r="AK59" s="25"/>
      <c r="AL59" s="88"/>
      <c r="AM59" s="25"/>
      <c r="AN59" s="25"/>
      <c r="AO59" s="25"/>
      <c r="AP59" s="25"/>
      <c r="AQ59" s="25"/>
      <c r="AR59" s="88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88"/>
      <c r="CA59" s="25"/>
      <c r="CB59" s="25"/>
      <c r="CC59" s="25"/>
      <c r="CE59" s="22"/>
      <c r="CF59" s="22"/>
      <c r="CG59" s="22"/>
      <c r="CH59" s="22"/>
      <c r="CI59" s="22"/>
      <c r="CJ59" s="22"/>
      <c r="CK59" s="22"/>
      <c r="CL59" s="22"/>
      <c r="CM59" s="22"/>
      <c r="CN59" s="22"/>
    </row>
    <row r="60" spans="1:95" x14ac:dyDescent="0.25">
      <c r="R60" s="25"/>
      <c r="CE60" s="22"/>
      <c r="CF60" s="22"/>
      <c r="CG60" s="22"/>
      <c r="CH60" s="22"/>
      <c r="CI60" s="22"/>
      <c r="CJ60" s="22"/>
      <c r="CK60" s="22"/>
      <c r="CL60" s="22"/>
      <c r="CM60" s="22"/>
      <c r="CN60" s="22"/>
    </row>
    <row r="61" spans="1:95" x14ac:dyDescent="0.25">
      <c r="A61" s="1" t="s">
        <v>55</v>
      </c>
      <c r="B61" s="1">
        <f>SUM(B3:B56)</f>
        <v>2419459.5720022321</v>
      </c>
      <c r="C61" s="1">
        <f t="shared" ref="C61:N61" si="27">SUM(C3:C56)</f>
        <v>17102.710352155405</v>
      </c>
      <c r="D61" s="1">
        <f t="shared" si="27"/>
        <v>42099.291257719808</v>
      </c>
      <c r="E61" s="1">
        <f t="shared" si="27"/>
        <v>335927.45561045094</v>
      </c>
      <c r="F61" s="1">
        <f t="shared" si="27"/>
        <v>334350.746771159</v>
      </c>
      <c r="G61" s="1">
        <f t="shared" si="27"/>
        <v>8182.8563666441005</v>
      </c>
      <c r="H61" s="1">
        <f t="shared" si="27"/>
        <v>337778.97106887202</v>
      </c>
      <c r="I61" s="1">
        <f t="shared" si="27"/>
        <v>9726.0166769415027</v>
      </c>
      <c r="J61" s="1">
        <f t="shared" si="27"/>
        <v>17135.8954538875</v>
      </c>
      <c r="K61" s="1">
        <f t="shared" si="27"/>
        <v>20848.469406942302</v>
      </c>
      <c r="L61" s="1">
        <f t="shared" si="27"/>
        <v>953.06565317230002</v>
      </c>
      <c r="M61" s="1">
        <f t="shared" si="27"/>
        <v>2475.0849893219006</v>
      </c>
      <c r="N61" s="1">
        <f t="shared" si="27"/>
        <v>2835.8661966927002</v>
      </c>
      <c r="Q61" s="1">
        <f t="shared" ref="Q61:BZ61" si="28">SUM(Q3:Q56)</f>
        <v>0</v>
      </c>
      <c r="R61" s="1">
        <f t="shared" si="28"/>
        <v>20628.006712383129</v>
      </c>
      <c r="S61" s="1">
        <f t="shared" si="28"/>
        <v>865.01928131844807</v>
      </c>
      <c r="T61" s="1">
        <f t="shared" si="28"/>
        <v>10718.743979561414</v>
      </c>
      <c r="U61" s="1">
        <f t="shared" si="28"/>
        <v>10718.743979561414</v>
      </c>
      <c r="V61" s="1">
        <f t="shared" si="28"/>
        <v>57723.890967929699</v>
      </c>
      <c r="W61" s="1">
        <f t="shared" si="28"/>
        <v>0</v>
      </c>
      <c r="X61" s="1">
        <f t="shared" si="28"/>
        <v>15487.527684276816</v>
      </c>
      <c r="Y61" s="1">
        <f t="shared" si="28"/>
        <v>2081.997297837564</v>
      </c>
      <c r="Z61" s="1">
        <f t="shared" si="28"/>
        <v>113518.9311170225</v>
      </c>
      <c r="AA61" s="1">
        <f t="shared" si="28"/>
        <v>2216187.2086289404</v>
      </c>
      <c r="AB61" s="1">
        <f t="shared" si="28"/>
        <v>30835.900227271482</v>
      </c>
      <c r="AC61" s="1">
        <f t="shared" si="28"/>
        <v>11794.192826669878</v>
      </c>
      <c r="AD61" s="1">
        <f t="shared" si="28"/>
        <v>19342.47341415743</v>
      </c>
      <c r="AE61" s="1">
        <f t="shared" si="28"/>
        <v>0</v>
      </c>
      <c r="AF61" s="1">
        <f t="shared" si="28"/>
        <v>0</v>
      </c>
      <c r="AG61" s="1">
        <f t="shared" si="28"/>
        <v>19759.706193176571</v>
      </c>
      <c r="AH61" s="1">
        <f t="shared" si="28"/>
        <v>19759.706193176571</v>
      </c>
      <c r="AI61" s="1">
        <f t="shared" si="28"/>
        <v>0</v>
      </c>
      <c r="AJ61" s="1">
        <f t="shared" si="28"/>
        <v>7501.1880587631085</v>
      </c>
      <c r="AK61" s="1">
        <f t="shared" si="28"/>
        <v>1129.6577611068517</v>
      </c>
      <c r="AL61" s="1">
        <f t="shared" si="28"/>
        <v>87894.364365363828</v>
      </c>
      <c r="AM61" s="1">
        <f t="shared" si="28"/>
        <v>6242.4654441621315</v>
      </c>
      <c r="AN61" s="1">
        <f t="shared" si="28"/>
        <v>0</v>
      </c>
      <c r="AO61" s="1">
        <f t="shared" si="28"/>
        <v>2896.8672086624583</v>
      </c>
      <c r="AP61" s="1">
        <f t="shared" si="28"/>
        <v>16856.50545040414</v>
      </c>
      <c r="AQ61" s="1">
        <f t="shared" si="28"/>
        <v>0</v>
      </c>
      <c r="AR61" s="1">
        <f t="shared" si="28"/>
        <v>364270.57993667678</v>
      </c>
      <c r="AS61" s="1">
        <f t="shared" si="28"/>
        <v>33829.273206578975</v>
      </c>
      <c r="AT61" s="1">
        <f t="shared" si="28"/>
        <v>3758.808244986476</v>
      </c>
      <c r="AU61" s="1">
        <f t="shared" si="28"/>
        <v>37588.081451565435</v>
      </c>
      <c r="AV61" s="1">
        <f t="shared" si="28"/>
        <v>6.9483411521961873</v>
      </c>
      <c r="AW61" s="1">
        <f t="shared" si="28"/>
        <v>14370.322333955946</v>
      </c>
      <c r="AX61" s="1">
        <f t="shared" si="28"/>
        <v>33.265314337571034</v>
      </c>
      <c r="AY61" s="1">
        <f t="shared" si="28"/>
        <v>37962.043663198536</v>
      </c>
      <c r="AZ61" s="1">
        <f t="shared" si="28"/>
        <v>30.241198608654418</v>
      </c>
      <c r="BA61" s="1">
        <f t="shared" si="28"/>
        <v>896.65151613853538</v>
      </c>
      <c r="BB61" s="1">
        <f t="shared" si="28"/>
        <v>16874.586938196346</v>
      </c>
      <c r="BC61" s="1">
        <f t="shared" si="28"/>
        <v>27.21707766368668</v>
      </c>
      <c r="BD61" s="1">
        <f t="shared" si="28"/>
        <v>0</v>
      </c>
      <c r="BE61" s="1">
        <f t="shared" si="28"/>
        <v>2924.4748925559702</v>
      </c>
      <c r="BF61" s="1">
        <f t="shared" si="28"/>
        <v>303335.86187153409</v>
      </c>
      <c r="BG61" s="1">
        <f t="shared" si="28"/>
        <v>302420.58963387343</v>
      </c>
      <c r="BH61" s="1">
        <f t="shared" si="28"/>
        <v>915.27223766036377</v>
      </c>
      <c r="BI61" s="1">
        <f t="shared" si="28"/>
        <v>34.172555865745828</v>
      </c>
      <c r="BJ61" s="1">
        <f t="shared" si="28"/>
        <v>0</v>
      </c>
      <c r="BK61" s="1">
        <f t="shared" si="28"/>
        <v>7409.0929447888038</v>
      </c>
      <c r="BL61" s="1">
        <f t="shared" si="28"/>
        <v>284.26723816377074</v>
      </c>
      <c r="BM61" s="1">
        <f t="shared" si="28"/>
        <v>111801.70978025979</v>
      </c>
      <c r="BN61" s="1">
        <f t="shared" si="28"/>
        <v>453.61794858297361</v>
      </c>
      <c r="BO61" s="1">
        <f t="shared" si="28"/>
        <v>574.5827284743134</v>
      </c>
      <c r="BP61" s="1">
        <f t="shared" si="28"/>
        <v>159734.00032379871</v>
      </c>
      <c r="BQ61" s="1">
        <f t="shared" si="28"/>
        <v>4673.8792333820202</v>
      </c>
      <c r="BR61" s="1">
        <f t="shared" si="28"/>
        <v>102.82007791141071</v>
      </c>
      <c r="BS61" s="1">
        <f t="shared" si="28"/>
        <v>1239.8890985274038</v>
      </c>
      <c r="BT61" s="1">
        <f t="shared" si="28"/>
        <v>0</v>
      </c>
      <c r="BU61" s="1">
        <f t="shared" si="28"/>
        <v>7580.5469695231759</v>
      </c>
      <c r="BV61" s="1">
        <f t="shared" si="28"/>
        <v>1761.2121617102664</v>
      </c>
      <c r="BW61" s="1">
        <f t="shared" si="28"/>
        <v>0</v>
      </c>
      <c r="BX61" s="1">
        <f t="shared" si="28"/>
        <v>0</v>
      </c>
      <c r="BY61" s="1">
        <f t="shared" si="28"/>
        <v>6078.1808648323477</v>
      </c>
      <c r="BZ61" s="1">
        <f t="shared" si="28"/>
        <v>0</v>
      </c>
      <c r="CA61" s="1">
        <f>SUM(CA3:CA56)</f>
        <v>0</v>
      </c>
      <c r="CB61" s="1">
        <f>SUM(CB3:CB56)</f>
        <v>331789.77574701328</v>
      </c>
      <c r="CC61" s="1">
        <f>SUM(CC3:CC56)</f>
        <v>2151.758356501613</v>
      </c>
      <c r="CE61" s="22">
        <f>+(AA61-B61)/B61</f>
        <v>-8.4015606512107557E-2</v>
      </c>
      <c r="CF61" s="22">
        <f>+(AP61-C61)/C61</f>
        <v>-1.4395665755997378E-2</v>
      </c>
      <c r="CG61" s="22">
        <f>+(AU61-D61)/D61</f>
        <v>-0.10715643117453066</v>
      </c>
      <c r="CH61" s="22">
        <f>+(BF61-E61)/E61</f>
        <v>-9.7019738025553956E-2</v>
      </c>
      <c r="CI61" s="22">
        <f>+(BG61-F61)/F61</f>
        <v>-9.5498985558239685E-2</v>
      </c>
      <c r="CJ61" s="22">
        <f>+(BU61-G61)/G61</f>
        <v>-7.3606253138711733E-2</v>
      </c>
      <c r="CK61" s="22">
        <f>+(CB61-H61)/H61</f>
        <v>-1.7731107720846146E-2</v>
      </c>
      <c r="CL61" s="22">
        <f>+(U61-I61)/I61</f>
        <v>0.10206925770274224</v>
      </c>
      <c r="CM61" s="22">
        <f>+(X61-J61)/J61</f>
        <v>-9.6193850741353032E-2</v>
      </c>
      <c r="CN61" s="22">
        <f>+(AH61-K61)/K61</f>
        <v>-5.2222692827665583E-2</v>
      </c>
      <c r="CO61" s="22">
        <f>+(S61-L61)/L61</f>
        <v>-9.2382273519969652E-2</v>
      </c>
      <c r="CP61" s="22">
        <f>+(Y61-M61)/M61</f>
        <v>-0.15881785602523121</v>
      </c>
      <c r="CQ61" s="22">
        <f>+(AO61-N61)/N61</f>
        <v>2.1510539545518726E-2</v>
      </c>
    </row>
    <row r="62" spans="1:95" x14ac:dyDescent="0.25">
      <c r="A62" s="87" t="s">
        <v>56</v>
      </c>
      <c r="B62" s="88">
        <f>SUM(B2:B51)</f>
        <v>2197235.1230736021</v>
      </c>
      <c r="C62" s="88">
        <f t="shared" ref="C62:N62" si="29">SUM(C2:C51)</f>
        <v>16669.992926094506</v>
      </c>
      <c r="D62" s="88">
        <f t="shared" si="29"/>
        <v>37264.294327188007</v>
      </c>
      <c r="E62" s="88">
        <f t="shared" si="29"/>
        <v>300528.30020399997</v>
      </c>
      <c r="F62" s="88">
        <f t="shared" si="29"/>
        <v>299616.49236841797</v>
      </c>
      <c r="G62" s="88">
        <f t="shared" si="29"/>
        <v>7522.8058333615008</v>
      </c>
      <c r="H62" s="88">
        <f t="shared" si="29"/>
        <v>329168.65762996202</v>
      </c>
      <c r="I62" s="88">
        <f t="shared" si="29"/>
        <v>8809.3663574529037</v>
      </c>
      <c r="J62" s="88">
        <f t="shared" si="29"/>
        <v>14978.939222614001</v>
      </c>
      <c r="K62" s="88">
        <f t="shared" si="29"/>
        <v>18352.328857865599</v>
      </c>
      <c r="L62" s="88">
        <f t="shared" si="29"/>
        <v>853.51641399360005</v>
      </c>
      <c r="M62" s="88">
        <f t="shared" si="29"/>
        <v>2063.0354966335003</v>
      </c>
      <c r="N62" s="88">
        <f t="shared" si="29"/>
        <v>2642.3318189006</v>
      </c>
      <c r="Q62" s="88">
        <f t="shared" ref="Q62:BZ62" si="30">SUM(Q2:Q51)</f>
        <v>0</v>
      </c>
      <c r="R62" s="88">
        <f t="shared" si="30"/>
        <v>20628.006712383129</v>
      </c>
      <c r="S62" s="88">
        <f t="shared" si="30"/>
        <v>865.01928131844807</v>
      </c>
      <c r="T62" s="88">
        <f t="shared" si="30"/>
        <v>10718.743979561414</v>
      </c>
      <c r="U62" s="88">
        <f t="shared" si="30"/>
        <v>10718.743979561414</v>
      </c>
      <c r="V62" s="88">
        <f t="shared" si="30"/>
        <v>57723.890967929699</v>
      </c>
      <c r="W62" s="88">
        <f t="shared" si="30"/>
        <v>0</v>
      </c>
      <c r="X62" s="88">
        <f t="shared" si="30"/>
        <v>15487.527684276816</v>
      </c>
      <c r="Y62" s="88">
        <f t="shared" si="30"/>
        <v>2081.997297837564</v>
      </c>
      <c r="Z62" s="88">
        <f t="shared" si="30"/>
        <v>113518.9311170225</v>
      </c>
      <c r="AA62" s="88">
        <f t="shared" si="30"/>
        <v>2216187.2086289404</v>
      </c>
      <c r="AB62" s="88">
        <f t="shared" si="30"/>
        <v>30835.900227271482</v>
      </c>
      <c r="AC62" s="88">
        <f t="shared" si="30"/>
        <v>11794.192826669878</v>
      </c>
      <c r="AD62" s="88">
        <f t="shared" si="30"/>
        <v>19342.47341415743</v>
      </c>
      <c r="AE62" s="88">
        <f t="shared" si="30"/>
        <v>0</v>
      </c>
      <c r="AF62" s="88">
        <f t="shared" si="30"/>
        <v>0</v>
      </c>
      <c r="AG62" s="88">
        <f t="shared" si="30"/>
        <v>19759.706193176571</v>
      </c>
      <c r="AH62" s="88">
        <f t="shared" si="30"/>
        <v>19759.706193176571</v>
      </c>
      <c r="AI62" s="88">
        <f t="shared" si="30"/>
        <v>0</v>
      </c>
      <c r="AJ62" s="88">
        <f t="shared" si="30"/>
        <v>7501.1880587631085</v>
      </c>
      <c r="AK62" s="88">
        <f t="shared" si="30"/>
        <v>1129.6577611068517</v>
      </c>
      <c r="AL62" s="88">
        <f t="shared" si="30"/>
        <v>87894.364365363828</v>
      </c>
      <c r="AM62" s="88">
        <f t="shared" si="30"/>
        <v>6242.4654441621315</v>
      </c>
      <c r="AN62" s="88">
        <f t="shared" si="30"/>
        <v>0</v>
      </c>
      <c r="AO62" s="88">
        <f t="shared" si="30"/>
        <v>2896.8672086624583</v>
      </c>
      <c r="AP62" s="88">
        <f t="shared" si="30"/>
        <v>16856.50545040414</v>
      </c>
      <c r="AQ62" s="88">
        <f t="shared" si="30"/>
        <v>0</v>
      </c>
      <c r="AR62" s="88">
        <f t="shared" si="30"/>
        <v>364270.57993667678</v>
      </c>
      <c r="AS62" s="88">
        <f t="shared" si="30"/>
        <v>33829.273206578975</v>
      </c>
      <c r="AT62" s="88">
        <f t="shared" si="30"/>
        <v>3758.808244986476</v>
      </c>
      <c r="AU62" s="88">
        <f t="shared" si="30"/>
        <v>37588.081451565435</v>
      </c>
      <c r="AV62" s="88">
        <f t="shared" si="30"/>
        <v>6.9483411521961873</v>
      </c>
      <c r="AW62" s="88">
        <f t="shared" si="30"/>
        <v>14370.322333955946</v>
      </c>
      <c r="AX62" s="88">
        <f t="shared" si="30"/>
        <v>33.265314337571034</v>
      </c>
      <c r="AY62" s="88">
        <f t="shared" si="30"/>
        <v>37962.043663198536</v>
      </c>
      <c r="AZ62" s="88">
        <f t="shared" si="30"/>
        <v>30.241198608654418</v>
      </c>
      <c r="BA62" s="88">
        <f t="shared" si="30"/>
        <v>896.65151613853538</v>
      </c>
      <c r="BB62" s="88">
        <f t="shared" si="30"/>
        <v>16874.586938196346</v>
      </c>
      <c r="BC62" s="88">
        <f t="shared" si="30"/>
        <v>27.21707766368668</v>
      </c>
      <c r="BD62" s="88">
        <f t="shared" si="30"/>
        <v>0</v>
      </c>
      <c r="BE62" s="88">
        <f t="shared" si="30"/>
        <v>2924.4748925559702</v>
      </c>
      <c r="BF62" s="88">
        <f t="shared" si="30"/>
        <v>303335.86187153409</v>
      </c>
      <c r="BG62" s="88">
        <f t="shared" si="30"/>
        <v>302420.58963387343</v>
      </c>
      <c r="BH62" s="88">
        <f t="shared" si="30"/>
        <v>915.27223766036377</v>
      </c>
      <c r="BI62" s="88">
        <f t="shared" si="30"/>
        <v>34.172555865745828</v>
      </c>
      <c r="BJ62" s="88">
        <f t="shared" si="30"/>
        <v>0</v>
      </c>
      <c r="BK62" s="88">
        <f t="shared" si="30"/>
        <v>7409.0929447888038</v>
      </c>
      <c r="BL62" s="88">
        <f t="shared" si="30"/>
        <v>284.26723816377074</v>
      </c>
      <c r="BM62" s="88">
        <f t="shared" si="30"/>
        <v>111801.70978025979</v>
      </c>
      <c r="BN62" s="88">
        <f t="shared" si="30"/>
        <v>453.61794858297361</v>
      </c>
      <c r="BO62" s="88">
        <f t="shared" si="30"/>
        <v>574.5827284743134</v>
      </c>
      <c r="BP62" s="88">
        <f t="shared" si="30"/>
        <v>159734.00032379871</v>
      </c>
      <c r="BQ62" s="88">
        <f t="shared" si="30"/>
        <v>4673.8792333820202</v>
      </c>
      <c r="BR62" s="88">
        <f t="shared" si="30"/>
        <v>102.82007791141071</v>
      </c>
      <c r="BS62" s="88">
        <f t="shared" si="30"/>
        <v>1239.8890985274038</v>
      </c>
      <c r="BT62" s="88">
        <f t="shared" si="30"/>
        <v>0</v>
      </c>
      <c r="BU62" s="88">
        <f t="shared" si="30"/>
        <v>7580.5469695231759</v>
      </c>
      <c r="BV62" s="88">
        <f t="shared" si="30"/>
        <v>1761.2121617102664</v>
      </c>
      <c r="BW62" s="88">
        <f t="shared" si="30"/>
        <v>0</v>
      </c>
      <c r="BX62" s="88">
        <f t="shared" si="30"/>
        <v>0</v>
      </c>
      <c r="BY62" s="88">
        <f t="shared" si="30"/>
        <v>6078.1808648323477</v>
      </c>
      <c r="BZ62" s="88">
        <f t="shared" si="30"/>
        <v>0</v>
      </c>
      <c r="CA62" s="88">
        <f>SUM(CA2:CA51)</f>
        <v>0</v>
      </c>
      <c r="CB62" s="88">
        <f>SUM(CB2:CB51)</f>
        <v>331789.77574701328</v>
      </c>
      <c r="CC62" s="88">
        <f>SUM(CC2:CC51)</f>
        <v>2151.758356501613</v>
      </c>
    </row>
    <row r="63" spans="1:95" x14ac:dyDescent="0.25">
      <c r="A63" s="87" t="s">
        <v>239</v>
      </c>
      <c r="B63" s="88">
        <f>+B3+B5+B8+B9+B11+B12+B14+B15+B16+B17+B18+B19+B20+B21+B22+B23+B24+B25+B26+B28+B30+B31+B33+B34+B35+B36+B37+B39+B40+B41+B42+B43+B44+B46+B47+B49+B50+B10</f>
        <v>1801716.4972069019</v>
      </c>
      <c r="C63" s="88">
        <f t="shared" ref="C63:N63" si="31">+C3+C5+C8+C9+C11+C12+C14+C15+C16+C17+C18+C19+C20+C21+C22+C23+C24+C25+C26+C28+C30+C31+C33+C34+C35+C36+C37+C39+C40+C41+C42+C43+C44+C46+C47+C49+C50+C10</f>
        <v>13779.824258336506</v>
      </c>
      <c r="D63" s="88">
        <f t="shared" si="31"/>
        <v>30641.379031178003</v>
      </c>
      <c r="E63" s="88">
        <f t="shared" si="31"/>
        <v>245628.73528159998</v>
      </c>
      <c r="F63" s="88">
        <f t="shared" si="31"/>
        <v>245401.77837224805</v>
      </c>
      <c r="G63" s="88">
        <f t="shared" si="31"/>
        <v>6330.1323764241006</v>
      </c>
      <c r="H63" s="88">
        <f t="shared" si="31"/>
        <v>263453.04815250199</v>
      </c>
      <c r="I63" s="88">
        <f t="shared" si="31"/>
        <v>7410.4505653459009</v>
      </c>
      <c r="J63" s="88">
        <f t="shared" si="31"/>
        <v>12720.200764400002</v>
      </c>
      <c r="K63" s="88">
        <f t="shared" si="31"/>
        <v>15496.241701686597</v>
      </c>
      <c r="L63" s="88">
        <f t="shared" si="31"/>
        <v>708.5109083338001</v>
      </c>
      <c r="M63" s="88">
        <f t="shared" si="31"/>
        <v>1705.6093261667002</v>
      </c>
      <c r="N63" s="88">
        <f t="shared" si="31"/>
        <v>2245.1542593889003</v>
      </c>
      <c r="R63" s="25"/>
    </row>
    <row r="64" spans="1:95" x14ac:dyDescent="0.25">
      <c r="R64" s="25"/>
    </row>
    <row r="65" spans="18:18" x14ac:dyDescent="0.25">
      <c r="R65" s="25"/>
    </row>
    <row r="66" spans="18:18" x14ac:dyDescent="0.25">
      <c r="R66" s="25"/>
    </row>
    <row r="67" spans="18:18" x14ac:dyDescent="0.25">
      <c r="R67" s="25"/>
    </row>
    <row r="68" spans="18:18" x14ac:dyDescent="0.25">
      <c r="R68" s="25"/>
    </row>
    <row r="69" spans="18:18" x14ac:dyDescent="0.25">
      <c r="R69" s="25"/>
    </row>
    <row r="70" spans="18:18" x14ac:dyDescent="0.25">
      <c r="R70" s="25"/>
    </row>
    <row r="71" spans="18:18" x14ac:dyDescent="0.25">
      <c r="R71" s="25"/>
    </row>
    <row r="72" spans="18:18" x14ac:dyDescent="0.25">
      <c r="R72" s="25"/>
    </row>
    <row r="73" spans="18:18" x14ac:dyDescent="0.25">
      <c r="R73" s="25"/>
    </row>
    <row r="74" spans="18:18" x14ac:dyDescent="0.25">
      <c r="R74" s="25"/>
    </row>
    <row r="75" spans="18:18" x14ac:dyDescent="0.25">
      <c r="R75" s="25"/>
    </row>
    <row r="76" spans="18:18" x14ac:dyDescent="0.25">
      <c r="R76" s="25"/>
    </row>
    <row r="77" spans="18:18" x14ac:dyDescent="0.25">
      <c r="R77" s="25"/>
    </row>
    <row r="78" spans="18:18" x14ac:dyDescent="0.25">
      <c r="R78" s="25"/>
    </row>
    <row r="79" spans="18:18" x14ac:dyDescent="0.25">
      <c r="R79" s="2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C3F0-E710-42C0-8923-8208A6C27885}">
  <dimension ref="A1:DV63"/>
  <sheetViews>
    <sheetView zoomScale="85" zoomScaleNormal="85" workbookViewId="0">
      <pane xSplit="1" ySplit="2" topLeftCell="B3" activePane="bottomRight" state="frozen"/>
      <selection activeCell="AY55" sqref="AY55"/>
      <selection pane="topRight" activeCell="AY55" sqref="AY55"/>
      <selection pane="bottomLeft" activeCell="AY55" sqref="AY55"/>
      <selection pane="bottomRight" activeCell="B3" sqref="B3"/>
    </sheetView>
  </sheetViews>
  <sheetFormatPr defaultRowHeight="15" x14ac:dyDescent="0.25"/>
  <cols>
    <col min="1" max="1" width="19.140625" style="87" customWidth="1"/>
    <col min="2" max="13" width="9.140625" style="87" customWidth="1"/>
    <col min="14" max="14" width="15.140625" style="87" bestFit="1" customWidth="1"/>
    <col min="15" max="75" width="9.140625" style="87" customWidth="1"/>
    <col min="76" max="76" width="9.140625" style="87"/>
    <col min="77" max="77" width="9.140625" style="87" customWidth="1"/>
    <col min="78" max="125" width="9.140625" style="87"/>
    <col min="126" max="126" width="9.140625" style="87" customWidth="1"/>
    <col min="127" max="16384" width="9.140625" style="87"/>
  </cols>
  <sheetData>
    <row r="1" spans="1:126" x14ac:dyDescent="0.25">
      <c r="B1" s="87" t="s">
        <v>489</v>
      </c>
      <c r="N1" s="87" t="s">
        <v>490</v>
      </c>
      <c r="BY1" s="87" t="s">
        <v>331</v>
      </c>
    </row>
    <row r="2" spans="1:126" x14ac:dyDescent="0.25">
      <c r="A2" s="87" t="s">
        <v>227</v>
      </c>
      <c r="B2" s="87" t="s">
        <v>59</v>
      </c>
      <c r="C2" s="87" t="s">
        <v>57</v>
      </c>
      <c r="D2" s="87" t="s">
        <v>60</v>
      </c>
      <c r="E2" s="87" t="s">
        <v>54</v>
      </c>
      <c r="F2" s="87" t="s">
        <v>53</v>
      </c>
      <c r="G2" s="87" t="s">
        <v>61</v>
      </c>
      <c r="H2" s="88" t="s">
        <v>62</v>
      </c>
      <c r="I2" s="88" t="s">
        <v>63</v>
      </c>
      <c r="J2" s="88" t="s">
        <v>64</v>
      </c>
      <c r="K2" s="88" t="s">
        <v>68</v>
      </c>
      <c r="L2" s="88" t="s">
        <v>321</v>
      </c>
      <c r="M2" s="88"/>
      <c r="N2" s="87" t="s">
        <v>226</v>
      </c>
      <c r="O2" s="87" t="s">
        <v>458</v>
      </c>
      <c r="P2" s="87" t="s">
        <v>360</v>
      </c>
      <c r="Q2" s="87" t="s">
        <v>131</v>
      </c>
      <c r="R2" s="87" t="s">
        <v>132</v>
      </c>
      <c r="S2" s="87" t="s">
        <v>133</v>
      </c>
      <c r="T2" s="87" t="s">
        <v>335</v>
      </c>
      <c r="U2" s="87" t="s">
        <v>361</v>
      </c>
      <c r="V2" s="87" t="s">
        <v>134</v>
      </c>
      <c r="W2" s="87" t="s">
        <v>59</v>
      </c>
      <c r="X2" s="87" t="s">
        <v>136</v>
      </c>
      <c r="Y2" s="87" t="s">
        <v>137</v>
      </c>
      <c r="Z2" s="87" t="s">
        <v>362</v>
      </c>
      <c r="AA2" s="87" t="s">
        <v>138</v>
      </c>
      <c r="AB2" s="87" t="s">
        <v>459</v>
      </c>
      <c r="AC2" s="87" t="s">
        <v>139</v>
      </c>
      <c r="AD2" s="87" t="s">
        <v>140</v>
      </c>
      <c r="AE2" s="87" t="s">
        <v>141</v>
      </c>
      <c r="AF2" s="87" t="s">
        <v>142</v>
      </c>
      <c r="AG2" s="87" t="s">
        <v>143</v>
      </c>
      <c r="AH2" s="87" t="s">
        <v>460</v>
      </c>
      <c r="AI2" s="87" t="s">
        <v>363</v>
      </c>
      <c r="AJ2" s="87" t="s">
        <v>144</v>
      </c>
      <c r="AK2" s="87" t="s">
        <v>368</v>
      </c>
      <c r="AL2" s="87" t="s">
        <v>461</v>
      </c>
      <c r="AM2" s="87" t="s">
        <v>145</v>
      </c>
      <c r="AN2" s="87" t="s">
        <v>146</v>
      </c>
      <c r="AO2" s="87" t="s">
        <v>60</v>
      </c>
      <c r="AP2" s="87" t="s">
        <v>147</v>
      </c>
      <c r="AQ2" s="87" t="s">
        <v>148</v>
      </c>
      <c r="AR2" s="87" t="s">
        <v>149</v>
      </c>
      <c r="AS2" s="87" t="s">
        <v>150</v>
      </c>
      <c r="AT2" s="87" t="s">
        <v>151</v>
      </c>
      <c r="AU2" s="87" t="s">
        <v>152</v>
      </c>
      <c r="AV2" s="87" t="s">
        <v>153</v>
      </c>
      <c r="AW2" s="87" t="s">
        <v>154</v>
      </c>
      <c r="AX2" s="87" t="s">
        <v>155</v>
      </c>
      <c r="AY2" s="87" t="s">
        <v>156</v>
      </c>
      <c r="AZ2" s="87" t="s">
        <v>54</v>
      </c>
      <c r="BA2" s="87" t="s">
        <v>53</v>
      </c>
      <c r="BB2" s="87" t="s">
        <v>157</v>
      </c>
      <c r="BC2" s="87" t="s">
        <v>158</v>
      </c>
      <c r="BD2" s="87" t="s">
        <v>159</v>
      </c>
      <c r="BE2" s="87" t="s">
        <v>160</v>
      </c>
      <c r="BF2" s="87" t="s">
        <v>161</v>
      </c>
      <c r="BG2" s="87" t="s">
        <v>162</v>
      </c>
      <c r="BH2" s="87" t="s">
        <v>163</v>
      </c>
      <c r="BI2" s="87" t="s">
        <v>164</v>
      </c>
      <c r="BJ2" s="87" t="s">
        <v>165</v>
      </c>
      <c r="BK2" s="87" t="s">
        <v>364</v>
      </c>
      <c r="BL2" s="87" t="s">
        <v>166</v>
      </c>
      <c r="BM2" s="87" t="s">
        <v>167</v>
      </c>
      <c r="BN2" s="87" t="s">
        <v>168</v>
      </c>
      <c r="BO2" s="87" t="s">
        <v>61</v>
      </c>
      <c r="BP2" s="87" t="s">
        <v>369</v>
      </c>
      <c r="BQ2" s="87" t="s">
        <v>169</v>
      </c>
      <c r="BR2" s="87" t="s">
        <v>170</v>
      </c>
      <c r="BS2" s="87" t="s">
        <v>171</v>
      </c>
      <c r="BT2" s="87" t="s">
        <v>172</v>
      </c>
      <c r="BU2" s="87" t="s">
        <v>173</v>
      </c>
      <c r="BV2" s="87" t="s">
        <v>174</v>
      </c>
      <c r="BW2" s="87" t="s">
        <v>370</v>
      </c>
      <c r="BY2" s="87" t="s">
        <v>62</v>
      </c>
      <c r="BZ2" s="87" t="s">
        <v>63</v>
      </c>
      <c r="CA2" s="87" t="s">
        <v>64</v>
      </c>
      <c r="CB2" s="87" t="s">
        <v>68</v>
      </c>
      <c r="CC2" s="87" t="s">
        <v>321</v>
      </c>
    </row>
    <row r="3" spans="1:126" x14ac:dyDescent="0.25">
      <c r="A3" s="42" t="s">
        <v>0</v>
      </c>
      <c r="H3" s="88">
        <v>45304.546692999997</v>
      </c>
      <c r="I3" s="88">
        <v>1.1501684884000001</v>
      </c>
      <c r="J3" s="88">
        <v>61.654621724000002</v>
      </c>
      <c r="K3" s="88">
        <v>852.05530784999996</v>
      </c>
      <c r="L3" s="88">
        <v>69.008696706999999</v>
      </c>
      <c r="M3" s="88"/>
      <c r="N3" s="88" t="s">
        <v>0</v>
      </c>
      <c r="O3" s="88">
        <v>4.68260084687246</v>
      </c>
      <c r="P3" s="88">
        <v>5266.1079718149003</v>
      </c>
      <c r="Q3" s="88">
        <v>1.15327037863673</v>
      </c>
      <c r="R3" s="88">
        <v>1.15327037863673</v>
      </c>
      <c r="S3" s="88">
        <v>1.9040164210387001</v>
      </c>
      <c r="T3" s="88">
        <v>0</v>
      </c>
      <c r="U3" s="88">
        <v>61.823246858055001</v>
      </c>
      <c r="V3" s="88">
        <v>0</v>
      </c>
      <c r="W3" s="88">
        <v>0</v>
      </c>
      <c r="X3" s="88">
        <v>0</v>
      </c>
      <c r="Y3" s="88">
        <v>6.0192464238548897</v>
      </c>
      <c r="Z3" s="88">
        <v>0</v>
      </c>
      <c r="AA3" s="88">
        <v>9174.0330002794399</v>
      </c>
      <c r="AB3" s="88">
        <v>0</v>
      </c>
      <c r="AC3" s="88">
        <v>0</v>
      </c>
      <c r="AD3" s="88">
        <v>0</v>
      </c>
      <c r="AE3" s="88">
        <v>0</v>
      </c>
      <c r="AF3" s="88">
        <v>26.5261353768867</v>
      </c>
      <c r="AG3" s="88">
        <v>0</v>
      </c>
      <c r="AH3" s="88">
        <v>11770.2551948609</v>
      </c>
      <c r="AI3" s="88">
        <v>290.55321086492103</v>
      </c>
      <c r="AJ3" s="88">
        <v>854.37785544487895</v>
      </c>
      <c r="AK3" s="88">
        <v>69.196469391658596</v>
      </c>
      <c r="AL3" s="88">
        <v>53927.9279768735</v>
      </c>
      <c r="AM3" s="88">
        <v>0</v>
      </c>
      <c r="AN3" s="88">
        <v>0</v>
      </c>
      <c r="AO3" s="88">
        <v>0</v>
      </c>
      <c r="AP3" s="88">
        <v>5.6580694238187297E-2</v>
      </c>
      <c r="AQ3" s="88">
        <v>93.983990983922894</v>
      </c>
      <c r="AR3" s="88">
        <v>0</v>
      </c>
      <c r="AS3" s="88">
        <v>13853.706227573201</v>
      </c>
      <c r="AT3" s="88">
        <v>0</v>
      </c>
      <c r="AU3" s="88">
        <v>0</v>
      </c>
      <c r="AV3" s="88">
        <v>0</v>
      </c>
      <c r="AW3" s="88">
        <v>0</v>
      </c>
      <c r="AX3" s="88">
        <v>0</v>
      </c>
      <c r="AY3" s="88">
        <v>0</v>
      </c>
      <c r="AZ3" s="88">
        <v>0</v>
      </c>
      <c r="BA3" s="88">
        <v>0</v>
      </c>
      <c r="BB3" s="88">
        <v>0</v>
      </c>
      <c r="BC3" s="88">
        <v>0</v>
      </c>
      <c r="BD3" s="88">
        <v>0</v>
      </c>
      <c r="BE3" s="88">
        <v>0</v>
      </c>
      <c r="BF3" s="88">
        <v>0</v>
      </c>
      <c r="BG3" s="88">
        <v>0</v>
      </c>
      <c r="BH3" s="88">
        <v>0</v>
      </c>
      <c r="BI3" s="88">
        <v>0</v>
      </c>
      <c r="BJ3" s="88">
        <v>0</v>
      </c>
      <c r="BK3" s="88">
        <v>2888.8258687839798</v>
      </c>
      <c r="BL3" s="88">
        <v>0</v>
      </c>
      <c r="BM3" s="88">
        <v>0</v>
      </c>
      <c r="BN3" s="88">
        <v>0</v>
      </c>
      <c r="BO3" s="88">
        <v>0</v>
      </c>
      <c r="BP3" s="88">
        <v>12909.635621109701</v>
      </c>
      <c r="BQ3" s="88">
        <v>0</v>
      </c>
      <c r="BR3" s="88">
        <v>146.24792847665401</v>
      </c>
      <c r="BS3" s="88">
        <v>2519.84931119262</v>
      </c>
      <c r="BT3" s="88">
        <v>0</v>
      </c>
      <c r="BU3" s="88">
        <v>3100.85573826881</v>
      </c>
      <c r="BV3" s="88">
        <v>45428.155421000098</v>
      </c>
      <c r="BW3" s="88">
        <v>2118.21576571578</v>
      </c>
      <c r="BY3" s="49">
        <f t="shared" ref="BY3:BY34" si="0">(BV3-H3)/(H3+1E-50)</f>
        <v>2.7283956473004483E-3</v>
      </c>
      <c r="BZ3" s="49">
        <f t="shared" ref="BZ3:BZ34" si="1">(R3-I3)/(I3+1E-50)</f>
        <v>2.6969007306442121E-3</v>
      </c>
      <c r="CA3" s="49">
        <f t="shared" ref="CA3:CA34" si="2">(U3-J3)/(J3+1E-50)</f>
        <v>2.7349958419963637E-3</v>
      </c>
      <c r="CB3" s="49">
        <f t="shared" ref="CB3:CB34" si="3">(AJ3-K3)/(K3+1E-50)</f>
        <v>2.725817882338521E-3</v>
      </c>
      <c r="CC3" s="49">
        <f t="shared" ref="CC3:CC34" si="4">(AK3-L3)/(L3+1E-50)</f>
        <v>2.7210003031335355E-3</v>
      </c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</row>
    <row r="4" spans="1:126" x14ac:dyDescent="0.25">
      <c r="A4" s="42" t="s">
        <v>2</v>
      </c>
      <c r="H4" s="88">
        <v>63171.527252</v>
      </c>
      <c r="I4" s="88">
        <v>1.7823261979</v>
      </c>
      <c r="J4" s="88">
        <v>82.007108529000007</v>
      </c>
      <c r="K4" s="88">
        <v>1111.7839509</v>
      </c>
      <c r="L4" s="88">
        <v>127.76195322</v>
      </c>
      <c r="M4" s="88"/>
      <c r="N4" s="88" t="s">
        <v>2</v>
      </c>
      <c r="O4" s="88">
        <v>6.9025676038572001</v>
      </c>
      <c r="P4" s="88">
        <v>5925.2783949227796</v>
      </c>
      <c r="Q4" s="88">
        <v>1.7871365706094999</v>
      </c>
      <c r="R4" s="88">
        <v>1.7871365706094999</v>
      </c>
      <c r="S4" s="88">
        <v>2.9504199524463202</v>
      </c>
      <c r="T4" s="88">
        <v>0</v>
      </c>
      <c r="U4" s="88">
        <v>82.230112191229097</v>
      </c>
      <c r="V4" s="88">
        <v>0</v>
      </c>
      <c r="W4" s="88">
        <v>0</v>
      </c>
      <c r="X4" s="88">
        <v>0</v>
      </c>
      <c r="Y4" s="88">
        <v>5.7233473678053501</v>
      </c>
      <c r="Z4" s="88">
        <v>0</v>
      </c>
      <c r="AA4" s="88">
        <v>13851.842812045001</v>
      </c>
      <c r="AB4" s="88">
        <v>0</v>
      </c>
      <c r="AC4" s="88">
        <v>0</v>
      </c>
      <c r="AD4" s="88">
        <v>0</v>
      </c>
      <c r="AE4" s="88">
        <v>0</v>
      </c>
      <c r="AF4" s="88">
        <v>53.423212879222</v>
      </c>
      <c r="AG4" s="88">
        <v>0</v>
      </c>
      <c r="AH4" s="88">
        <v>18224.054315138601</v>
      </c>
      <c r="AI4" s="88">
        <v>329.01252886639202</v>
      </c>
      <c r="AJ4" s="88">
        <v>1114.7860928753</v>
      </c>
      <c r="AK4" s="88">
        <v>128.106897700247</v>
      </c>
      <c r="AL4" s="88">
        <v>74108.549425861303</v>
      </c>
      <c r="AM4" s="88">
        <v>0</v>
      </c>
      <c r="AN4" s="88">
        <v>0</v>
      </c>
      <c r="AO4" s="88">
        <v>0</v>
      </c>
      <c r="AP4" s="88">
        <v>7.7950810996169698E-2</v>
      </c>
      <c r="AQ4" s="88">
        <v>144.615787583513</v>
      </c>
      <c r="AR4" s="88">
        <v>0</v>
      </c>
      <c r="AS4" s="88">
        <v>18788.375979649001</v>
      </c>
      <c r="AT4" s="88">
        <v>0</v>
      </c>
      <c r="AU4" s="88">
        <v>0</v>
      </c>
      <c r="AV4" s="88">
        <v>0</v>
      </c>
      <c r="AW4" s="88">
        <v>0</v>
      </c>
      <c r="AX4" s="88">
        <v>0</v>
      </c>
      <c r="AY4" s="88">
        <v>0</v>
      </c>
      <c r="AZ4" s="88">
        <v>0</v>
      </c>
      <c r="BA4" s="88">
        <v>0</v>
      </c>
      <c r="BB4" s="88">
        <v>0</v>
      </c>
      <c r="BC4" s="88">
        <v>0</v>
      </c>
      <c r="BD4" s="88">
        <v>0</v>
      </c>
      <c r="BE4" s="88">
        <v>0</v>
      </c>
      <c r="BF4" s="88">
        <v>0</v>
      </c>
      <c r="BG4" s="88">
        <v>0</v>
      </c>
      <c r="BH4" s="88">
        <v>0</v>
      </c>
      <c r="BI4" s="88">
        <v>0</v>
      </c>
      <c r="BJ4" s="88">
        <v>0</v>
      </c>
      <c r="BK4" s="88">
        <v>2863.5458789344202</v>
      </c>
      <c r="BL4" s="88">
        <v>0</v>
      </c>
      <c r="BM4" s="88">
        <v>0</v>
      </c>
      <c r="BN4" s="88">
        <v>0</v>
      </c>
      <c r="BO4" s="88">
        <v>0</v>
      </c>
      <c r="BP4" s="88">
        <v>18944.026557212299</v>
      </c>
      <c r="BQ4" s="88">
        <v>0</v>
      </c>
      <c r="BR4" s="88">
        <v>220.69003951125001</v>
      </c>
      <c r="BS4" s="88">
        <v>2826.4357725271202</v>
      </c>
      <c r="BT4" s="88">
        <v>0</v>
      </c>
      <c r="BU4" s="88">
        <v>4660.0402415516201</v>
      </c>
      <c r="BV4" s="88">
        <v>63341.454156098203</v>
      </c>
      <c r="BW4" s="88">
        <v>2538.9792689649298</v>
      </c>
      <c r="BY4" s="49">
        <f t="shared" si="0"/>
        <v>2.6899286987370351E-3</v>
      </c>
      <c r="BZ4" s="49">
        <f t="shared" si="1"/>
        <v>2.6989294749567515E-3</v>
      </c>
      <c r="CA4" s="49">
        <f t="shared" si="2"/>
        <v>2.7193211201956874E-3</v>
      </c>
      <c r="CB4" s="49">
        <f t="shared" si="3"/>
        <v>2.7002925998974247E-3</v>
      </c>
      <c r="CC4" s="49">
        <f t="shared" si="4"/>
        <v>2.69989986497021E-3</v>
      </c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</row>
    <row r="5" spans="1:126" x14ac:dyDescent="0.25">
      <c r="A5" s="42" t="s">
        <v>3</v>
      </c>
      <c r="H5" s="88">
        <v>32990.127936999997</v>
      </c>
      <c r="I5" s="88">
        <v>0.71948893339999997</v>
      </c>
      <c r="J5" s="88">
        <v>77.338066877000003</v>
      </c>
      <c r="K5" s="88">
        <v>524.33904755000003</v>
      </c>
      <c r="L5" s="88">
        <v>37.929399638</v>
      </c>
      <c r="M5" s="88"/>
      <c r="N5" s="88" t="s">
        <v>3</v>
      </c>
      <c r="O5" s="88">
        <v>3.7856344436100602</v>
      </c>
      <c r="P5" s="88">
        <v>3032.4191129005799</v>
      </c>
      <c r="Q5" s="88">
        <v>0.72143139344070495</v>
      </c>
      <c r="R5" s="88">
        <v>0.72143139344070495</v>
      </c>
      <c r="S5" s="88">
        <v>1.19106527588088</v>
      </c>
      <c r="T5" s="88">
        <v>0</v>
      </c>
      <c r="U5" s="88">
        <v>77.5493411073533</v>
      </c>
      <c r="V5" s="88">
        <v>0</v>
      </c>
      <c r="W5" s="88">
        <v>0</v>
      </c>
      <c r="X5" s="88">
        <v>0</v>
      </c>
      <c r="Y5" s="88">
        <v>3.2382480822315198</v>
      </c>
      <c r="Z5" s="88">
        <v>0</v>
      </c>
      <c r="AA5" s="88">
        <v>6162.9750115426896</v>
      </c>
      <c r="AB5" s="88">
        <v>0</v>
      </c>
      <c r="AC5" s="88">
        <v>0</v>
      </c>
      <c r="AD5" s="88">
        <v>0</v>
      </c>
      <c r="AE5" s="88">
        <v>0</v>
      </c>
      <c r="AF5" s="88">
        <v>15.5028493824181</v>
      </c>
      <c r="AG5" s="88">
        <v>0</v>
      </c>
      <c r="AH5" s="88">
        <v>8535.1661066650195</v>
      </c>
      <c r="AI5" s="88">
        <v>239.14183658743201</v>
      </c>
      <c r="AJ5" s="88">
        <v>525.76953335596704</v>
      </c>
      <c r="AK5" s="88">
        <v>38.032664010432804</v>
      </c>
      <c r="AL5" s="88">
        <v>38118.046961755303</v>
      </c>
      <c r="AM5" s="88">
        <v>0</v>
      </c>
      <c r="AN5" s="88">
        <v>0</v>
      </c>
      <c r="AO5" s="88">
        <v>0</v>
      </c>
      <c r="AP5" s="88">
        <v>5.8947048345265797E-2</v>
      </c>
      <c r="AQ5" s="88">
        <v>57.832645832393503</v>
      </c>
      <c r="AR5" s="88">
        <v>0</v>
      </c>
      <c r="AS5" s="88">
        <v>10723.6584423882</v>
      </c>
      <c r="AT5" s="88">
        <v>0</v>
      </c>
      <c r="AU5" s="88">
        <v>0</v>
      </c>
      <c r="AV5" s="88">
        <v>0</v>
      </c>
      <c r="AW5" s="88">
        <v>0</v>
      </c>
      <c r="AX5" s="88">
        <v>0</v>
      </c>
      <c r="AY5" s="88">
        <v>0</v>
      </c>
      <c r="AZ5" s="88">
        <v>0</v>
      </c>
      <c r="BA5" s="88">
        <v>0</v>
      </c>
      <c r="BB5" s="88">
        <v>0</v>
      </c>
      <c r="BC5" s="88">
        <v>0</v>
      </c>
      <c r="BD5" s="88">
        <v>0</v>
      </c>
      <c r="BE5" s="88">
        <v>0</v>
      </c>
      <c r="BF5" s="88">
        <v>0</v>
      </c>
      <c r="BG5" s="88">
        <v>0</v>
      </c>
      <c r="BH5" s="88">
        <v>0</v>
      </c>
      <c r="BI5" s="88">
        <v>0</v>
      </c>
      <c r="BJ5" s="88">
        <v>0</v>
      </c>
      <c r="BK5" s="88">
        <v>2039.3382907387499</v>
      </c>
      <c r="BL5" s="88">
        <v>0</v>
      </c>
      <c r="BM5" s="88">
        <v>0</v>
      </c>
      <c r="BN5" s="88">
        <v>0</v>
      </c>
      <c r="BO5" s="88">
        <v>0</v>
      </c>
      <c r="BP5" s="88">
        <v>9313.8138038349207</v>
      </c>
      <c r="BQ5" s="88">
        <v>0</v>
      </c>
      <c r="BR5" s="88">
        <v>89.916806113751804</v>
      </c>
      <c r="BS5" s="88">
        <v>1657.60010408881</v>
      </c>
      <c r="BT5" s="88">
        <v>0</v>
      </c>
      <c r="BU5" s="88">
        <v>2002.5385080844601</v>
      </c>
      <c r="BV5" s="88">
        <v>33080.135258188799</v>
      </c>
      <c r="BW5" s="88">
        <v>1395.9214197589899</v>
      </c>
      <c r="BY5" s="49">
        <f t="shared" si="0"/>
        <v>2.7283107649865661E-3</v>
      </c>
      <c r="BZ5" s="49">
        <f t="shared" si="1"/>
        <v>2.6997775094687428E-3</v>
      </c>
      <c r="CA5" s="49">
        <f t="shared" si="2"/>
        <v>2.7318271439252754E-3</v>
      </c>
      <c r="CB5" s="49">
        <f t="shared" si="3"/>
        <v>2.7281695167487999E-3</v>
      </c>
      <c r="CC5" s="49">
        <f t="shared" si="4"/>
        <v>2.722541706917696E-3</v>
      </c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</row>
    <row r="6" spans="1:126" x14ac:dyDescent="0.25">
      <c r="A6" s="42" t="s">
        <v>4</v>
      </c>
      <c r="H6" s="88">
        <v>340654.25983</v>
      </c>
      <c r="I6" s="88">
        <v>9.3629690214999997</v>
      </c>
      <c r="J6" s="88">
        <v>549.23059574000001</v>
      </c>
      <c r="K6" s="88">
        <v>6609.4442257999999</v>
      </c>
      <c r="L6" s="88">
        <v>148.52001139000001</v>
      </c>
      <c r="M6" s="88"/>
      <c r="N6" s="88" t="s">
        <v>4</v>
      </c>
      <c r="O6" s="88">
        <v>40.063971873204899</v>
      </c>
      <c r="P6" s="88">
        <v>32851.370632007201</v>
      </c>
      <c r="Q6" s="88">
        <v>9.3882592792604402</v>
      </c>
      <c r="R6" s="88">
        <v>9.3882592792604402</v>
      </c>
      <c r="S6" s="88">
        <v>15.499644065874101</v>
      </c>
      <c r="T6" s="88">
        <v>0</v>
      </c>
      <c r="U6" s="88">
        <v>550.72916965874902</v>
      </c>
      <c r="V6" s="88">
        <v>0</v>
      </c>
      <c r="W6" s="88">
        <v>0</v>
      </c>
      <c r="X6" s="88">
        <v>0</v>
      </c>
      <c r="Y6" s="88">
        <v>31.507017330984201</v>
      </c>
      <c r="Z6" s="88">
        <v>0</v>
      </c>
      <c r="AA6" s="88">
        <v>75328.606821349793</v>
      </c>
      <c r="AB6" s="88">
        <v>0</v>
      </c>
      <c r="AC6" s="88">
        <v>0</v>
      </c>
      <c r="AD6" s="88">
        <v>0</v>
      </c>
      <c r="AE6" s="88">
        <v>0</v>
      </c>
      <c r="AF6" s="88">
        <v>84.761097657293703</v>
      </c>
      <c r="AG6" s="88">
        <v>0</v>
      </c>
      <c r="AH6" s="88">
        <v>90360.853142267093</v>
      </c>
      <c r="AI6" s="88">
        <v>2079.0107517772099</v>
      </c>
      <c r="AJ6" s="88">
        <v>6627.3846363439097</v>
      </c>
      <c r="AK6" s="88">
        <v>148.92357771418099</v>
      </c>
      <c r="AL6" s="88">
        <v>400539.81133021298</v>
      </c>
      <c r="AM6" s="88">
        <v>0</v>
      </c>
      <c r="AN6" s="88">
        <v>0</v>
      </c>
      <c r="AO6" s="88">
        <v>0</v>
      </c>
      <c r="AP6" s="88">
        <v>0.51408967974705699</v>
      </c>
      <c r="AQ6" s="88">
        <v>668.24002200080497</v>
      </c>
      <c r="AR6" s="88">
        <v>0</v>
      </c>
      <c r="AS6" s="88">
        <v>106979.547553375</v>
      </c>
      <c r="AT6" s="88">
        <v>0</v>
      </c>
      <c r="AU6" s="88">
        <v>0</v>
      </c>
      <c r="AV6" s="88">
        <v>0</v>
      </c>
      <c r="AW6" s="88">
        <v>0</v>
      </c>
      <c r="AX6" s="88">
        <v>0</v>
      </c>
      <c r="AY6" s="88">
        <v>0</v>
      </c>
      <c r="AZ6" s="88">
        <v>0</v>
      </c>
      <c r="BA6" s="88">
        <v>0</v>
      </c>
      <c r="BB6" s="88">
        <v>0</v>
      </c>
      <c r="BC6" s="88">
        <v>0</v>
      </c>
      <c r="BD6" s="88">
        <v>0</v>
      </c>
      <c r="BE6" s="88">
        <v>0</v>
      </c>
      <c r="BF6" s="88">
        <v>0</v>
      </c>
      <c r="BG6" s="88">
        <v>0</v>
      </c>
      <c r="BH6" s="88">
        <v>0</v>
      </c>
      <c r="BI6" s="88">
        <v>0</v>
      </c>
      <c r="BJ6" s="88">
        <v>0</v>
      </c>
      <c r="BK6" s="88">
        <v>17523.4015035392</v>
      </c>
      <c r="BL6" s="88">
        <v>0</v>
      </c>
      <c r="BM6" s="88">
        <v>0</v>
      </c>
      <c r="BN6" s="88">
        <v>0</v>
      </c>
      <c r="BO6" s="88">
        <v>0</v>
      </c>
      <c r="BP6" s="88">
        <v>99923.039981508802</v>
      </c>
      <c r="BQ6" s="88">
        <v>0</v>
      </c>
      <c r="BR6" s="88">
        <v>1191.4952420222501</v>
      </c>
      <c r="BS6" s="88">
        <v>16326.873813006399</v>
      </c>
      <c r="BT6" s="88">
        <v>0</v>
      </c>
      <c r="BU6" s="88">
        <v>25078.498732455399</v>
      </c>
      <c r="BV6" s="88">
        <v>341576.55079129298</v>
      </c>
      <c r="BW6" s="88">
        <v>12735.295266979399</v>
      </c>
      <c r="BY6" s="49">
        <f t="shared" si="0"/>
        <v>2.7074106214119839E-3</v>
      </c>
      <c r="BZ6" s="49">
        <f t="shared" si="1"/>
        <v>2.7010938199589322E-3</v>
      </c>
      <c r="CA6" s="49">
        <f t="shared" si="2"/>
        <v>2.7284967923717268E-3</v>
      </c>
      <c r="CB6" s="49">
        <f t="shared" si="3"/>
        <v>2.7143599266454712E-3</v>
      </c>
      <c r="CC6" s="49">
        <f t="shared" si="4"/>
        <v>2.7172521763498747E-3</v>
      </c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</row>
    <row r="7" spans="1:126" x14ac:dyDescent="0.25">
      <c r="A7" s="42" t="s">
        <v>5</v>
      </c>
      <c r="H7" s="88">
        <v>50736.200239999998</v>
      </c>
      <c r="I7" s="88">
        <v>1.3722580116</v>
      </c>
      <c r="J7" s="88">
        <v>58.074171778</v>
      </c>
      <c r="K7" s="88">
        <v>2448.1065655000002</v>
      </c>
      <c r="L7" s="88">
        <v>2.6835883747999998</v>
      </c>
      <c r="M7" s="88"/>
      <c r="N7" s="88" t="s">
        <v>5</v>
      </c>
      <c r="O7" s="88">
        <v>5.8042058047421801</v>
      </c>
      <c r="P7" s="88">
        <v>5029.5497348160698</v>
      </c>
      <c r="Q7" s="88">
        <v>1.3759584064167401</v>
      </c>
      <c r="R7" s="88">
        <v>1.3759584064167401</v>
      </c>
      <c r="S7" s="88">
        <v>2.2716788171365199</v>
      </c>
      <c r="T7" s="88">
        <v>0</v>
      </c>
      <c r="U7" s="88">
        <v>58.232695954962303</v>
      </c>
      <c r="V7" s="88">
        <v>0</v>
      </c>
      <c r="W7" s="88">
        <v>0</v>
      </c>
      <c r="X7" s="88">
        <v>0</v>
      </c>
      <c r="Y7" s="88">
        <v>4.7431289723339702</v>
      </c>
      <c r="Z7" s="88">
        <v>0</v>
      </c>
      <c r="AA7" s="88">
        <v>11124.251047285001</v>
      </c>
      <c r="AB7" s="88">
        <v>0</v>
      </c>
      <c r="AC7" s="88">
        <v>0</v>
      </c>
      <c r="AD7" s="88">
        <v>0</v>
      </c>
      <c r="AE7" s="88">
        <v>0</v>
      </c>
      <c r="AF7" s="88">
        <v>1.6853134317854901</v>
      </c>
      <c r="AG7" s="88">
        <v>0</v>
      </c>
      <c r="AH7" s="88">
        <v>12446.837886184499</v>
      </c>
      <c r="AI7" s="88">
        <v>286.44034728124598</v>
      </c>
      <c r="AJ7" s="88">
        <v>2454.7803363796602</v>
      </c>
      <c r="AK7" s="88">
        <v>2.6908962331224502</v>
      </c>
      <c r="AL7" s="88">
        <v>59863.912552015303</v>
      </c>
      <c r="AM7" s="88">
        <v>0</v>
      </c>
      <c r="AN7" s="88">
        <v>0</v>
      </c>
      <c r="AO7" s="88">
        <v>0</v>
      </c>
      <c r="AP7" s="88">
        <v>7.3485470984547704E-2</v>
      </c>
      <c r="AQ7" s="88">
        <v>92.785803658658594</v>
      </c>
      <c r="AR7" s="88">
        <v>0</v>
      </c>
      <c r="AS7" s="88">
        <v>16165.6394290765</v>
      </c>
      <c r="AT7" s="88">
        <v>0</v>
      </c>
      <c r="AU7" s="88">
        <v>0</v>
      </c>
      <c r="AV7" s="88">
        <v>0</v>
      </c>
      <c r="AW7" s="88">
        <v>0</v>
      </c>
      <c r="AX7" s="88">
        <v>0</v>
      </c>
      <c r="AY7" s="88">
        <v>0</v>
      </c>
      <c r="AZ7" s="88">
        <v>0</v>
      </c>
      <c r="BA7" s="88">
        <v>0</v>
      </c>
      <c r="BB7" s="88">
        <v>0</v>
      </c>
      <c r="BC7" s="88">
        <v>0</v>
      </c>
      <c r="BD7" s="88">
        <v>0</v>
      </c>
      <c r="BE7" s="88">
        <v>0</v>
      </c>
      <c r="BF7" s="88">
        <v>0</v>
      </c>
      <c r="BG7" s="88">
        <v>0</v>
      </c>
      <c r="BH7" s="88">
        <v>0</v>
      </c>
      <c r="BI7" s="88">
        <v>0</v>
      </c>
      <c r="BJ7" s="88">
        <v>0</v>
      </c>
      <c r="BK7" s="88">
        <v>2571.7316196942002</v>
      </c>
      <c r="BL7" s="88">
        <v>0</v>
      </c>
      <c r="BM7" s="88">
        <v>0</v>
      </c>
      <c r="BN7" s="88">
        <v>0</v>
      </c>
      <c r="BO7" s="88">
        <v>0</v>
      </c>
      <c r="BP7" s="88">
        <v>14555.485038008301</v>
      </c>
      <c r="BQ7" s="88">
        <v>0</v>
      </c>
      <c r="BR7" s="88">
        <v>182.077629433965</v>
      </c>
      <c r="BS7" s="88">
        <v>2410.3977790578301</v>
      </c>
      <c r="BT7" s="88">
        <v>0</v>
      </c>
      <c r="BU7" s="88">
        <v>3726.2662049901601</v>
      </c>
      <c r="BV7" s="88">
        <v>50874.605013420602</v>
      </c>
      <c r="BW7" s="88">
        <v>1771.9015638246001</v>
      </c>
      <c r="BY7" s="49">
        <f t="shared" si="0"/>
        <v>2.7279294225010988E-3</v>
      </c>
      <c r="BZ7" s="49">
        <f t="shared" si="1"/>
        <v>2.6965736657827829E-3</v>
      </c>
      <c r="CA7" s="49">
        <f t="shared" si="2"/>
        <v>2.7296846792459217E-3</v>
      </c>
      <c r="CB7" s="49">
        <f t="shared" si="3"/>
        <v>2.7260949231991136E-3</v>
      </c>
      <c r="CC7" s="49">
        <f t="shared" si="4"/>
        <v>2.7231666342998799E-3</v>
      </c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</row>
    <row r="8" spans="1:126" x14ac:dyDescent="0.25">
      <c r="A8" s="42" t="s">
        <v>6</v>
      </c>
      <c r="H8" s="88">
        <v>22276.841825</v>
      </c>
      <c r="I8" s="88">
        <v>0.52996157880000005</v>
      </c>
      <c r="J8" s="88">
        <v>59.469645565</v>
      </c>
      <c r="K8" s="88">
        <v>330.52551706999998</v>
      </c>
      <c r="L8" s="88">
        <v>0.75490969770000005</v>
      </c>
      <c r="M8" s="88"/>
      <c r="N8" s="88" t="s">
        <v>6</v>
      </c>
      <c r="O8" s="88">
        <v>2.5437726736447299</v>
      </c>
      <c r="P8" s="88">
        <v>2234.9523598975902</v>
      </c>
      <c r="Q8" s="88">
        <v>0.53139156446422797</v>
      </c>
      <c r="R8" s="88">
        <v>0.53139156446422797</v>
      </c>
      <c r="S8" s="88">
        <v>1.12388933639775</v>
      </c>
      <c r="T8" s="88">
        <v>0</v>
      </c>
      <c r="U8" s="88">
        <v>59.632113309350103</v>
      </c>
      <c r="V8" s="88">
        <v>0</v>
      </c>
      <c r="W8" s="88">
        <v>0</v>
      </c>
      <c r="X8" s="88">
        <v>0</v>
      </c>
      <c r="Y8" s="88">
        <v>2.1896605924654802</v>
      </c>
      <c r="Z8" s="88">
        <v>0</v>
      </c>
      <c r="AA8" s="88">
        <v>5250.7808334911497</v>
      </c>
      <c r="AB8" s="88">
        <v>0</v>
      </c>
      <c r="AC8" s="88">
        <v>0</v>
      </c>
      <c r="AD8" s="88">
        <v>0</v>
      </c>
      <c r="AE8" s="88">
        <v>0</v>
      </c>
      <c r="AF8" s="88">
        <v>0.819709606709769</v>
      </c>
      <c r="AG8" s="88">
        <v>0</v>
      </c>
      <c r="AH8" s="88">
        <v>5611.1106720953003</v>
      </c>
      <c r="AI8" s="88">
        <v>181.014807433323</v>
      </c>
      <c r="AJ8" s="88">
        <v>331.42700810639502</v>
      </c>
      <c r="AK8" s="88">
        <v>0.75696927785198098</v>
      </c>
      <c r="AL8" s="88">
        <v>26321.4907020067</v>
      </c>
      <c r="AM8" s="88">
        <v>0</v>
      </c>
      <c r="AN8" s="88">
        <v>0</v>
      </c>
      <c r="AO8" s="88">
        <v>0</v>
      </c>
      <c r="AP8" s="88">
        <v>2.8110797703235799E-2</v>
      </c>
      <c r="AQ8" s="88">
        <v>45.211887967724302</v>
      </c>
      <c r="AR8" s="88">
        <v>0</v>
      </c>
      <c r="AS8" s="88">
        <v>6645.76379767854</v>
      </c>
      <c r="AT8" s="88">
        <v>0</v>
      </c>
      <c r="AU8" s="88">
        <v>0</v>
      </c>
      <c r="AV8" s="88">
        <v>0</v>
      </c>
      <c r="AW8" s="88">
        <v>0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0</v>
      </c>
      <c r="BJ8" s="88">
        <v>0</v>
      </c>
      <c r="BK8" s="88">
        <v>1087.13519685444</v>
      </c>
      <c r="BL8" s="88">
        <v>0</v>
      </c>
      <c r="BM8" s="88">
        <v>0</v>
      </c>
      <c r="BN8" s="88">
        <v>0</v>
      </c>
      <c r="BO8" s="88">
        <v>0</v>
      </c>
      <c r="BP8" s="88">
        <v>6649.4451967516097</v>
      </c>
      <c r="BQ8" s="88">
        <v>0</v>
      </c>
      <c r="BR8" s="88">
        <v>79.1884563654272</v>
      </c>
      <c r="BS8" s="88">
        <v>1252.43194521337</v>
      </c>
      <c r="BT8" s="88">
        <v>0</v>
      </c>
      <c r="BU8" s="88">
        <v>1741.2909104978601</v>
      </c>
      <c r="BV8" s="88">
        <v>22337.683895566999</v>
      </c>
      <c r="BW8" s="88">
        <v>908.86593487755897</v>
      </c>
      <c r="BY8" s="49">
        <f t="shared" si="0"/>
        <v>2.7311802563826666E-3</v>
      </c>
      <c r="BZ8" s="49">
        <f t="shared" si="1"/>
        <v>2.6982817650023903E-3</v>
      </c>
      <c r="CA8" s="49">
        <f t="shared" si="2"/>
        <v>2.7319440498855241E-3</v>
      </c>
      <c r="CB8" s="49">
        <f t="shared" si="3"/>
        <v>2.7274476245781718E-3</v>
      </c>
      <c r="CC8" s="49">
        <f t="shared" si="4"/>
        <v>2.7282470449855145E-3</v>
      </c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</row>
    <row r="9" spans="1:126" x14ac:dyDescent="0.25">
      <c r="A9" s="42" t="s">
        <v>7</v>
      </c>
      <c r="H9" s="88">
        <v>7189.6106405999999</v>
      </c>
      <c r="I9" s="88">
        <v>0.22054568869999999</v>
      </c>
      <c r="J9" s="88">
        <v>6.2105501037000002</v>
      </c>
      <c r="K9" s="88">
        <v>138.82808387</v>
      </c>
      <c r="L9" s="88">
        <v>0.3610577331</v>
      </c>
      <c r="M9" s="88"/>
      <c r="N9" s="88" t="s">
        <v>7</v>
      </c>
      <c r="O9" s="88">
        <v>0.89026915739083101</v>
      </c>
      <c r="P9" s="88">
        <v>739.32034644587304</v>
      </c>
      <c r="Q9" s="88">
        <v>0.22114067710325899</v>
      </c>
      <c r="R9" s="88">
        <v>0.22114067710325899</v>
      </c>
      <c r="S9" s="88">
        <v>0.36509021958034898</v>
      </c>
      <c r="T9" s="88">
        <v>0</v>
      </c>
      <c r="U9" s="88">
        <v>6.2274888169753897</v>
      </c>
      <c r="V9" s="88">
        <v>0</v>
      </c>
      <c r="W9" s="88">
        <v>0</v>
      </c>
      <c r="X9" s="88">
        <v>0</v>
      </c>
      <c r="Y9" s="88">
        <v>0.72132093325948099</v>
      </c>
      <c r="Z9" s="88">
        <v>0</v>
      </c>
      <c r="AA9" s="88">
        <v>1728.35724536163</v>
      </c>
      <c r="AB9" s="88">
        <v>0</v>
      </c>
      <c r="AC9" s="88">
        <v>0</v>
      </c>
      <c r="AD9" s="88">
        <v>0</v>
      </c>
      <c r="AE9" s="88">
        <v>0</v>
      </c>
      <c r="AF9" s="88">
        <v>0.27724586917662902</v>
      </c>
      <c r="AG9" s="88">
        <v>0</v>
      </c>
      <c r="AH9" s="88">
        <v>1886.3891060022299</v>
      </c>
      <c r="AI9" s="88">
        <v>35.9319554805246</v>
      </c>
      <c r="AJ9" s="88">
        <v>139.20627005869801</v>
      </c>
      <c r="AK9" s="88">
        <v>0.36204036172737603</v>
      </c>
      <c r="AL9" s="88">
        <v>8553.15495836019</v>
      </c>
      <c r="AM9" s="88">
        <v>0</v>
      </c>
      <c r="AN9" s="88">
        <v>0</v>
      </c>
      <c r="AO9" s="88">
        <v>0</v>
      </c>
      <c r="AP9" s="88">
        <v>1.06394880888572E-2</v>
      </c>
      <c r="AQ9" s="88">
        <v>14.8216603024742</v>
      </c>
      <c r="AR9" s="88">
        <v>0</v>
      </c>
      <c r="AS9" s="88">
        <v>2252.6790667206701</v>
      </c>
      <c r="AT9" s="88">
        <v>0</v>
      </c>
      <c r="AU9" s="88">
        <v>0</v>
      </c>
      <c r="AV9" s="88">
        <v>0</v>
      </c>
      <c r="AW9" s="88">
        <v>0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377.80888564074598</v>
      </c>
      <c r="BL9" s="88">
        <v>0</v>
      </c>
      <c r="BM9" s="88">
        <v>0</v>
      </c>
      <c r="BN9" s="88">
        <v>0</v>
      </c>
      <c r="BO9" s="88">
        <v>0</v>
      </c>
      <c r="BP9" s="88">
        <v>2134.1282278980102</v>
      </c>
      <c r="BQ9" s="88">
        <v>0</v>
      </c>
      <c r="BR9" s="88">
        <v>27.5331780037125</v>
      </c>
      <c r="BS9" s="88">
        <v>336.03558434630202</v>
      </c>
      <c r="BT9" s="88">
        <v>0</v>
      </c>
      <c r="BU9" s="88">
        <v>578.79706411151005</v>
      </c>
      <c r="BV9" s="88">
        <v>7209.2348112016798</v>
      </c>
      <c r="BW9" s="88">
        <v>249.639738617261</v>
      </c>
      <c r="BY9" s="49">
        <f t="shared" si="0"/>
        <v>2.7295178532842214E-3</v>
      </c>
      <c r="BZ9" s="49">
        <f t="shared" si="1"/>
        <v>2.6978011076350741E-3</v>
      </c>
      <c r="CA9" s="49">
        <f t="shared" si="2"/>
        <v>2.7274094874942113E-3</v>
      </c>
      <c r="CB9" s="49">
        <f t="shared" si="3"/>
        <v>2.7241331736030218E-3</v>
      </c>
      <c r="CC9" s="49">
        <f t="shared" si="4"/>
        <v>2.7215277150811575E-3</v>
      </c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</row>
    <row r="10" spans="1:126" x14ac:dyDescent="0.25">
      <c r="A10" s="42" t="s">
        <v>8</v>
      </c>
      <c r="H10" s="88">
        <v>5192.3146844000003</v>
      </c>
      <c r="I10" s="88">
        <v>0.17421847870000001</v>
      </c>
      <c r="J10" s="88">
        <v>3.0629560491999999</v>
      </c>
      <c r="K10" s="88">
        <v>127.43724274</v>
      </c>
      <c r="L10" s="88">
        <v>0.71415821390000001</v>
      </c>
      <c r="M10" s="88"/>
      <c r="N10" s="88" t="s">
        <v>8</v>
      </c>
      <c r="O10" s="88">
        <v>0.66322652498884205</v>
      </c>
      <c r="P10" s="88">
        <v>449.22611126683199</v>
      </c>
      <c r="Q10" s="88">
        <v>0.174690798112734</v>
      </c>
      <c r="R10" s="88">
        <v>0.174690798112734</v>
      </c>
      <c r="S10" s="88">
        <v>0.288405688255429</v>
      </c>
      <c r="T10" s="88">
        <v>0</v>
      </c>
      <c r="U10" s="88">
        <v>3.07132384217529</v>
      </c>
      <c r="V10" s="88">
        <v>0</v>
      </c>
      <c r="W10" s="88">
        <v>0</v>
      </c>
      <c r="X10" s="88">
        <v>0</v>
      </c>
      <c r="Y10" s="88">
        <v>0.31406661734486502</v>
      </c>
      <c r="Z10" s="88">
        <v>0</v>
      </c>
      <c r="AA10" s="88">
        <v>1353.3240588799899</v>
      </c>
      <c r="AB10" s="88">
        <v>0</v>
      </c>
      <c r="AC10" s="88">
        <v>0</v>
      </c>
      <c r="AD10" s="88">
        <v>0</v>
      </c>
      <c r="AE10" s="88">
        <v>0</v>
      </c>
      <c r="AF10" s="88">
        <v>0.35597868564846202</v>
      </c>
      <c r="AG10" s="88">
        <v>0</v>
      </c>
      <c r="AH10" s="88">
        <v>1449.9903805141901</v>
      </c>
      <c r="AI10" s="88">
        <v>20.915828645755798</v>
      </c>
      <c r="AJ10" s="88">
        <v>127.784429160976</v>
      </c>
      <c r="AK10" s="88">
        <v>0.71611237639015601</v>
      </c>
      <c r="AL10" s="88">
        <v>6144.0365383025501</v>
      </c>
      <c r="AM10" s="88">
        <v>0</v>
      </c>
      <c r="AN10" s="88">
        <v>0</v>
      </c>
      <c r="AO10" s="88">
        <v>0</v>
      </c>
      <c r="AP10" s="88">
        <v>7.3037798483219897E-3</v>
      </c>
      <c r="AQ10" s="88">
        <v>11.2531539267074</v>
      </c>
      <c r="AR10" s="88">
        <v>0</v>
      </c>
      <c r="AS10" s="88">
        <v>1611.95812353049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174.34874541003299</v>
      </c>
      <c r="BL10" s="88">
        <v>0</v>
      </c>
      <c r="BM10" s="88">
        <v>0</v>
      </c>
      <c r="BN10" s="88">
        <v>0</v>
      </c>
      <c r="BO10" s="88">
        <v>0</v>
      </c>
      <c r="BP10" s="88">
        <v>1599.57994349099</v>
      </c>
      <c r="BQ10" s="88">
        <v>0</v>
      </c>
      <c r="BR10" s="88">
        <v>22.5644552079013</v>
      </c>
      <c r="BS10" s="88">
        <v>196.50842566687001</v>
      </c>
      <c r="BT10" s="88">
        <v>0</v>
      </c>
      <c r="BU10" s="88">
        <v>455.51939581672798</v>
      </c>
      <c r="BV10" s="88">
        <v>5206.4995067158297</v>
      </c>
      <c r="BW10" s="88">
        <v>140.07200750673701</v>
      </c>
      <c r="BY10" s="49">
        <f t="shared" si="0"/>
        <v>2.7318880264416427E-3</v>
      </c>
      <c r="BZ10" s="49">
        <f t="shared" si="1"/>
        <v>2.7110752903961883E-3</v>
      </c>
      <c r="CA10" s="49">
        <f t="shared" si="2"/>
        <v>2.7319337401121571E-3</v>
      </c>
      <c r="CB10" s="49">
        <f t="shared" si="3"/>
        <v>2.7243717261235638E-3</v>
      </c>
      <c r="CC10" s="49">
        <f t="shared" si="4"/>
        <v>2.7363159200877582E-3</v>
      </c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</row>
    <row r="11" spans="1:126" x14ac:dyDescent="0.25">
      <c r="A11" s="42" t="s">
        <v>9</v>
      </c>
      <c r="H11" s="88">
        <v>174640.03227</v>
      </c>
      <c r="I11" s="88">
        <v>5.1639570527999998</v>
      </c>
      <c r="J11" s="88">
        <v>203.55414415000001</v>
      </c>
      <c r="K11" s="88">
        <v>3192.3352487000002</v>
      </c>
      <c r="L11" s="88">
        <v>71.330991417000007</v>
      </c>
      <c r="M11" s="88"/>
      <c r="N11" s="88" t="s">
        <v>9</v>
      </c>
      <c r="O11" s="88">
        <v>21.323713094515899</v>
      </c>
      <c r="P11" s="88">
        <v>17055.946169590901</v>
      </c>
      <c r="Q11" s="88">
        <v>5.1778979485317498</v>
      </c>
      <c r="R11" s="88">
        <v>5.1778979485317498</v>
      </c>
      <c r="S11" s="88">
        <v>8.5485520235784307</v>
      </c>
      <c r="T11" s="88">
        <v>0</v>
      </c>
      <c r="U11" s="88">
        <v>204.109835226076</v>
      </c>
      <c r="V11" s="88">
        <v>0</v>
      </c>
      <c r="W11" s="88">
        <v>0</v>
      </c>
      <c r="X11" s="88">
        <v>0</v>
      </c>
      <c r="Y11" s="88">
        <v>16.292174273386699</v>
      </c>
      <c r="Z11" s="88">
        <v>0</v>
      </c>
      <c r="AA11" s="88">
        <v>40769.979971103203</v>
      </c>
      <c r="AB11" s="88">
        <v>0</v>
      </c>
      <c r="AC11" s="88">
        <v>0</v>
      </c>
      <c r="AD11" s="88">
        <v>0</v>
      </c>
      <c r="AE11" s="88">
        <v>0</v>
      </c>
      <c r="AF11" s="88">
        <v>28.2010669379498</v>
      </c>
      <c r="AG11" s="88">
        <v>0</v>
      </c>
      <c r="AH11" s="88">
        <v>46612.101251950102</v>
      </c>
      <c r="AI11" s="88">
        <v>936.13289539835796</v>
      </c>
      <c r="AJ11" s="88">
        <v>3201.0326520174499</v>
      </c>
      <c r="AK11" s="88">
        <v>71.525260726048799</v>
      </c>
      <c r="AL11" s="88">
        <v>206309.52336116601</v>
      </c>
      <c r="AM11" s="88">
        <v>0</v>
      </c>
      <c r="AN11" s="88">
        <v>0</v>
      </c>
      <c r="AO11" s="88">
        <v>0</v>
      </c>
      <c r="AP11" s="88">
        <v>0.26228535960715799</v>
      </c>
      <c r="AQ11" s="88">
        <v>356.92652211070401</v>
      </c>
      <c r="AR11" s="88">
        <v>0</v>
      </c>
      <c r="AS11" s="88">
        <v>54601.424660110097</v>
      </c>
      <c r="AT11" s="88">
        <v>0</v>
      </c>
      <c r="AU11" s="88">
        <v>0</v>
      </c>
      <c r="AV11" s="88">
        <v>0</v>
      </c>
      <c r="AW11" s="88">
        <v>0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0</v>
      </c>
      <c r="BH11" s="88">
        <v>0</v>
      </c>
      <c r="BI11" s="88">
        <v>0</v>
      </c>
      <c r="BJ11" s="88">
        <v>0</v>
      </c>
      <c r="BK11" s="88">
        <v>8855.7027357325405</v>
      </c>
      <c r="BL11" s="88">
        <v>0</v>
      </c>
      <c r="BM11" s="88">
        <v>0</v>
      </c>
      <c r="BN11" s="88">
        <v>0</v>
      </c>
      <c r="BO11" s="88">
        <v>0</v>
      </c>
      <c r="BP11" s="88">
        <v>51886.308808186099</v>
      </c>
      <c r="BQ11" s="88">
        <v>0</v>
      </c>
      <c r="BR11" s="88">
        <v>643.42850587684404</v>
      </c>
      <c r="BS11" s="88">
        <v>8067.4871178786498</v>
      </c>
      <c r="BT11" s="88">
        <v>0</v>
      </c>
      <c r="BU11" s="88">
        <v>13601.5271117392</v>
      </c>
      <c r="BV11" s="88">
        <v>175116.34897281101</v>
      </c>
      <c r="BW11" s="88">
        <v>6177.9787326392498</v>
      </c>
      <c r="BY11" s="49">
        <f t="shared" si="0"/>
        <v>2.7274199198189276E-3</v>
      </c>
      <c r="BZ11" s="49">
        <f t="shared" si="1"/>
        <v>2.6996536937097331E-3</v>
      </c>
      <c r="CA11" s="49">
        <f t="shared" si="2"/>
        <v>2.7299423374377301E-3</v>
      </c>
      <c r="CB11" s="49">
        <f t="shared" si="3"/>
        <v>2.7244642682786842E-3</v>
      </c>
      <c r="CC11" s="49">
        <f t="shared" si="4"/>
        <v>2.72349094257076E-3</v>
      </c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</row>
    <row r="12" spans="1:126" x14ac:dyDescent="0.25">
      <c r="A12" s="42" t="s">
        <v>10</v>
      </c>
      <c r="H12" s="88">
        <v>94664.890497</v>
      </c>
      <c r="I12" s="88">
        <v>2.5436981677000001</v>
      </c>
      <c r="J12" s="88">
        <v>187.85390376999999</v>
      </c>
      <c r="K12" s="88">
        <v>1547.1523682</v>
      </c>
      <c r="L12" s="88">
        <v>34.543332323000001</v>
      </c>
      <c r="M12" s="88"/>
      <c r="N12" s="88" t="s">
        <v>10</v>
      </c>
      <c r="O12" s="88">
        <v>10.764008652945</v>
      </c>
      <c r="P12" s="88">
        <v>9897.8764803355407</v>
      </c>
      <c r="Q12" s="88">
        <v>2.5505501945538902</v>
      </c>
      <c r="R12" s="88">
        <v>2.5505501945538902</v>
      </c>
      <c r="S12" s="88">
        <v>4.2108885863853596</v>
      </c>
      <c r="T12" s="88">
        <v>0</v>
      </c>
      <c r="U12" s="88">
        <v>188.36682959578101</v>
      </c>
      <c r="V12" s="88">
        <v>0</v>
      </c>
      <c r="W12" s="88">
        <v>0</v>
      </c>
      <c r="X12" s="88">
        <v>0</v>
      </c>
      <c r="Y12" s="88">
        <v>10.3243045509833</v>
      </c>
      <c r="Z12" s="88">
        <v>0</v>
      </c>
      <c r="AA12" s="88">
        <v>20417.984414743099</v>
      </c>
      <c r="AB12" s="88">
        <v>0</v>
      </c>
      <c r="AC12" s="88">
        <v>0</v>
      </c>
      <c r="AD12" s="88">
        <v>0</v>
      </c>
      <c r="AE12" s="88">
        <v>0</v>
      </c>
      <c r="AF12" s="88">
        <v>15.2028529615291</v>
      </c>
      <c r="AG12" s="88">
        <v>0</v>
      </c>
      <c r="AH12" s="88">
        <v>24529.431673791099</v>
      </c>
      <c r="AI12" s="88">
        <v>678.176813846291</v>
      </c>
      <c r="AJ12" s="88">
        <v>1551.37335508661</v>
      </c>
      <c r="AK12" s="88">
        <v>34.637435326460803</v>
      </c>
      <c r="AL12" s="88">
        <v>111817.81153347999</v>
      </c>
      <c r="AM12" s="88">
        <v>0</v>
      </c>
      <c r="AN12" s="88">
        <v>0</v>
      </c>
      <c r="AO12" s="88">
        <v>0</v>
      </c>
      <c r="AP12" s="88">
        <v>0.13635434217334699</v>
      </c>
      <c r="AQ12" s="88">
        <v>181.04249671332701</v>
      </c>
      <c r="AR12" s="88">
        <v>0</v>
      </c>
      <c r="AS12" s="88">
        <v>29326.939131770301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5415.3432078714104</v>
      </c>
      <c r="BL12" s="88">
        <v>0</v>
      </c>
      <c r="BM12" s="88">
        <v>0</v>
      </c>
      <c r="BN12" s="88">
        <v>0</v>
      </c>
      <c r="BO12" s="88">
        <v>0</v>
      </c>
      <c r="BP12" s="88">
        <v>27609.631875679999</v>
      </c>
      <c r="BQ12" s="88">
        <v>0</v>
      </c>
      <c r="BR12" s="88">
        <v>316.66465742277302</v>
      </c>
      <c r="BS12" s="88">
        <v>5118.8808088321002</v>
      </c>
      <c r="BT12" s="88">
        <v>0</v>
      </c>
      <c r="BU12" s="88">
        <v>6798.6871587433698</v>
      </c>
      <c r="BV12" s="88">
        <v>94923.241501898607</v>
      </c>
      <c r="BW12" s="88">
        <v>3909.5435950719502</v>
      </c>
      <c r="BY12" s="49">
        <f t="shared" si="0"/>
        <v>2.7291111154540836E-3</v>
      </c>
      <c r="BZ12" s="49">
        <f t="shared" si="1"/>
        <v>2.6937263787415672E-3</v>
      </c>
      <c r="CA12" s="49">
        <f t="shared" si="2"/>
        <v>2.7304507145565027E-3</v>
      </c>
      <c r="CB12" s="49">
        <f t="shared" si="3"/>
        <v>2.7282295999849376E-3</v>
      </c>
      <c r="CC12" s="49">
        <f t="shared" si="4"/>
        <v>2.7242016659216536E-3</v>
      </c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</row>
    <row r="13" spans="1:126" x14ac:dyDescent="0.25">
      <c r="A13" s="42" t="s">
        <v>12</v>
      </c>
      <c r="H13" s="88">
        <v>24058.575947000001</v>
      </c>
      <c r="I13" s="88">
        <v>0.40973638060000001</v>
      </c>
      <c r="J13" s="88">
        <v>21.737173573</v>
      </c>
      <c r="K13" s="88">
        <v>302.41545767999997</v>
      </c>
      <c r="L13" s="88">
        <v>92.898078197999993</v>
      </c>
      <c r="M13" s="88"/>
      <c r="N13" s="88" t="s">
        <v>12</v>
      </c>
      <c r="O13" s="88">
        <v>2.8739726188708898</v>
      </c>
      <c r="P13" s="88">
        <v>1712.6730297915401</v>
      </c>
      <c r="Q13" s="88">
        <v>0.410842521582644</v>
      </c>
      <c r="R13" s="88">
        <v>0.410842521582644</v>
      </c>
      <c r="S13" s="88">
        <v>0.67827991866598503</v>
      </c>
      <c r="T13" s="88">
        <v>0</v>
      </c>
      <c r="U13" s="88">
        <v>21.796443020269901</v>
      </c>
      <c r="V13" s="88">
        <v>0</v>
      </c>
      <c r="W13" s="88">
        <v>0</v>
      </c>
      <c r="X13" s="88">
        <v>0</v>
      </c>
      <c r="Y13" s="88">
        <v>1.66987333150425</v>
      </c>
      <c r="Z13" s="88">
        <v>0</v>
      </c>
      <c r="AA13" s="88">
        <v>3896.89774828696</v>
      </c>
      <c r="AB13" s="88">
        <v>0</v>
      </c>
      <c r="AC13" s="88">
        <v>0</v>
      </c>
      <c r="AD13" s="88">
        <v>0</v>
      </c>
      <c r="AE13" s="88">
        <v>0</v>
      </c>
      <c r="AF13" s="88">
        <v>33.553239431329899</v>
      </c>
      <c r="AG13" s="88">
        <v>0</v>
      </c>
      <c r="AH13" s="88">
        <v>6674.9782369069699</v>
      </c>
      <c r="AI13" s="88">
        <v>93.378907729256895</v>
      </c>
      <c r="AJ13" s="88">
        <v>303.23859143883902</v>
      </c>
      <c r="AK13" s="88">
        <v>93.150571834366104</v>
      </c>
      <c r="AL13" s="88">
        <v>27124.171467671898</v>
      </c>
      <c r="AM13" s="88">
        <v>0</v>
      </c>
      <c r="AN13" s="88">
        <v>0</v>
      </c>
      <c r="AO13" s="88">
        <v>0</v>
      </c>
      <c r="AP13" s="88">
        <v>5.3319422250533099E-2</v>
      </c>
      <c r="AQ13" s="88">
        <v>45.209232158379898</v>
      </c>
      <c r="AR13" s="88">
        <v>0</v>
      </c>
      <c r="AS13" s="88">
        <v>8460.6729992691598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1448.9219028129701</v>
      </c>
      <c r="BL13" s="88">
        <v>0</v>
      </c>
      <c r="BM13" s="88">
        <v>0</v>
      </c>
      <c r="BN13" s="88">
        <v>0</v>
      </c>
      <c r="BO13" s="88">
        <v>0</v>
      </c>
      <c r="BP13" s="88">
        <v>6500.4194025555798</v>
      </c>
      <c r="BQ13" s="88">
        <v>0</v>
      </c>
      <c r="BR13" s="88">
        <v>58.779246209101899</v>
      </c>
      <c r="BS13" s="88">
        <v>774.24824350313702</v>
      </c>
      <c r="BT13" s="88">
        <v>0</v>
      </c>
      <c r="BU13" s="88">
        <v>1245.98323870989</v>
      </c>
      <c r="BV13" s="88">
        <v>24124.150691314298</v>
      </c>
      <c r="BW13" s="88">
        <v>927.000845597021</v>
      </c>
      <c r="BY13" s="49">
        <f t="shared" si="0"/>
        <v>2.725628668078925E-3</v>
      </c>
      <c r="BZ13" s="49">
        <f t="shared" si="1"/>
        <v>2.6996406348496929E-3</v>
      </c>
      <c r="CA13" s="49">
        <f t="shared" si="2"/>
        <v>2.7266400146668955E-3</v>
      </c>
      <c r="CB13" s="49">
        <f t="shared" si="3"/>
        <v>2.7218640381473005E-3</v>
      </c>
      <c r="CC13" s="49">
        <f t="shared" si="4"/>
        <v>2.7179640447238785E-3</v>
      </c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</row>
    <row r="14" spans="1:126" x14ac:dyDescent="0.25">
      <c r="A14" s="42" t="s">
        <v>13</v>
      </c>
      <c r="H14" s="88">
        <v>119844.51304000001</v>
      </c>
      <c r="I14" s="88">
        <v>2.9116262228999998</v>
      </c>
      <c r="J14" s="88">
        <v>364.13550756000001</v>
      </c>
      <c r="K14" s="88">
        <v>1704.9801058</v>
      </c>
      <c r="L14" s="88">
        <v>10.954985512</v>
      </c>
      <c r="M14" s="88"/>
      <c r="N14" s="88" t="s">
        <v>13</v>
      </c>
      <c r="O14" s="88">
        <v>13.384660422122399</v>
      </c>
      <c r="P14" s="88">
        <v>11901.013229821399</v>
      </c>
      <c r="Q14" s="88">
        <v>2.9194817425713602</v>
      </c>
      <c r="R14" s="88">
        <v>2.9194817425713602</v>
      </c>
      <c r="S14" s="88">
        <v>4.8200226381355398</v>
      </c>
      <c r="T14" s="88">
        <v>0</v>
      </c>
      <c r="U14" s="88">
        <v>365.13011557980502</v>
      </c>
      <c r="V14" s="88">
        <v>0</v>
      </c>
      <c r="W14" s="88">
        <v>0</v>
      </c>
      <c r="X14" s="88">
        <v>0</v>
      </c>
      <c r="Y14" s="88">
        <v>12.2574966390046</v>
      </c>
      <c r="Z14" s="88">
        <v>0</v>
      </c>
      <c r="AA14" s="88">
        <v>24185.483014738598</v>
      </c>
      <c r="AB14" s="88">
        <v>0</v>
      </c>
      <c r="AC14" s="88">
        <v>0</v>
      </c>
      <c r="AD14" s="88">
        <v>0</v>
      </c>
      <c r="AE14" s="88">
        <v>0</v>
      </c>
      <c r="AF14" s="88">
        <v>5.6928521313083698</v>
      </c>
      <c r="AG14" s="88">
        <v>0</v>
      </c>
      <c r="AH14" s="88">
        <v>30515.0728623535</v>
      </c>
      <c r="AI14" s="88">
        <v>1080.78066460898</v>
      </c>
      <c r="AJ14" s="88">
        <v>1709.6270508694099</v>
      </c>
      <c r="AK14" s="88">
        <v>10.9848231141503</v>
      </c>
      <c r="AL14" s="88">
        <v>140122.07605769401</v>
      </c>
      <c r="AM14" s="88">
        <v>0</v>
      </c>
      <c r="AN14" s="88">
        <v>0</v>
      </c>
      <c r="AO14" s="88">
        <v>0</v>
      </c>
      <c r="AP14" s="88">
        <v>0.18533135545830201</v>
      </c>
      <c r="AQ14" s="88">
        <v>203.009392733505</v>
      </c>
      <c r="AR14" s="88">
        <v>0</v>
      </c>
      <c r="AS14" s="88">
        <v>37447.602637735297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0</v>
      </c>
      <c r="BH14" s="88">
        <v>0</v>
      </c>
      <c r="BI14" s="88">
        <v>0</v>
      </c>
      <c r="BJ14" s="88">
        <v>0</v>
      </c>
      <c r="BK14" s="88">
        <v>6920.0736730892404</v>
      </c>
      <c r="BL14" s="88">
        <v>0</v>
      </c>
      <c r="BM14" s="88">
        <v>0</v>
      </c>
      <c r="BN14" s="88">
        <v>0</v>
      </c>
      <c r="BO14" s="88">
        <v>0</v>
      </c>
      <c r="BP14" s="88">
        <v>34663.217142406102</v>
      </c>
      <c r="BQ14" s="88">
        <v>0</v>
      </c>
      <c r="BR14" s="88">
        <v>363.31527021005201</v>
      </c>
      <c r="BS14" s="88">
        <v>6949.9046125941304</v>
      </c>
      <c r="BT14" s="88">
        <v>0</v>
      </c>
      <c r="BU14" s="88">
        <v>7946.7922693767996</v>
      </c>
      <c r="BV14" s="88">
        <v>120171.46413818499</v>
      </c>
      <c r="BW14" s="88">
        <v>5157.2704702476904</v>
      </c>
      <c r="BY14" s="49">
        <f t="shared" si="0"/>
        <v>2.7281273868238242E-3</v>
      </c>
      <c r="BZ14" s="49">
        <f t="shared" si="1"/>
        <v>2.6979835562602477E-3</v>
      </c>
      <c r="CA14" s="49">
        <f t="shared" si="2"/>
        <v>2.7314227784861894E-3</v>
      </c>
      <c r="CB14" s="49">
        <f t="shared" si="3"/>
        <v>2.7255127808247688E-3</v>
      </c>
      <c r="CC14" s="49">
        <f t="shared" si="4"/>
        <v>2.7236550990976751E-3</v>
      </c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</row>
    <row r="15" spans="1:126" x14ac:dyDescent="0.25">
      <c r="A15" s="42" t="s">
        <v>14</v>
      </c>
      <c r="H15" s="88">
        <v>70485.666979999995</v>
      </c>
      <c r="I15" s="88">
        <v>1.528930905</v>
      </c>
      <c r="J15" s="88">
        <v>199.32530659</v>
      </c>
      <c r="K15" s="88">
        <v>961.76448207999999</v>
      </c>
      <c r="L15" s="88">
        <v>56.846384804000003</v>
      </c>
      <c r="M15" s="88"/>
      <c r="N15" s="88" t="s">
        <v>14</v>
      </c>
      <c r="O15" s="88">
        <v>6.8752099307078396</v>
      </c>
      <c r="P15" s="88">
        <v>8675.7961552793295</v>
      </c>
      <c r="Q15" s="88">
        <v>1.5330600169020401</v>
      </c>
      <c r="R15" s="88">
        <v>1.5330600169020401</v>
      </c>
      <c r="S15" s="88">
        <v>2.5310438823062502</v>
      </c>
      <c r="T15" s="88">
        <v>0</v>
      </c>
      <c r="U15" s="88">
        <v>199.86988573465999</v>
      </c>
      <c r="V15" s="88">
        <v>0</v>
      </c>
      <c r="W15" s="88">
        <v>0</v>
      </c>
      <c r="X15" s="88">
        <v>0</v>
      </c>
      <c r="Y15" s="88">
        <v>10.513055054908</v>
      </c>
      <c r="Z15" s="88">
        <v>0</v>
      </c>
      <c r="AA15" s="88">
        <v>12771.689516087001</v>
      </c>
      <c r="AB15" s="88">
        <v>0</v>
      </c>
      <c r="AC15" s="88">
        <v>0</v>
      </c>
      <c r="AD15" s="88">
        <v>0</v>
      </c>
      <c r="AE15" s="88">
        <v>0</v>
      </c>
      <c r="AF15" s="88">
        <v>19.723088151358301</v>
      </c>
      <c r="AG15" s="88">
        <v>0</v>
      </c>
      <c r="AH15" s="88">
        <v>17079.6184997811</v>
      </c>
      <c r="AI15" s="88">
        <v>674.62936511814905</v>
      </c>
      <c r="AJ15" s="88">
        <v>964.38713930523295</v>
      </c>
      <c r="AK15" s="88">
        <v>57.001226093168</v>
      </c>
      <c r="AL15" s="88">
        <v>83685.773725976498</v>
      </c>
      <c r="AM15" s="88">
        <v>0</v>
      </c>
      <c r="AN15" s="88">
        <v>0</v>
      </c>
      <c r="AO15" s="88">
        <v>0</v>
      </c>
      <c r="AP15" s="88">
        <v>9.3105226742020597E-2</v>
      </c>
      <c r="AQ15" s="88">
        <v>122.52736286338499</v>
      </c>
      <c r="AR15" s="88">
        <v>0</v>
      </c>
      <c r="AS15" s="88">
        <v>21693.167277487999</v>
      </c>
      <c r="AT15" s="88">
        <v>0</v>
      </c>
      <c r="AU15" s="88">
        <v>0</v>
      </c>
      <c r="AV15" s="88">
        <v>0</v>
      </c>
      <c r="AW15" s="88">
        <v>0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5179.4997379542201</v>
      </c>
      <c r="BL15" s="88">
        <v>0</v>
      </c>
      <c r="BM15" s="88">
        <v>0</v>
      </c>
      <c r="BN15" s="88">
        <v>0</v>
      </c>
      <c r="BO15" s="88">
        <v>0</v>
      </c>
      <c r="BP15" s="88">
        <v>19540.423856724501</v>
      </c>
      <c r="BQ15" s="88">
        <v>0</v>
      </c>
      <c r="BR15" s="88">
        <v>193.814478899493</v>
      </c>
      <c r="BS15" s="88">
        <v>4763.5100172726297</v>
      </c>
      <c r="BT15" s="88">
        <v>0</v>
      </c>
      <c r="BU15" s="88">
        <v>4262.4314766308898</v>
      </c>
      <c r="BV15" s="88">
        <v>70677.943470736296</v>
      </c>
      <c r="BW15" s="88">
        <v>3734.7426194607201</v>
      </c>
      <c r="BY15" s="49">
        <f t="shared" si="0"/>
        <v>2.727880702198069E-3</v>
      </c>
      <c r="BZ15" s="49">
        <f t="shared" si="1"/>
        <v>2.7006530435985453E-3</v>
      </c>
      <c r="CA15" s="49">
        <f t="shared" si="2"/>
        <v>2.7321124145071921E-3</v>
      </c>
      <c r="CB15" s="49">
        <f t="shared" si="3"/>
        <v>2.7269225201173547E-3</v>
      </c>
      <c r="CC15" s="49">
        <f t="shared" si="4"/>
        <v>2.7238546426808464E-3</v>
      </c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</row>
    <row r="16" spans="1:126" x14ac:dyDescent="0.25">
      <c r="A16" s="42" t="s">
        <v>15</v>
      </c>
      <c r="H16" s="88">
        <v>43024.13654</v>
      </c>
      <c r="I16" s="88">
        <v>0.70649939959999997</v>
      </c>
      <c r="J16" s="88">
        <v>95.366174098000002</v>
      </c>
      <c r="K16" s="88">
        <v>493.74150534</v>
      </c>
      <c r="L16" s="88">
        <v>72.821681166000005</v>
      </c>
      <c r="M16" s="88"/>
      <c r="N16" s="88" t="s">
        <v>15</v>
      </c>
      <c r="O16" s="88">
        <v>4.9541063458734396</v>
      </c>
      <c r="P16" s="88">
        <v>3775.6811110395702</v>
      </c>
      <c r="Q16" s="88">
        <v>0.70840562595438505</v>
      </c>
      <c r="R16" s="88">
        <v>0.70840562595438505</v>
      </c>
      <c r="S16" s="88">
        <v>1.1695573566097299</v>
      </c>
      <c r="T16" s="88">
        <v>0</v>
      </c>
      <c r="U16" s="88">
        <v>95.626482508562205</v>
      </c>
      <c r="V16" s="88">
        <v>0</v>
      </c>
      <c r="W16" s="88">
        <v>0</v>
      </c>
      <c r="X16" s="88">
        <v>0</v>
      </c>
      <c r="Y16" s="88">
        <v>4.1605165477077897</v>
      </c>
      <c r="Z16" s="88">
        <v>0</v>
      </c>
      <c r="AA16" s="88">
        <v>6832.6056031418802</v>
      </c>
      <c r="AB16" s="88">
        <v>0</v>
      </c>
      <c r="AC16" s="88">
        <v>0</v>
      </c>
      <c r="AD16" s="88">
        <v>0</v>
      </c>
      <c r="AE16" s="88">
        <v>0</v>
      </c>
      <c r="AF16" s="88">
        <v>33.502087776875698</v>
      </c>
      <c r="AG16" s="88">
        <v>0</v>
      </c>
      <c r="AH16" s="88">
        <v>10885.3013570364</v>
      </c>
      <c r="AI16" s="88">
        <v>293.36311635075498</v>
      </c>
      <c r="AJ16" s="88">
        <v>495.08747801205902</v>
      </c>
      <c r="AK16" s="88">
        <v>73.019839932232898</v>
      </c>
      <c r="AL16" s="88">
        <v>49128.170668386199</v>
      </c>
      <c r="AM16" s="88">
        <v>0</v>
      </c>
      <c r="AN16" s="88">
        <v>0</v>
      </c>
      <c r="AO16" s="88">
        <v>0</v>
      </c>
      <c r="AP16" s="88">
        <v>9.1898095012296302E-2</v>
      </c>
      <c r="AQ16" s="88">
        <v>68.416341793956093</v>
      </c>
      <c r="AR16" s="88">
        <v>0</v>
      </c>
      <c r="AS16" s="88">
        <v>14992.4345733031</v>
      </c>
      <c r="AT16" s="88">
        <v>0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0</v>
      </c>
      <c r="BD16" s="88">
        <v>0</v>
      </c>
      <c r="BE16" s="88">
        <v>0</v>
      </c>
      <c r="BF16" s="88">
        <v>0</v>
      </c>
      <c r="BG16" s="88">
        <v>0</v>
      </c>
      <c r="BH16" s="88">
        <v>0</v>
      </c>
      <c r="BI16" s="88">
        <v>0</v>
      </c>
      <c r="BJ16" s="88">
        <v>0</v>
      </c>
      <c r="BK16" s="88">
        <v>3012.1493148434301</v>
      </c>
      <c r="BL16" s="88">
        <v>0</v>
      </c>
      <c r="BM16" s="88">
        <v>0</v>
      </c>
      <c r="BN16" s="88">
        <v>0</v>
      </c>
      <c r="BO16" s="88">
        <v>0</v>
      </c>
      <c r="BP16" s="88">
        <v>11466.201725307101</v>
      </c>
      <c r="BQ16" s="88">
        <v>0</v>
      </c>
      <c r="BR16" s="88">
        <v>99.811029447743707</v>
      </c>
      <c r="BS16" s="88">
        <v>2010.1948331676899</v>
      </c>
      <c r="BT16" s="88">
        <v>0</v>
      </c>
      <c r="BU16" s="88">
        <v>2178.9140662934201</v>
      </c>
      <c r="BV16" s="88">
        <v>43141.440720801103</v>
      </c>
      <c r="BW16" s="88">
        <v>1872.2145288034801</v>
      </c>
      <c r="BY16" s="49">
        <f t="shared" si="0"/>
        <v>2.7264737943559886E-3</v>
      </c>
      <c r="BZ16" s="49">
        <f t="shared" si="1"/>
        <v>2.6981287676455766E-3</v>
      </c>
      <c r="CA16" s="49">
        <f t="shared" si="2"/>
        <v>2.7295675120059394E-3</v>
      </c>
      <c r="CB16" s="49">
        <f t="shared" si="3"/>
        <v>2.7260675019252366E-3</v>
      </c>
      <c r="CC16" s="49">
        <f t="shared" si="4"/>
        <v>2.7211506663953884E-3</v>
      </c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</row>
    <row r="17" spans="1:126" x14ac:dyDescent="0.25">
      <c r="A17" s="42" t="s">
        <v>16</v>
      </c>
      <c r="H17" s="88">
        <v>38743.193096000003</v>
      </c>
      <c r="I17" s="88">
        <v>0.68328110460000002</v>
      </c>
      <c r="J17" s="88">
        <v>81.286981824999998</v>
      </c>
      <c r="K17" s="88">
        <v>1384.6520022</v>
      </c>
      <c r="L17" s="88">
        <v>35.802029355000002</v>
      </c>
      <c r="M17" s="88"/>
      <c r="N17" s="88" t="s">
        <v>16</v>
      </c>
      <c r="O17" s="88">
        <v>4.62301749455116</v>
      </c>
      <c r="P17" s="88">
        <v>3285.3537645647202</v>
      </c>
      <c r="Q17" s="88">
        <v>0.68512213321465498</v>
      </c>
      <c r="R17" s="88">
        <v>0.68512213321465498</v>
      </c>
      <c r="S17" s="88">
        <v>1.1311161204418001</v>
      </c>
      <c r="T17" s="88">
        <v>0</v>
      </c>
      <c r="U17" s="88">
        <v>81.508475433390402</v>
      </c>
      <c r="V17" s="88">
        <v>0</v>
      </c>
      <c r="W17" s="88">
        <v>0</v>
      </c>
      <c r="X17" s="88">
        <v>0</v>
      </c>
      <c r="Y17" s="88">
        <v>3.4498713393079901</v>
      </c>
      <c r="Z17" s="88">
        <v>0</v>
      </c>
      <c r="AA17" s="88">
        <v>6485.9817513390599</v>
      </c>
      <c r="AB17" s="88">
        <v>0</v>
      </c>
      <c r="AC17" s="88">
        <v>0</v>
      </c>
      <c r="AD17" s="88">
        <v>0</v>
      </c>
      <c r="AE17" s="88">
        <v>0</v>
      </c>
      <c r="AF17" s="88">
        <v>11.4429384975038</v>
      </c>
      <c r="AG17" s="88">
        <v>0</v>
      </c>
      <c r="AH17" s="88">
        <v>9089.5159899177997</v>
      </c>
      <c r="AI17" s="88">
        <v>265.57202580451502</v>
      </c>
      <c r="AJ17" s="88">
        <v>1388.4381656779201</v>
      </c>
      <c r="AK17" s="88">
        <v>35.899542138171903</v>
      </c>
      <c r="AL17" s="88">
        <v>44207.488461228902</v>
      </c>
      <c r="AM17" s="88">
        <v>0</v>
      </c>
      <c r="AN17" s="88">
        <v>0</v>
      </c>
      <c r="AO17" s="88">
        <v>0</v>
      </c>
      <c r="AP17" s="88">
        <v>8.4250125476920304E-2</v>
      </c>
      <c r="AQ17" s="88">
        <v>54.651513894729298</v>
      </c>
      <c r="AR17" s="88">
        <v>0</v>
      </c>
      <c r="AS17" s="88">
        <v>13592.453842494</v>
      </c>
      <c r="AT17" s="88">
        <v>0</v>
      </c>
      <c r="AU17" s="88">
        <v>0</v>
      </c>
      <c r="AV17" s="88">
        <v>0</v>
      </c>
      <c r="AW17" s="88">
        <v>0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0</v>
      </c>
      <c r="BD17" s="88">
        <v>0</v>
      </c>
      <c r="BE17" s="88">
        <v>0</v>
      </c>
      <c r="BF17" s="88">
        <v>0</v>
      </c>
      <c r="BG17" s="88">
        <v>0</v>
      </c>
      <c r="BH17" s="88">
        <v>0</v>
      </c>
      <c r="BI17" s="88">
        <v>0</v>
      </c>
      <c r="BJ17" s="88">
        <v>0</v>
      </c>
      <c r="BK17" s="88">
        <v>2602.1087865286599</v>
      </c>
      <c r="BL17" s="88">
        <v>0</v>
      </c>
      <c r="BM17" s="88">
        <v>0</v>
      </c>
      <c r="BN17" s="88">
        <v>0</v>
      </c>
      <c r="BO17" s="88">
        <v>0</v>
      </c>
      <c r="BP17" s="88">
        <v>10345.608474819001</v>
      </c>
      <c r="BQ17" s="88">
        <v>0</v>
      </c>
      <c r="BR17" s="88">
        <v>93.482227269688494</v>
      </c>
      <c r="BS17" s="88">
        <v>1798.1625271989301</v>
      </c>
      <c r="BT17" s="88">
        <v>0</v>
      </c>
      <c r="BU17" s="88">
        <v>2059.28385203988</v>
      </c>
      <c r="BV17" s="88">
        <v>38848.866109007497</v>
      </c>
      <c r="BW17" s="88">
        <v>1499.6041005854599</v>
      </c>
      <c r="BY17" s="49">
        <f t="shared" si="0"/>
        <v>2.7275246195028759E-3</v>
      </c>
      <c r="BZ17" s="49">
        <f t="shared" si="1"/>
        <v>2.6943941552909148E-3</v>
      </c>
      <c r="CA17" s="49">
        <f t="shared" si="2"/>
        <v>2.7248349418022393E-3</v>
      </c>
      <c r="CB17" s="49">
        <f t="shared" si="3"/>
        <v>2.7343790872396043E-3</v>
      </c>
      <c r="CC17" s="49">
        <f t="shared" si="4"/>
        <v>2.7236663655291478E-3</v>
      </c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</row>
    <row r="18" spans="1:126" x14ac:dyDescent="0.25">
      <c r="A18" s="42" t="s">
        <v>17</v>
      </c>
      <c r="H18" s="88">
        <v>45410.566585</v>
      </c>
      <c r="I18" s="88">
        <v>1.0377371265999999</v>
      </c>
      <c r="J18" s="88">
        <v>144.10768569999999</v>
      </c>
      <c r="K18" s="88">
        <v>902.66178603000003</v>
      </c>
      <c r="L18" s="88">
        <v>52.597105222000003</v>
      </c>
      <c r="M18" s="88"/>
      <c r="N18" s="88" t="s">
        <v>17</v>
      </c>
      <c r="O18" s="88">
        <v>4.37363852808038</v>
      </c>
      <c r="P18" s="88">
        <v>5012.3989162624302</v>
      </c>
      <c r="Q18" s="88">
        <v>1.0405320088466601</v>
      </c>
      <c r="R18" s="88">
        <v>1.0405320088466601</v>
      </c>
      <c r="S18" s="88">
        <v>1.7178960457646399</v>
      </c>
      <c r="T18" s="88">
        <v>0</v>
      </c>
      <c r="U18" s="88">
        <v>144.50112113389201</v>
      </c>
      <c r="V18" s="88">
        <v>0</v>
      </c>
      <c r="W18" s="88">
        <v>0</v>
      </c>
      <c r="X18" s="88">
        <v>0</v>
      </c>
      <c r="Y18" s="88">
        <v>5.7616522449796799</v>
      </c>
      <c r="Z18" s="88">
        <v>0</v>
      </c>
      <c r="AA18" s="88">
        <v>8440.6340686578296</v>
      </c>
      <c r="AB18" s="88">
        <v>0</v>
      </c>
      <c r="AC18" s="88">
        <v>0</v>
      </c>
      <c r="AD18" s="88">
        <v>0</v>
      </c>
      <c r="AE18" s="88">
        <v>0</v>
      </c>
      <c r="AF18" s="88">
        <v>18.5453862547749</v>
      </c>
      <c r="AG18" s="88">
        <v>0</v>
      </c>
      <c r="AH18" s="88">
        <v>11637.3147584574</v>
      </c>
      <c r="AI18" s="88">
        <v>437.620526645621</v>
      </c>
      <c r="AJ18" s="88">
        <v>905.12684833803405</v>
      </c>
      <c r="AK18" s="88">
        <v>52.740372168349403</v>
      </c>
      <c r="AL18" s="88">
        <v>53359.4677279717</v>
      </c>
      <c r="AM18" s="88">
        <v>0</v>
      </c>
      <c r="AN18" s="88">
        <v>0</v>
      </c>
      <c r="AO18" s="88">
        <v>0</v>
      </c>
      <c r="AP18" s="88">
        <v>5.5140793454358197E-2</v>
      </c>
      <c r="AQ18" s="88">
        <v>82.923547686623905</v>
      </c>
      <c r="AR18" s="88">
        <v>0</v>
      </c>
      <c r="AS18" s="88">
        <v>13464.636033181399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>
        <v>0</v>
      </c>
      <c r="BG18" s="88">
        <v>0</v>
      </c>
      <c r="BH18" s="88">
        <v>0</v>
      </c>
      <c r="BI18" s="88">
        <v>0</v>
      </c>
      <c r="BJ18" s="88">
        <v>0</v>
      </c>
      <c r="BK18" s="88">
        <v>2825.1234684137398</v>
      </c>
      <c r="BL18" s="88">
        <v>0</v>
      </c>
      <c r="BM18" s="88">
        <v>0</v>
      </c>
      <c r="BN18" s="88">
        <v>0</v>
      </c>
      <c r="BO18" s="88">
        <v>0</v>
      </c>
      <c r="BP18" s="88">
        <v>13021.6245618421</v>
      </c>
      <c r="BQ18" s="88">
        <v>0</v>
      </c>
      <c r="BR18" s="88">
        <v>125.70544062598501</v>
      </c>
      <c r="BS18" s="88">
        <v>2912.6478915923099</v>
      </c>
      <c r="BT18" s="88">
        <v>0</v>
      </c>
      <c r="BU18" s="88">
        <v>2807.3085731565002</v>
      </c>
      <c r="BV18" s="88">
        <v>45534.490954546098</v>
      </c>
      <c r="BW18" s="88">
        <v>2313.0733341691098</v>
      </c>
      <c r="BY18" s="49">
        <f t="shared" si="0"/>
        <v>2.7289765106571461E-3</v>
      </c>
      <c r="BZ18" s="49">
        <f t="shared" si="1"/>
        <v>2.6932468493414846E-3</v>
      </c>
      <c r="CA18" s="49">
        <f t="shared" si="2"/>
        <v>2.7301488604228067E-3</v>
      </c>
      <c r="CB18" s="49">
        <f t="shared" si="3"/>
        <v>2.7308814288855856E-3</v>
      </c>
      <c r="CC18" s="49">
        <f t="shared" si="4"/>
        <v>2.7238561085197242E-3</v>
      </c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</row>
    <row r="19" spans="1:126" x14ac:dyDescent="0.25">
      <c r="A19" s="42" t="s">
        <v>18</v>
      </c>
      <c r="H19" s="88">
        <v>40766.223405999997</v>
      </c>
      <c r="I19" s="88">
        <v>1.0910477053000001</v>
      </c>
      <c r="J19" s="88">
        <v>46.249647752000001</v>
      </c>
      <c r="K19" s="88">
        <v>1749.0890844</v>
      </c>
      <c r="L19" s="88">
        <v>22.175851241</v>
      </c>
      <c r="M19" s="88"/>
      <c r="N19" s="88" t="s">
        <v>18</v>
      </c>
      <c r="O19" s="88">
        <v>4.6932682959308201</v>
      </c>
      <c r="P19" s="88">
        <v>4029.1654915127501</v>
      </c>
      <c r="Q19" s="88">
        <v>1.09398967882116</v>
      </c>
      <c r="R19" s="88">
        <v>1.09398967882116</v>
      </c>
      <c r="S19" s="88">
        <v>1.80615446395277</v>
      </c>
      <c r="T19" s="88">
        <v>0</v>
      </c>
      <c r="U19" s="88">
        <v>46.375940292016899</v>
      </c>
      <c r="V19" s="88">
        <v>0</v>
      </c>
      <c r="W19" s="88">
        <v>0</v>
      </c>
      <c r="X19" s="88">
        <v>0</v>
      </c>
      <c r="Y19" s="88">
        <v>4.0815344923312198</v>
      </c>
      <c r="Z19" s="88">
        <v>0</v>
      </c>
      <c r="AA19" s="88">
        <v>8754.5601531587108</v>
      </c>
      <c r="AB19" s="88">
        <v>0</v>
      </c>
      <c r="AC19" s="88">
        <v>0</v>
      </c>
      <c r="AD19" s="88">
        <v>0</v>
      </c>
      <c r="AE19" s="88">
        <v>0</v>
      </c>
      <c r="AF19" s="88">
        <v>8.1850172868775299</v>
      </c>
      <c r="AG19" s="88">
        <v>0</v>
      </c>
      <c r="AH19" s="88">
        <v>10210.923727318699</v>
      </c>
      <c r="AI19" s="88">
        <v>220.438390902804</v>
      </c>
      <c r="AJ19" s="88">
        <v>1753.8716145047299</v>
      </c>
      <c r="AK19" s="88">
        <v>22.236261834809401</v>
      </c>
      <c r="AL19" s="88">
        <v>47927.965666870601</v>
      </c>
      <c r="AM19" s="88">
        <v>0</v>
      </c>
      <c r="AN19" s="88">
        <v>0</v>
      </c>
      <c r="AO19" s="88">
        <v>0</v>
      </c>
      <c r="AP19" s="88">
        <v>6.05847643086911E-2</v>
      </c>
      <c r="AQ19" s="88">
        <v>77.850578213446099</v>
      </c>
      <c r="AR19" s="88">
        <v>0</v>
      </c>
      <c r="AS19" s="88">
        <v>12879.835590724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0</v>
      </c>
      <c r="BG19" s="88">
        <v>0</v>
      </c>
      <c r="BH19" s="88">
        <v>0</v>
      </c>
      <c r="BI19" s="88">
        <v>0</v>
      </c>
      <c r="BJ19" s="88">
        <v>0</v>
      </c>
      <c r="BK19" s="88">
        <v>2221.3669622519701</v>
      </c>
      <c r="BL19" s="88">
        <v>0</v>
      </c>
      <c r="BM19" s="88">
        <v>0</v>
      </c>
      <c r="BN19" s="88">
        <v>0</v>
      </c>
      <c r="BO19" s="88">
        <v>0</v>
      </c>
      <c r="BP19" s="88">
        <v>11744.968336288201</v>
      </c>
      <c r="BQ19" s="88">
        <v>0</v>
      </c>
      <c r="BR19" s="88">
        <v>137.10080182052999</v>
      </c>
      <c r="BS19" s="88">
        <v>1925.4466733071199</v>
      </c>
      <c r="BT19" s="88">
        <v>0</v>
      </c>
      <c r="BU19" s="88">
        <v>2916.0631739519399</v>
      </c>
      <c r="BV19" s="88">
        <v>40877.474987902096</v>
      </c>
      <c r="BW19" s="88">
        <v>1504.4367958438499</v>
      </c>
      <c r="BY19" s="49">
        <f t="shared" si="0"/>
        <v>2.7290136933735454E-3</v>
      </c>
      <c r="BZ19" s="49">
        <f t="shared" si="1"/>
        <v>2.6964664394313084E-3</v>
      </c>
      <c r="CA19" s="49">
        <f t="shared" si="2"/>
        <v>2.7306703111363009E-3</v>
      </c>
      <c r="CB19" s="49">
        <f t="shared" si="3"/>
        <v>2.7342976109020981E-3</v>
      </c>
      <c r="CC19" s="49">
        <f t="shared" si="4"/>
        <v>2.7241612127028624E-3</v>
      </c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</row>
    <row r="20" spans="1:126" x14ac:dyDescent="0.25">
      <c r="A20" s="42" t="s">
        <v>19</v>
      </c>
      <c r="H20" s="88">
        <v>10772.050764</v>
      </c>
      <c r="I20" s="88">
        <v>0.28863287529999998</v>
      </c>
      <c r="J20" s="88">
        <v>24.938809056</v>
      </c>
      <c r="K20" s="88">
        <v>192.29625702999999</v>
      </c>
      <c r="L20" s="88">
        <v>0.43667306360000002</v>
      </c>
      <c r="M20" s="88"/>
      <c r="N20" s="88" t="s">
        <v>19</v>
      </c>
      <c r="O20" s="88">
        <v>1.13328961936804</v>
      </c>
      <c r="P20" s="88">
        <v>1269.04766557789</v>
      </c>
      <c r="Q20" s="88">
        <v>0.289410798009888</v>
      </c>
      <c r="R20" s="88">
        <v>0.289410798009888</v>
      </c>
      <c r="S20" s="88">
        <v>0.477809172307743</v>
      </c>
      <c r="T20" s="88">
        <v>0</v>
      </c>
      <c r="U20" s="88">
        <v>25.0069144860054</v>
      </c>
      <c r="V20" s="88">
        <v>0</v>
      </c>
      <c r="W20" s="88">
        <v>0</v>
      </c>
      <c r="X20" s="88">
        <v>0</v>
      </c>
      <c r="Y20" s="88">
        <v>1.3917013441382899</v>
      </c>
      <c r="Z20" s="88">
        <v>0</v>
      </c>
      <c r="AA20" s="88">
        <v>2299.1898383664202</v>
      </c>
      <c r="AB20" s="88">
        <v>0</v>
      </c>
      <c r="AC20" s="88">
        <v>0</v>
      </c>
      <c r="AD20" s="88">
        <v>0</v>
      </c>
      <c r="AE20" s="88">
        <v>0</v>
      </c>
      <c r="AF20" s="88">
        <v>0.35272669493984199</v>
      </c>
      <c r="AG20" s="88">
        <v>0</v>
      </c>
      <c r="AH20" s="88">
        <v>2699.97920295525</v>
      </c>
      <c r="AI20" s="88">
        <v>90.629513235602403</v>
      </c>
      <c r="AJ20" s="88">
        <v>192.819036573906</v>
      </c>
      <c r="AK20" s="88">
        <v>0.43786534204064198</v>
      </c>
      <c r="AL20" s="88">
        <v>12874.3884957312</v>
      </c>
      <c r="AM20" s="88">
        <v>0</v>
      </c>
      <c r="AN20" s="88">
        <v>0</v>
      </c>
      <c r="AO20" s="88">
        <v>0</v>
      </c>
      <c r="AP20" s="88">
        <v>1.3049061407441701E-2</v>
      </c>
      <c r="AQ20" s="88">
        <v>20.224704685207499</v>
      </c>
      <c r="AR20" s="88">
        <v>0</v>
      </c>
      <c r="AS20" s="88">
        <v>3247.7765972684701</v>
      </c>
      <c r="AT20" s="88">
        <v>0</v>
      </c>
      <c r="AU20" s="88">
        <v>0</v>
      </c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0</v>
      </c>
      <c r="BC20" s="88">
        <v>0</v>
      </c>
      <c r="BD20" s="88">
        <v>0</v>
      </c>
      <c r="BE20" s="88">
        <v>0</v>
      </c>
      <c r="BF20" s="88">
        <v>0</v>
      </c>
      <c r="BG20" s="88">
        <v>0</v>
      </c>
      <c r="BH20" s="88">
        <v>0</v>
      </c>
      <c r="BI20" s="88">
        <v>0</v>
      </c>
      <c r="BJ20" s="88">
        <v>0</v>
      </c>
      <c r="BK20" s="88">
        <v>656.30048150302196</v>
      </c>
      <c r="BL20" s="88">
        <v>0</v>
      </c>
      <c r="BM20" s="88">
        <v>0</v>
      </c>
      <c r="BN20" s="88">
        <v>0</v>
      </c>
      <c r="BO20" s="88">
        <v>0</v>
      </c>
      <c r="BP20" s="88">
        <v>3116.8086479572598</v>
      </c>
      <c r="BQ20" s="88">
        <v>0</v>
      </c>
      <c r="BR20" s="88">
        <v>36.4862360729798</v>
      </c>
      <c r="BS20" s="88">
        <v>669.94098659929205</v>
      </c>
      <c r="BT20" s="88">
        <v>0</v>
      </c>
      <c r="BU20" s="88">
        <v>773.94058300236395</v>
      </c>
      <c r="BV20" s="88">
        <v>10801.4162553393</v>
      </c>
      <c r="BW20" s="88">
        <v>492.66152830034599</v>
      </c>
      <c r="BY20" s="49">
        <f t="shared" si="0"/>
        <v>2.7260817817011365E-3</v>
      </c>
      <c r="BZ20" s="49">
        <f t="shared" si="1"/>
        <v>2.6951978671156721E-3</v>
      </c>
      <c r="CA20" s="49">
        <f t="shared" si="2"/>
        <v>2.7309014577427851E-3</v>
      </c>
      <c r="CB20" s="49">
        <f t="shared" si="3"/>
        <v>2.7186152865391095E-3</v>
      </c>
      <c r="CC20" s="49">
        <f t="shared" si="4"/>
        <v>2.7303686442498453E-3</v>
      </c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</row>
    <row r="21" spans="1:126" x14ac:dyDescent="0.25">
      <c r="A21" s="42" t="s">
        <v>20</v>
      </c>
      <c r="H21" s="88">
        <v>39308.267040999999</v>
      </c>
      <c r="I21" s="88">
        <v>0.93413059190000003</v>
      </c>
      <c r="J21" s="88">
        <v>79.875848055000006</v>
      </c>
      <c r="K21" s="88">
        <v>752.20972111000003</v>
      </c>
      <c r="L21" s="88">
        <v>10.002897382</v>
      </c>
      <c r="M21" s="88"/>
      <c r="N21" s="88" t="s">
        <v>20</v>
      </c>
      <c r="O21" s="88">
        <v>4.6278832896280102</v>
      </c>
      <c r="P21" s="88">
        <v>3635.9630033063399</v>
      </c>
      <c r="Q21" s="88">
        <v>0.93664990323252395</v>
      </c>
      <c r="R21" s="88">
        <v>0.93664990323252395</v>
      </c>
      <c r="S21" s="88">
        <v>1.9810232228707401</v>
      </c>
      <c r="T21" s="88">
        <v>0</v>
      </c>
      <c r="U21" s="88">
        <v>80.094030866366793</v>
      </c>
      <c r="V21" s="88">
        <v>0</v>
      </c>
      <c r="W21" s="88">
        <v>0</v>
      </c>
      <c r="X21" s="88">
        <v>0</v>
      </c>
      <c r="Y21" s="88">
        <v>3.0985069352919101</v>
      </c>
      <c r="Z21" s="88">
        <v>0</v>
      </c>
      <c r="AA21" s="88">
        <v>9417.0470280621103</v>
      </c>
      <c r="AB21" s="88">
        <v>0</v>
      </c>
      <c r="AC21" s="88">
        <v>0</v>
      </c>
      <c r="AD21" s="88">
        <v>0</v>
      </c>
      <c r="AE21" s="88">
        <v>0</v>
      </c>
      <c r="AF21" s="88">
        <v>5.56306600294758</v>
      </c>
      <c r="AG21" s="88">
        <v>0</v>
      </c>
      <c r="AH21" s="88">
        <v>10046.04041159</v>
      </c>
      <c r="AI21" s="88">
        <v>266.98652168801198</v>
      </c>
      <c r="AJ21" s="88">
        <v>754.26017382445605</v>
      </c>
      <c r="AK21" s="88">
        <v>10.030148772007401</v>
      </c>
      <c r="AL21" s="88">
        <v>46301.279308740697</v>
      </c>
      <c r="AM21" s="88">
        <v>0</v>
      </c>
      <c r="AN21" s="88">
        <v>0</v>
      </c>
      <c r="AO21" s="88">
        <v>0</v>
      </c>
      <c r="AP21" s="88">
        <v>5.3513265053676998E-2</v>
      </c>
      <c r="AQ21" s="88">
        <v>80.2841822386834</v>
      </c>
      <c r="AR21" s="88">
        <v>0</v>
      </c>
      <c r="AS21" s="88">
        <v>12133.136535256799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1670.1891982415</v>
      </c>
      <c r="BL21" s="88">
        <v>0</v>
      </c>
      <c r="BM21" s="88">
        <v>0</v>
      </c>
      <c r="BN21" s="88">
        <v>0</v>
      </c>
      <c r="BO21" s="88">
        <v>0</v>
      </c>
      <c r="BP21" s="88">
        <v>11648.767075056199</v>
      </c>
      <c r="BQ21" s="88">
        <v>0</v>
      </c>
      <c r="BR21" s="88">
        <v>149.58350746616799</v>
      </c>
      <c r="BS21" s="88">
        <v>1917.60053716262</v>
      </c>
      <c r="BT21" s="88">
        <v>0</v>
      </c>
      <c r="BU21" s="88">
        <v>3133.51579049256</v>
      </c>
      <c r="BV21" s="88">
        <v>39415.610043375898</v>
      </c>
      <c r="BW21" s="88">
        <v>1411.9466313385899</v>
      </c>
      <c r="BY21" s="49">
        <f t="shared" si="0"/>
        <v>2.7307996626749391E-3</v>
      </c>
      <c r="BZ21" s="49">
        <f t="shared" si="1"/>
        <v>2.6969583850152048E-3</v>
      </c>
      <c r="CA21" s="49">
        <f t="shared" si="2"/>
        <v>2.7315241926014204E-3</v>
      </c>
      <c r="CB21" s="49">
        <f t="shared" si="3"/>
        <v>2.7259056309858094E-3</v>
      </c>
      <c r="CC21" s="49">
        <f t="shared" si="4"/>
        <v>2.724349652575521E-3</v>
      </c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</row>
    <row r="22" spans="1:126" x14ac:dyDescent="0.25">
      <c r="A22" s="42" t="s">
        <v>129</v>
      </c>
      <c r="H22" s="88">
        <v>53719.800232000001</v>
      </c>
      <c r="I22" s="88">
        <v>1.5509885358</v>
      </c>
      <c r="J22" s="88">
        <v>118.79698261</v>
      </c>
      <c r="K22" s="88">
        <v>1047.4520018000001</v>
      </c>
      <c r="L22" s="88">
        <v>4.6181768867999997</v>
      </c>
      <c r="M22" s="88"/>
      <c r="N22" s="88" t="s">
        <v>129</v>
      </c>
      <c r="O22" s="88">
        <v>5.9123553985976303</v>
      </c>
      <c r="P22" s="88">
        <v>5622.5276234495304</v>
      </c>
      <c r="Q22" s="88">
        <v>1.55516664624282</v>
      </c>
      <c r="R22" s="88">
        <v>1.55516664624282</v>
      </c>
      <c r="S22" s="88">
        <v>2.5675399659055098</v>
      </c>
      <c r="T22" s="88">
        <v>0</v>
      </c>
      <c r="U22" s="88">
        <v>119.121356646294</v>
      </c>
      <c r="V22" s="88">
        <v>0</v>
      </c>
      <c r="W22" s="88">
        <v>0</v>
      </c>
      <c r="X22" s="88">
        <v>0</v>
      </c>
      <c r="Y22" s="88">
        <v>5.4435721449190799</v>
      </c>
      <c r="Z22" s="88">
        <v>0</v>
      </c>
      <c r="AA22" s="88">
        <v>12213.034630587699</v>
      </c>
      <c r="AB22" s="88">
        <v>0</v>
      </c>
      <c r="AC22" s="88">
        <v>0</v>
      </c>
      <c r="AD22" s="88">
        <v>0</v>
      </c>
      <c r="AE22" s="88">
        <v>0</v>
      </c>
      <c r="AF22" s="88">
        <v>2.6619099772736501</v>
      </c>
      <c r="AG22" s="88">
        <v>0</v>
      </c>
      <c r="AH22" s="88">
        <v>14158.373612457</v>
      </c>
      <c r="AI22" s="88">
        <v>414.97462149140398</v>
      </c>
      <c r="AJ22" s="88">
        <v>1050.30665231343</v>
      </c>
      <c r="AK22" s="88">
        <v>4.6307732433811699</v>
      </c>
      <c r="AL22" s="88">
        <v>63786.671549463397</v>
      </c>
      <c r="AM22" s="88">
        <v>0</v>
      </c>
      <c r="AN22" s="88">
        <v>0</v>
      </c>
      <c r="AO22" s="88">
        <v>0</v>
      </c>
      <c r="AP22" s="88">
        <v>6.5240163470493898E-2</v>
      </c>
      <c r="AQ22" s="88">
        <v>105.04126470736399</v>
      </c>
      <c r="AR22" s="88">
        <v>0</v>
      </c>
      <c r="AS22" s="88">
        <v>16085.5868857884</v>
      </c>
      <c r="AT22" s="88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2622.0912323042298</v>
      </c>
      <c r="BL22" s="88">
        <v>0</v>
      </c>
      <c r="BM22" s="88">
        <v>0</v>
      </c>
      <c r="BN22" s="88">
        <v>0</v>
      </c>
      <c r="BO22" s="88">
        <v>0</v>
      </c>
      <c r="BP22" s="88">
        <v>16043.5713572931</v>
      </c>
      <c r="BQ22" s="88">
        <v>0</v>
      </c>
      <c r="BR22" s="88">
        <v>196.09264069218901</v>
      </c>
      <c r="BS22" s="88">
        <v>2989.5803223667699</v>
      </c>
      <c r="BT22" s="88">
        <v>0</v>
      </c>
      <c r="BU22" s="88">
        <v>4106.72217762727</v>
      </c>
      <c r="BV22" s="88">
        <v>53866.467290905297</v>
      </c>
      <c r="BW22" s="88">
        <v>2166.4417293970801</v>
      </c>
      <c r="BY22" s="49">
        <f t="shared" si="0"/>
        <v>2.730223460844674E-3</v>
      </c>
      <c r="BZ22" s="49">
        <f t="shared" si="1"/>
        <v>2.6938370893018534E-3</v>
      </c>
      <c r="CA22" s="49">
        <f t="shared" si="2"/>
        <v>2.7304905323975643E-3</v>
      </c>
      <c r="CB22" s="49">
        <f t="shared" si="3"/>
        <v>2.7253282332024729E-3</v>
      </c>
      <c r="CC22" s="49">
        <f t="shared" si="4"/>
        <v>2.7275604399593263E-3</v>
      </c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</row>
    <row r="23" spans="1:126" x14ac:dyDescent="0.25">
      <c r="A23" s="42" t="s">
        <v>22</v>
      </c>
      <c r="H23" s="88">
        <v>90061.371536000006</v>
      </c>
      <c r="I23" s="88">
        <v>2.2280449654000001</v>
      </c>
      <c r="J23" s="88">
        <v>183.75771405</v>
      </c>
      <c r="K23" s="88">
        <v>1494.0080680000001</v>
      </c>
      <c r="L23" s="88">
        <v>97.005675151999995</v>
      </c>
      <c r="M23" s="88"/>
      <c r="N23" s="88" t="s">
        <v>22</v>
      </c>
      <c r="O23" s="88">
        <v>9.0324951093207293</v>
      </c>
      <c r="P23" s="88">
        <v>11179.789710269</v>
      </c>
      <c r="Q23" s="88">
        <v>2.2340673598092202</v>
      </c>
      <c r="R23" s="88">
        <v>2.2340673598092202</v>
      </c>
      <c r="S23" s="88">
        <v>3.6883602427685598</v>
      </c>
      <c r="T23" s="88">
        <v>0</v>
      </c>
      <c r="U23" s="88">
        <v>184.25876772561699</v>
      </c>
      <c r="V23" s="88">
        <v>0</v>
      </c>
      <c r="W23" s="88">
        <v>0</v>
      </c>
      <c r="X23" s="88">
        <v>0</v>
      </c>
      <c r="Y23" s="88">
        <v>13.501615931751701</v>
      </c>
      <c r="Z23" s="88">
        <v>0</v>
      </c>
      <c r="AA23" s="88">
        <v>17737.272456551102</v>
      </c>
      <c r="AB23" s="88">
        <v>0</v>
      </c>
      <c r="AC23" s="88">
        <v>0</v>
      </c>
      <c r="AD23" s="88">
        <v>0</v>
      </c>
      <c r="AE23" s="88">
        <v>0</v>
      </c>
      <c r="AF23" s="88">
        <v>32.830556498249898</v>
      </c>
      <c r="AG23" s="88">
        <v>0</v>
      </c>
      <c r="AH23" s="88">
        <v>22527.667150953301</v>
      </c>
      <c r="AI23" s="88">
        <v>722.17701480254198</v>
      </c>
      <c r="AJ23" s="88">
        <v>1498.0858246180101</v>
      </c>
      <c r="AK23" s="88">
        <v>97.270021238449402</v>
      </c>
      <c r="AL23" s="88">
        <v>107561.492369031</v>
      </c>
      <c r="AM23" s="88">
        <v>0</v>
      </c>
      <c r="AN23" s="88">
        <v>0</v>
      </c>
      <c r="AO23" s="88">
        <v>0</v>
      </c>
      <c r="AP23" s="88">
        <v>0.108548945609639</v>
      </c>
      <c r="AQ23" s="88">
        <v>176.50819284326201</v>
      </c>
      <c r="AR23" s="88">
        <v>0</v>
      </c>
      <c r="AS23" s="88">
        <v>27085.715517434401</v>
      </c>
      <c r="AT23" s="88">
        <v>0</v>
      </c>
      <c r="AU23" s="88">
        <v>0</v>
      </c>
      <c r="AV23" s="88">
        <v>0</v>
      </c>
      <c r="AW23" s="88">
        <v>0</v>
      </c>
      <c r="AX23" s="88">
        <v>0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6331.1927284590101</v>
      </c>
      <c r="BL23" s="88">
        <v>0</v>
      </c>
      <c r="BM23" s="88">
        <v>0</v>
      </c>
      <c r="BN23" s="88">
        <v>0</v>
      </c>
      <c r="BO23" s="88">
        <v>0</v>
      </c>
      <c r="BP23" s="88">
        <v>25534.536401494701</v>
      </c>
      <c r="BQ23" s="88">
        <v>0</v>
      </c>
      <c r="BR23" s="88">
        <v>271.50944382923302</v>
      </c>
      <c r="BS23" s="88">
        <v>5724.3425467499501</v>
      </c>
      <c r="BT23" s="88">
        <v>0</v>
      </c>
      <c r="BU23" s="88">
        <v>5969.8153943193402</v>
      </c>
      <c r="BV23" s="88">
        <v>90307.037521012695</v>
      </c>
      <c r="BW23" s="88">
        <v>4575.3394439304002</v>
      </c>
      <c r="BY23" s="49">
        <f t="shared" si="0"/>
        <v>2.7277619785580267E-3</v>
      </c>
      <c r="BZ23" s="49">
        <f t="shared" si="1"/>
        <v>2.7029950035765754E-3</v>
      </c>
      <c r="CA23" s="49">
        <f t="shared" si="2"/>
        <v>2.7267082538948626E-3</v>
      </c>
      <c r="CB23" s="49">
        <f t="shared" si="3"/>
        <v>2.7294073608777666E-3</v>
      </c>
      <c r="CC23" s="49">
        <f t="shared" si="4"/>
        <v>2.725057951869296E-3</v>
      </c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</row>
    <row r="24" spans="1:126" x14ac:dyDescent="0.25">
      <c r="A24" s="42" t="s">
        <v>23</v>
      </c>
      <c r="H24" s="88">
        <v>70689.841341000007</v>
      </c>
      <c r="I24" s="88">
        <v>1.3194725028000001</v>
      </c>
      <c r="J24" s="88">
        <v>259.43401116000001</v>
      </c>
      <c r="K24" s="88">
        <v>952.34721391000005</v>
      </c>
      <c r="L24" s="88">
        <v>213.41132096000001</v>
      </c>
      <c r="M24" s="88"/>
      <c r="N24" s="88" t="s">
        <v>23</v>
      </c>
      <c r="O24" s="88">
        <v>6.3877100605962402</v>
      </c>
      <c r="P24" s="88">
        <v>6321.7479487593901</v>
      </c>
      <c r="Q24" s="88">
        <v>1.3230347661659101</v>
      </c>
      <c r="R24" s="88">
        <v>1.3230347661659101</v>
      </c>
      <c r="S24" s="88">
        <v>2.1842808166470902</v>
      </c>
      <c r="T24" s="88">
        <v>0</v>
      </c>
      <c r="U24" s="88">
        <v>260.14315285837603</v>
      </c>
      <c r="V24" s="88">
        <v>0</v>
      </c>
      <c r="W24" s="88">
        <v>0</v>
      </c>
      <c r="X24" s="88">
        <v>0</v>
      </c>
      <c r="Y24" s="88">
        <v>6.4650508527187904</v>
      </c>
      <c r="Z24" s="88">
        <v>0</v>
      </c>
      <c r="AA24" s="88">
        <v>11505.398884370999</v>
      </c>
      <c r="AB24" s="88">
        <v>0</v>
      </c>
      <c r="AC24" s="88">
        <v>0</v>
      </c>
      <c r="AD24" s="88">
        <v>0</v>
      </c>
      <c r="AE24" s="88">
        <v>0</v>
      </c>
      <c r="AF24" s="88">
        <v>72.259911286635997</v>
      </c>
      <c r="AG24" s="88">
        <v>0</v>
      </c>
      <c r="AH24" s="88">
        <v>19667.665537867899</v>
      </c>
      <c r="AI24" s="88">
        <v>707.17995520683201</v>
      </c>
      <c r="AJ24" s="88">
        <v>954.94213660592902</v>
      </c>
      <c r="AK24" s="88">
        <v>213.99427437792301</v>
      </c>
      <c r="AL24" s="88">
        <v>81070.682743211102</v>
      </c>
      <c r="AM24" s="88">
        <v>0</v>
      </c>
      <c r="AN24" s="88">
        <v>0</v>
      </c>
      <c r="AO24" s="88">
        <v>0</v>
      </c>
      <c r="AP24" s="88">
        <v>9.2846758573455299E-2</v>
      </c>
      <c r="AQ24" s="88">
        <v>128.208324124792</v>
      </c>
      <c r="AR24" s="88">
        <v>0</v>
      </c>
      <c r="AS24" s="88">
        <v>21281.9377690008</v>
      </c>
      <c r="AT24" s="88">
        <v>0</v>
      </c>
      <c r="AU24" s="88">
        <v>0</v>
      </c>
      <c r="AV24" s="88">
        <v>0</v>
      </c>
      <c r="AW24" s="88">
        <v>0</v>
      </c>
      <c r="AX24" s="88">
        <v>0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3647.4326453690401</v>
      </c>
      <c r="BL24" s="88">
        <v>0</v>
      </c>
      <c r="BM24" s="88">
        <v>0</v>
      </c>
      <c r="BN24" s="88">
        <v>0</v>
      </c>
      <c r="BO24" s="88">
        <v>0</v>
      </c>
      <c r="BP24" s="88">
        <v>20157.392478068301</v>
      </c>
      <c r="BQ24" s="88">
        <v>0</v>
      </c>
      <c r="BR24" s="88">
        <v>175.96007752885001</v>
      </c>
      <c r="BS24" s="88">
        <v>4072.2674480111</v>
      </c>
      <c r="BT24" s="88">
        <v>0</v>
      </c>
      <c r="BU24" s="88">
        <v>3789.4073908106898</v>
      </c>
      <c r="BV24" s="88">
        <v>70882.673199402503</v>
      </c>
      <c r="BW24" s="88">
        <v>3611.4564481842399</v>
      </c>
      <c r="BY24" s="49">
        <f t="shared" si="0"/>
        <v>2.7278581298873878E-3</v>
      </c>
      <c r="BZ24" s="49">
        <f t="shared" si="1"/>
        <v>2.6997632450473179E-3</v>
      </c>
      <c r="CA24" s="49">
        <f t="shared" si="2"/>
        <v>2.7334183949330702E-3</v>
      </c>
      <c r="CB24" s="49">
        <f t="shared" si="3"/>
        <v>2.7247653566130981E-3</v>
      </c>
      <c r="CC24" s="49">
        <f t="shared" si="4"/>
        <v>2.7315955653180067E-3</v>
      </c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</row>
    <row r="25" spans="1:126" x14ac:dyDescent="0.25">
      <c r="A25" s="42" t="s">
        <v>24</v>
      </c>
      <c r="H25" s="88">
        <v>32834.807329000003</v>
      </c>
      <c r="I25" s="88">
        <v>0.69649495679999995</v>
      </c>
      <c r="J25" s="88">
        <v>34.555805245999998</v>
      </c>
      <c r="K25" s="88">
        <v>490.49485451999999</v>
      </c>
      <c r="L25" s="88">
        <v>137.68447581999999</v>
      </c>
      <c r="M25" s="88"/>
      <c r="N25" s="88" t="s">
        <v>24</v>
      </c>
      <c r="O25" s="88">
        <v>3.23902749463273</v>
      </c>
      <c r="P25" s="88">
        <v>3384.4527725922499</v>
      </c>
      <c r="Q25" s="88">
        <v>0.69837449466734602</v>
      </c>
      <c r="R25" s="88">
        <v>0.69837449466734602</v>
      </c>
      <c r="S25" s="88">
        <v>1.1529972312505099</v>
      </c>
      <c r="T25" s="88">
        <v>0</v>
      </c>
      <c r="U25" s="88">
        <v>34.650168824090599</v>
      </c>
      <c r="V25" s="88">
        <v>0</v>
      </c>
      <c r="W25" s="88">
        <v>0</v>
      </c>
      <c r="X25" s="88">
        <v>0</v>
      </c>
      <c r="Y25" s="88">
        <v>3.9817389448586802</v>
      </c>
      <c r="Z25" s="88">
        <v>0</v>
      </c>
      <c r="AA25" s="88">
        <v>5742.9733410239196</v>
      </c>
      <c r="AB25" s="88">
        <v>0</v>
      </c>
      <c r="AC25" s="88">
        <v>0</v>
      </c>
      <c r="AD25" s="88">
        <v>0</v>
      </c>
      <c r="AE25" s="88">
        <v>0</v>
      </c>
      <c r="AF25" s="88">
        <v>44.9825790508837</v>
      </c>
      <c r="AG25" s="88">
        <v>0</v>
      </c>
      <c r="AH25" s="88">
        <v>9125.3293161230504</v>
      </c>
      <c r="AI25" s="88">
        <v>179.23127012269401</v>
      </c>
      <c r="AJ25" s="88">
        <v>491.831368220174</v>
      </c>
      <c r="AK25" s="88">
        <v>138.05905681011899</v>
      </c>
      <c r="AL25" s="88">
        <v>38287.050959616798</v>
      </c>
      <c r="AM25" s="88">
        <v>0</v>
      </c>
      <c r="AN25" s="88">
        <v>0</v>
      </c>
      <c r="AO25" s="88">
        <v>0</v>
      </c>
      <c r="AP25" s="88">
        <v>4.5357946607847303E-2</v>
      </c>
      <c r="AQ25" s="88">
        <v>72.076737566797306</v>
      </c>
      <c r="AR25" s="88">
        <v>0</v>
      </c>
      <c r="AS25" s="88">
        <v>10173.303303788</v>
      </c>
      <c r="AT25" s="88">
        <v>0</v>
      </c>
      <c r="AU25" s="88">
        <v>0</v>
      </c>
      <c r="AV25" s="88">
        <v>0</v>
      </c>
      <c r="AW25" s="88">
        <v>0</v>
      </c>
      <c r="AX25" s="88">
        <v>0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2090.7713987983402</v>
      </c>
      <c r="BL25" s="88">
        <v>0</v>
      </c>
      <c r="BM25" s="88">
        <v>0</v>
      </c>
      <c r="BN25" s="88">
        <v>0</v>
      </c>
      <c r="BO25" s="88">
        <v>0</v>
      </c>
      <c r="BP25" s="88">
        <v>9189.3727210678899</v>
      </c>
      <c r="BQ25" s="88">
        <v>0</v>
      </c>
      <c r="BR25" s="88">
        <v>88.9578871268629</v>
      </c>
      <c r="BS25" s="88">
        <v>1592.7245597012</v>
      </c>
      <c r="BT25" s="88">
        <v>0</v>
      </c>
      <c r="BU25" s="88">
        <v>1923.92015999669</v>
      </c>
      <c r="BV25" s="88">
        <v>32924.3484592448</v>
      </c>
      <c r="BW25" s="88">
        <v>1622.5836051164299</v>
      </c>
      <c r="BY25" s="49">
        <f t="shared" si="0"/>
        <v>2.7270185979046033E-3</v>
      </c>
      <c r="BZ25" s="49">
        <f t="shared" si="1"/>
        <v>2.6985663700732064E-3</v>
      </c>
      <c r="CA25" s="49">
        <f t="shared" si="2"/>
        <v>2.7307590553550692E-3</v>
      </c>
      <c r="CB25" s="49">
        <f t="shared" si="3"/>
        <v>2.7248271574264048E-3</v>
      </c>
      <c r="CC25" s="49">
        <f t="shared" si="4"/>
        <v>2.7205753436480642E-3</v>
      </c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</row>
    <row r="26" spans="1:126" x14ac:dyDescent="0.25">
      <c r="A26" s="42" t="s">
        <v>25</v>
      </c>
      <c r="H26" s="88">
        <v>67103.300715999998</v>
      </c>
      <c r="I26" s="88">
        <v>1.4167162591</v>
      </c>
      <c r="J26" s="88">
        <v>172.92873230000001</v>
      </c>
      <c r="K26" s="88">
        <v>944.25203366000005</v>
      </c>
      <c r="L26" s="88">
        <v>157.69591023000001</v>
      </c>
      <c r="M26" s="88"/>
      <c r="N26" s="88" t="s">
        <v>25</v>
      </c>
      <c r="O26" s="88">
        <v>6.6068106979211398</v>
      </c>
      <c r="P26" s="88">
        <v>6445.8719267155602</v>
      </c>
      <c r="Q26" s="88">
        <v>1.4205352897299901</v>
      </c>
      <c r="R26" s="88">
        <v>1.4205352897299901</v>
      </c>
      <c r="S26" s="88">
        <v>2.3452733229153901</v>
      </c>
      <c r="T26" s="88">
        <v>0</v>
      </c>
      <c r="U26" s="88">
        <v>173.400941031363</v>
      </c>
      <c r="V26" s="88">
        <v>0</v>
      </c>
      <c r="W26" s="88">
        <v>0</v>
      </c>
      <c r="X26" s="88">
        <v>0</v>
      </c>
      <c r="Y26" s="88">
        <v>6.9428471019636504</v>
      </c>
      <c r="Z26" s="88">
        <v>0</v>
      </c>
      <c r="AA26" s="88">
        <v>11900.8360177755</v>
      </c>
      <c r="AB26" s="88">
        <v>0</v>
      </c>
      <c r="AC26" s="88">
        <v>0</v>
      </c>
      <c r="AD26" s="88">
        <v>0</v>
      </c>
      <c r="AE26" s="88">
        <v>0</v>
      </c>
      <c r="AF26" s="88">
        <v>66.800428474694797</v>
      </c>
      <c r="AG26" s="88">
        <v>0</v>
      </c>
      <c r="AH26" s="88">
        <v>18485.3040468379</v>
      </c>
      <c r="AI26" s="88">
        <v>520.65181228921904</v>
      </c>
      <c r="AJ26" s="88">
        <v>946.82775261921995</v>
      </c>
      <c r="AK26" s="88">
        <v>158.125193399653</v>
      </c>
      <c r="AL26" s="88">
        <v>77783.547931458204</v>
      </c>
      <c r="AM26" s="88">
        <v>0</v>
      </c>
      <c r="AN26" s="88">
        <v>0</v>
      </c>
      <c r="AO26" s="88">
        <v>0</v>
      </c>
      <c r="AP26" s="88">
        <v>9.2767934243125696E-2</v>
      </c>
      <c r="AQ26" s="88">
        <v>132.21789692985899</v>
      </c>
      <c r="AR26" s="88">
        <v>0</v>
      </c>
      <c r="AS26" s="88">
        <v>20590.888244703099</v>
      </c>
      <c r="AT26" s="88">
        <v>0</v>
      </c>
      <c r="AU26" s="88">
        <v>0</v>
      </c>
      <c r="AV26" s="88">
        <v>0</v>
      </c>
      <c r="AW26" s="88">
        <v>0</v>
      </c>
      <c r="AX26" s="88">
        <v>0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3795.99025120529</v>
      </c>
      <c r="BL26" s="88">
        <v>0</v>
      </c>
      <c r="BM26" s="88">
        <v>0</v>
      </c>
      <c r="BN26" s="88">
        <v>0</v>
      </c>
      <c r="BO26" s="88">
        <v>0</v>
      </c>
      <c r="BP26" s="88">
        <v>19102.266193158699</v>
      </c>
      <c r="BQ26" s="88">
        <v>0</v>
      </c>
      <c r="BR26" s="88">
        <v>183.50114506774801</v>
      </c>
      <c r="BS26" s="88">
        <v>3558.5906024324199</v>
      </c>
      <c r="BT26" s="88">
        <v>0</v>
      </c>
      <c r="BU26" s="88">
        <v>3949.6350291149001</v>
      </c>
      <c r="BV26" s="88">
        <v>67286.349674101701</v>
      </c>
      <c r="BW26" s="88">
        <v>3239.20580285695</v>
      </c>
      <c r="BY26" s="49">
        <f t="shared" si="0"/>
        <v>2.727868169651107E-3</v>
      </c>
      <c r="BZ26" s="49">
        <f t="shared" si="1"/>
        <v>2.6956919605173723E-3</v>
      </c>
      <c r="CA26" s="49">
        <f t="shared" si="2"/>
        <v>2.7306551380010145E-3</v>
      </c>
      <c r="CB26" s="49">
        <f t="shared" si="3"/>
        <v>2.7277875687873243E-3</v>
      </c>
      <c r="CC26" s="49">
        <f t="shared" si="4"/>
        <v>2.7222213247438012E-3</v>
      </c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</row>
    <row r="27" spans="1:126" x14ac:dyDescent="0.25">
      <c r="A27" s="42" t="s">
        <v>26</v>
      </c>
      <c r="H27" s="88">
        <v>14138.606299999999</v>
      </c>
      <c r="I27" s="88">
        <v>0.2504882927</v>
      </c>
      <c r="J27" s="88">
        <v>12.112279872</v>
      </c>
      <c r="K27" s="88">
        <v>399.36841691000001</v>
      </c>
      <c r="L27" s="88">
        <v>64.039408404</v>
      </c>
      <c r="M27" s="88"/>
      <c r="N27" s="88" t="s">
        <v>26</v>
      </c>
      <c r="O27" s="88">
        <v>1.49517931250763</v>
      </c>
      <c r="P27" s="88">
        <v>1043.03487649872</v>
      </c>
      <c r="Q27" s="88">
        <v>0.25116208174610599</v>
      </c>
      <c r="R27" s="88">
        <v>0.25116208174610599</v>
      </c>
      <c r="S27" s="88">
        <v>0.41466199225813799</v>
      </c>
      <c r="T27" s="88">
        <v>0</v>
      </c>
      <c r="U27" s="88">
        <v>12.1453421651378</v>
      </c>
      <c r="V27" s="88">
        <v>0</v>
      </c>
      <c r="W27" s="88">
        <v>0</v>
      </c>
      <c r="X27" s="88">
        <v>0</v>
      </c>
      <c r="Y27" s="88">
        <v>1.0012582533407299</v>
      </c>
      <c r="Z27" s="88">
        <v>0</v>
      </c>
      <c r="AA27" s="88">
        <v>2269.2986545183298</v>
      </c>
      <c r="AB27" s="88">
        <v>0</v>
      </c>
      <c r="AC27" s="88">
        <v>0</v>
      </c>
      <c r="AD27" s="88">
        <v>0</v>
      </c>
      <c r="AE27" s="88">
        <v>0</v>
      </c>
      <c r="AF27" s="88">
        <v>23.914704656879199</v>
      </c>
      <c r="AG27" s="88">
        <v>0</v>
      </c>
      <c r="AH27" s="88">
        <v>4030.1214678405099</v>
      </c>
      <c r="AI27" s="88">
        <v>54.462547431282402</v>
      </c>
      <c r="AJ27" s="88">
        <v>400.45502744342298</v>
      </c>
      <c r="AK27" s="88">
        <v>64.213577409734199</v>
      </c>
      <c r="AL27" s="88">
        <v>16005.0468774285</v>
      </c>
      <c r="AM27" s="88">
        <v>0</v>
      </c>
      <c r="AN27" s="88">
        <v>0</v>
      </c>
      <c r="AO27" s="88">
        <v>0</v>
      </c>
      <c r="AP27" s="88">
        <v>2.5396142539382702E-2</v>
      </c>
      <c r="AQ27" s="88">
        <v>29.099724707700201</v>
      </c>
      <c r="AR27" s="88">
        <v>0</v>
      </c>
      <c r="AS27" s="88">
        <v>4708.5092032831199</v>
      </c>
      <c r="AT27" s="88">
        <v>0</v>
      </c>
      <c r="AU27" s="88">
        <v>0</v>
      </c>
      <c r="AV27" s="88">
        <v>0</v>
      </c>
      <c r="AW27" s="88">
        <v>0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742.96721316801302</v>
      </c>
      <c r="BL27" s="88">
        <v>0</v>
      </c>
      <c r="BM27" s="88">
        <v>0</v>
      </c>
      <c r="BN27" s="88">
        <v>0</v>
      </c>
      <c r="BO27" s="88">
        <v>0</v>
      </c>
      <c r="BP27" s="88">
        <v>3874.83282274155</v>
      </c>
      <c r="BQ27" s="88">
        <v>0</v>
      </c>
      <c r="BR27" s="88">
        <v>36.153972371874403</v>
      </c>
      <c r="BS27" s="88">
        <v>470.81528678273298</v>
      </c>
      <c r="BT27" s="88">
        <v>0</v>
      </c>
      <c r="BU27" s="88">
        <v>743.40103207129698</v>
      </c>
      <c r="BV27" s="88">
        <v>14177.1192752305</v>
      </c>
      <c r="BW27" s="88">
        <v>581.48741047248905</v>
      </c>
      <c r="BY27" s="49">
        <f t="shared" si="0"/>
        <v>2.7239583883526173E-3</v>
      </c>
      <c r="BZ27" s="49">
        <f t="shared" si="1"/>
        <v>2.6899023457074649E-3</v>
      </c>
      <c r="CA27" s="49">
        <f t="shared" si="2"/>
        <v>2.7296506922887187E-3</v>
      </c>
      <c r="CB27" s="49">
        <f t="shared" si="3"/>
        <v>2.7208223970996786E-3</v>
      </c>
      <c r="CC27" s="49">
        <f t="shared" si="4"/>
        <v>2.7197160322817871E-3</v>
      </c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</row>
    <row r="28" spans="1:126" x14ac:dyDescent="0.25">
      <c r="A28" s="42" t="s">
        <v>27</v>
      </c>
      <c r="H28" s="88">
        <v>30052.549018999998</v>
      </c>
      <c r="I28" s="88">
        <v>0.4407387794</v>
      </c>
      <c r="J28" s="88">
        <v>43.869638645999999</v>
      </c>
      <c r="K28" s="88">
        <v>335.01227709</v>
      </c>
      <c r="L28" s="88">
        <v>125.99721671</v>
      </c>
      <c r="M28" s="88"/>
      <c r="N28" s="88" t="s">
        <v>27</v>
      </c>
      <c r="O28" s="88">
        <v>3.4891978525777598</v>
      </c>
      <c r="P28" s="88">
        <v>2000.46681844765</v>
      </c>
      <c r="Q28" s="88">
        <v>0.44192958454306902</v>
      </c>
      <c r="R28" s="88">
        <v>0.44192958454306902</v>
      </c>
      <c r="S28" s="88">
        <v>0.72960628695613094</v>
      </c>
      <c r="T28" s="88">
        <v>0</v>
      </c>
      <c r="U28" s="88">
        <v>43.989374840209997</v>
      </c>
      <c r="V28" s="88">
        <v>0</v>
      </c>
      <c r="W28" s="88">
        <v>0</v>
      </c>
      <c r="X28" s="88">
        <v>0</v>
      </c>
      <c r="Y28" s="88">
        <v>1.98585148653955</v>
      </c>
      <c r="Z28" s="88">
        <v>0</v>
      </c>
      <c r="AA28" s="88">
        <v>4422.2219743632304</v>
      </c>
      <c r="AB28" s="88">
        <v>0</v>
      </c>
      <c r="AC28" s="88">
        <v>0</v>
      </c>
      <c r="AD28" s="88">
        <v>0</v>
      </c>
      <c r="AE28" s="88">
        <v>0</v>
      </c>
      <c r="AF28" s="88">
        <v>46.474165774240099</v>
      </c>
      <c r="AG28" s="88">
        <v>0</v>
      </c>
      <c r="AH28" s="88">
        <v>8395.6785851394397</v>
      </c>
      <c r="AI28" s="88">
        <v>140.21663504001</v>
      </c>
      <c r="AJ28" s="88">
        <v>335.92466488753701</v>
      </c>
      <c r="AK28" s="88">
        <v>126.340169749613</v>
      </c>
      <c r="AL28" s="88">
        <v>33543.501663607698</v>
      </c>
      <c r="AM28" s="88">
        <v>0</v>
      </c>
      <c r="AN28" s="88">
        <v>0</v>
      </c>
      <c r="AO28" s="88">
        <v>0</v>
      </c>
      <c r="AP28" s="88">
        <v>6.8293093996886003E-2</v>
      </c>
      <c r="AQ28" s="88">
        <v>54.371145848134603</v>
      </c>
      <c r="AR28" s="88">
        <v>0</v>
      </c>
      <c r="AS28" s="88">
        <v>10589.982968804001</v>
      </c>
      <c r="AT28" s="88">
        <v>0</v>
      </c>
      <c r="AU28" s="88">
        <v>0</v>
      </c>
      <c r="AV28" s="88">
        <v>0</v>
      </c>
      <c r="AW28" s="88">
        <v>0</v>
      </c>
      <c r="AX28" s="88">
        <v>0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1837.82128512548</v>
      </c>
      <c r="BL28" s="88">
        <v>0</v>
      </c>
      <c r="BM28" s="88">
        <v>0</v>
      </c>
      <c r="BN28" s="88">
        <v>0</v>
      </c>
      <c r="BO28" s="88">
        <v>0</v>
      </c>
      <c r="BP28" s="88">
        <v>8051.2916935065296</v>
      </c>
      <c r="BQ28" s="88">
        <v>0</v>
      </c>
      <c r="BR28" s="88">
        <v>63.9025820743027</v>
      </c>
      <c r="BS28" s="88">
        <v>997.34577604112701</v>
      </c>
      <c r="BT28" s="88">
        <v>0</v>
      </c>
      <c r="BU28" s="88">
        <v>1391.22114472884</v>
      </c>
      <c r="BV28" s="88">
        <v>30134.486645612498</v>
      </c>
      <c r="BW28" s="88">
        <v>1226.6564000359899</v>
      </c>
      <c r="BY28" s="49">
        <f t="shared" si="0"/>
        <v>2.726478428192462E-3</v>
      </c>
      <c r="BZ28" s="49">
        <f t="shared" si="1"/>
        <v>2.7018388186538099E-3</v>
      </c>
      <c r="CA28" s="49">
        <f t="shared" si="2"/>
        <v>2.729363585056935E-3</v>
      </c>
      <c r="CB28" s="49">
        <f t="shared" si="3"/>
        <v>2.7234458553645714E-3</v>
      </c>
      <c r="CC28" s="49">
        <f t="shared" si="4"/>
        <v>2.721909646642014E-3</v>
      </c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</row>
    <row r="29" spans="1:126" x14ac:dyDescent="0.25">
      <c r="A29" s="42" t="s">
        <v>28</v>
      </c>
      <c r="H29" s="88">
        <v>26108.879117</v>
      </c>
      <c r="I29" s="88">
        <v>0.74692175679999995</v>
      </c>
      <c r="J29" s="88">
        <v>38.68984305</v>
      </c>
      <c r="K29" s="88">
        <v>486.52970452</v>
      </c>
      <c r="L29" s="88">
        <v>47.610870058000003</v>
      </c>
      <c r="M29" s="88"/>
      <c r="N29" s="88" t="s">
        <v>28</v>
      </c>
      <c r="O29" s="88">
        <v>2.89099402409704</v>
      </c>
      <c r="P29" s="88">
        <v>2381.8973211771799</v>
      </c>
      <c r="Q29" s="88">
        <v>0.74894296696654605</v>
      </c>
      <c r="R29" s="88">
        <v>0.74894296696654605</v>
      </c>
      <c r="S29" s="88">
        <v>1.2364728650705199</v>
      </c>
      <c r="T29" s="88">
        <v>0</v>
      </c>
      <c r="U29" s="88">
        <v>38.795551720426403</v>
      </c>
      <c r="V29" s="88">
        <v>0</v>
      </c>
      <c r="W29" s="88">
        <v>0</v>
      </c>
      <c r="X29" s="88">
        <v>0</v>
      </c>
      <c r="Y29" s="88">
        <v>2.1602504555197801</v>
      </c>
      <c r="Z29" s="88">
        <v>0</v>
      </c>
      <c r="AA29" s="88">
        <v>5833.9092749439997</v>
      </c>
      <c r="AB29" s="88">
        <v>0</v>
      </c>
      <c r="AC29" s="88">
        <v>0</v>
      </c>
      <c r="AD29" s="88">
        <v>0</v>
      </c>
      <c r="AE29" s="88">
        <v>0</v>
      </c>
      <c r="AF29" s="88">
        <v>17.548166672673101</v>
      </c>
      <c r="AG29" s="88">
        <v>0</v>
      </c>
      <c r="AH29" s="88">
        <v>7477.0113796010601</v>
      </c>
      <c r="AI29" s="88">
        <v>148.61642718275201</v>
      </c>
      <c r="AJ29" s="88">
        <v>487.84298350833802</v>
      </c>
      <c r="AK29" s="88">
        <v>47.739672881298802</v>
      </c>
      <c r="AL29" s="88">
        <v>30607.334813406302</v>
      </c>
      <c r="AM29" s="88">
        <v>0</v>
      </c>
      <c r="AN29" s="88">
        <v>0</v>
      </c>
      <c r="AO29" s="88">
        <v>0</v>
      </c>
      <c r="AP29" s="88">
        <v>3.2620746704706202E-2</v>
      </c>
      <c r="AQ29" s="88">
        <v>57.753914959330103</v>
      </c>
      <c r="AR29" s="88">
        <v>0</v>
      </c>
      <c r="AS29" s="88">
        <v>7787.3565775823399</v>
      </c>
      <c r="AT29" s="88">
        <v>0</v>
      </c>
      <c r="AU29" s="88">
        <v>0</v>
      </c>
      <c r="AV29" s="88">
        <v>0</v>
      </c>
      <c r="AW29" s="88">
        <v>0</v>
      </c>
      <c r="AX29" s="88">
        <v>0</v>
      </c>
      <c r="AY29" s="88">
        <v>0</v>
      </c>
      <c r="AZ29" s="88">
        <v>0</v>
      </c>
      <c r="BA29" s="88">
        <v>0</v>
      </c>
      <c r="BB29" s="88">
        <v>0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1102.21308367707</v>
      </c>
      <c r="BL29" s="88">
        <v>0</v>
      </c>
      <c r="BM29" s="88">
        <v>0</v>
      </c>
      <c r="BN29" s="88">
        <v>0</v>
      </c>
      <c r="BO29" s="88">
        <v>0</v>
      </c>
      <c r="BP29" s="88">
        <v>7874.4623326987103</v>
      </c>
      <c r="BQ29" s="88">
        <v>0</v>
      </c>
      <c r="BR29" s="88">
        <v>93.570729835376696</v>
      </c>
      <c r="BS29" s="88">
        <v>1180.1715755871001</v>
      </c>
      <c r="BT29" s="88">
        <v>0</v>
      </c>
      <c r="BU29" s="88">
        <v>1959.7973751253801</v>
      </c>
      <c r="BV29" s="88">
        <v>26178.816457944002</v>
      </c>
      <c r="BW29" s="88">
        <v>1006.46224928463</v>
      </c>
      <c r="BY29" s="49">
        <f t="shared" si="0"/>
        <v>2.6786803305724363E-3</v>
      </c>
      <c r="BZ29" s="49">
        <f t="shared" si="1"/>
        <v>2.7060534094032508E-3</v>
      </c>
      <c r="CA29" s="49">
        <f t="shared" si="2"/>
        <v>2.7322072692254644E-3</v>
      </c>
      <c r="CB29" s="49">
        <f t="shared" si="3"/>
        <v>2.699278124515913E-3</v>
      </c>
      <c r="CC29" s="49">
        <f t="shared" si="4"/>
        <v>2.7053238712480897E-3</v>
      </c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</row>
    <row r="30" spans="1:126" x14ac:dyDescent="0.25">
      <c r="A30" s="42" t="s">
        <v>29</v>
      </c>
      <c r="H30" s="88">
        <v>11542.106470000001</v>
      </c>
      <c r="I30" s="88">
        <v>0.30195706500000002</v>
      </c>
      <c r="J30" s="88">
        <v>19.572846910999999</v>
      </c>
      <c r="K30" s="88">
        <v>192.01345685000001</v>
      </c>
      <c r="L30" s="88">
        <v>23.808138588999999</v>
      </c>
      <c r="M30" s="88"/>
      <c r="N30" s="88" t="s">
        <v>29</v>
      </c>
      <c r="O30" s="88">
        <v>1.15247156605499</v>
      </c>
      <c r="P30" s="88">
        <v>1296.5043829450401</v>
      </c>
      <c r="Q30" s="88">
        <v>0.30277398087402102</v>
      </c>
      <c r="R30" s="88">
        <v>0.30277398087402102</v>
      </c>
      <c r="S30" s="88">
        <v>0.49986797215562501</v>
      </c>
      <c r="T30" s="88">
        <v>0</v>
      </c>
      <c r="U30" s="88">
        <v>19.626178366413999</v>
      </c>
      <c r="V30" s="88">
        <v>0</v>
      </c>
      <c r="W30" s="88">
        <v>0</v>
      </c>
      <c r="X30" s="88">
        <v>0</v>
      </c>
      <c r="Y30" s="88">
        <v>1.44436936443525</v>
      </c>
      <c r="Z30" s="88">
        <v>0</v>
      </c>
      <c r="AA30" s="88">
        <v>2366.41173288645</v>
      </c>
      <c r="AB30" s="88">
        <v>0</v>
      </c>
      <c r="AC30" s="88">
        <v>0</v>
      </c>
      <c r="AD30" s="88">
        <v>0</v>
      </c>
      <c r="AE30" s="88">
        <v>0</v>
      </c>
      <c r="AF30" s="88">
        <v>7.85351194644974</v>
      </c>
      <c r="AG30" s="88">
        <v>0</v>
      </c>
      <c r="AH30" s="88">
        <v>3120.8117658373499</v>
      </c>
      <c r="AI30" s="88">
        <v>80.761281587966906</v>
      </c>
      <c r="AJ30" s="88">
        <v>192.53720217982001</v>
      </c>
      <c r="AK30" s="88">
        <v>23.873021209523898</v>
      </c>
      <c r="AL30" s="88">
        <v>13700.5068861367</v>
      </c>
      <c r="AM30" s="88">
        <v>0</v>
      </c>
      <c r="AN30" s="88">
        <v>0</v>
      </c>
      <c r="AO30" s="88">
        <v>0</v>
      </c>
      <c r="AP30" s="88">
        <v>1.27401955013145E-2</v>
      </c>
      <c r="AQ30" s="88">
        <v>24.807170851259499</v>
      </c>
      <c r="AR30" s="88">
        <v>0</v>
      </c>
      <c r="AS30" s="88">
        <v>3402.6938759569398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665.96330364933397</v>
      </c>
      <c r="BL30" s="88">
        <v>0</v>
      </c>
      <c r="BM30" s="88">
        <v>0</v>
      </c>
      <c r="BN30" s="88">
        <v>0</v>
      </c>
      <c r="BO30" s="88">
        <v>0</v>
      </c>
      <c r="BP30" s="88">
        <v>3365.9265876161398</v>
      </c>
      <c r="BQ30" s="88">
        <v>0</v>
      </c>
      <c r="BR30" s="88">
        <v>37.5229644763305</v>
      </c>
      <c r="BS30" s="88">
        <v>650.25540991043795</v>
      </c>
      <c r="BT30" s="88">
        <v>0</v>
      </c>
      <c r="BU30" s="88">
        <v>801.13715283652004</v>
      </c>
      <c r="BV30" s="88">
        <v>11573.599345337399</v>
      </c>
      <c r="BW30" s="88">
        <v>548.93369331200404</v>
      </c>
      <c r="BY30" s="49">
        <f t="shared" si="0"/>
        <v>2.7285206057710886E-3</v>
      </c>
      <c r="BZ30" s="49">
        <f t="shared" si="1"/>
        <v>2.7054040746521224E-3</v>
      </c>
      <c r="CA30" s="49">
        <f t="shared" si="2"/>
        <v>2.7247674115321173E-3</v>
      </c>
      <c r="CB30" s="49">
        <f t="shared" si="3"/>
        <v>2.727649084663632E-3</v>
      </c>
      <c r="CC30" s="49">
        <f t="shared" si="4"/>
        <v>2.7252286137933197E-3</v>
      </c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</row>
    <row r="31" spans="1:126" x14ac:dyDescent="0.25">
      <c r="A31" s="42" t="s">
        <v>30</v>
      </c>
      <c r="H31" s="88">
        <v>71000.649344000005</v>
      </c>
      <c r="I31" s="88">
        <v>2.0158332699999999</v>
      </c>
      <c r="J31" s="88">
        <v>173.36878504000001</v>
      </c>
      <c r="K31" s="88">
        <v>1260.5562097</v>
      </c>
      <c r="L31" s="88">
        <v>55.549860840000001</v>
      </c>
      <c r="M31" s="88"/>
      <c r="N31" s="88" t="s">
        <v>30</v>
      </c>
      <c r="O31" s="88">
        <v>7.70093484355582</v>
      </c>
      <c r="P31" s="88">
        <v>6870.1736392797502</v>
      </c>
      <c r="Q31" s="88">
        <v>2.0212689734168898</v>
      </c>
      <c r="R31" s="88">
        <v>2.0212689734168898</v>
      </c>
      <c r="S31" s="88">
        <v>3.3370758803882299</v>
      </c>
      <c r="T31" s="88">
        <v>0</v>
      </c>
      <c r="U31" s="88">
        <v>173.84209987873101</v>
      </c>
      <c r="V31" s="88">
        <v>0</v>
      </c>
      <c r="W31" s="88">
        <v>0</v>
      </c>
      <c r="X31" s="88">
        <v>0</v>
      </c>
      <c r="Y31" s="88">
        <v>6.4361427633502499</v>
      </c>
      <c r="Z31" s="88">
        <v>0</v>
      </c>
      <c r="AA31" s="88">
        <v>15815.5181139095</v>
      </c>
      <c r="AB31" s="88">
        <v>0</v>
      </c>
      <c r="AC31" s="88">
        <v>0</v>
      </c>
      <c r="AD31" s="88">
        <v>0</v>
      </c>
      <c r="AE31" s="88">
        <v>0</v>
      </c>
      <c r="AF31" s="88">
        <v>19.680078370652001</v>
      </c>
      <c r="AG31" s="88">
        <v>0</v>
      </c>
      <c r="AH31" s="88">
        <v>19509.0701517204</v>
      </c>
      <c r="AI31" s="88">
        <v>553.50186199992197</v>
      </c>
      <c r="AJ31" s="88">
        <v>1263.9918150241399</v>
      </c>
      <c r="AK31" s="88">
        <v>55.701102453249803</v>
      </c>
      <c r="AL31" s="88">
        <v>83543.591367141198</v>
      </c>
      <c r="AM31" s="88">
        <v>0</v>
      </c>
      <c r="AN31" s="88">
        <v>0</v>
      </c>
      <c r="AO31" s="88">
        <v>0</v>
      </c>
      <c r="AP31" s="88">
        <v>8.52489243993894E-2</v>
      </c>
      <c r="AQ31" s="88">
        <v>143.34613537183699</v>
      </c>
      <c r="AR31" s="88">
        <v>0</v>
      </c>
      <c r="AS31" s="88">
        <v>20909.611113268998</v>
      </c>
      <c r="AT31" s="88">
        <v>0</v>
      </c>
      <c r="AU31" s="88">
        <v>0</v>
      </c>
      <c r="AV31" s="88">
        <v>0</v>
      </c>
      <c r="AW31" s="88">
        <v>0</v>
      </c>
      <c r="AX31" s="88">
        <v>0</v>
      </c>
      <c r="AY31" s="88">
        <v>0</v>
      </c>
      <c r="AZ31" s="88">
        <v>0</v>
      </c>
      <c r="BA31" s="88">
        <v>0</v>
      </c>
      <c r="BB31" s="88">
        <v>0</v>
      </c>
      <c r="BC31" s="88">
        <v>0</v>
      </c>
      <c r="BD31" s="88">
        <v>0</v>
      </c>
      <c r="BE31" s="88">
        <v>0</v>
      </c>
      <c r="BF31" s="88">
        <v>0</v>
      </c>
      <c r="BG31" s="88">
        <v>0</v>
      </c>
      <c r="BH31" s="88">
        <v>0</v>
      </c>
      <c r="BI31" s="88">
        <v>0</v>
      </c>
      <c r="BJ31" s="88">
        <v>0</v>
      </c>
      <c r="BK31" s="88">
        <v>3169.8990593362901</v>
      </c>
      <c r="BL31" s="88">
        <v>0</v>
      </c>
      <c r="BM31" s="88">
        <v>0</v>
      </c>
      <c r="BN31" s="88">
        <v>0</v>
      </c>
      <c r="BO31" s="88">
        <v>0</v>
      </c>
      <c r="BP31" s="88">
        <v>21448.9233355502</v>
      </c>
      <c r="BQ31" s="88">
        <v>0</v>
      </c>
      <c r="BR31" s="88">
        <v>249.34974577689599</v>
      </c>
      <c r="BS31" s="88">
        <v>3801.9823456699701</v>
      </c>
      <c r="BT31" s="88">
        <v>0</v>
      </c>
      <c r="BU31" s="88">
        <v>5296.2267844838598</v>
      </c>
      <c r="BV31" s="88">
        <v>71194.464434707304</v>
      </c>
      <c r="BW31" s="88">
        <v>2893.3115741575798</v>
      </c>
      <c r="BY31" s="49">
        <f t="shared" si="0"/>
        <v>2.7297650443767118E-3</v>
      </c>
      <c r="BZ31" s="49">
        <f t="shared" si="1"/>
        <v>2.6965044668053949E-3</v>
      </c>
      <c r="CA31" s="49">
        <f t="shared" si="2"/>
        <v>2.7301041454596072E-3</v>
      </c>
      <c r="CB31" s="49">
        <f t="shared" si="3"/>
        <v>2.7254677718477802E-3</v>
      </c>
      <c r="CC31" s="49">
        <f t="shared" si="4"/>
        <v>2.722628121165277E-3</v>
      </c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</row>
    <row r="32" spans="1:126" x14ac:dyDescent="0.25">
      <c r="A32" s="42" t="s">
        <v>31</v>
      </c>
      <c r="H32" s="88">
        <v>25555.486719</v>
      </c>
      <c r="I32" s="88">
        <v>0.52366007390000002</v>
      </c>
      <c r="J32" s="88">
        <v>10.968606484</v>
      </c>
      <c r="K32" s="88">
        <v>2295.3233876999998</v>
      </c>
      <c r="L32" s="88">
        <v>176.23375837</v>
      </c>
      <c r="M32" s="88"/>
      <c r="N32" s="88" t="s">
        <v>31</v>
      </c>
      <c r="O32" s="88">
        <v>2.05385130428047</v>
      </c>
      <c r="P32" s="88">
        <v>1686.00646774906</v>
      </c>
      <c r="Q32" s="88">
        <v>0.52507412128269504</v>
      </c>
      <c r="R32" s="88">
        <v>0.52507412128269504</v>
      </c>
      <c r="S32" s="88">
        <v>0.86687807865870703</v>
      </c>
      <c r="T32" s="88">
        <v>0</v>
      </c>
      <c r="U32" s="88">
        <v>10.998520912572101</v>
      </c>
      <c r="V32" s="88">
        <v>0</v>
      </c>
      <c r="W32" s="88">
        <v>0</v>
      </c>
      <c r="X32" s="88">
        <v>0</v>
      </c>
      <c r="Y32" s="88">
        <v>1.5333275654895</v>
      </c>
      <c r="Z32" s="88">
        <v>0</v>
      </c>
      <c r="AA32" s="88">
        <v>4091.69292924925</v>
      </c>
      <c r="AB32" s="88">
        <v>0</v>
      </c>
      <c r="AC32" s="88">
        <v>0</v>
      </c>
      <c r="AD32" s="88">
        <v>0</v>
      </c>
      <c r="AE32" s="88">
        <v>0</v>
      </c>
      <c r="AF32" s="88">
        <v>57.453729084810597</v>
      </c>
      <c r="AG32" s="88">
        <v>0</v>
      </c>
      <c r="AH32" s="88">
        <v>7623.9489273651798</v>
      </c>
      <c r="AI32" s="88">
        <v>75.530791944070899</v>
      </c>
      <c r="AJ32" s="88">
        <v>2301.5536297663398</v>
      </c>
      <c r="AK32" s="88">
        <v>176.71286097357901</v>
      </c>
      <c r="AL32" s="88">
        <v>28733.0071662339</v>
      </c>
      <c r="AM32" s="88">
        <v>0</v>
      </c>
      <c r="AN32" s="88">
        <v>0</v>
      </c>
      <c r="AO32" s="88">
        <v>0</v>
      </c>
      <c r="AP32" s="88">
        <v>2.3612735194836799E-2</v>
      </c>
      <c r="AQ32" s="88">
        <v>62.800881024548403</v>
      </c>
      <c r="AR32" s="88">
        <v>0</v>
      </c>
      <c r="AS32" s="88">
        <v>7278.6904110087798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795.38138950033795</v>
      </c>
      <c r="BL32" s="88">
        <v>0</v>
      </c>
      <c r="BM32" s="88">
        <v>0</v>
      </c>
      <c r="BN32" s="88">
        <v>0</v>
      </c>
      <c r="BO32" s="88">
        <v>0</v>
      </c>
      <c r="BP32" s="88">
        <v>7394.8297541682696</v>
      </c>
      <c r="BQ32" s="88">
        <v>0</v>
      </c>
      <c r="BR32" s="88">
        <v>64.839373317358607</v>
      </c>
      <c r="BS32" s="88">
        <v>783.79177002861695</v>
      </c>
      <c r="BT32" s="88">
        <v>0</v>
      </c>
      <c r="BU32" s="88">
        <v>1382.22927672679</v>
      </c>
      <c r="BV32" s="88">
        <v>25625.164155491901</v>
      </c>
      <c r="BW32" s="88">
        <v>1092.91664556607</v>
      </c>
      <c r="BY32" s="49">
        <f t="shared" si="0"/>
        <v>2.7265157286202792E-3</v>
      </c>
      <c r="BZ32" s="49">
        <f t="shared" si="1"/>
        <v>2.700315439677854E-3</v>
      </c>
      <c r="CA32" s="49">
        <f t="shared" si="2"/>
        <v>2.7272770352128762E-3</v>
      </c>
      <c r="CB32" s="49">
        <f t="shared" si="3"/>
        <v>2.7143199514831477E-3</v>
      </c>
      <c r="CC32" s="49">
        <f t="shared" si="4"/>
        <v>2.7185631629845848E-3</v>
      </c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</row>
    <row r="33" spans="1:126" x14ac:dyDescent="0.25">
      <c r="A33" s="42" t="s">
        <v>32</v>
      </c>
      <c r="H33" s="88">
        <v>148147.86292000001</v>
      </c>
      <c r="I33" s="88">
        <v>4.3206258395999999</v>
      </c>
      <c r="J33" s="88">
        <v>247.07973084</v>
      </c>
      <c r="K33" s="88">
        <v>3222.8734899999999</v>
      </c>
      <c r="L33" s="88">
        <v>105.08351583</v>
      </c>
      <c r="M33" s="88"/>
      <c r="N33" s="88" t="s">
        <v>32</v>
      </c>
      <c r="O33" s="88">
        <v>16.685782221604601</v>
      </c>
      <c r="P33" s="88">
        <v>14468.005380243399</v>
      </c>
      <c r="Q33" s="88">
        <v>4.3322714655811501</v>
      </c>
      <c r="R33" s="88">
        <v>4.3322714655811501</v>
      </c>
      <c r="S33" s="88">
        <v>7.1524605404222799</v>
      </c>
      <c r="T33" s="88">
        <v>0</v>
      </c>
      <c r="U33" s="88">
        <v>247.75466790612199</v>
      </c>
      <c r="V33" s="88">
        <v>0</v>
      </c>
      <c r="W33" s="88">
        <v>0</v>
      </c>
      <c r="X33" s="88">
        <v>0</v>
      </c>
      <c r="Y33" s="88">
        <v>13.1622081077729</v>
      </c>
      <c r="Z33" s="88">
        <v>0</v>
      </c>
      <c r="AA33" s="88">
        <v>34019.022022187397</v>
      </c>
      <c r="AB33" s="88">
        <v>0</v>
      </c>
      <c r="AC33" s="88">
        <v>0</v>
      </c>
      <c r="AD33" s="88">
        <v>0</v>
      </c>
      <c r="AE33" s="88">
        <v>0</v>
      </c>
      <c r="AF33" s="88">
        <v>36.797244760767597</v>
      </c>
      <c r="AG33" s="88">
        <v>0</v>
      </c>
      <c r="AH33" s="88">
        <v>40195.534743434997</v>
      </c>
      <c r="AI33" s="88">
        <v>958.21681911421501</v>
      </c>
      <c r="AJ33" s="88">
        <v>3231.6581161283202</v>
      </c>
      <c r="AK33" s="88">
        <v>105.36962113414</v>
      </c>
      <c r="AL33" s="88">
        <v>175090.456587686</v>
      </c>
      <c r="AM33" s="88">
        <v>0</v>
      </c>
      <c r="AN33" s="88">
        <v>0</v>
      </c>
      <c r="AO33" s="88">
        <v>0</v>
      </c>
      <c r="AP33" s="88">
        <v>0.18767083079406199</v>
      </c>
      <c r="AQ33" s="88">
        <v>303.35655492214801</v>
      </c>
      <c r="AR33" s="88">
        <v>0</v>
      </c>
      <c r="AS33" s="88">
        <v>44844.403355488699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6604.5473727381004</v>
      </c>
      <c r="BL33" s="88">
        <v>0</v>
      </c>
      <c r="BM33" s="88">
        <v>0</v>
      </c>
      <c r="BN33" s="88">
        <v>0</v>
      </c>
      <c r="BO33" s="88">
        <v>0</v>
      </c>
      <c r="BP33" s="88">
        <v>44405.899159441899</v>
      </c>
      <c r="BQ33" s="88">
        <v>0</v>
      </c>
      <c r="BR33" s="88">
        <v>552.83106740973096</v>
      </c>
      <c r="BS33" s="88">
        <v>7316.3584736654702</v>
      </c>
      <c r="BT33" s="88">
        <v>0</v>
      </c>
      <c r="BU33" s="88">
        <v>11443.9262485775</v>
      </c>
      <c r="BV33" s="88">
        <v>148552.19374240001</v>
      </c>
      <c r="BW33" s="88">
        <v>5561.8815144137898</v>
      </c>
      <c r="BY33" s="49">
        <f t="shared" si="0"/>
        <v>2.7292383057751636E-3</v>
      </c>
      <c r="BZ33" s="49">
        <f t="shared" si="1"/>
        <v>2.6953562778831821E-3</v>
      </c>
      <c r="CA33" s="49">
        <f t="shared" si="2"/>
        <v>2.7316569587776652E-3</v>
      </c>
      <c r="CB33" s="49">
        <f t="shared" si="3"/>
        <v>2.7257123667985706E-3</v>
      </c>
      <c r="CC33" s="49">
        <f t="shared" si="4"/>
        <v>2.7226468574087139E-3</v>
      </c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</row>
    <row r="34" spans="1:126" x14ac:dyDescent="0.25">
      <c r="A34" s="42" t="s">
        <v>33</v>
      </c>
      <c r="H34" s="88">
        <v>94946.650127000001</v>
      </c>
      <c r="I34" s="88">
        <v>2.4727673177999998</v>
      </c>
      <c r="J34" s="88">
        <v>218.70318786000001</v>
      </c>
      <c r="K34" s="88">
        <v>1487.1580455999999</v>
      </c>
      <c r="L34" s="88">
        <v>4.5307694782999999</v>
      </c>
      <c r="M34" s="88"/>
      <c r="N34" s="88" t="s">
        <v>33</v>
      </c>
      <c r="O34" s="88">
        <v>10.377695651178101</v>
      </c>
      <c r="P34" s="88">
        <v>10875.556823036501</v>
      </c>
      <c r="Q34" s="88">
        <v>2.4794352085670002</v>
      </c>
      <c r="R34" s="88">
        <v>2.4794352085670002</v>
      </c>
      <c r="S34" s="88">
        <v>4.0934748743960601</v>
      </c>
      <c r="T34" s="88">
        <v>0</v>
      </c>
      <c r="U34" s="88">
        <v>219.300552601661</v>
      </c>
      <c r="V34" s="88">
        <v>0</v>
      </c>
      <c r="W34" s="88">
        <v>0</v>
      </c>
      <c r="X34" s="88">
        <v>0</v>
      </c>
      <c r="Y34" s="88">
        <v>12.113037418252899</v>
      </c>
      <c r="Z34" s="88">
        <v>0</v>
      </c>
      <c r="AA34" s="88">
        <v>19908.027733410701</v>
      </c>
      <c r="AB34" s="88">
        <v>0</v>
      </c>
      <c r="AC34" s="88">
        <v>0</v>
      </c>
      <c r="AD34" s="88">
        <v>0</v>
      </c>
      <c r="AE34" s="88">
        <v>0</v>
      </c>
      <c r="AF34" s="88">
        <v>3.1879311391201299</v>
      </c>
      <c r="AG34" s="88">
        <v>0</v>
      </c>
      <c r="AH34" s="88">
        <v>23662.473628189899</v>
      </c>
      <c r="AI34" s="88">
        <v>776.94557588699104</v>
      </c>
      <c r="AJ34" s="88">
        <v>1491.2138158344901</v>
      </c>
      <c r="AK34" s="88">
        <v>4.5431094264415499</v>
      </c>
      <c r="AL34" s="88">
        <v>112887.606699735</v>
      </c>
      <c r="AM34" s="88">
        <v>0</v>
      </c>
      <c r="AN34" s="88">
        <v>0</v>
      </c>
      <c r="AO34" s="88">
        <v>0</v>
      </c>
      <c r="AP34" s="88">
        <v>0.130182125747559</v>
      </c>
      <c r="AQ34" s="88">
        <v>174.210456407452</v>
      </c>
      <c r="AR34" s="88">
        <v>0</v>
      </c>
      <c r="AS34" s="88">
        <v>29221.6143000314</v>
      </c>
      <c r="AT34" s="88">
        <v>0</v>
      </c>
      <c r="AU34" s="88">
        <v>0</v>
      </c>
      <c r="AV34" s="88">
        <v>0</v>
      </c>
      <c r="AW34" s="88">
        <v>0</v>
      </c>
      <c r="AX34" s="88">
        <v>0</v>
      </c>
      <c r="AY34" s="88">
        <v>0</v>
      </c>
      <c r="AZ34" s="88">
        <v>0</v>
      </c>
      <c r="BA34" s="88">
        <v>0</v>
      </c>
      <c r="BB34" s="88">
        <v>0</v>
      </c>
      <c r="BC34" s="88">
        <v>0</v>
      </c>
      <c r="BD34" s="88">
        <v>0</v>
      </c>
      <c r="BE34" s="88">
        <v>0</v>
      </c>
      <c r="BF34" s="88">
        <v>0</v>
      </c>
      <c r="BG34" s="88">
        <v>0</v>
      </c>
      <c r="BH34" s="88">
        <v>0</v>
      </c>
      <c r="BI34" s="88">
        <v>0</v>
      </c>
      <c r="BJ34" s="88">
        <v>0</v>
      </c>
      <c r="BK34" s="88">
        <v>6052.1067454841896</v>
      </c>
      <c r="BL34" s="88">
        <v>0</v>
      </c>
      <c r="BM34" s="88">
        <v>0</v>
      </c>
      <c r="BN34" s="88">
        <v>0</v>
      </c>
      <c r="BO34" s="88">
        <v>0</v>
      </c>
      <c r="BP34" s="88">
        <v>27337.606392472499</v>
      </c>
      <c r="BQ34" s="88">
        <v>0</v>
      </c>
      <c r="BR34" s="88">
        <v>306.53697786230799</v>
      </c>
      <c r="BS34" s="88">
        <v>5748.8645230647599</v>
      </c>
      <c r="BT34" s="88">
        <v>0</v>
      </c>
      <c r="BU34" s="88">
        <v>6644.2177410883096</v>
      </c>
      <c r="BV34" s="88">
        <v>95205.757761316505</v>
      </c>
      <c r="BW34" s="88">
        <v>4279.7440508621003</v>
      </c>
      <c r="BY34" s="49">
        <f t="shared" si="0"/>
        <v>2.7289813170862111E-3</v>
      </c>
      <c r="BZ34" s="49">
        <f t="shared" si="1"/>
        <v>2.6965298024614493E-3</v>
      </c>
      <c r="CA34" s="49">
        <f t="shared" si="2"/>
        <v>2.7313947615769433E-3</v>
      </c>
      <c r="CB34" s="49">
        <f t="shared" si="3"/>
        <v>2.7271951669762618E-3</v>
      </c>
      <c r="CC34" s="49">
        <f t="shared" si="4"/>
        <v>2.7235877262464783E-3</v>
      </c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</row>
    <row r="35" spans="1:126" x14ac:dyDescent="0.25">
      <c r="A35" s="42" t="s">
        <v>34</v>
      </c>
      <c r="H35" s="88">
        <v>18996.776682</v>
      </c>
      <c r="I35" s="88">
        <v>0.17137656270000001</v>
      </c>
      <c r="J35" s="88">
        <v>22.770278932</v>
      </c>
      <c r="K35" s="88">
        <v>569.21029254999996</v>
      </c>
      <c r="L35" s="88">
        <v>113.18030408</v>
      </c>
      <c r="M35" s="88"/>
      <c r="N35" s="88" t="s">
        <v>34</v>
      </c>
      <c r="O35" s="88">
        <v>1.9813513925428601</v>
      </c>
      <c r="P35" s="88">
        <v>891.68700966446499</v>
      </c>
      <c r="Q35" s="88">
        <v>0.17183732549186501</v>
      </c>
      <c r="R35" s="88">
        <v>0.17183732549186501</v>
      </c>
      <c r="S35" s="88">
        <v>0.28370511755816002</v>
      </c>
      <c r="T35" s="88">
        <v>0</v>
      </c>
      <c r="U35" s="88">
        <v>22.8323931938912</v>
      </c>
      <c r="V35" s="88">
        <v>0</v>
      </c>
      <c r="W35" s="88">
        <v>0</v>
      </c>
      <c r="X35" s="88">
        <v>0</v>
      </c>
      <c r="Y35" s="88">
        <v>0.84941966707713601</v>
      </c>
      <c r="Z35" s="88">
        <v>0</v>
      </c>
      <c r="AA35" s="88">
        <v>2057.4987684228099</v>
      </c>
      <c r="AB35" s="88">
        <v>0</v>
      </c>
      <c r="AC35" s="88">
        <v>0</v>
      </c>
      <c r="AD35" s="88">
        <v>0</v>
      </c>
      <c r="AE35" s="88">
        <v>0</v>
      </c>
      <c r="AF35" s="88">
        <v>51.420275773148802</v>
      </c>
      <c r="AG35" s="88">
        <v>0</v>
      </c>
      <c r="AH35" s="88">
        <v>5693.7116485576698</v>
      </c>
      <c r="AI35" s="88">
        <v>47.841643810558999</v>
      </c>
      <c r="AJ35" s="88">
        <v>570.76568119461797</v>
      </c>
      <c r="AK35" s="88">
        <v>113.48795733213601</v>
      </c>
      <c r="AL35" s="88">
        <v>20572.482105634401</v>
      </c>
      <c r="AM35" s="88">
        <v>0</v>
      </c>
      <c r="AN35" s="88">
        <v>0</v>
      </c>
      <c r="AO35" s="88">
        <v>0</v>
      </c>
      <c r="AP35" s="88">
        <v>4.37331917005351E-2</v>
      </c>
      <c r="AQ35" s="88">
        <v>38.112295004772797</v>
      </c>
      <c r="AR35" s="88">
        <v>0</v>
      </c>
      <c r="AS35" s="88">
        <v>6754.8679192446898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1060.30517489561</v>
      </c>
      <c r="BL35" s="88">
        <v>0</v>
      </c>
      <c r="BM35" s="88">
        <v>0</v>
      </c>
      <c r="BN35" s="88">
        <v>0</v>
      </c>
      <c r="BO35" s="88">
        <v>0</v>
      </c>
      <c r="BP35" s="88">
        <v>4935.1255504456103</v>
      </c>
      <c r="BQ35" s="88">
        <v>0</v>
      </c>
      <c r="BR35" s="88">
        <v>28.8476997097791</v>
      </c>
      <c r="BS35" s="88">
        <v>390.66411546387701</v>
      </c>
      <c r="BT35" s="88">
        <v>0</v>
      </c>
      <c r="BU35" s="88">
        <v>628.65457259326297</v>
      </c>
      <c r="BV35" s="88">
        <v>19048.5340922744</v>
      </c>
      <c r="BW35" s="88">
        <v>811.71817278855201</v>
      </c>
      <c r="BY35" s="49">
        <f t="shared" ref="BY35:BY51" si="5">(BV35-H35)/(H35+1E-50)</f>
        <v>2.7245364379864414E-3</v>
      </c>
      <c r="BZ35" s="49">
        <f t="shared" ref="BZ35:BZ51" si="6">(R35-I35)/(I35+1E-50)</f>
        <v>2.6885986310250208E-3</v>
      </c>
      <c r="CA35" s="49">
        <f t="shared" ref="CA35:CA51" si="7">(U35-J35)/(J35+1E-50)</f>
        <v>2.7278656566612331E-3</v>
      </c>
      <c r="CB35" s="49">
        <f t="shared" ref="CB35:CB51" si="8">(AJ35-K35)/(K35+1E-50)</f>
        <v>2.7325378071609255E-3</v>
      </c>
      <c r="CC35" s="49">
        <f t="shared" ref="CC35:CC51" si="9">(AK35-L35)/(L35+1E-50)</f>
        <v>2.7182578686000512E-3</v>
      </c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</row>
    <row r="36" spans="1:126" x14ac:dyDescent="0.25">
      <c r="A36" s="42" t="s">
        <v>35</v>
      </c>
      <c r="H36" s="88">
        <v>111476.39371</v>
      </c>
      <c r="I36" s="88">
        <v>2.6350851443000001</v>
      </c>
      <c r="J36" s="88">
        <v>326.44316097000001</v>
      </c>
      <c r="K36" s="88">
        <v>3334.6701800999999</v>
      </c>
      <c r="L36" s="88">
        <v>91.313577553000002</v>
      </c>
      <c r="M36" s="88"/>
      <c r="N36" s="88" t="s">
        <v>35</v>
      </c>
      <c r="O36" s="88">
        <v>10.803498511472201</v>
      </c>
      <c r="P36" s="88">
        <v>12205.047698316501</v>
      </c>
      <c r="Q36" s="88">
        <v>2.6421896092441299</v>
      </c>
      <c r="R36" s="88">
        <v>2.6421896092441299</v>
      </c>
      <c r="S36" s="88">
        <v>4.3621796206286403</v>
      </c>
      <c r="T36" s="88">
        <v>0</v>
      </c>
      <c r="U36" s="88">
        <v>327.33428794419899</v>
      </c>
      <c r="V36" s="88">
        <v>0</v>
      </c>
      <c r="W36" s="88">
        <v>0</v>
      </c>
      <c r="X36" s="88">
        <v>0</v>
      </c>
      <c r="Y36" s="88">
        <v>13.717983035169199</v>
      </c>
      <c r="Z36" s="88">
        <v>0</v>
      </c>
      <c r="AA36" s="88">
        <v>21264.721944949299</v>
      </c>
      <c r="AB36" s="88">
        <v>0</v>
      </c>
      <c r="AC36" s="88">
        <v>0</v>
      </c>
      <c r="AD36" s="88">
        <v>0</v>
      </c>
      <c r="AE36" s="88">
        <v>0</v>
      </c>
      <c r="AF36" s="88">
        <v>37.951235671117701</v>
      </c>
      <c r="AG36" s="88">
        <v>0</v>
      </c>
      <c r="AH36" s="88">
        <v>28189.406785412801</v>
      </c>
      <c r="AI36" s="88">
        <v>1014.62596354893</v>
      </c>
      <c r="AJ36" s="88">
        <v>3343.7880183728698</v>
      </c>
      <c r="AK36" s="88">
        <v>91.562239259742398</v>
      </c>
      <c r="AL36" s="88">
        <v>131168.311360858</v>
      </c>
      <c r="AM36" s="88">
        <v>0</v>
      </c>
      <c r="AN36" s="88">
        <v>0</v>
      </c>
      <c r="AO36" s="88">
        <v>0</v>
      </c>
      <c r="AP36" s="88">
        <v>0.13170249404260401</v>
      </c>
      <c r="AQ36" s="88">
        <v>204.084352221156</v>
      </c>
      <c r="AR36" s="88">
        <v>0</v>
      </c>
      <c r="AS36" s="88">
        <v>33082.099620188797</v>
      </c>
      <c r="AT36" s="88">
        <v>0</v>
      </c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>
        <v>0</v>
      </c>
      <c r="BB36" s="88">
        <v>0</v>
      </c>
      <c r="BC36" s="88">
        <v>0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6648.3018346273302</v>
      </c>
      <c r="BL36" s="88">
        <v>0</v>
      </c>
      <c r="BM36" s="88">
        <v>0</v>
      </c>
      <c r="BN36" s="88">
        <v>0</v>
      </c>
      <c r="BO36" s="88">
        <v>0</v>
      </c>
      <c r="BP36" s="88">
        <v>32020.0910737097</v>
      </c>
      <c r="BQ36" s="88">
        <v>0</v>
      </c>
      <c r="BR36" s="88">
        <v>322.51781620916199</v>
      </c>
      <c r="BS36" s="88">
        <v>6943.4136687656401</v>
      </c>
      <c r="BT36" s="88">
        <v>0</v>
      </c>
      <c r="BU36" s="88">
        <v>7097.7747736576302</v>
      </c>
      <c r="BV36" s="88">
        <v>111780.627509603</v>
      </c>
      <c r="BW36" s="88">
        <v>5438.4288527872504</v>
      </c>
      <c r="BY36" s="49">
        <f t="shared" si="5"/>
        <v>2.7291320563745964E-3</v>
      </c>
      <c r="BZ36" s="49">
        <f t="shared" si="6"/>
        <v>2.6961045108912923E-3</v>
      </c>
      <c r="CA36" s="49">
        <f t="shared" si="7"/>
        <v>2.7298074542320611E-3</v>
      </c>
      <c r="CB36" s="49">
        <f t="shared" si="8"/>
        <v>2.7342548979151149E-3</v>
      </c>
      <c r="CC36" s="49">
        <f t="shared" si="9"/>
        <v>2.7231624628666945E-3</v>
      </c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</row>
    <row r="37" spans="1:126" x14ac:dyDescent="0.25">
      <c r="A37" s="42" t="s">
        <v>36</v>
      </c>
      <c r="H37" s="88">
        <v>39193.087863000001</v>
      </c>
      <c r="I37" s="88">
        <v>0.923151583</v>
      </c>
      <c r="J37" s="88">
        <v>63.013828381000003</v>
      </c>
      <c r="K37" s="88">
        <v>1956.1056690999999</v>
      </c>
      <c r="L37" s="88">
        <v>80.973004415000005</v>
      </c>
      <c r="M37" s="88"/>
      <c r="N37" s="88" t="s">
        <v>36</v>
      </c>
      <c r="O37" s="88">
        <v>3.9030816150011201</v>
      </c>
      <c r="P37" s="88">
        <v>3459.03847363044</v>
      </c>
      <c r="Q37" s="88">
        <v>0.92563208179271905</v>
      </c>
      <c r="R37" s="88">
        <v>0.92563208179271905</v>
      </c>
      <c r="S37" s="88">
        <v>1.52821572606359</v>
      </c>
      <c r="T37" s="88">
        <v>0</v>
      </c>
      <c r="U37" s="88">
        <v>63.185814009339303</v>
      </c>
      <c r="V37" s="88">
        <v>0</v>
      </c>
      <c r="W37" s="88">
        <v>0</v>
      </c>
      <c r="X37" s="88">
        <v>0</v>
      </c>
      <c r="Y37" s="88">
        <v>3.6559100967926099</v>
      </c>
      <c r="Z37" s="88">
        <v>0</v>
      </c>
      <c r="AA37" s="88">
        <v>7321.05609020052</v>
      </c>
      <c r="AB37" s="88">
        <v>0</v>
      </c>
      <c r="AC37" s="88">
        <v>0</v>
      </c>
      <c r="AD37" s="88">
        <v>0</v>
      </c>
      <c r="AE37" s="88">
        <v>0</v>
      </c>
      <c r="AF37" s="88">
        <v>45.000744660677903</v>
      </c>
      <c r="AG37" s="88">
        <v>0</v>
      </c>
      <c r="AH37" s="88">
        <v>10785.396735300201</v>
      </c>
      <c r="AI37" s="88">
        <v>197.600180076936</v>
      </c>
      <c r="AJ37" s="88">
        <v>1961.4553016308901</v>
      </c>
      <c r="AK37" s="88">
        <v>81.193253057598696</v>
      </c>
      <c r="AL37" s="88">
        <v>45227.840196983001</v>
      </c>
      <c r="AM37" s="88">
        <v>0</v>
      </c>
      <c r="AN37" s="88">
        <v>0</v>
      </c>
      <c r="AO37" s="88">
        <v>0</v>
      </c>
      <c r="AP37" s="88">
        <v>4.9392501271063698E-2</v>
      </c>
      <c r="AQ37" s="88">
        <v>85.014823352248797</v>
      </c>
      <c r="AR37" s="88">
        <v>0</v>
      </c>
      <c r="AS37" s="88">
        <v>11757.3227913722</v>
      </c>
      <c r="AT37" s="88">
        <v>0</v>
      </c>
      <c r="AU37" s="88">
        <v>0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1933.57921399</v>
      </c>
      <c r="BL37" s="88">
        <v>0</v>
      </c>
      <c r="BM37" s="88">
        <v>0</v>
      </c>
      <c r="BN37" s="88">
        <v>0</v>
      </c>
      <c r="BO37" s="88">
        <v>0</v>
      </c>
      <c r="BP37" s="88">
        <v>11345.4591031823</v>
      </c>
      <c r="BQ37" s="88">
        <v>0</v>
      </c>
      <c r="BR37" s="88">
        <v>110.94599809691201</v>
      </c>
      <c r="BS37" s="88">
        <v>1705.9412618937899</v>
      </c>
      <c r="BT37" s="88">
        <v>0</v>
      </c>
      <c r="BU37" s="88">
        <v>2440.4756418214502</v>
      </c>
      <c r="BV37" s="88">
        <v>39300.0549280466</v>
      </c>
      <c r="BW37" s="88">
        <v>1682.02045564227</v>
      </c>
      <c r="BY37" s="49">
        <f t="shared" si="5"/>
        <v>2.729232905059803E-3</v>
      </c>
      <c r="BZ37" s="49">
        <f t="shared" si="6"/>
        <v>2.6869896974645114E-3</v>
      </c>
      <c r="CA37" s="49">
        <f t="shared" si="7"/>
        <v>2.7293315254458858E-3</v>
      </c>
      <c r="CB37" s="49">
        <f t="shared" si="8"/>
        <v>2.7348382121664882E-3</v>
      </c>
      <c r="CC37" s="49">
        <f t="shared" si="9"/>
        <v>2.720025571360547E-3</v>
      </c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</row>
    <row r="38" spans="1:126" x14ac:dyDescent="0.25">
      <c r="A38" s="42" t="s">
        <v>37</v>
      </c>
      <c r="H38" s="88">
        <v>41667.286411000001</v>
      </c>
      <c r="I38" s="88">
        <v>0.99214129910000004</v>
      </c>
      <c r="J38" s="88">
        <v>61.668982915000001</v>
      </c>
      <c r="K38" s="88">
        <v>721.73074202999999</v>
      </c>
      <c r="L38" s="88">
        <v>111.53871364</v>
      </c>
      <c r="M38" s="88"/>
      <c r="N38" s="88" t="s">
        <v>37</v>
      </c>
      <c r="O38" s="88">
        <v>4.2699990715411298</v>
      </c>
      <c r="P38" s="88">
        <v>4213.0681947446301</v>
      </c>
      <c r="Q38" s="88">
        <v>0.994820700028484</v>
      </c>
      <c r="R38" s="88">
        <v>0.994820700028484</v>
      </c>
      <c r="S38" s="88">
        <v>1.6424213226772899</v>
      </c>
      <c r="T38" s="88">
        <v>0</v>
      </c>
      <c r="U38" s="88">
        <v>61.837475916252899</v>
      </c>
      <c r="V38" s="88">
        <v>0</v>
      </c>
      <c r="W38" s="88">
        <v>0</v>
      </c>
      <c r="X38" s="88">
        <v>0</v>
      </c>
      <c r="Y38" s="88">
        <v>4.4574867231976896</v>
      </c>
      <c r="Z38" s="88">
        <v>0</v>
      </c>
      <c r="AA38" s="88">
        <v>8091.0617148398596</v>
      </c>
      <c r="AB38" s="88">
        <v>0</v>
      </c>
      <c r="AC38" s="88">
        <v>0</v>
      </c>
      <c r="AD38" s="88">
        <v>0</v>
      </c>
      <c r="AE38" s="88">
        <v>0</v>
      </c>
      <c r="AF38" s="88">
        <v>38.102113848979997</v>
      </c>
      <c r="AG38" s="88">
        <v>0</v>
      </c>
      <c r="AH38" s="88">
        <v>11435.145301849599</v>
      </c>
      <c r="AI38" s="88">
        <v>260.11964420485299</v>
      </c>
      <c r="AJ38" s="88">
        <v>723.69429829005298</v>
      </c>
      <c r="AK38" s="88">
        <v>111.842025915181</v>
      </c>
      <c r="AL38" s="88">
        <v>48848.265671830901</v>
      </c>
      <c r="AM38" s="88">
        <v>0</v>
      </c>
      <c r="AN38" s="88">
        <v>0</v>
      </c>
      <c r="AO38" s="88">
        <v>0</v>
      </c>
      <c r="AP38" s="88">
        <v>5.5152998888914499E-2</v>
      </c>
      <c r="AQ38" s="88">
        <v>87.287092482597103</v>
      </c>
      <c r="AR38" s="88">
        <v>0</v>
      </c>
      <c r="AS38" s="88">
        <v>12816.383998732401</v>
      </c>
      <c r="AT38" s="88">
        <v>0</v>
      </c>
      <c r="AU38" s="88">
        <v>0</v>
      </c>
      <c r="AV38" s="88">
        <v>0</v>
      </c>
      <c r="AW38" s="88">
        <v>0</v>
      </c>
      <c r="AX38" s="88">
        <v>0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0</v>
      </c>
      <c r="BG38" s="88">
        <v>0</v>
      </c>
      <c r="BH38" s="88">
        <v>0</v>
      </c>
      <c r="BI38" s="88">
        <v>0</v>
      </c>
      <c r="BJ38" s="88">
        <v>0</v>
      </c>
      <c r="BK38" s="88">
        <v>2310.19566161489</v>
      </c>
      <c r="BL38" s="88">
        <v>0</v>
      </c>
      <c r="BM38" s="88">
        <v>0</v>
      </c>
      <c r="BN38" s="88">
        <v>0</v>
      </c>
      <c r="BO38" s="88">
        <v>0</v>
      </c>
      <c r="BP38" s="88">
        <v>11920.851318950999</v>
      </c>
      <c r="BQ38" s="88">
        <v>0</v>
      </c>
      <c r="BR38" s="88">
        <v>130.36089721436599</v>
      </c>
      <c r="BS38" s="88">
        <v>2077.1620728924599</v>
      </c>
      <c r="BT38" s="88">
        <v>0</v>
      </c>
      <c r="BU38" s="88">
        <v>2719.05603469786</v>
      </c>
      <c r="BV38" s="88">
        <v>41780.806593693596</v>
      </c>
      <c r="BW38" s="88">
        <v>1879.72554102718</v>
      </c>
      <c r="BY38" s="49">
        <f t="shared" si="5"/>
        <v>2.7244438616388163E-3</v>
      </c>
      <c r="BZ38" s="49">
        <f t="shared" si="6"/>
        <v>2.7006243273155917E-3</v>
      </c>
      <c r="CA38" s="49">
        <f t="shared" si="7"/>
        <v>2.7322163150499236E-3</v>
      </c>
      <c r="CB38" s="49">
        <f t="shared" si="8"/>
        <v>2.7206216192622399E-3</v>
      </c>
      <c r="CC38" s="49">
        <f t="shared" si="9"/>
        <v>2.7193452863367609E-3</v>
      </c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</row>
    <row r="39" spans="1:126" x14ac:dyDescent="0.25">
      <c r="A39" s="42" t="s">
        <v>130</v>
      </c>
      <c r="H39" s="88">
        <v>133239.7929</v>
      </c>
      <c r="I39" s="88">
        <v>2.8985599508000002</v>
      </c>
      <c r="J39" s="88">
        <v>404.70326323</v>
      </c>
      <c r="K39" s="88">
        <v>4332.4908900999999</v>
      </c>
      <c r="L39" s="88">
        <v>373.10230754999998</v>
      </c>
      <c r="M39" s="88"/>
      <c r="N39" s="88" t="s">
        <v>130</v>
      </c>
      <c r="O39" s="88">
        <v>11.284055820030501</v>
      </c>
      <c r="P39" s="88">
        <v>12049.914757459401</v>
      </c>
      <c r="Q39" s="88">
        <v>2.9063867829035002</v>
      </c>
      <c r="R39" s="88">
        <v>2.9063867829035002</v>
      </c>
      <c r="S39" s="88">
        <v>4.7983452797731498</v>
      </c>
      <c r="T39" s="88">
        <v>0</v>
      </c>
      <c r="U39" s="88">
        <v>405.80770706841099</v>
      </c>
      <c r="V39" s="88">
        <v>0</v>
      </c>
      <c r="W39" s="88">
        <v>0</v>
      </c>
      <c r="X39" s="88">
        <v>0</v>
      </c>
      <c r="Y39" s="88">
        <v>12.3642909640337</v>
      </c>
      <c r="Z39" s="88">
        <v>0</v>
      </c>
      <c r="AA39" s="88">
        <v>23244.547531346099</v>
      </c>
      <c r="AB39" s="88">
        <v>0</v>
      </c>
      <c r="AC39" s="88">
        <v>0</v>
      </c>
      <c r="AD39" s="88">
        <v>0</v>
      </c>
      <c r="AE39" s="88">
        <v>0</v>
      </c>
      <c r="AF39" s="88">
        <v>178.21286188631001</v>
      </c>
      <c r="AG39" s="88">
        <v>0</v>
      </c>
      <c r="AH39" s="88">
        <v>38509.580703355401</v>
      </c>
      <c r="AI39" s="88">
        <v>1078.00728429279</v>
      </c>
      <c r="AJ39" s="88">
        <v>4344.3303758864904</v>
      </c>
      <c r="AK39" s="88">
        <v>374.11755092282999</v>
      </c>
      <c r="AL39" s="88">
        <v>153667.25788102701</v>
      </c>
      <c r="AM39" s="88">
        <v>0</v>
      </c>
      <c r="AN39" s="88">
        <v>0</v>
      </c>
      <c r="AO39" s="88">
        <v>0</v>
      </c>
      <c r="AP39" s="88">
        <v>0.128380489338877</v>
      </c>
      <c r="AQ39" s="88">
        <v>286.04585806913599</v>
      </c>
      <c r="AR39" s="88">
        <v>0</v>
      </c>
      <c r="AS39" s="88">
        <v>37778.058564377701</v>
      </c>
      <c r="AT39" s="88">
        <v>0</v>
      </c>
      <c r="AU39" s="88">
        <v>0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  <c r="BF39" s="88">
        <v>0</v>
      </c>
      <c r="BG39" s="88">
        <v>0</v>
      </c>
      <c r="BH39" s="88">
        <v>0</v>
      </c>
      <c r="BI39" s="88">
        <v>0</v>
      </c>
      <c r="BJ39" s="88">
        <v>0</v>
      </c>
      <c r="BK39" s="88">
        <v>5900.4648573143504</v>
      </c>
      <c r="BL39" s="88">
        <v>0</v>
      </c>
      <c r="BM39" s="88">
        <v>0</v>
      </c>
      <c r="BN39" s="88">
        <v>0</v>
      </c>
      <c r="BO39" s="88">
        <v>0</v>
      </c>
      <c r="BP39" s="88">
        <v>39019.110463538898</v>
      </c>
      <c r="BQ39" s="88">
        <v>0</v>
      </c>
      <c r="BR39" s="88">
        <v>364.13529962620402</v>
      </c>
      <c r="BS39" s="88">
        <v>7059.3385957349601</v>
      </c>
      <c r="BT39" s="88">
        <v>0</v>
      </c>
      <c r="BU39" s="88">
        <v>7819.1851388435498</v>
      </c>
      <c r="BV39" s="88">
        <v>133603.30183655999</v>
      </c>
      <c r="BW39" s="88">
        <v>6693.5485950430602</v>
      </c>
      <c r="BY39" s="49">
        <f t="shared" si="5"/>
        <v>2.7282310235412048E-3</v>
      </c>
      <c r="BZ39" s="49">
        <f t="shared" si="6"/>
        <v>2.7002484807463764E-3</v>
      </c>
      <c r="CA39" s="49">
        <f t="shared" si="7"/>
        <v>2.7290213318179046E-3</v>
      </c>
      <c r="CB39" s="49">
        <f t="shared" si="8"/>
        <v>2.7327202957412892E-3</v>
      </c>
      <c r="CC39" s="49">
        <f t="shared" si="9"/>
        <v>2.721085751242532E-3</v>
      </c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</row>
    <row r="40" spans="1:126" x14ac:dyDescent="0.25">
      <c r="A40" s="42" t="s">
        <v>39</v>
      </c>
      <c r="H40" s="88">
        <v>8490.8603927999993</v>
      </c>
      <c r="I40" s="88">
        <v>0.23368520579999999</v>
      </c>
      <c r="J40" s="88">
        <v>21.972121949000002</v>
      </c>
      <c r="K40" s="88">
        <v>159.57884820999999</v>
      </c>
      <c r="L40" s="88">
        <v>0.33589760000000002</v>
      </c>
      <c r="M40" s="88"/>
      <c r="N40" s="88" t="s">
        <v>39</v>
      </c>
      <c r="O40" s="88">
        <v>0.89025678536219399</v>
      </c>
      <c r="P40" s="88">
        <v>941.48938349884304</v>
      </c>
      <c r="Q40" s="88">
        <v>0.234317245173498</v>
      </c>
      <c r="R40" s="88">
        <v>0.234317245173498</v>
      </c>
      <c r="S40" s="88">
        <v>0.38684964245440501</v>
      </c>
      <c r="T40" s="88">
        <v>0</v>
      </c>
      <c r="U40" s="88">
        <v>22.032023752352998</v>
      </c>
      <c r="V40" s="88">
        <v>0</v>
      </c>
      <c r="W40" s="88">
        <v>0</v>
      </c>
      <c r="X40" s="88">
        <v>0</v>
      </c>
      <c r="Y40" s="88">
        <v>0.96647325807602802</v>
      </c>
      <c r="Z40" s="88">
        <v>0</v>
      </c>
      <c r="AA40" s="88">
        <v>1852.61133513203</v>
      </c>
      <c r="AB40" s="88">
        <v>0</v>
      </c>
      <c r="AC40" s="88">
        <v>0</v>
      </c>
      <c r="AD40" s="88">
        <v>0</v>
      </c>
      <c r="AE40" s="88">
        <v>0</v>
      </c>
      <c r="AF40" s="88">
        <v>0.285033357141046</v>
      </c>
      <c r="AG40" s="88">
        <v>0</v>
      </c>
      <c r="AH40" s="88">
        <v>2188.89912474421</v>
      </c>
      <c r="AI40" s="88">
        <v>73.8245970158234</v>
      </c>
      <c r="AJ40" s="88">
        <v>160.01437632903901</v>
      </c>
      <c r="AK40" s="88">
        <v>0.33681662038327398</v>
      </c>
      <c r="AL40" s="88">
        <v>10106.3959482354</v>
      </c>
      <c r="AM40" s="88">
        <v>0</v>
      </c>
      <c r="AN40" s="88">
        <v>0</v>
      </c>
      <c r="AO40" s="88">
        <v>0</v>
      </c>
      <c r="AP40" s="88">
        <v>9.8146643546795798E-3</v>
      </c>
      <c r="AQ40" s="88">
        <v>16.048246591819801</v>
      </c>
      <c r="AR40" s="88">
        <v>0</v>
      </c>
      <c r="AS40" s="88">
        <v>2524.3942862150502</v>
      </c>
      <c r="AT40" s="88">
        <v>0</v>
      </c>
      <c r="AU40" s="88">
        <v>0</v>
      </c>
      <c r="AV40" s="88">
        <v>0</v>
      </c>
      <c r="AW40" s="88">
        <v>0</v>
      </c>
      <c r="AX40" s="88">
        <v>0</v>
      </c>
      <c r="AY40" s="88">
        <v>0</v>
      </c>
      <c r="AZ40" s="88">
        <v>0</v>
      </c>
      <c r="BA40" s="88">
        <v>0</v>
      </c>
      <c r="BB40" s="88">
        <v>0</v>
      </c>
      <c r="BC40" s="88">
        <v>0</v>
      </c>
      <c r="BD40" s="88">
        <v>0</v>
      </c>
      <c r="BE40" s="88">
        <v>0</v>
      </c>
      <c r="BF40" s="88">
        <v>0</v>
      </c>
      <c r="BG40" s="88">
        <v>0</v>
      </c>
      <c r="BH40" s="88">
        <v>0</v>
      </c>
      <c r="BI40" s="88">
        <v>0</v>
      </c>
      <c r="BJ40" s="88">
        <v>0</v>
      </c>
      <c r="BK40" s="88">
        <v>453.10633029249999</v>
      </c>
      <c r="BL40" s="88">
        <v>0</v>
      </c>
      <c r="BM40" s="88">
        <v>0</v>
      </c>
      <c r="BN40" s="88">
        <v>0</v>
      </c>
      <c r="BO40" s="88">
        <v>0</v>
      </c>
      <c r="BP40" s="88">
        <v>2503.9554493629098</v>
      </c>
      <c r="BQ40" s="88">
        <v>0</v>
      </c>
      <c r="BR40" s="88">
        <v>29.6401447837959</v>
      </c>
      <c r="BS40" s="88">
        <v>515.41880095865804</v>
      </c>
      <c r="BT40" s="88">
        <v>0</v>
      </c>
      <c r="BU40" s="88">
        <v>623.71637357098996</v>
      </c>
      <c r="BV40" s="88">
        <v>8514.0391474726803</v>
      </c>
      <c r="BW40" s="88">
        <v>373.48286675457501</v>
      </c>
      <c r="BY40" s="49">
        <f t="shared" si="5"/>
        <v>2.7298475773239492E-3</v>
      </c>
      <c r="BZ40" s="49">
        <f t="shared" si="6"/>
        <v>2.7046614753992752E-3</v>
      </c>
      <c r="CA40" s="49">
        <f t="shared" si="7"/>
        <v>2.726263921711158E-3</v>
      </c>
      <c r="CB40" s="49">
        <f t="shared" si="8"/>
        <v>2.7292346318096047E-3</v>
      </c>
      <c r="CC40" s="49">
        <f t="shared" si="9"/>
        <v>2.736013544824258E-3</v>
      </c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</row>
    <row r="41" spans="1:126" x14ac:dyDescent="0.25">
      <c r="A41" s="42" t="s">
        <v>40</v>
      </c>
      <c r="H41" s="88">
        <v>44511.595425</v>
      </c>
      <c r="I41" s="88">
        <v>1.2140219128</v>
      </c>
      <c r="J41" s="88">
        <v>90.874854427000002</v>
      </c>
      <c r="K41" s="88">
        <v>705.43823973999997</v>
      </c>
      <c r="L41" s="88">
        <v>1.7997163474</v>
      </c>
      <c r="M41" s="88"/>
      <c r="N41" s="88" t="s">
        <v>40</v>
      </c>
      <c r="O41" s="88">
        <v>4.9360037047795098</v>
      </c>
      <c r="P41" s="88">
        <v>5131.2606517325503</v>
      </c>
      <c r="Q41" s="88">
        <v>1.21729232131999</v>
      </c>
      <c r="R41" s="88">
        <v>1.21729232131999</v>
      </c>
      <c r="S41" s="88">
        <v>2.0097193863324398</v>
      </c>
      <c r="T41" s="88">
        <v>0</v>
      </c>
      <c r="U41" s="88">
        <v>91.122976805023001</v>
      </c>
      <c r="V41" s="88">
        <v>0</v>
      </c>
      <c r="W41" s="88">
        <v>0</v>
      </c>
      <c r="X41" s="88">
        <v>0</v>
      </c>
      <c r="Y41" s="88">
        <v>5.7103156216071698</v>
      </c>
      <c r="Z41" s="88">
        <v>0</v>
      </c>
      <c r="AA41" s="88">
        <v>9630.0753803982807</v>
      </c>
      <c r="AB41" s="88">
        <v>0</v>
      </c>
      <c r="AC41" s="88">
        <v>0</v>
      </c>
      <c r="AD41" s="88">
        <v>0</v>
      </c>
      <c r="AE41" s="88">
        <v>0</v>
      </c>
      <c r="AF41" s="88">
        <v>1.4870010899474699</v>
      </c>
      <c r="AG41" s="88">
        <v>0</v>
      </c>
      <c r="AH41" s="88">
        <v>11198.0107911177</v>
      </c>
      <c r="AI41" s="88">
        <v>341.20801532803102</v>
      </c>
      <c r="AJ41" s="88">
        <v>707.36177980867706</v>
      </c>
      <c r="AK41" s="88">
        <v>1.80462759385839</v>
      </c>
      <c r="AL41" s="88">
        <v>53063.617976046698</v>
      </c>
      <c r="AM41" s="88">
        <v>0</v>
      </c>
      <c r="AN41" s="88">
        <v>0</v>
      </c>
      <c r="AO41" s="88">
        <v>0</v>
      </c>
      <c r="AP41" s="88">
        <v>5.9541038854963403E-2</v>
      </c>
      <c r="AQ41" s="88">
        <v>84.947018945033193</v>
      </c>
      <c r="AR41" s="88">
        <v>0</v>
      </c>
      <c r="AS41" s="88">
        <v>13599.4199845037</v>
      </c>
      <c r="AT41" s="88">
        <v>0</v>
      </c>
      <c r="AU41" s="88">
        <v>0</v>
      </c>
      <c r="AV41" s="88">
        <v>0</v>
      </c>
      <c r="AW41" s="88">
        <v>0</v>
      </c>
      <c r="AX41" s="88">
        <v>0</v>
      </c>
      <c r="AY41" s="88">
        <v>0</v>
      </c>
      <c r="AZ41" s="88">
        <v>0</v>
      </c>
      <c r="BA41" s="88">
        <v>0</v>
      </c>
      <c r="BB41" s="88">
        <v>0</v>
      </c>
      <c r="BC41" s="88">
        <v>0</v>
      </c>
      <c r="BD41" s="88">
        <v>0</v>
      </c>
      <c r="BE41" s="88">
        <v>0</v>
      </c>
      <c r="BF41" s="88">
        <v>0</v>
      </c>
      <c r="BG41" s="88">
        <v>0</v>
      </c>
      <c r="BH41" s="88">
        <v>0</v>
      </c>
      <c r="BI41" s="88">
        <v>0</v>
      </c>
      <c r="BJ41" s="88">
        <v>0</v>
      </c>
      <c r="BK41" s="88">
        <v>2798.2163696304401</v>
      </c>
      <c r="BL41" s="88">
        <v>0</v>
      </c>
      <c r="BM41" s="88">
        <v>0</v>
      </c>
      <c r="BN41" s="88">
        <v>0</v>
      </c>
      <c r="BO41" s="88">
        <v>0</v>
      </c>
      <c r="BP41" s="88">
        <v>12926.874586206901</v>
      </c>
      <c r="BQ41" s="88">
        <v>0</v>
      </c>
      <c r="BR41" s="88">
        <v>148.456012095033</v>
      </c>
      <c r="BS41" s="88">
        <v>2640.9949967131702</v>
      </c>
      <c r="BT41" s="88">
        <v>0</v>
      </c>
      <c r="BU41" s="88">
        <v>3221.9258838697701</v>
      </c>
      <c r="BV41" s="88">
        <v>44633.066312824798</v>
      </c>
      <c r="BW41" s="88">
        <v>1966.93531523615</v>
      </c>
      <c r="BY41" s="49">
        <f t="shared" si="5"/>
        <v>2.7289717806109936E-3</v>
      </c>
      <c r="BZ41" s="49">
        <f t="shared" si="6"/>
        <v>2.6938628417728693E-3</v>
      </c>
      <c r="CA41" s="49">
        <f t="shared" si="7"/>
        <v>2.7303744208175378E-3</v>
      </c>
      <c r="CB41" s="49">
        <f t="shared" si="8"/>
        <v>2.7267306481514732E-3</v>
      </c>
      <c r="CC41" s="49">
        <f t="shared" si="9"/>
        <v>2.7289002878065588E-3</v>
      </c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</row>
    <row r="42" spans="1:126" x14ac:dyDescent="0.25">
      <c r="A42" s="42" t="s">
        <v>41</v>
      </c>
      <c r="H42" s="88">
        <v>26241.512264000001</v>
      </c>
      <c r="I42" s="88">
        <v>0.2007414126</v>
      </c>
      <c r="J42" s="88">
        <v>55.896040865000003</v>
      </c>
      <c r="K42" s="88">
        <v>162.82316706</v>
      </c>
      <c r="L42" s="88">
        <v>248.02714402000001</v>
      </c>
      <c r="M42" s="88"/>
      <c r="N42" s="88" t="s">
        <v>41</v>
      </c>
      <c r="O42" s="88">
        <v>1.81606469099996</v>
      </c>
      <c r="P42" s="88">
        <v>1140.8993961861199</v>
      </c>
      <c r="Q42" s="88">
        <v>0.201284647427873</v>
      </c>
      <c r="R42" s="88">
        <v>0.201284647427873</v>
      </c>
      <c r="S42" s="88">
        <v>0.332311258612081</v>
      </c>
      <c r="T42" s="88">
        <v>0</v>
      </c>
      <c r="U42" s="88">
        <v>56.048491997531798</v>
      </c>
      <c r="V42" s="88">
        <v>0</v>
      </c>
      <c r="W42" s="88">
        <v>0</v>
      </c>
      <c r="X42" s="88">
        <v>0</v>
      </c>
      <c r="Y42" s="88">
        <v>1.2336271582101499</v>
      </c>
      <c r="Z42" s="88">
        <v>0</v>
      </c>
      <c r="AA42" s="88">
        <v>2157.2565904780899</v>
      </c>
      <c r="AB42" s="88">
        <v>0</v>
      </c>
      <c r="AC42" s="88">
        <v>0</v>
      </c>
      <c r="AD42" s="88">
        <v>0</v>
      </c>
      <c r="AE42" s="88">
        <v>0</v>
      </c>
      <c r="AF42" s="88">
        <v>119.262977453669</v>
      </c>
      <c r="AG42" s="88">
        <v>0</v>
      </c>
      <c r="AH42" s="88">
        <v>9728.0647238427191</v>
      </c>
      <c r="AI42" s="88">
        <v>75.8591930682894</v>
      </c>
      <c r="AJ42" s="88">
        <v>163.26609528771399</v>
      </c>
      <c r="AK42" s="88">
        <v>248.70263422528501</v>
      </c>
      <c r="AL42" s="88">
        <v>28140.443394235899</v>
      </c>
      <c r="AM42" s="88">
        <v>0</v>
      </c>
      <c r="AN42" s="88">
        <v>0</v>
      </c>
      <c r="AO42" s="88">
        <v>0</v>
      </c>
      <c r="AP42" s="88">
        <v>3.7344294140224901E-2</v>
      </c>
      <c r="AQ42" s="88">
        <v>73.871299035306905</v>
      </c>
      <c r="AR42" s="88">
        <v>0</v>
      </c>
      <c r="AS42" s="88">
        <v>7947.8548719357004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1082.01015882504</v>
      </c>
      <c r="BL42" s="88">
        <v>0</v>
      </c>
      <c r="BM42" s="88">
        <v>0</v>
      </c>
      <c r="BN42" s="88">
        <v>0</v>
      </c>
      <c r="BO42" s="88">
        <v>0</v>
      </c>
      <c r="BP42" s="88">
        <v>7233.1046934850501</v>
      </c>
      <c r="BQ42" s="88">
        <v>0</v>
      </c>
      <c r="BR42" s="88">
        <v>31.1521315672349</v>
      </c>
      <c r="BS42" s="88">
        <v>556.08264190938496</v>
      </c>
      <c r="BT42" s="88">
        <v>0</v>
      </c>
      <c r="BU42" s="88">
        <v>695.67981279121602</v>
      </c>
      <c r="BV42" s="88">
        <v>26312.952609666099</v>
      </c>
      <c r="BW42" s="88">
        <v>1538.1653708789199</v>
      </c>
      <c r="BY42" s="49">
        <f t="shared" si="5"/>
        <v>2.722417250476279E-3</v>
      </c>
      <c r="BZ42" s="49">
        <f t="shared" si="6"/>
        <v>2.7061422993742345E-3</v>
      </c>
      <c r="CA42" s="49">
        <f t="shared" si="7"/>
        <v>2.7274048425002797E-3</v>
      </c>
      <c r="CB42" s="49">
        <f t="shared" si="8"/>
        <v>2.7203022500524986E-3</v>
      </c>
      <c r="CC42" s="49">
        <f t="shared" si="9"/>
        <v>2.7234527412472735E-3</v>
      </c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</row>
    <row r="43" spans="1:126" x14ac:dyDescent="0.25">
      <c r="A43" s="42" t="s">
        <v>42</v>
      </c>
      <c r="H43" s="88">
        <v>67211.274262999999</v>
      </c>
      <c r="I43" s="88">
        <v>1.6227591590999999</v>
      </c>
      <c r="J43" s="88">
        <v>177.09470601000001</v>
      </c>
      <c r="K43" s="88">
        <v>1042.5081327</v>
      </c>
      <c r="L43" s="88">
        <v>95.682248275999996</v>
      </c>
      <c r="M43" s="88"/>
      <c r="N43" s="88" t="s">
        <v>42</v>
      </c>
      <c r="O43" s="88">
        <v>6.6631748735452998</v>
      </c>
      <c r="P43" s="88">
        <v>7337.5651582725995</v>
      </c>
      <c r="Q43" s="88">
        <v>1.62714078430625</v>
      </c>
      <c r="R43" s="88">
        <v>1.62714078430625</v>
      </c>
      <c r="S43" s="88">
        <v>2.68635537320392</v>
      </c>
      <c r="T43" s="88">
        <v>0</v>
      </c>
      <c r="U43" s="88">
        <v>177.57817126497201</v>
      </c>
      <c r="V43" s="88">
        <v>0</v>
      </c>
      <c r="W43" s="88">
        <v>0</v>
      </c>
      <c r="X43" s="88">
        <v>0</v>
      </c>
      <c r="Y43" s="88">
        <v>8.1279492802959705</v>
      </c>
      <c r="Z43" s="88">
        <v>0</v>
      </c>
      <c r="AA43" s="88">
        <v>13098.1017906941</v>
      </c>
      <c r="AB43" s="88">
        <v>0</v>
      </c>
      <c r="AC43" s="88">
        <v>0</v>
      </c>
      <c r="AD43" s="88">
        <v>0</v>
      </c>
      <c r="AE43" s="88">
        <v>0</v>
      </c>
      <c r="AF43" s="88">
        <v>33.379342252529497</v>
      </c>
      <c r="AG43" s="88">
        <v>0</v>
      </c>
      <c r="AH43" s="88">
        <v>17705.807782786</v>
      </c>
      <c r="AI43" s="88">
        <v>580.506868730767</v>
      </c>
      <c r="AJ43" s="88">
        <v>1045.3508658941901</v>
      </c>
      <c r="AK43" s="88">
        <v>95.942831079089302</v>
      </c>
      <c r="AL43" s="88">
        <v>79224.178377618693</v>
      </c>
      <c r="AM43" s="88">
        <v>0</v>
      </c>
      <c r="AN43" s="88">
        <v>0</v>
      </c>
      <c r="AO43" s="88">
        <v>0</v>
      </c>
      <c r="AP43" s="88">
        <v>8.1384253067599194E-2</v>
      </c>
      <c r="AQ43" s="88">
        <v>129.975070147742</v>
      </c>
      <c r="AR43" s="88">
        <v>0</v>
      </c>
      <c r="AS43" s="88">
        <v>20047.619216967902</v>
      </c>
      <c r="AT43" s="88">
        <v>0</v>
      </c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>
        <v>0</v>
      </c>
      <c r="BB43" s="88">
        <v>0</v>
      </c>
      <c r="BC43" s="88"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88">
        <v>0</v>
      </c>
      <c r="BJ43" s="88">
        <v>0</v>
      </c>
      <c r="BK43" s="88">
        <v>3964.91846748323</v>
      </c>
      <c r="BL43" s="88">
        <v>0</v>
      </c>
      <c r="BM43" s="88">
        <v>0</v>
      </c>
      <c r="BN43" s="88">
        <v>0</v>
      </c>
      <c r="BO43" s="88">
        <v>0</v>
      </c>
      <c r="BP43" s="88">
        <v>19409.3425723234</v>
      </c>
      <c r="BQ43" s="88">
        <v>0</v>
      </c>
      <c r="BR43" s="88">
        <v>202.75043026367501</v>
      </c>
      <c r="BS43" s="88">
        <v>4050.4895978583099</v>
      </c>
      <c r="BT43" s="88">
        <v>0</v>
      </c>
      <c r="BU43" s="88">
        <v>4385.7601400400099</v>
      </c>
      <c r="BV43" s="88">
        <v>67394.659285702495</v>
      </c>
      <c r="BW43" s="88">
        <v>3272.4133171440099</v>
      </c>
      <c r="BY43" s="49">
        <f t="shared" si="5"/>
        <v>2.7284860272832217E-3</v>
      </c>
      <c r="BZ43" s="49">
        <f t="shared" si="6"/>
        <v>2.7001081347648474E-3</v>
      </c>
      <c r="CA43" s="49">
        <f t="shared" si="7"/>
        <v>2.729981408618186E-3</v>
      </c>
      <c r="CB43" s="49">
        <f t="shared" si="8"/>
        <v>2.7268211201648997E-3</v>
      </c>
      <c r="CC43" s="49">
        <f t="shared" si="9"/>
        <v>2.7234184792318318E-3</v>
      </c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</row>
    <row r="44" spans="1:126" x14ac:dyDescent="0.25">
      <c r="A44" s="42" t="s">
        <v>43</v>
      </c>
      <c r="H44" s="88">
        <v>275701.42541000003</v>
      </c>
      <c r="I44" s="88">
        <v>7.1174233828000002</v>
      </c>
      <c r="J44" s="88">
        <v>343.96435554999999</v>
      </c>
      <c r="K44" s="88">
        <v>12510.005741000001</v>
      </c>
      <c r="L44" s="88">
        <v>549.75934323000001</v>
      </c>
      <c r="M44" s="88"/>
      <c r="N44" s="88" t="s">
        <v>43</v>
      </c>
      <c r="O44" s="88">
        <v>28.8833922698315</v>
      </c>
      <c r="P44" s="88">
        <v>25921.341159454099</v>
      </c>
      <c r="Q44" s="88">
        <v>7.1366204416308499</v>
      </c>
      <c r="R44" s="88">
        <v>7.1366204416308499</v>
      </c>
      <c r="S44" s="88">
        <v>11.7824515757281</v>
      </c>
      <c r="T44" s="88">
        <v>0</v>
      </c>
      <c r="U44" s="88">
        <v>344.90498165213802</v>
      </c>
      <c r="V44" s="88">
        <v>0</v>
      </c>
      <c r="W44" s="88">
        <v>0</v>
      </c>
      <c r="X44" s="88">
        <v>0</v>
      </c>
      <c r="Y44" s="88">
        <v>26.134407077808699</v>
      </c>
      <c r="Z44" s="88">
        <v>0</v>
      </c>
      <c r="AA44" s="88">
        <v>56257.928374565498</v>
      </c>
      <c r="AB44" s="88">
        <v>0</v>
      </c>
      <c r="AC44" s="88">
        <v>0</v>
      </c>
      <c r="AD44" s="88">
        <v>0</v>
      </c>
      <c r="AE44" s="88">
        <v>0</v>
      </c>
      <c r="AF44" s="88">
        <v>198.33958646435201</v>
      </c>
      <c r="AG44" s="88">
        <v>0</v>
      </c>
      <c r="AH44" s="88">
        <v>73732.311104511595</v>
      </c>
      <c r="AI44" s="88">
        <v>1478.47937181158</v>
      </c>
      <c r="AJ44" s="88">
        <v>12544.1880457564</v>
      </c>
      <c r="AK44" s="88">
        <v>551.25539703743902</v>
      </c>
      <c r="AL44" s="88">
        <v>321870.64756372699</v>
      </c>
      <c r="AM44" s="88">
        <v>0</v>
      </c>
      <c r="AN44" s="88">
        <v>0</v>
      </c>
      <c r="AO44" s="88">
        <v>0</v>
      </c>
      <c r="AP44" s="88">
        <v>0.34756416591439498</v>
      </c>
      <c r="AQ44" s="88">
        <v>577.25080907136805</v>
      </c>
      <c r="AR44" s="88">
        <v>0</v>
      </c>
      <c r="AS44" s="88">
        <v>83424.297810401302</v>
      </c>
      <c r="AT44" s="88">
        <v>0</v>
      </c>
      <c r="AU44" s="88">
        <v>0</v>
      </c>
      <c r="AV44" s="88">
        <v>0</v>
      </c>
      <c r="AW44" s="88">
        <v>0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0</v>
      </c>
      <c r="BD44" s="88">
        <v>0</v>
      </c>
      <c r="BE44" s="88">
        <v>0</v>
      </c>
      <c r="BF44" s="88">
        <v>0</v>
      </c>
      <c r="BG44" s="88">
        <v>0</v>
      </c>
      <c r="BH44" s="88">
        <v>0</v>
      </c>
      <c r="BI44" s="88">
        <v>0</v>
      </c>
      <c r="BJ44" s="88">
        <v>0</v>
      </c>
      <c r="BK44" s="88">
        <v>13418.843937579901</v>
      </c>
      <c r="BL44" s="88">
        <v>0</v>
      </c>
      <c r="BM44" s="88">
        <v>0</v>
      </c>
      <c r="BN44" s="88">
        <v>0</v>
      </c>
      <c r="BO44" s="88">
        <v>0</v>
      </c>
      <c r="BP44" s="88">
        <v>80323.128688820303</v>
      </c>
      <c r="BQ44" s="88">
        <v>0</v>
      </c>
      <c r="BR44" s="88">
        <v>884.75415047712795</v>
      </c>
      <c r="BS44" s="88">
        <v>12640.368310469299</v>
      </c>
      <c r="BT44" s="88">
        <v>0</v>
      </c>
      <c r="BU44" s="88">
        <v>18855.883650018601</v>
      </c>
      <c r="BV44" s="88">
        <v>276453.43498503597</v>
      </c>
      <c r="BW44" s="88">
        <v>11091.0301641964</v>
      </c>
      <c r="BY44" s="49">
        <f t="shared" si="5"/>
        <v>2.7276230941411395E-3</v>
      </c>
      <c r="BZ44" s="49">
        <f t="shared" si="6"/>
        <v>2.697192199812275E-3</v>
      </c>
      <c r="CA44" s="49">
        <f t="shared" si="7"/>
        <v>2.7346615629225946E-3</v>
      </c>
      <c r="CB44" s="49">
        <f t="shared" si="8"/>
        <v>2.7323972078103129E-3</v>
      </c>
      <c r="CC44" s="49">
        <f t="shared" si="9"/>
        <v>2.7212885526405961E-3</v>
      </c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</row>
    <row r="45" spans="1:126" x14ac:dyDescent="0.25">
      <c r="A45" s="42" t="s">
        <v>44</v>
      </c>
      <c r="H45" s="88">
        <v>29208.846416</v>
      </c>
      <c r="I45" s="88">
        <v>0.76085646220000003</v>
      </c>
      <c r="J45" s="88">
        <v>65.095066406000001</v>
      </c>
      <c r="K45" s="88">
        <v>785.52769451999995</v>
      </c>
      <c r="L45" s="88">
        <v>27.273274605000001</v>
      </c>
      <c r="M45" s="88"/>
      <c r="N45" s="88" t="s">
        <v>44</v>
      </c>
      <c r="O45" s="88">
        <v>2.9358520568653201</v>
      </c>
      <c r="P45" s="88">
        <v>3133.75679526468</v>
      </c>
      <c r="Q45" s="88">
        <v>0.76290390819083598</v>
      </c>
      <c r="R45" s="88">
        <v>0.76290390819083598</v>
      </c>
      <c r="S45" s="88">
        <v>1.25952929465764</v>
      </c>
      <c r="T45" s="88">
        <v>0</v>
      </c>
      <c r="U45" s="88">
        <v>65.2728000636275</v>
      </c>
      <c r="V45" s="88">
        <v>0</v>
      </c>
      <c r="W45" s="88">
        <v>0</v>
      </c>
      <c r="X45" s="88">
        <v>0</v>
      </c>
      <c r="Y45" s="88">
        <v>3.2091804962552701</v>
      </c>
      <c r="Z45" s="88">
        <v>0</v>
      </c>
      <c r="AA45" s="88">
        <v>6074.6228266943899</v>
      </c>
      <c r="AB45" s="88">
        <v>0</v>
      </c>
      <c r="AC45" s="88">
        <v>0</v>
      </c>
      <c r="AD45" s="88">
        <v>0</v>
      </c>
      <c r="AE45" s="88">
        <v>0</v>
      </c>
      <c r="AF45" s="88">
        <v>10.513115295764299</v>
      </c>
      <c r="AG45" s="88">
        <v>0</v>
      </c>
      <c r="AH45" s="88">
        <v>7643.4140839639304</v>
      </c>
      <c r="AI45" s="88">
        <v>230.64325237182001</v>
      </c>
      <c r="AJ45" s="88">
        <v>787.66574548158906</v>
      </c>
      <c r="AK45" s="88">
        <v>27.347511743758201</v>
      </c>
      <c r="AL45" s="88">
        <v>34580.647478739098</v>
      </c>
      <c r="AM45" s="88">
        <v>0</v>
      </c>
      <c r="AN45" s="88">
        <v>0</v>
      </c>
      <c r="AO45" s="88">
        <v>0</v>
      </c>
      <c r="AP45" s="88">
        <v>3.2979844334782897E-2</v>
      </c>
      <c r="AQ45" s="88">
        <v>57.102027213864702</v>
      </c>
      <c r="AR45" s="88">
        <v>0</v>
      </c>
      <c r="AS45" s="88">
        <v>8708.1048610317594</v>
      </c>
      <c r="AT45" s="88">
        <v>0</v>
      </c>
      <c r="AU45" s="88">
        <v>0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0</v>
      </c>
      <c r="BB45" s="88">
        <v>0</v>
      </c>
      <c r="BC45" s="88">
        <v>0</v>
      </c>
      <c r="BD45" s="88">
        <v>0</v>
      </c>
      <c r="BE45" s="88">
        <v>0</v>
      </c>
      <c r="BF45" s="88">
        <v>0</v>
      </c>
      <c r="BG45" s="88">
        <v>0</v>
      </c>
      <c r="BH45" s="88">
        <v>0</v>
      </c>
      <c r="BI45" s="88">
        <v>0</v>
      </c>
      <c r="BJ45" s="88">
        <v>0</v>
      </c>
      <c r="BK45" s="88">
        <v>1515.7605071793801</v>
      </c>
      <c r="BL45" s="88">
        <v>0</v>
      </c>
      <c r="BM45" s="88">
        <v>0</v>
      </c>
      <c r="BN45" s="88">
        <v>0</v>
      </c>
      <c r="BO45" s="88">
        <v>0</v>
      </c>
      <c r="BP45" s="88">
        <v>8507.8241169798603</v>
      </c>
      <c r="BQ45" s="88">
        <v>0</v>
      </c>
      <c r="BR45" s="88">
        <v>98.770301071729804</v>
      </c>
      <c r="BS45" s="88">
        <v>1668.1726725497399</v>
      </c>
      <c r="BT45" s="88">
        <v>0</v>
      </c>
      <c r="BU45" s="88">
        <v>2051.3328754183699</v>
      </c>
      <c r="BV45" s="88">
        <v>29288.421439397702</v>
      </c>
      <c r="BW45" s="88">
        <v>1297.6491763655399</v>
      </c>
      <c r="BY45" s="49">
        <f t="shared" si="5"/>
        <v>2.7243466675942359E-3</v>
      </c>
      <c r="BZ45" s="49">
        <f t="shared" si="6"/>
        <v>2.6909753581060535E-3</v>
      </c>
      <c r="CA45" s="49">
        <f t="shared" si="7"/>
        <v>2.7303706323758632E-3</v>
      </c>
      <c r="CB45" s="49">
        <f t="shared" si="8"/>
        <v>2.7218021420563239E-3</v>
      </c>
      <c r="CC45" s="49">
        <f t="shared" si="9"/>
        <v>2.7219737942502085E-3</v>
      </c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</row>
    <row r="46" spans="1:126" x14ac:dyDescent="0.25">
      <c r="A46" s="42" t="s">
        <v>45</v>
      </c>
      <c r="H46" s="88">
        <v>5130.5231772999996</v>
      </c>
      <c r="I46" s="88">
        <v>0.13901955290000001</v>
      </c>
      <c r="J46" s="88">
        <v>7.2103222589999998</v>
      </c>
      <c r="K46" s="88">
        <v>114.01745051</v>
      </c>
      <c r="L46" s="88">
        <v>3.2316381755000001</v>
      </c>
      <c r="M46" s="88"/>
      <c r="N46" s="88" t="s">
        <v>45</v>
      </c>
      <c r="O46" s="88">
        <v>0.53658642661066802</v>
      </c>
      <c r="P46" s="88">
        <v>607.46248297176396</v>
      </c>
      <c r="Q46" s="88">
        <v>0.13939527965781801</v>
      </c>
      <c r="R46" s="88">
        <v>0.13939527965781801</v>
      </c>
      <c r="S46" s="88">
        <v>0.230138123943848</v>
      </c>
      <c r="T46" s="88">
        <v>0</v>
      </c>
      <c r="U46" s="88">
        <v>7.2299854231728302</v>
      </c>
      <c r="V46" s="88">
        <v>0</v>
      </c>
      <c r="W46" s="88">
        <v>0</v>
      </c>
      <c r="X46" s="88">
        <v>0</v>
      </c>
      <c r="Y46" s="88">
        <v>0.64252824412110099</v>
      </c>
      <c r="Z46" s="88">
        <v>0</v>
      </c>
      <c r="AA46" s="88">
        <v>1111.9267483976701</v>
      </c>
      <c r="AB46" s="88">
        <v>0</v>
      </c>
      <c r="AC46" s="88">
        <v>0</v>
      </c>
      <c r="AD46" s="88">
        <v>0</v>
      </c>
      <c r="AE46" s="88">
        <v>0</v>
      </c>
      <c r="AF46" s="88">
        <v>1.12627586018728</v>
      </c>
      <c r="AG46" s="88">
        <v>0</v>
      </c>
      <c r="AH46" s="88">
        <v>1299.3569135186599</v>
      </c>
      <c r="AI46" s="88">
        <v>35.5352190971632</v>
      </c>
      <c r="AJ46" s="88">
        <v>114.327784838792</v>
      </c>
      <c r="AK46" s="88">
        <v>3.2404375687651799</v>
      </c>
      <c r="AL46" s="88">
        <v>6158.8940374895801</v>
      </c>
      <c r="AM46" s="88">
        <v>0</v>
      </c>
      <c r="AN46" s="88">
        <v>0</v>
      </c>
      <c r="AO46" s="88">
        <v>0</v>
      </c>
      <c r="AP46" s="88">
        <v>6.0303924926668803E-3</v>
      </c>
      <c r="AQ46" s="88">
        <v>10.144259019543901</v>
      </c>
      <c r="AR46" s="88">
        <v>0</v>
      </c>
      <c r="AS46" s="88">
        <v>1573.34035706277</v>
      </c>
      <c r="AT46" s="88">
        <v>0</v>
      </c>
      <c r="AU46" s="88">
        <v>0</v>
      </c>
      <c r="AV46" s="88">
        <v>0</v>
      </c>
      <c r="AW46" s="88">
        <v>0</v>
      </c>
      <c r="AX46" s="88">
        <v>0</v>
      </c>
      <c r="AY46" s="88">
        <v>0</v>
      </c>
      <c r="AZ46" s="88">
        <v>0</v>
      </c>
      <c r="BA46" s="88">
        <v>0</v>
      </c>
      <c r="BB46" s="88">
        <v>0</v>
      </c>
      <c r="BC46" s="88">
        <v>0</v>
      </c>
      <c r="BD46" s="88">
        <v>0</v>
      </c>
      <c r="BE46" s="88">
        <v>0</v>
      </c>
      <c r="BF46" s="88">
        <v>0</v>
      </c>
      <c r="BG46" s="88">
        <v>0</v>
      </c>
      <c r="BH46" s="88">
        <v>0</v>
      </c>
      <c r="BI46" s="88">
        <v>0</v>
      </c>
      <c r="BJ46" s="88">
        <v>0</v>
      </c>
      <c r="BK46" s="88">
        <v>298.40911528016801</v>
      </c>
      <c r="BL46" s="88">
        <v>0</v>
      </c>
      <c r="BM46" s="88">
        <v>0</v>
      </c>
      <c r="BN46" s="88">
        <v>0</v>
      </c>
      <c r="BO46" s="88">
        <v>0</v>
      </c>
      <c r="BP46" s="88">
        <v>1469.29982471534</v>
      </c>
      <c r="BQ46" s="88">
        <v>0</v>
      </c>
      <c r="BR46" s="88">
        <v>18.719267996652199</v>
      </c>
      <c r="BS46" s="88">
        <v>293.45556795986403</v>
      </c>
      <c r="BT46" s="88">
        <v>0</v>
      </c>
      <c r="BU46" s="88">
        <v>378.53053184014198</v>
      </c>
      <c r="BV46" s="88">
        <v>5144.5251184708604</v>
      </c>
      <c r="BW46" s="88">
        <v>223.45492500828399</v>
      </c>
      <c r="BY46" s="49">
        <f t="shared" si="5"/>
        <v>2.7291449014035132E-3</v>
      </c>
      <c r="BZ46" s="49">
        <f t="shared" si="6"/>
        <v>2.7026900171968232E-3</v>
      </c>
      <c r="CA46" s="49">
        <f t="shared" si="7"/>
        <v>2.7270853460518579E-3</v>
      </c>
      <c r="CB46" s="49">
        <f t="shared" si="8"/>
        <v>2.721814313544727E-3</v>
      </c>
      <c r="CC46" s="49">
        <f t="shared" si="9"/>
        <v>2.7228893791051687E-3</v>
      </c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</row>
    <row r="47" spans="1:126" x14ac:dyDescent="0.25">
      <c r="A47" s="42" t="s">
        <v>46</v>
      </c>
      <c r="H47" s="88">
        <v>75569.161879000007</v>
      </c>
      <c r="I47" s="88">
        <v>1.9918473473</v>
      </c>
      <c r="J47" s="88">
        <v>150.32594933999999</v>
      </c>
      <c r="K47" s="88">
        <v>1491.6922469000001</v>
      </c>
      <c r="L47" s="88">
        <v>120.16969684</v>
      </c>
      <c r="M47" s="88"/>
      <c r="N47" s="88" t="s">
        <v>46</v>
      </c>
      <c r="O47" s="88">
        <v>7.7913055853474198</v>
      </c>
      <c r="P47" s="88">
        <v>7788.1441758251203</v>
      </c>
      <c r="Q47" s="88">
        <v>1.9972207431579501</v>
      </c>
      <c r="R47" s="88">
        <v>1.9972207431579501</v>
      </c>
      <c r="S47" s="88">
        <v>3.2973670468923002</v>
      </c>
      <c r="T47" s="88">
        <v>0</v>
      </c>
      <c r="U47" s="88">
        <v>150.73627292290101</v>
      </c>
      <c r="V47" s="88">
        <v>0</v>
      </c>
      <c r="W47" s="88">
        <v>0</v>
      </c>
      <c r="X47" s="88">
        <v>0</v>
      </c>
      <c r="Y47" s="88">
        <v>7.9284746380302202</v>
      </c>
      <c r="Z47" s="88">
        <v>0</v>
      </c>
      <c r="AA47" s="88">
        <v>15811.794556647201</v>
      </c>
      <c r="AB47" s="88">
        <v>0</v>
      </c>
      <c r="AC47" s="88">
        <v>0</v>
      </c>
      <c r="AD47" s="88">
        <v>0</v>
      </c>
      <c r="AE47" s="88">
        <v>0</v>
      </c>
      <c r="AF47" s="88">
        <v>41.271828495615601</v>
      </c>
      <c r="AG47" s="88">
        <v>0</v>
      </c>
      <c r="AH47" s="88">
        <v>20523.8946579123</v>
      </c>
      <c r="AI47" s="88">
        <v>547.99894633781298</v>
      </c>
      <c r="AJ47" s="88">
        <v>1495.7599925854799</v>
      </c>
      <c r="AK47" s="88">
        <v>120.49686514705201</v>
      </c>
      <c r="AL47" s="88">
        <v>89128.941944476494</v>
      </c>
      <c r="AM47" s="88">
        <v>0</v>
      </c>
      <c r="AN47" s="88">
        <v>0</v>
      </c>
      <c r="AO47" s="88">
        <v>0</v>
      </c>
      <c r="AP47" s="88">
        <v>8.9240374326519906E-2</v>
      </c>
      <c r="AQ47" s="88">
        <v>155.46742492698201</v>
      </c>
      <c r="AR47" s="88">
        <v>0</v>
      </c>
      <c r="AS47" s="88">
        <v>22536.361906298</v>
      </c>
      <c r="AT47" s="88">
        <v>0</v>
      </c>
      <c r="AU47" s="88">
        <v>0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88">
        <v>0</v>
      </c>
      <c r="BF47" s="88">
        <v>0</v>
      </c>
      <c r="BG47" s="88">
        <v>0</v>
      </c>
      <c r="BH47" s="88">
        <v>0</v>
      </c>
      <c r="BI47" s="88">
        <v>0</v>
      </c>
      <c r="BJ47" s="88">
        <v>0</v>
      </c>
      <c r="BK47" s="88">
        <v>3841.3902356693802</v>
      </c>
      <c r="BL47" s="88">
        <v>0</v>
      </c>
      <c r="BM47" s="88">
        <v>0</v>
      </c>
      <c r="BN47" s="88">
        <v>0</v>
      </c>
      <c r="BO47" s="88">
        <v>0</v>
      </c>
      <c r="BP47" s="88">
        <v>22220.804237153901</v>
      </c>
      <c r="BQ47" s="88">
        <v>0</v>
      </c>
      <c r="BR47" s="88">
        <v>253.564076017025</v>
      </c>
      <c r="BS47" s="88">
        <v>4065.7218061923099</v>
      </c>
      <c r="BT47" s="88">
        <v>0</v>
      </c>
      <c r="BU47" s="88">
        <v>5326.0296284693804</v>
      </c>
      <c r="BV47" s="88">
        <v>75775.413015647297</v>
      </c>
      <c r="BW47" s="88">
        <v>3318.4267720792</v>
      </c>
      <c r="BY47" s="49">
        <f t="shared" si="5"/>
        <v>2.7293029526718267E-3</v>
      </c>
      <c r="BZ47" s="49">
        <f t="shared" si="6"/>
        <v>2.6976946126086535E-3</v>
      </c>
      <c r="CA47" s="49">
        <f t="shared" si="7"/>
        <v>2.7295592324713311E-3</v>
      </c>
      <c r="CB47" s="49">
        <f t="shared" si="8"/>
        <v>2.7269335842787568E-3</v>
      </c>
      <c r="CC47" s="49">
        <f t="shared" si="9"/>
        <v>2.7225524874845437E-3</v>
      </c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</row>
    <row r="48" spans="1:126" x14ac:dyDescent="0.25">
      <c r="A48" s="42" t="s">
        <v>47</v>
      </c>
      <c r="H48" s="88">
        <v>80222.911980000004</v>
      </c>
      <c r="I48" s="88">
        <v>1.8100676387000001</v>
      </c>
      <c r="J48" s="88">
        <v>94.836335727000005</v>
      </c>
      <c r="K48" s="88">
        <v>1442.4373250000001</v>
      </c>
      <c r="L48" s="88">
        <v>112.18394987000001</v>
      </c>
      <c r="M48" s="88"/>
      <c r="N48" s="88" t="s">
        <v>47</v>
      </c>
      <c r="O48" s="88">
        <v>9.2230113653431207</v>
      </c>
      <c r="P48" s="88">
        <v>7833.1600526637303</v>
      </c>
      <c r="Q48" s="88">
        <v>1.8149518814914201</v>
      </c>
      <c r="R48" s="88">
        <v>1.8149518814914201</v>
      </c>
      <c r="S48" s="88">
        <v>2.9964280296797199</v>
      </c>
      <c r="T48" s="88">
        <v>0</v>
      </c>
      <c r="U48" s="88">
        <v>95.095687338774894</v>
      </c>
      <c r="V48" s="88">
        <v>0</v>
      </c>
      <c r="W48" s="88">
        <v>0</v>
      </c>
      <c r="X48" s="88">
        <v>0</v>
      </c>
      <c r="Y48" s="88">
        <v>8.0670528939013408</v>
      </c>
      <c r="Z48" s="88">
        <v>0</v>
      </c>
      <c r="AA48" s="88">
        <v>15555.995497571999</v>
      </c>
      <c r="AB48" s="88">
        <v>0</v>
      </c>
      <c r="AC48" s="88">
        <v>0</v>
      </c>
      <c r="AD48" s="88">
        <v>0</v>
      </c>
      <c r="AE48" s="88">
        <v>0</v>
      </c>
      <c r="AF48" s="88">
        <v>48.699463825709103</v>
      </c>
      <c r="AG48" s="88">
        <v>0</v>
      </c>
      <c r="AH48" s="88">
        <v>20734.510728327899</v>
      </c>
      <c r="AI48" s="88">
        <v>436.60402811757899</v>
      </c>
      <c r="AJ48" s="88">
        <v>1446.3588961876701</v>
      </c>
      <c r="AK48" s="88">
        <v>112.488960270955</v>
      </c>
      <c r="AL48" s="88">
        <v>93741.211835513095</v>
      </c>
      <c r="AM48" s="88">
        <v>0</v>
      </c>
      <c r="AN48" s="88">
        <v>0</v>
      </c>
      <c r="AO48" s="88">
        <v>0</v>
      </c>
      <c r="AP48" s="88">
        <v>0.14002723592279701</v>
      </c>
      <c r="AQ48" s="88">
        <v>149.728185465677</v>
      </c>
      <c r="AR48" s="88">
        <v>0</v>
      </c>
      <c r="AS48" s="88">
        <v>26711.856699307202</v>
      </c>
      <c r="AT48" s="88">
        <v>0</v>
      </c>
      <c r="AU48" s="88">
        <v>0</v>
      </c>
      <c r="AV48" s="88">
        <v>0</v>
      </c>
      <c r="AW48" s="88">
        <v>0</v>
      </c>
      <c r="AX48" s="88">
        <v>0</v>
      </c>
      <c r="AY48" s="88">
        <v>0</v>
      </c>
      <c r="AZ48" s="88">
        <v>0</v>
      </c>
      <c r="BA48" s="88">
        <v>0</v>
      </c>
      <c r="BB48" s="88">
        <v>0</v>
      </c>
      <c r="BC48" s="88">
        <v>0</v>
      </c>
      <c r="BD48" s="88">
        <v>0</v>
      </c>
      <c r="BE48" s="88">
        <v>0</v>
      </c>
      <c r="BF48" s="88">
        <v>0</v>
      </c>
      <c r="BG48" s="88">
        <v>0</v>
      </c>
      <c r="BH48" s="88">
        <v>0</v>
      </c>
      <c r="BI48" s="88">
        <v>0</v>
      </c>
      <c r="BJ48" s="88">
        <v>0</v>
      </c>
      <c r="BK48" s="88">
        <v>4904.6788355811004</v>
      </c>
      <c r="BL48" s="88">
        <v>0</v>
      </c>
      <c r="BM48" s="88">
        <v>0</v>
      </c>
      <c r="BN48" s="88">
        <v>0</v>
      </c>
      <c r="BO48" s="88">
        <v>0</v>
      </c>
      <c r="BP48" s="88">
        <v>22242.553951433802</v>
      </c>
      <c r="BQ48" s="88">
        <v>0</v>
      </c>
      <c r="BR48" s="88">
        <v>250.862466617243</v>
      </c>
      <c r="BS48" s="88">
        <v>3660.85831063257</v>
      </c>
      <c r="BT48" s="88">
        <v>0</v>
      </c>
      <c r="BU48" s="88">
        <v>5156.31915600919</v>
      </c>
      <c r="BV48" s="88">
        <v>80441.193065361498</v>
      </c>
      <c r="BW48" s="88">
        <v>3207.7005982977498</v>
      </c>
      <c r="BY48" s="49">
        <f t="shared" si="5"/>
        <v>2.7209319628775427E-3</v>
      </c>
      <c r="BZ48" s="49">
        <f t="shared" si="6"/>
        <v>2.6983758435280667E-3</v>
      </c>
      <c r="CA48" s="49">
        <f t="shared" si="7"/>
        <v>2.734728306263012E-3</v>
      </c>
      <c r="CB48" s="49">
        <f t="shared" si="8"/>
        <v>2.7187116692713124E-3</v>
      </c>
      <c r="CC48" s="49">
        <f t="shared" si="9"/>
        <v>2.7188416998015111E-3</v>
      </c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</row>
    <row r="49" spans="1:126" x14ac:dyDescent="0.25">
      <c r="A49" s="42" t="s">
        <v>48</v>
      </c>
      <c r="H49" s="88">
        <v>17748.777195999999</v>
      </c>
      <c r="I49" s="88">
        <v>0.39591301470000001</v>
      </c>
      <c r="J49" s="88">
        <v>25.672311938</v>
      </c>
      <c r="K49" s="88">
        <v>3005.7539674999998</v>
      </c>
      <c r="L49" s="88">
        <v>11.189936951</v>
      </c>
      <c r="M49" s="88"/>
      <c r="N49" s="88" t="s">
        <v>48</v>
      </c>
      <c r="O49" s="88">
        <v>1.5211958438514701</v>
      </c>
      <c r="P49" s="88">
        <v>1451.6759451831599</v>
      </c>
      <c r="Q49" s="88">
        <v>0.396980290552231</v>
      </c>
      <c r="R49" s="88">
        <v>0.396980290552231</v>
      </c>
      <c r="S49" s="88">
        <v>0.65540135422212598</v>
      </c>
      <c r="T49" s="88">
        <v>0</v>
      </c>
      <c r="U49" s="88">
        <v>25.742405175802599</v>
      </c>
      <c r="V49" s="88">
        <v>0</v>
      </c>
      <c r="W49" s="88">
        <v>0</v>
      </c>
      <c r="X49" s="88">
        <v>0</v>
      </c>
      <c r="Y49" s="88">
        <v>1.3985802321701699</v>
      </c>
      <c r="Z49" s="88">
        <v>0</v>
      </c>
      <c r="AA49" s="88">
        <v>3116.8061932350402</v>
      </c>
      <c r="AB49" s="88">
        <v>0</v>
      </c>
      <c r="AC49" s="88">
        <v>0</v>
      </c>
      <c r="AD49" s="88">
        <v>0</v>
      </c>
      <c r="AE49" s="88">
        <v>0</v>
      </c>
      <c r="AF49" s="88">
        <v>3.90863438255262</v>
      </c>
      <c r="AG49" s="88">
        <v>0</v>
      </c>
      <c r="AH49" s="88">
        <v>3690.6476481034701</v>
      </c>
      <c r="AI49" s="88">
        <v>96.928997927776294</v>
      </c>
      <c r="AJ49" s="88">
        <v>3013.9883336571102</v>
      </c>
      <c r="AK49" s="88">
        <v>11.2203693217162</v>
      </c>
      <c r="AL49" s="88">
        <v>20296.625785038301</v>
      </c>
      <c r="AM49" s="88">
        <v>0</v>
      </c>
      <c r="AN49" s="88">
        <v>0</v>
      </c>
      <c r="AO49" s="88">
        <v>0</v>
      </c>
      <c r="AP49" s="88">
        <v>1.6982973391116402E-2</v>
      </c>
      <c r="AQ49" s="88">
        <v>28.4511865322783</v>
      </c>
      <c r="AR49" s="88">
        <v>0</v>
      </c>
      <c r="AS49" s="88">
        <v>5240.0417104482403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0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683.47147169821199</v>
      </c>
      <c r="BL49" s="88">
        <v>0</v>
      </c>
      <c r="BM49" s="88">
        <v>0</v>
      </c>
      <c r="BN49" s="88">
        <v>0</v>
      </c>
      <c r="BO49" s="88">
        <v>0</v>
      </c>
      <c r="BP49" s="88">
        <v>4955.1024196735198</v>
      </c>
      <c r="BQ49" s="88">
        <v>0</v>
      </c>
      <c r="BR49" s="88">
        <v>47.3119679361576</v>
      </c>
      <c r="BS49" s="88">
        <v>800.58885410141704</v>
      </c>
      <c r="BT49" s="88">
        <v>0</v>
      </c>
      <c r="BU49" s="88">
        <v>1038.78885819739</v>
      </c>
      <c r="BV49" s="88">
        <v>17797.274708355999</v>
      </c>
      <c r="BW49" s="88">
        <v>615.66162382203095</v>
      </c>
      <c r="BY49" s="49">
        <f t="shared" si="5"/>
        <v>2.7324424562008452E-3</v>
      </c>
      <c r="BZ49" s="49">
        <f t="shared" si="6"/>
        <v>2.6957331853303852E-3</v>
      </c>
      <c r="CA49" s="49">
        <f t="shared" si="7"/>
        <v>2.73030485029466E-3</v>
      </c>
      <c r="CB49" s="49">
        <f t="shared" si="8"/>
        <v>2.7395343218856931E-3</v>
      </c>
      <c r="CC49" s="49">
        <f t="shared" si="9"/>
        <v>2.7196194982564738E-3</v>
      </c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</row>
    <row r="50" spans="1:126" x14ac:dyDescent="0.25">
      <c r="A50" s="42" t="s">
        <v>49</v>
      </c>
      <c r="H50" s="88">
        <v>75508.670467000004</v>
      </c>
      <c r="I50" s="88">
        <v>1.3443336269999999</v>
      </c>
      <c r="J50" s="88">
        <v>428.01361537000002</v>
      </c>
      <c r="K50" s="88">
        <v>893.90731257000004</v>
      </c>
      <c r="L50" s="88">
        <v>108.04136816</v>
      </c>
      <c r="M50" s="88"/>
      <c r="N50" s="88" t="s">
        <v>49</v>
      </c>
      <c r="O50" s="88">
        <v>5.7768925279126</v>
      </c>
      <c r="P50" s="88">
        <v>7670.1185837148996</v>
      </c>
      <c r="Q50" s="88">
        <v>1.3479611654375201</v>
      </c>
      <c r="R50" s="88">
        <v>1.3479611654375201</v>
      </c>
      <c r="S50" s="88">
        <v>2.2254543079614399</v>
      </c>
      <c r="T50" s="88">
        <v>0</v>
      </c>
      <c r="U50" s="88">
        <v>429.18136538730403</v>
      </c>
      <c r="V50" s="88">
        <v>0</v>
      </c>
      <c r="W50" s="88">
        <v>0</v>
      </c>
      <c r="X50" s="88">
        <v>0</v>
      </c>
      <c r="Y50" s="88">
        <v>8.4124420035790894</v>
      </c>
      <c r="Z50" s="88">
        <v>0</v>
      </c>
      <c r="AA50" s="88">
        <v>11631.455083254899</v>
      </c>
      <c r="AB50" s="88">
        <v>0</v>
      </c>
      <c r="AC50" s="88">
        <v>0</v>
      </c>
      <c r="AD50" s="88">
        <v>0</v>
      </c>
      <c r="AE50" s="88">
        <v>0</v>
      </c>
      <c r="AF50" s="88">
        <v>52.706867914176399</v>
      </c>
      <c r="AG50" s="88">
        <v>0</v>
      </c>
      <c r="AH50" s="88">
        <v>20296.9564118128</v>
      </c>
      <c r="AI50" s="88">
        <v>1048.7467221178799</v>
      </c>
      <c r="AJ50" s="88">
        <v>896.34229869038597</v>
      </c>
      <c r="AK50" s="88">
        <v>108.335559067475</v>
      </c>
      <c r="AL50" s="88">
        <v>87203.0358191548</v>
      </c>
      <c r="AM50" s="88">
        <v>0</v>
      </c>
      <c r="AN50" s="88">
        <v>0</v>
      </c>
      <c r="AO50" s="88">
        <v>0</v>
      </c>
      <c r="AP50" s="88">
        <v>7.4487145275131394E-2</v>
      </c>
      <c r="AQ50" s="88">
        <v>123.37749836727301</v>
      </c>
      <c r="AR50" s="88">
        <v>0</v>
      </c>
      <c r="AS50" s="88">
        <v>21269.200505021501</v>
      </c>
      <c r="AT50" s="88">
        <v>0</v>
      </c>
      <c r="AU50" s="88">
        <v>0</v>
      </c>
      <c r="AV50" s="88">
        <v>0</v>
      </c>
      <c r="AW50" s="88">
        <v>0</v>
      </c>
      <c r="AX50" s="88">
        <v>0</v>
      </c>
      <c r="AY50" s="88">
        <v>0</v>
      </c>
      <c r="AZ50" s="88">
        <v>0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0</v>
      </c>
      <c r="BG50" s="88">
        <v>0</v>
      </c>
      <c r="BH50" s="88">
        <v>0</v>
      </c>
      <c r="BI50" s="88">
        <v>0</v>
      </c>
      <c r="BJ50" s="88">
        <v>0</v>
      </c>
      <c r="BK50" s="88">
        <v>4081.5012205979901</v>
      </c>
      <c r="BL50" s="88">
        <v>0</v>
      </c>
      <c r="BM50" s="88">
        <v>0</v>
      </c>
      <c r="BN50" s="88">
        <v>0</v>
      </c>
      <c r="BO50" s="88">
        <v>0</v>
      </c>
      <c r="BP50" s="88">
        <v>21718.863544868302</v>
      </c>
      <c r="BQ50" s="88">
        <v>0</v>
      </c>
      <c r="BR50" s="88">
        <v>171.951073852619</v>
      </c>
      <c r="BS50" s="88">
        <v>5579.8121714217104</v>
      </c>
      <c r="BT50" s="88">
        <v>0</v>
      </c>
      <c r="BU50" s="88">
        <v>3843.8393861869399</v>
      </c>
      <c r="BV50" s="88">
        <v>75714.668825983594</v>
      </c>
      <c r="BW50" s="88">
        <v>4473.3590203920703</v>
      </c>
      <c r="BY50" s="49">
        <f t="shared" si="5"/>
        <v>2.7281417843745353E-3</v>
      </c>
      <c r="BZ50" s="49">
        <f t="shared" si="6"/>
        <v>2.6983915039121256E-3</v>
      </c>
      <c r="CA50" s="49">
        <f t="shared" si="7"/>
        <v>2.7283010992408038E-3</v>
      </c>
      <c r="CB50" s="49">
        <f t="shared" si="8"/>
        <v>2.7239805359520991E-3</v>
      </c>
      <c r="CC50" s="49">
        <f t="shared" si="9"/>
        <v>2.7229468904848291E-3</v>
      </c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</row>
    <row r="51" spans="1:126" x14ac:dyDescent="0.25">
      <c r="A51" s="42" t="s">
        <v>50</v>
      </c>
      <c r="H51" s="88">
        <v>6379.5068819999997</v>
      </c>
      <c r="I51" s="88">
        <v>0.1368848252</v>
      </c>
      <c r="J51" s="88">
        <v>3.1319317326</v>
      </c>
      <c r="K51" s="88">
        <v>817.78957501000002</v>
      </c>
      <c r="L51" s="88">
        <v>17.443482484</v>
      </c>
      <c r="M51" s="88"/>
      <c r="N51" s="88" t="s">
        <v>50</v>
      </c>
      <c r="O51" s="88">
        <v>0.55061514402283995</v>
      </c>
      <c r="P51" s="88">
        <v>527.28911426723596</v>
      </c>
      <c r="Q51" s="88">
        <v>0.137252430976219</v>
      </c>
      <c r="R51" s="88">
        <v>0.137252430976219</v>
      </c>
      <c r="S51" s="88">
        <v>0.22660089694604699</v>
      </c>
      <c r="T51" s="88">
        <v>0</v>
      </c>
      <c r="U51" s="88">
        <v>3.1404783660934301</v>
      </c>
      <c r="V51" s="88">
        <v>0</v>
      </c>
      <c r="W51" s="88">
        <v>0</v>
      </c>
      <c r="X51" s="88">
        <v>0</v>
      </c>
      <c r="Y51" s="88">
        <v>0.48565814964324799</v>
      </c>
      <c r="Z51" s="88">
        <v>0</v>
      </c>
      <c r="AA51" s="88">
        <v>1109.21963111791</v>
      </c>
      <c r="AB51" s="88">
        <v>0</v>
      </c>
      <c r="AC51" s="88">
        <v>0</v>
      </c>
      <c r="AD51" s="88">
        <v>0</v>
      </c>
      <c r="AE51" s="88">
        <v>0</v>
      </c>
      <c r="AF51" s="88">
        <v>6.1431629166707697</v>
      </c>
      <c r="AG51" s="88">
        <v>0</v>
      </c>
      <c r="AH51" s="88">
        <v>1526.0431424866199</v>
      </c>
      <c r="AI51" s="88">
        <v>24.578540854224801</v>
      </c>
      <c r="AJ51" s="88">
        <v>820.01401954530195</v>
      </c>
      <c r="AK51" s="88">
        <v>17.490818954784899</v>
      </c>
      <c r="AL51" s="88">
        <v>7327.2444520136496</v>
      </c>
      <c r="AM51" s="88">
        <v>0</v>
      </c>
      <c r="AN51" s="88">
        <v>0</v>
      </c>
      <c r="AO51" s="88">
        <v>0</v>
      </c>
      <c r="AP51" s="88">
        <v>6.55015106120912E-3</v>
      </c>
      <c r="AQ51" s="88">
        <v>12.201067853861099</v>
      </c>
      <c r="AR51" s="88">
        <v>0</v>
      </c>
      <c r="AS51" s="88">
        <v>1941.7765221680199</v>
      </c>
      <c r="AT51" s="88">
        <v>0</v>
      </c>
      <c r="AU51" s="88">
        <v>0</v>
      </c>
      <c r="AV51" s="88">
        <v>0</v>
      </c>
      <c r="AW51" s="88">
        <v>0</v>
      </c>
      <c r="AX51" s="88">
        <v>0</v>
      </c>
      <c r="AY51" s="88">
        <v>0</v>
      </c>
      <c r="AZ51" s="88">
        <v>0</v>
      </c>
      <c r="BA51" s="88">
        <v>0</v>
      </c>
      <c r="BB51" s="88">
        <v>0</v>
      </c>
      <c r="BC51" s="88">
        <v>0</v>
      </c>
      <c r="BD51" s="88">
        <v>0</v>
      </c>
      <c r="BE51" s="88">
        <v>0</v>
      </c>
      <c r="BF51" s="88">
        <v>0</v>
      </c>
      <c r="BG51" s="88">
        <v>0</v>
      </c>
      <c r="BH51" s="88">
        <v>0</v>
      </c>
      <c r="BI51" s="88">
        <v>0</v>
      </c>
      <c r="BJ51" s="88">
        <v>0</v>
      </c>
      <c r="BK51" s="88">
        <v>246.18874887957699</v>
      </c>
      <c r="BL51" s="88">
        <v>0</v>
      </c>
      <c r="BM51" s="88">
        <v>0</v>
      </c>
      <c r="BN51" s="88">
        <v>0</v>
      </c>
      <c r="BO51" s="88">
        <v>0</v>
      </c>
      <c r="BP51" s="88">
        <v>1766.5187914394901</v>
      </c>
      <c r="BQ51" s="88">
        <v>0</v>
      </c>
      <c r="BR51" s="88">
        <v>18.640360716023899</v>
      </c>
      <c r="BS51" s="88">
        <v>245.84528447901201</v>
      </c>
      <c r="BT51" s="88">
        <v>0</v>
      </c>
      <c r="BU51" s="88">
        <v>376.10019684584603</v>
      </c>
      <c r="BV51" s="88">
        <v>6396.8422429824304</v>
      </c>
      <c r="BW51" s="88">
        <v>233.558830918583</v>
      </c>
      <c r="BY51" s="49">
        <f t="shared" si="5"/>
        <v>2.7173512472167842E-3</v>
      </c>
      <c r="BZ51" s="49">
        <f t="shared" si="6"/>
        <v>2.6855115289945142E-3</v>
      </c>
      <c r="CA51" s="49">
        <f t="shared" si="7"/>
        <v>2.728869663559058E-3</v>
      </c>
      <c r="CB51" s="49">
        <f t="shared" si="8"/>
        <v>2.7200695671312836E-3</v>
      </c>
      <c r="CC51" s="49">
        <f t="shared" si="9"/>
        <v>2.7137052952767859E-3</v>
      </c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</row>
    <row r="52" spans="1:126" x14ac:dyDescent="0.25">
      <c r="H52" s="88"/>
      <c r="I52" s="88"/>
      <c r="J52" s="88"/>
      <c r="K52" s="88"/>
      <c r="L52" s="88"/>
      <c r="M52" s="88"/>
    </row>
    <row r="53" spans="1:126" x14ac:dyDescent="0.25">
      <c r="H53" s="88"/>
      <c r="I53" s="88"/>
      <c r="J53" s="88"/>
      <c r="K53" s="88"/>
      <c r="L53" s="88"/>
      <c r="M53" s="88"/>
    </row>
    <row r="54" spans="1:126" x14ac:dyDescent="0.25">
      <c r="A54" s="42" t="s">
        <v>229</v>
      </c>
      <c r="H54" s="88">
        <v>87.607683600000001</v>
      </c>
      <c r="I54" s="88"/>
      <c r="J54" s="88">
        <v>8.6669459500000004E-2</v>
      </c>
      <c r="K54" s="88"/>
      <c r="L54" s="88">
        <v>2.1829266930000002</v>
      </c>
      <c r="M54" s="88"/>
      <c r="N54" s="87" t="s">
        <v>51</v>
      </c>
      <c r="O54" s="87">
        <v>0</v>
      </c>
      <c r="P54" s="87">
        <v>0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v>0</v>
      </c>
      <c r="W54" s="87">
        <v>0</v>
      </c>
      <c r="X54" s="87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v>0</v>
      </c>
      <c r="AD54" s="87">
        <v>0</v>
      </c>
      <c r="AE54" s="87">
        <v>0</v>
      </c>
      <c r="AF54" s="87">
        <v>0</v>
      </c>
      <c r="AG54" s="87">
        <v>0</v>
      </c>
      <c r="AH54" s="87">
        <v>0</v>
      </c>
      <c r="AI54" s="87">
        <v>0</v>
      </c>
      <c r="AJ54" s="87">
        <v>0</v>
      </c>
      <c r="AK54" s="87">
        <v>0</v>
      </c>
      <c r="AL54" s="87">
        <v>0</v>
      </c>
      <c r="AM54" s="87">
        <v>0</v>
      </c>
      <c r="AN54" s="87">
        <v>0</v>
      </c>
      <c r="AO54" s="87">
        <v>0</v>
      </c>
      <c r="AP54" s="87">
        <v>0</v>
      </c>
      <c r="AQ54" s="87">
        <v>0</v>
      </c>
      <c r="AR54" s="87">
        <v>0</v>
      </c>
      <c r="AS54" s="87">
        <v>0</v>
      </c>
      <c r="AT54" s="87">
        <v>0</v>
      </c>
      <c r="AU54" s="87">
        <v>0</v>
      </c>
      <c r="AV54" s="87">
        <v>0</v>
      </c>
      <c r="AW54" s="87">
        <v>0</v>
      </c>
      <c r="AX54" s="87">
        <v>0</v>
      </c>
      <c r="AY54" s="87">
        <v>0</v>
      </c>
      <c r="AZ54" s="87">
        <v>0</v>
      </c>
      <c r="BA54" s="87">
        <v>0</v>
      </c>
      <c r="BB54" s="87">
        <v>0</v>
      </c>
      <c r="BC54" s="87">
        <v>0</v>
      </c>
      <c r="BD54" s="87">
        <v>0</v>
      </c>
      <c r="BE54" s="87">
        <v>0</v>
      </c>
      <c r="BF54" s="87">
        <v>0</v>
      </c>
      <c r="BG54" s="87">
        <v>0</v>
      </c>
      <c r="BH54" s="87">
        <v>0</v>
      </c>
      <c r="BI54" s="87">
        <v>0</v>
      </c>
      <c r="BJ54" s="87">
        <v>0</v>
      </c>
      <c r="BK54" s="87">
        <v>0</v>
      </c>
      <c r="BL54" s="87">
        <v>0</v>
      </c>
      <c r="BM54" s="87">
        <v>0</v>
      </c>
      <c r="BN54" s="87">
        <v>0</v>
      </c>
      <c r="BO54" s="87">
        <v>0</v>
      </c>
      <c r="BP54" s="87">
        <v>0</v>
      </c>
      <c r="BQ54" s="87">
        <v>0</v>
      </c>
      <c r="BR54" s="87">
        <v>0</v>
      </c>
      <c r="BS54" s="87">
        <v>0</v>
      </c>
      <c r="BT54" s="87">
        <v>0</v>
      </c>
      <c r="BU54" s="87">
        <v>0</v>
      </c>
      <c r="BV54" s="87">
        <v>0</v>
      </c>
      <c r="BW54" s="87">
        <v>0</v>
      </c>
      <c r="BY54" s="49">
        <f t="shared" ref="BY54:BY59" si="10">(BV54-H54)/(H54+1E-50)</f>
        <v>-1</v>
      </c>
      <c r="BZ54" s="49">
        <f t="shared" ref="BZ54:BZ59" si="11">(R54-I54)/(I54+1E-50)</f>
        <v>0</v>
      </c>
      <c r="CA54" s="49">
        <f t="shared" ref="CA54:CA59" si="12">(U54-J54)/(J54+1E-50)</f>
        <v>-1</v>
      </c>
      <c r="CB54" s="49">
        <f t="shared" ref="CB54:CC59" si="13">(AJ54-K54)/(K54+1E-50)</f>
        <v>0</v>
      </c>
      <c r="CC54" s="49">
        <f t="shared" si="13"/>
        <v>-1</v>
      </c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</row>
    <row r="55" spans="1:126" x14ac:dyDescent="0.25">
      <c r="A55" s="42" t="s">
        <v>1</v>
      </c>
      <c r="H55" s="88">
        <v>5224.5878319000003</v>
      </c>
      <c r="I55" s="88">
        <v>0.1613510303</v>
      </c>
      <c r="J55" s="88">
        <v>2.5524031760999999</v>
      </c>
      <c r="K55" s="88">
        <v>148.03960362999999</v>
      </c>
      <c r="L55" s="88">
        <v>0.30148808539999999</v>
      </c>
      <c r="M55" s="88"/>
      <c r="N55" s="88" t="s">
        <v>1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8">
        <v>0</v>
      </c>
      <c r="AG55" s="88">
        <v>0</v>
      </c>
      <c r="AH55" s="88">
        <v>0</v>
      </c>
      <c r="AI55" s="88">
        <v>0</v>
      </c>
      <c r="AJ55" s="88">
        <v>0</v>
      </c>
      <c r="AK55" s="88">
        <v>0</v>
      </c>
      <c r="AL55" s="88">
        <v>0</v>
      </c>
      <c r="AM55" s="88">
        <v>0</v>
      </c>
      <c r="AN55" s="88">
        <v>0</v>
      </c>
      <c r="AO55" s="88">
        <v>0</v>
      </c>
      <c r="AP55" s="88">
        <v>0</v>
      </c>
      <c r="AQ55" s="88">
        <v>0</v>
      </c>
      <c r="AR55" s="88">
        <v>0</v>
      </c>
      <c r="AS55" s="88">
        <v>0</v>
      </c>
      <c r="AT55" s="88">
        <v>0</v>
      </c>
      <c r="AU55" s="88">
        <v>0</v>
      </c>
      <c r="AV55" s="88">
        <v>0</v>
      </c>
      <c r="AW55" s="88">
        <v>0</v>
      </c>
      <c r="AX55" s="88">
        <v>0</v>
      </c>
      <c r="AY55" s="88">
        <v>0</v>
      </c>
      <c r="AZ55" s="88">
        <v>0</v>
      </c>
      <c r="BA55" s="88">
        <v>0</v>
      </c>
      <c r="BB55" s="88">
        <v>0</v>
      </c>
      <c r="BC55" s="88">
        <v>0</v>
      </c>
      <c r="BD55" s="88">
        <v>0</v>
      </c>
      <c r="BE55" s="88">
        <v>0</v>
      </c>
      <c r="BF55" s="88">
        <v>0</v>
      </c>
      <c r="BG55" s="88">
        <v>0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0</v>
      </c>
      <c r="BP55" s="88">
        <v>0</v>
      </c>
      <c r="BQ55" s="88">
        <v>0</v>
      </c>
      <c r="BR55" s="88">
        <v>0</v>
      </c>
      <c r="BS55" s="88">
        <v>0</v>
      </c>
      <c r="BT55" s="88">
        <v>0</v>
      </c>
      <c r="BU55" s="88">
        <v>0</v>
      </c>
      <c r="BV55" s="88">
        <v>0</v>
      </c>
      <c r="BW55" s="88">
        <v>0</v>
      </c>
      <c r="BY55" s="49">
        <f t="shared" si="10"/>
        <v>-1</v>
      </c>
      <c r="BZ55" s="49">
        <f t="shared" si="11"/>
        <v>-1</v>
      </c>
      <c r="CA55" s="49">
        <f t="shared" si="12"/>
        <v>-1</v>
      </c>
      <c r="CB55" s="49">
        <f t="shared" si="13"/>
        <v>-1</v>
      </c>
      <c r="CC55" s="49">
        <f t="shared" si="13"/>
        <v>-1</v>
      </c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</row>
    <row r="56" spans="1:126" x14ac:dyDescent="0.25">
      <c r="A56" s="42" t="s">
        <v>11</v>
      </c>
      <c r="H56" s="88">
        <v>9910.7131360000003</v>
      </c>
      <c r="I56" s="88">
        <v>0.31045439460000002</v>
      </c>
      <c r="J56" s="88">
        <v>7.5127338770999996</v>
      </c>
      <c r="K56" s="88">
        <v>264.77108545999999</v>
      </c>
      <c r="L56" s="88">
        <v>0.54299285230000005</v>
      </c>
      <c r="M56" s="88"/>
      <c r="N56" s="88" t="s">
        <v>11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0</v>
      </c>
      <c r="AK56" s="88">
        <v>0</v>
      </c>
      <c r="AL56" s="88">
        <v>0</v>
      </c>
      <c r="AM56" s="88">
        <v>0</v>
      </c>
      <c r="AN56" s="88">
        <v>0</v>
      </c>
      <c r="AO56" s="88">
        <v>0</v>
      </c>
      <c r="AP56" s="88">
        <v>0</v>
      </c>
      <c r="AQ56" s="88">
        <v>0</v>
      </c>
      <c r="AR56" s="88">
        <v>0</v>
      </c>
      <c r="AS56" s="88">
        <v>0</v>
      </c>
      <c r="AT56" s="88">
        <v>0</v>
      </c>
      <c r="AU56" s="88">
        <v>0</v>
      </c>
      <c r="AV56" s="88">
        <v>0</v>
      </c>
      <c r="AW56" s="88">
        <v>0</v>
      </c>
      <c r="AX56" s="88">
        <v>0</v>
      </c>
      <c r="AY56" s="88">
        <v>0</v>
      </c>
      <c r="AZ56" s="88">
        <v>0</v>
      </c>
      <c r="BA56" s="88">
        <v>0</v>
      </c>
      <c r="BB56" s="88">
        <v>0</v>
      </c>
      <c r="BC56" s="88">
        <v>0</v>
      </c>
      <c r="BD56" s="88">
        <v>0</v>
      </c>
      <c r="BE56" s="88">
        <v>0</v>
      </c>
      <c r="BF56" s="88">
        <v>0</v>
      </c>
      <c r="BG56" s="88">
        <v>0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0</v>
      </c>
      <c r="BQ56" s="88">
        <v>0</v>
      </c>
      <c r="BR56" s="88">
        <v>0</v>
      </c>
      <c r="BS56" s="88">
        <v>0</v>
      </c>
      <c r="BT56" s="88">
        <v>0</v>
      </c>
      <c r="BU56" s="88">
        <v>0</v>
      </c>
      <c r="BV56" s="88">
        <v>0</v>
      </c>
      <c r="BW56" s="88">
        <v>0</v>
      </c>
      <c r="BY56" s="49">
        <f t="shared" si="10"/>
        <v>-1</v>
      </c>
      <c r="BZ56" s="49">
        <f t="shared" si="11"/>
        <v>-1</v>
      </c>
      <c r="CA56" s="49">
        <f t="shared" si="12"/>
        <v>-1</v>
      </c>
      <c r="CB56" s="49">
        <f t="shared" si="13"/>
        <v>-1</v>
      </c>
      <c r="CC56" s="49">
        <f t="shared" si="13"/>
        <v>-1</v>
      </c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</row>
    <row r="57" spans="1:126" x14ac:dyDescent="0.25">
      <c r="A57" s="42" t="s">
        <v>58</v>
      </c>
      <c r="H57" s="88">
        <v>372.12956880000002</v>
      </c>
      <c r="I57" s="88"/>
      <c r="J57" s="88">
        <v>0.24351769470000001</v>
      </c>
      <c r="K57" s="88"/>
      <c r="L57" s="88">
        <v>9.6835633175000009</v>
      </c>
      <c r="M57" s="88"/>
      <c r="N57" s="88" t="s">
        <v>58</v>
      </c>
      <c r="O57" s="88">
        <v>0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0</v>
      </c>
      <c r="X57" s="88">
        <v>0</v>
      </c>
      <c r="Y57" s="88">
        <v>0</v>
      </c>
      <c r="Z57" s="88">
        <v>0</v>
      </c>
      <c r="AA57" s="88">
        <v>0</v>
      </c>
      <c r="AB57" s="88">
        <v>0</v>
      </c>
      <c r="AC57" s="88">
        <v>0</v>
      </c>
      <c r="AD57" s="88">
        <v>0</v>
      </c>
      <c r="AE57" s="88">
        <v>0</v>
      </c>
      <c r="AF57" s="88">
        <v>0</v>
      </c>
      <c r="AG57" s="88">
        <v>0</v>
      </c>
      <c r="AH57" s="88">
        <v>0</v>
      </c>
      <c r="AI57" s="88">
        <v>0</v>
      </c>
      <c r="AJ57" s="88">
        <v>0</v>
      </c>
      <c r="AK57" s="88">
        <v>0</v>
      </c>
      <c r="AL57" s="88">
        <v>0</v>
      </c>
      <c r="AM57" s="88">
        <v>0</v>
      </c>
      <c r="AN57" s="88">
        <v>0</v>
      </c>
      <c r="AO57" s="88">
        <v>0</v>
      </c>
      <c r="AP57" s="88">
        <v>0</v>
      </c>
      <c r="AQ57" s="88">
        <v>0</v>
      </c>
      <c r="AR57" s="88">
        <v>0</v>
      </c>
      <c r="AS57" s="88">
        <v>0</v>
      </c>
      <c r="AT57" s="88">
        <v>0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  <c r="BF57" s="88">
        <v>0</v>
      </c>
      <c r="BG57" s="88">
        <v>0</v>
      </c>
      <c r="BH57" s="88">
        <v>0</v>
      </c>
      <c r="BI57" s="88">
        <v>0</v>
      </c>
      <c r="BJ57" s="88">
        <v>0</v>
      </c>
      <c r="BK57" s="88">
        <v>0</v>
      </c>
      <c r="BL57" s="88">
        <v>0</v>
      </c>
      <c r="BM57" s="88">
        <v>0</v>
      </c>
      <c r="BN57" s="88">
        <v>0</v>
      </c>
      <c r="BO57" s="88">
        <v>0</v>
      </c>
      <c r="BP57" s="88">
        <v>0</v>
      </c>
      <c r="BQ57" s="88">
        <v>0</v>
      </c>
      <c r="BR57" s="88">
        <v>0</v>
      </c>
      <c r="BS57" s="88">
        <v>0</v>
      </c>
      <c r="BT57" s="88">
        <v>0</v>
      </c>
      <c r="BU57" s="88">
        <v>0</v>
      </c>
      <c r="BV57" s="88">
        <v>0</v>
      </c>
      <c r="BW57" s="88">
        <v>0</v>
      </c>
      <c r="BY57" s="49">
        <f t="shared" si="10"/>
        <v>-1</v>
      </c>
      <c r="BZ57" s="49">
        <f t="shared" si="11"/>
        <v>0</v>
      </c>
      <c r="CA57" s="49">
        <f t="shared" si="12"/>
        <v>-1</v>
      </c>
      <c r="CB57" s="49">
        <f t="shared" si="13"/>
        <v>0</v>
      </c>
      <c r="CC57" s="49">
        <f t="shared" si="13"/>
        <v>-1</v>
      </c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</row>
    <row r="58" spans="1:126" x14ac:dyDescent="0.25">
      <c r="A58" s="42" t="s">
        <v>176</v>
      </c>
      <c r="H58" s="88">
        <v>10.43523115</v>
      </c>
      <c r="I58" s="88"/>
      <c r="J58" s="88">
        <v>6.8287063E-3</v>
      </c>
      <c r="K58" s="88"/>
      <c r="L58" s="88">
        <v>0.27154581550000001</v>
      </c>
      <c r="M58" s="88"/>
      <c r="N58" s="87" t="s">
        <v>176</v>
      </c>
      <c r="O58" s="87">
        <v>0</v>
      </c>
      <c r="P58" s="87">
        <v>0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87">
        <v>0</v>
      </c>
      <c r="W58" s="87">
        <v>0</v>
      </c>
      <c r="X58" s="87">
        <v>0</v>
      </c>
      <c r="Y58" s="87">
        <v>0</v>
      </c>
      <c r="Z58" s="87">
        <v>0</v>
      </c>
      <c r="AA58" s="87">
        <v>0</v>
      </c>
      <c r="AB58" s="87">
        <v>0</v>
      </c>
      <c r="AC58" s="87">
        <v>0</v>
      </c>
      <c r="AD58" s="87">
        <v>0</v>
      </c>
      <c r="AE58" s="87">
        <v>0</v>
      </c>
      <c r="AF58" s="87">
        <v>0</v>
      </c>
      <c r="AG58" s="87">
        <v>0</v>
      </c>
      <c r="AH58" s="87">
        <v>0</v>
      </c>
      <c r="AI58" s="87">
        <v>0</v>
      </c>
      <c r="AJ58" s="87">
        <v>0</v>
      </c>
      <c r="AK58" s="87">
        <v>0</v>
      </c>
      <c r="AL58" s="87">
        <v>0</v>
      </c>
      <c r="AM58" s="87">
        <v>0</v>
      </c>
      <c r="AN58" s="87">
        <v>0</v>
      </c>
      <c r="AO58" s="87">
        <v>0</v>
      </c>
      <c r="AP58" s="87">
        <v>0</v>
      </c>
      <c r="AQ58" s="87">
        <v>0</v>
      </c>
      <c r="AR58" s="87">
        <v>0</v>
      </c>
      <c r="AS58" s="87">
        <v>0</v>
      </c>
      <c r="AT58" s="87">
        <v>0</v>
      </c>
      <c r="AU58" s="87">
        <v>0</v>
      </c>
      <c r="AV58" s="87">
        <v>0</v>
      </c>
      <c r="AW58" s="87">
        <v>0</v>
      </c>
      <c r="AX58" s="87">
        <v>0</v>
      </c>
      <c r="AY58" s="87">
        <v>0</v>
      </c>
      <c r="AZ58" s="87">
        <v>0</v>
      </c>
      <c r="BA58" s="87">
        <v>0</v>
      </c>
      <c r="BB58" s="87">
        <v>0</v>
      </c>
      <c r="BC58" s="87">
        <v>0</v>
      </c>
      <c r="BD58" s="87">
        <v>0</v>
      </c>
      <c r="BE58" s="87">
        <v>0</v>
      </c>
      <c r="BF58" s="87">
        <v>0</v>
      </c>
      <c r="BG58" s="87">
        <v>0</v>
      </c>
      <c r="BH58" s="87">
        <v>0</v>
      </c>
      <c r="BI58" s="87">
        <v>0</v>
      </c>
      <c r="BJ58" s="87">
        <v>0</v>
      </c>
      <c r="BK58" s="87">
        <v>0</v>
      </c>
      <c r="BL58" s="87">
        <v>0</v>
      </c>
      <c r="BM58" s="87">
        <v>0</v>
      </c>
      <c r="BN58" s="87">
        <v>0</v>
      </c>
      <c r="BO58" s="87">
        <v>0</v>
      </c>
      <c r="BP58" s="87">
        <v>0</v>
      </c>
      <c r="BQ58" s="87">
        <v>0</v>
      </c>
      <c r="BR58" s="87">
        <v>0</v>
      </c>
      <c r="BS58" s="87">
        <v>0</v>
      </c>
      <c r="BT58" s="87">
        <v>0</v>
      </c>
      <c r="BU58" s="87">
        <v>0</v>
      </c>
      <c r="BV58" s="87">
        <v>0</v>
      </c>
      <c r="BW58" s="87">
        <v>0</v>
      </c>
      <c r="BY58" s="49">
        <f t="shared" si="10"/>
        <v>-1</v>
      </c>
      <c r="BZ58" s="49">
        <f t="shared" si="11"/>
        <v>0</v>
      </c>
      <c r="CA58" s="49">
        <f t="shared" si="12"/>
        <v>-1</v>
      </c>
      <c r="CB58" s="49">
        <f t="shared" si="13"/>
        <v>0</v>
      </c>
      <c r="CC58" s="49">
        <f t="shared" si="13"/>
        <v>-1</v>
      </c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</row>
    <row r="59" spans="1:126" x14ac:dyDescent="0.25">
      <c r="A59" s="87" t="s">
        <v>235</v>
      </c>
      <c r="BY59" s="49">
        <f t="shared" si="10"/>
        <v>0</v>
      </c>
      <c r="BZ59" s="49">
        <f t="shared" si="11"/>
        <v>0</v>
      </c>
      <c r="CA59" s="49">
        <f t="shared" si="12"/>
        <v>0</v>
      </c>
      <c r="CB59" s="49">
        <f t="shared" si="13"/>
        <v>0</v>
      </c>
      <c r="CC59" s="49">
        <f t="shared" si="13"/>
        <v>0</v>
      </c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</row>
    <row r="61" spans="1:126" x14ac:dyDescent="0.25">
      <c r="A61" s="1" t="s">
        <v>55</v>
      </c>
      <c r="B61" s="1">
        <f>SUM(B3:B58)</f>
        <v>0</v>
      </c>
      <c r="C61" s="1">
        <f t="shared" ref="C61:L61" si="14">SUM(C3:C58)</f>
        <v>0</v>
      </c>
      <c r="D61" s="1">
        <f t="shared" si="14"/>
        <v>0</v>
      </c>
      <c r="E61" s="1">
        <f t="shared" si="14"/>
        <v>0</v>
      </c>
      <c r="F61" s="1">
        <f t="shared" si="14"/>
        <v>0</v>
      </c>
      <c r="G61" s="1">
        <f t="shared" si="14"/>
        <v>0</v>
      </c>
      <c r="H61" s="1">
        <f t="shared" si="14"/>
        <v>3077239.3332075491</v>
      </c>
      <c r="I61" s="1">
        <f t="shared" si="14"/>
        <v>75.955597052299979</v>
      </c>
      <c r="J61" s="1">
        <f t="shared" si="14"/>
        <v>6232.4063414792008</v>
      </c>
      <c r="K61" s="1">
        <f t="shared" si="14"/>
        <v>74391.705283799995</v>
      </c>
      <c r="L61" s="1">
        <f t="shared" si="14"/>
        <v>4139.6410025467994</v>
      </c>
      <c r="M61" s="1"/>
      <c r="O61" s="1">
        <f>SUM(O3:O58)</f>
        <v>325.75386044288956</v>
      </c>
      <c r="P61" s="1">
        <f t="shared" ref="P61:BW61" si="15">SUM(P3:P58)</f>
        <v>301658.09440516745</v>
      </c>
      <c r="Q61" s="1">
        <f t="shared" si="15"/>
        <v>75.687446218641227</v>
      </c>
      <c r="R61" s="1">
        <f t="shared" si="15"/>
        <v>75.687446218641227</v>
      </c>
      <c r="S61" s="1">
        <f t="shared" si="15"/>
        <v>125.63897663475669</v>
      </c>
      <c r="T61" s="1">
        <f t="shared" si="15"/>
        <v>0</v>
      </c>
      <c r="U61" s="1">
        <f t="shared" si="15"/>
        <v>6238.9915593744772</v>
      </c>
      <c r="V61" s="1">
        <f t="shared" si="15"/>
        <v>0</v>
      </c>
      <c r="W61" s="1">
        <f t="shared" si="15"/>
        <v>0</v>
      </c>
      <c r="X61" s="1">
        <f t="shared" si="15"/>
        <v>0</v>
      </c>
      <c r="Y61" s="1">
        <f t="shared" si="15"/>
        <v>310.989773004705</v>
      </c>
      <c r="Z61" s="1">
        <f t="shared" si="15"/>
        <v>0</v>
      </c>
      <c r="AA61" s="1">
        <f t="shared" si="15"/>
        <v>615458.52176164335</v>
      </c>
      <c r="AB61" s="1">
        <f t="shared" si="15"/>
        <v>0</v>
      </c>
      <c r="AC61" s="1">
        <f t="shared" si="15"/>
        <v>0</v>
      </c>
      <c r="AD61" s="1">
        <f t="shared" si="15"/>
        <v>0</v>
      </c>
      <c r="AE61" s="1">
        <f t="shared" si="15"/>
        <v>0</v>
      </c>
      <c r="AF61" s="1">
        <f t="shared" si="15"/>
        <v>1663.5713038584154</v>
      </c>
      <c r="AG61" s="1">
        <f t="shared" si="15"/>
        <v>0</v>
      </c>
      <c r="AH61" s="1">
        <f t="shared" si="15"/>
        <v>813125.0833767578</v>
      </c>
      <c r="AI61" s="1">
        <f t="shared" si="15"/>
        <v>21401.305091077869</v>
      </c>
      <c r="AJ61" s="1">
        <f t="shared" si="15"/>
        <v>74180.621165960853</v>
      </c>
      <c r="AK61" s="1">
        <f t="shared" si="15"/>
        <v>4137.8872837725721</v>
      </c>
      <c r="AL61" s="1">
        <f t="shared" si="15"/>
        <v>3583361.5863630832</v>
      </c>
      <c r="AM61" s="1">
        <f t="shared" si="15"/>
        <v>0</v>
      </c>
      <c r="AN61" s="1">
        <f t="shared" si="15"/>
        <v>0</v>
      </c>
      <c r="AO61" s="1">
        <f t="shared" si="15"/>
        <v>0</v>
      </c>
      <c r="AP61" s="1">
        <f t="shared" si="15"/>
        <v>4.1967743326571663</v>
      </c>
      <c r="AQ61" s="1">
        <f t="shared" si="15"/>
        <v>6004.7177419132904</v>
      </c>
      <c r="AR61" s="1">
        <f t="shared" si="15"/>
        <v>0</v>
      </c>
      <c r="AS61" s="1">
        <f t="shared" si="15"/>
        <v>940534.7036500083</v>
      </c>
      <c r="AT61" s="1">
        <f t="shared" si="15"/>
        <v>0</v>
      </c>
      <c r="AU61" s="1">
        <f t="shared" si="15"/>
        <v>0</v>
      </c>
      <c r="AV61" s="1">
        <f t="shared" si="15"/>
        <v>0</v>
      </c>
      <c r="AW61" s="1">
        <f t="shared" si="15"/>
        <v>0</v>
      </c>
      <c r="AX61" s="1">
        <f t="shared" si="15"/>
        <v>0</v>
      </c>
      <c r="AY61" s="1">
        <f t="shared" si="15"/>
        <v>0</v>
      </c>
      <c r="AZ61" s="1">
        <f t="shared" si="15"/>
        <v>0</v>
      </c>
      <c r="BA61" s="1">
        <f t="shared" si="15"/>
        <v>0</v>
      </c>
      <c r="BB61" s="1">
        <f t="shared" si="15"/>
        <v>0</v>
      </c>
      <c r="BC61" s="1">
        <f t="shared" si="15"/>
        <v>0</v>
      </c>
      <c r="BD61" s="1">
        <f t="shared" si="15"/>
        <v>0</v>
      </c>
      <c r="BE61" s="1">
        <f t="shared" si="15"/>
        <v>0</v>
      </c>
      <c r="BF61" s="1">
        <f t="shared" si="15"/>
        <v>0</v>
      </c>
      <c r="BG61" s="1">
        <f t="shared" si="15"/>
        <v>0</v>
      </c>
      <c r="BH61" s="1">
        <f t="shared" si="15"/>
        <v>0</v>
      </c>
      <c r="BI61" s="1">
        <f t="shared" si="15"/>
        <v>0</v>
      </c>
      <c r="BJ61" s="1">
        <f t="shared" si="15"/>
        <v>0</v>
      </c>
      <c r="BK61" s="1">
        <f t="shared" si="15"/>
        <v>164932.63530879229</v>
      </c>
      <c r="BL61" s="1">
        <f t="shared" si="15"/>
        <v>0</v>
      </c>
      <c r="BM61" s="1">
        <f t="shared" si="15"/>
        <v>0</v>
      </c>
      <c r="BN61" s="1">
        <f t="shared" si="15"/>
        <v>0</v>
      </c>
      <c r="BO61" s="1">
        <f t="shared" si="15"/>
        <v>0</v>
      </c>
      <c r="BP61" s="1">
        <f t="shared" si="15"/>
        <v>885872.05589220533</v>
      </c>
      <c r="BQ61" s="1">
        <f t="shared" si="15"/>
        <v>0</v>
      </c>
      <c r="BR61" s="1">
        <f t="shared" si="15"/>
        <v>9611.9938380760723</v>
      </c>
      <c r="BS61" s="1">
        <f t="shared" si="15"/>
        <v>158215.57635421574</v>
      </c>
      <c r="BT61" s="1">
        <f t="shared" si="15"/>
        <v>0</v>
      </c>
      <c r="BU61" s="1">
        <f t="shared" si="15"/>
        <v>205128.96365229235</v>
      </c>
      <c r="BV61" s="1">
        <f t="shared" si="15"/>
        <v>3069975.0603791871</v>
      </c>
      <c r="BW61" s="1">
        <f t="shared" si="15"/>
        <v>131383.06431427426</v>
      </c>
    </row>
    <row r="62" spans="1:126" x14ac:dyDescent="0.25">
      <c r="A62" s="87" t="s">
        <v>56</v>
      </c>
      <c r="B62" s="1">
        <f>SUM(B2:B51)</f>
        <v>0</v>
      </c>
      <c r="C62" s="1">
        <f t="shared" ref="C62:L62" si="16">SUM(C2:C51)</f>
        <v>0</v>
      </c>
      <c r="D62" s="1">
        <f t="shared" si="16"/>
        <v>0</v>
      </c>
      <c r="E62" s="1">
        <f t="shared" si="16"/>
        <v>0</v>
      </c>
      <c r="F62" s="1">
        <f t="shared" si="16"/>
        <v>0</v>
      </c>
      <c r="G62" s="1">
        <f t="shared" si="16"/>
        <v>0</v>
      </c>
      <c r="H62" s="1">
        <f t="shared" si="16"/>
        <v>3061633.8597560991</v>
      </c>
      <c r="I62" s="1">
        <f t="shared" si="16"/>
        <v>75.483791627399981</v>
      </c>
      <c r="J62" s="1">
        <f t="shared" si="16"/>
        <v>6222.004188565501</v>
      </c>
      <c r="K62" s="1">
        <f t="shared" si="16"/>
        <v>73978.89459471</v>
      </c>
      <c r="L62" s="1">
        <f t="shared" si="16"/>
        <v>4126.6584857831003</v>
      </c>
      <c r="M62" s="1"/>
      <c r="O62" s="1">
        <f>SUM(O2:O51)</f>
        <v>325.75386044288956</v>
      </c>
      <c r="P62" s="1">
        <f t="shared" ref="P62:BW62" si="17">SUM(P2:P51)</f>
        <v>301658.09440516745</v>
      </c>
      <c r="Q62" s="1">
        <f t="shared" si="17"/>
        <v>75.687446218641227</v>
      </c>
      <c r="R62" s="1">
        <f t="shared" si="17"/>
        <v>75.687446218641227</v>
      </c>
      <c r="S62" s="1">
        <f t="shared" si="17"/>
        <v>125.63897663475669</v>
      </c>
      <c r="T62" s="1">
        <f t="shared" si="17"/>
        <v>0</v>
      </c>
      <c r="U62" s="1">
        <f t="shared" si="17"/>
        <v>6238.9915593744772</v>
      </c>
      <c r="V62" s="1">
        <f t="shared" si="17"/>
        <v>0</v>
      </c>
      <c r="W62" s="1">
        <f t="shared" si="17"/>
        <v>0</v>
      </c>
      <c r="X62" s="1">
        <f t="shared" si="17"/>
        <v>0</v>
      </c>
      <c r="Y62" s="1">
        <f t="shared" si="17"/>
        <v>310.989773004705</v>
      </c>
      <c r="Z62" s="1">
        <f t="shared" si="17"/>
        <v>0</v>
      </c>
      <c r="AA62" s="1">
        <f t="shared" si="17"/>
        <v>615458.52176164335</v>
      </c>
      <c r="AB62" s="1">
        <f t="shared" si="17"/>
        <v>0</v>
      </c>
      <c r="AC62" s="1">
        <f t="shared" si="17"/>
        <v>0</v>
      </c>
      <c r="AD62" s="1">
        <f t="shared" si="17"/>
        <v>0</v>
      </c>
      <c r="AE62" s="1">
        <f t="shared" si="17"/>
        <v>0</v>
      </c>
      <c r="AF62" s="1">
        <f t="shared" si="17"/>
        <v>1663.5713038584154</v>
      </c>
      <c r="AG62" s="1">
        <f t="shared" si="17"/>
        <v>0</v>
      </c>
      <c r="AH62" s="1">
        <f t="shared" si="17"/>
        <v>813125.0833767578</v>
      </c>
      <c r="AI62" s="1">
        <f t="shared" si="17"/>
        <v>21401.305091077869</v>
      </c>
      <c r="AJ62" s="1">
        <f t="shared" si="17"/>
        <v>74180.621165960853</v>
      </c>
      <c r="AK62" s="1">
        <f t="shared" si="17"/>
        <v>4137.8872837725721</v>
      </c>
      <c r="AL62" s="1">
        <f t="shared" si="17"/>
        <v>3583361.5863630832</v>
      </c>
      <c r="AM62" s="1">
        <f t="shared" si="17"/>
        <v>0</v>
      </c>
      <c r="AN62" s="1">
        <f t="shared" si="17"/>
        <v>0</v>
      </c>
      <c r="AO62" s="1">
        <f t="shared" si="17"/>
        <v>0</v>
      </c>
      <c r="AP62" s="1">
        <f t="shared" si="17"/>
        <v>4.1967743326571663</v>
      </c>
      <c r="AQ62" s="1">
        <f t="shared" si="17"/>
        <v>6004.7177419132904</v>
      </c>
      <c r="AR62" s="1">
        <f t="shared" si="17"/>
        <v>0</v>
      </c>
      <c r="AS62" s="1">
        <f t="shared" si="17"/>
        <v>940534.7036500083</v>
      </c>
      <c r="AT62" s="1">
        <f t="shared" si="17"/>
        <v>0</v>
      </c>
      <c r="AU62" s="1">
        <f t="shared" si="17"/>
        <v>0</v>
      </c>
      <c r="AV62" s="1">
        <f t="shared" si="17"/>
        <v>0</v>
      </c>
      <c r="AW62" s="1">
        <f t="shared" si="17"/>
        <v>0</v>
      </c>
      <c r="AX62" s="1">
        <f t="shared" si="17"/>
        <v>0</v>
      </c>
      <c r="AY62" s="1">
        <f t="shared" si="17"/>
        <v>0</v>
      </c>
      <c r="AZ62" s="1">
        <f t="shared" si="17"/>
        <v>0</v>
      </c>
      <c r="BA62" s="1">
        <f t="shared" si="17"/>
        <v>0</v>
      </c>
      <c r="BB62" s="1">
        <f t="shared" si="17"/>
        <v>0</v>
      </c>
      <c r="BC62" s="1">
        <f t="shared" si="17"/>
        <v>0</v>
      </c>
      <c r="BD62" s="1">
        <f t="shared" si="17"/>
        <v>0</v>
      </c>
      <c r="BE62" s="1">
        <f t="shared" si="17"/>
        <v>0</v>
      </c>
      <c r="BF62" s="1">
        <f t="shared" si="17"/>
        <v>0</v>
      </c>
      <c r="BG62" s="1">
        <f t="shared" si="17"/>
        <v>0</v>
      </c>
      <c r="BH62" s="1">
        <f t="shared" si="17"/>
        <v>0</v>
      </c>
      <c r="BI62" s="1">
        <f t="shared" si="17"/>
        <v>0</v>
      </c>
      <c r="BJ62" s="1">
        <f t="shared" si="17"/>
        <v>0</v>
      </c>
      <c r="BK62" s="1">
        <f t="shared" si="17"/>
        <v>164932.63530879229</v>
      </c>
      <c r="BL62" s="1">
        <f t="shared" si="17"/>
        <v>0</v>
      </c>
      <c r="BM62" s="1">
        <f t="shared" si="17"/>
        <v>0</v>
      </c>
      <c r="BN62" s="1">
        <f t="shared" si="17"/>
        <v>0</v>
      </c>
      <c r="BO62" s="1">
        <f t="shared" si="17"/>
        <v>0</v>
      </c>
      <c r="BP62" s="1">
        <f t="shared" si="17"/>
        <v>885872.05589220533</v>
      </c>
      <c r="BQ62" s="1">
        <f t="shared" si="17"/>
        <v>0</v>
      </c>
      <c r="BR62" s="1">
        <f t="shared" si="17"/>
        <v>9611.9938380760723</v>
      </c>
      <c r="BS62" s="1">
        <f t="shared" si="17"/>
        <v>158215.57635421574</v>
      </c>
      <c r="BT62" s="1">
        <f t="shared" si="17"/>
        <v>0</v>
      </c>
      <c r="BU62" s="1">
        <f t="shared" si="17"/>
        <v>205128.96365229235</v>
      </c>
      <c r="BV62" s="1">
        <f t="shared" si="17"/>
        <v>3069975.0603791871</v>
      </c>
      <c r="BW62" s="1">
        <f t="shared" si="17"/>
        <v>131383.06431427426</v>
      </c>
    </row>
    <row r="63" spans="1:126" x14ac:dyDescent="0.25">
      <c r="A63" s="87" t="s">
        <v>238</v>
      </c>
      <c r="B63" s="88">
        <f>+B3+B5+B8+B9+B11+B12+B14+B15+B16+B17+B18+B19+B20+B21+B22+B23+B24+B25+B26+B28+B30+B31+B33+B34+B35+B36+B37+B39+B40+B41+B42+B43+B44+B46+B47+B49+B50</f>
        <v>0</v>
      </c>
      <c r="C63" s="88">
        <f t="shared" ref="C63:L63" si="18">+C3+C5+C8+C9+C11+C12+C14+C15+C16+C17+C18+C19+C20+C21+C22+C23+C24+C25+C26+C28+C30+C31+C33+C34+C35+C36+C37+C39+C40+C41+C42+C43+C44+C46+C47+C49+C50</f>
        <v>0</v>
      </c>
      <c r="D63" s="88">
        <f t="shared" si="18"/>
        <v>0</v>
      </c>
      <c r="E63" s="88">
        <f t="shared" si="18"/>
        <v>0</v>
      </c>
      <c r="F63" s="88">
        <f t="shared" si="18"/>
        <v>0</v>
      </c>
      <c r="G63" s="88">
        <f t="shared" si="18"/>
        <v>0</v>
      </c>
      <c r="H63" s="88">
        <f t="shared" si="18"/>
        <v>2354539.4579777</v>
      </c>
      <c r="I63" s="88">
        <f t="shared" si="18"/>
        <v>57.161263188499987</v>
      </c>
      <c r="J63" s="88">
        <f t="shared" si="18"/>
        <v>5221.3891367097021</v>
      </c>
      <c r="K63" s="88">
        <f t="shared" si="18"/>
        <v>56431.000306400005</v>
      </c>
      <c r="L63" s="88">
        <f t="shared" si="18"/>
        <v>3197.7572389553998</v>
      </c>
      <c r="M63" s="88"/>
      <c r="O63" s="88">
        <f>+O3+O5+O8+O9+O11+O12+O14+O15+O16+O17+O18+O19+O20+O21+O22+O23+O24+O25+O26+O28+O30+O31+O33+O34+O35+O36+O37+O39+O40+O41+O42+O43+O44+O46+O47+O49+O50</f>
        <v>246.0264137385681</v>
      </c>
      <c r="P63" s="88">
        <f t="shared" ref="P63:BW63" si="19">+P3+P5+P8+P9+P11+P12+P14+P15+P16+P17+P18+P19+P20+P21+P22+P23+P24+P25+P26+P28+P30+P31+P33+P34+P35+P36+P37+P39+P40+P41+P42+P43+P44+P46+P47+P49+P50</f>
        <v>234871.78367999784</v>
      </c>
      <c r="Q63" s="88">
        <f t="shared" si="19"/>
        <v>57.315450551976852</v>
      </c>
      <c r="R63" s="88">
        <f t="shared" si="19"/>
        <v>57.315450551976852</v>
      </c>
      <c r="S63" s="88">
        <f t="shared" si="19"/>
        <v>95.307555712430272</v>
      </c>
      <c r="T63" s="88">
        <f t="shared" si="19"/>
        <v>0</v>
      </c>
      <c r="U63" s="88">
        <f t="shared" si="19"/>
        <v>5235.6459582242078</v>
      </c>
      <c r="V63" s="88">
        <f t="shared" si="19"/>
        <v>0</v>
      </c>
      <c r="W63" s="88">
        <f t="shared" si="19"/>
        <v>0</v>
      </c>
      <c r="X63" s="88">
        <f t="shared" si="19"/>
        <v>0</v>
      </c>
      <c r="Y63" s="88">
        <f t="shared" si="19"/>
        <v>246.11812484738485</v>
      </c>
      <c r="Z63" s="88">
        <f t="shared" si="19"/>
        <v>0</v>
      </c>
      <c r="AA63" s="88">
        <f t="shared" si="19"/>
        <v>466877.79874486075</v>
      </c>
      <c r="AB63" s="88">
        <f t="shared" si="19"/>
        <v>0</v>
      </c>
      <c r="AC63" s="88">
        <f t="shared" si="19"/>
        <v>0</v>
      </c>
      <c r="AD63" s="88">
        <f t="shared" si="19"/>
        <v>0</v>
      </c>
      <c r="AE63" s="88">
        <f t="shared" si="19"/>
        <v>0</v>
      </c>
      <c r="AF63" s="88">
        <f t="shared" si="19"/>
        <v>1287.4180054716492</v>
      </c>
      <c r="AG63" s="88">
        <f t="shared" si="19"/>
        <v>0</v>
      </c>
      <c r="AH63" s="88">
        <f t="shared" si="19"/>
        <v>623498.17438431154</v>
      </c>
      <c r="AI63" s="88">
        <f t="shared" si="19"/>
        <v>17361.991494671423</v>
      </c>
      <c r="AJ63" s="88">
        <f t="shared" si="19"/>
        <v>56585.062479539469</v>
      </c>
      <c r="AK63" s="88">
        <f t="shared" si="19"/>
        <v>3206.4637997649747</v>
      </c>
      <c r="AL63" s="88">
        <f t="shared" si="19"/>
        <v>2755738.3467538538</v>
      </c>
      <c r="AM63" s="88">
        <f t="shared" si="19"/>
        <v>0</v>
      </c>
      <c r="AN63" s="88">
        <f t="shared" si="19"/>
        <v>0</v>
      </c>
      <c r="AO63" s="88">
        <f t="shared" si="19"/>
        <v>0</v>
      </c>
      <c r="AP63" s="88">
        <f t="shared" si="19"/>
        <v>3.1542853141839067</v>
      </c>
      <c r="AQ63" s="88">
        <f t="shared" si="19"/>
        <v>4586.6408488776478</v>
      </c>
      <c r="AR63" s="88">
        <f t="shared" si="19"/>
        <v>0</v>
      </c>
      <c r="AS63" s="88">
        <f t="shared" si="19"/>
        <v>718575.83129199431</v>
      </c>
      <c r="AT63" s="88">
        <f t="shared" si="19"/>
        <v>0</v>
      </c>
      <c r="AU63" s="88">
        <f t="shared" si="19"/>
        <v>0</v>
      </c>
      <c r="AV63" s="88">
        <f t="shared" si="19"/>
        <v>0</v>
      </c>
      <c r="AW63" s="88">
        <f t="shared" si="19"/>
        <v>0</v>
      </c>
      <c r="AX63" s="88">
        <f t="shared" si="19"/>
        <v>0</v>
      </c>
      <c r="AY63" s="88">
        <f t="shared" si="19"/>
        <v>0</v>
      </c>
      <c r="AZ63" s="88">
        <f t="shared" si="19"/>
        <v>0</v>
      </c>
      <c r="BA63" s="88">
        <f t="shared" si="19"/>
        <v>0</v>
      </c>
      <c r="BB63" s="88">
        <f t="shared" si="19"/>
        <v>0</v>
      </c>
      <c r="BC63" s="88">
        <f t="shared" si="19"/>
        <v>0</v>
      </c>
      <c r="BD63" s="88">
        <f t="shared" si="19"/>
        <v>0</v>
      </c>
      <c r="BE63" s="88">
        <f t="shared" si="19"/>
        <v>0</v>
      </c>
      <c r="BF63" s="88">
        <f t="shared" si="19"/>
        <v>0</v>
      </c>
      <c r="BG63" s="88">
        <f t="shared" si="19"/>
        <v>0</v>
      </c>
      <c r="BH63" s="88">
        <f t="shared" si="19"/>
        <v>0</v>
      </c>
      <c r="BI63" s="88">
        <f t="shared" si="19"/>
        <v>0</v>
      </c>
      <c r="BJ63" s="88">
        <f t="shared" si="19"/>
        <v>0</v>
      </c>
      <c r="BK63" s="88">
        <f t="shared" si="19"/>
        <v>128733.3002188011</v>
      </c>
      <c r="BL63" s="88">
        <f t="shared" si="19"/>
        <v>0</v>
      </c>
      <c r="BM63" s="88">
        <f t="shared" si="19"/>
        <v>0</v>
      </c>
      <c r="BN63" s="88">
        <f t="shared" si="19"/>
        <v>0</v>
      </c>
      <c r="BO63" s="88">
        <f t="shared" si="19"/>
        <v>0</v>
      </c>
      <c r="BP63" s="88">
        <f t="shared" si="19"/>
        <v>680767.63188101677</v>
      </c>
      <c r="BQ63" s="88">
        <f t="shared" si="19"/>
        <v>0</v>
      </c>
      <c r="BR63" s="88">
        <f t="shared" si="19"/>
        <v>7243.1891245476318</v>
      </c>
      <c r="BS63" s="88">
        <f t="shared" si="19"/>
        <v>125594.29534750219</v>
      </c>
      <c r="BT63" s="88">
        <f t="shared" si="19"/>
        <v>0</v>
      </c>
      <c r="BU63" s="88">
        <f t="shared" si="19"/>
        <v>155574.41989187384</v>
      </c>
      <c r="BV63" s="88">
        <f t="shared" si="19"/>
        <v>2360963.4369902448</v>
      </c>
      <c r="BW63" s="88">
        <f t="shared" si="19"/>
        <v>103970.31490946938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2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5.42578125" customWidth="1"/>
    <col min="2" max="3" width="9.28515625" bestFit="1" customWidth="1"/>
    <col min="4" max="4" width="10.42578125" customWidth="1"/>
    <col min="5" max="5" width="10.42578125" bestFit="1" customWidth="1"/>
    <col min="6" max="6" width="10.42578125" style="27" customWidth="1"/>
    <col min="7" max="8" width="9.28515625" bestFit="1" customWidth="1"/>
    <col min="9" max="9" width="9.28515625" style="27" customWidth="1"/>
    <col min="10" max="10" width="9.42578125" bestFit="1" customWidth="1"/>
    <col min="11" max="11" width="10.42578125" bestFit="1" customWidth="1"/>
    <col min="12" max="12" width="9.42578125" bestFit="1" customWidth="1"/>
    <col min="13" max="15" width="9.28515625" bestFit="1" customWidth="1"/>
    <col min="16" max="16" width="9.42578125" bestFit="1" customWidth="1"/>
    <col min="17" max="20" width="9.28515625" bestFit="1" customWidth="1"/>
    <col min="21" max="21" width="9.28515625" style="27" customWidth="1"/>
    <col min="22" max="22" width="9.28515625" bestFit="1" customWidth="1"/>
  </cols>
  <sheetData>
    <row r="1" spans="1:22" x14ac:dyDescent="0.25">
      <c r="A1" s="44" t="s">
        <v>241</v>
      </c>
      <c r="B1" s="27">
        <v>43.65</v>
      </c>
      <c r="C1" s="27">
        <v>78.111800000000002</v>
      </c>
      <c r="D1" s="27">
        <v>70.91</v>
      </c>
      <c r="E1" s="27">
        <v>28</v>
      </c>
      <c r="F1" s="27">
        <v>30.026</v>
      </c>
      <c r="G1" s="27">
        <v>36.46</v>
      </c>
      <c r="H1" s="30">
        <v>46</v>
      </c>
      <c r="I1" s="60">
        <v>128.1705</v>
      </c>
      <c r="J1" s="30">
        <v>17</v>
      </c>
      <c r="K1" s="30">
        <v>46</v>
      </c>
      <c r="L1" s="30">
        <v>46</v>
      </c>
      <c r="M1" s="30">
        <v>1</v>
      </c>
      <c r="N1" s="30">
        <v>1</v>
      </c>
      <c r="O1" s="30">
        <v>1</v>
      </c>
      <c r="P1" s="30">
        <v>1</v>
      </c>
      <c r="Q1" s="30">
        <v>1</v>
      </c>
      <c r="R1" s="30">
        <v>1</v>
      </c>
      <c r="S1" s="30">
        <v>1</v>
      </c>
      <c r="T1" s="30">
        <v>64</v>
      </c>
      <c r="U1" s="30">
        <v>92.1006</v>
      </c>
      <c r="V1" s="30">
        <v>98</v>
      </c>
    </row>
    <row r="2" spans="1:22" x14ac:dyDescent="0.25">
      <c r="A2" s="27" t="s">
        <v>219</v>
      </c>
      <c r="B2" s="27" t="s">
        <v>133</v>
      </c>
      <c r="C2" s="27" t="s">
        <v>361</v>
      </c>
      <c r="D2" s="27" t="s">
        <v>135</v>
      </c>
      <c r="E2" s="27" t="s">
        <v>59</v>
      </c>
      <c r="F2" s="27" t="s">
        <v>140</v>
      </c>
      <c r="G2" s="27" t="s">
        <v>67</v>
      </c>
      <c r="H2" s="27" t="s">
        <v>141</v>
      </c>
      <c r="I2" s="27" t="s">
        <v>368</v>
      </c>
      <c r="J2" s="27" t="s">
        <v>57</v>
      </c>
      <c r="K2" s="27" t="s">
        <v>145</v>
      </c>
      <c r="L2" s="27" t="s">
        <v>146</v>
      </c>
      <c r="M2" s="25" t="s">
        <v>152</v>
      </c>
      <c r="N2" s="25" t="s">
        <v>153</v>
      </c>
      <c r="O2" s="25" t="s">
        <v>154</v>
      </c>
      <c r="P2" s="27" t="s">
        <v>157</v>
      </c>
      <c r="Q2" s="25" t="s">
        <v>166</v>
      </c>
      <c r="R2" s="25" t="s">
        <v>167</v>
      </c>
      <c r="S2" s="25" t="s">
        <v>168</v>
      </c>
      <c r="T2" s="27" t="s">
        <v>61</v>
      </c>
      <c r="U2" s="27" t="s">
        <v>369</v>
      </c>
      <c r="V2" s="27" t="s">
        <v>169</v>
      </c>
    </row>
    <row r="3" spans="1:22" x14ac:dyDescent="0.25">
      <c r="A3" s="27" t="s">
        <v>220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>
        <f>afdust!AJ62</f>
        <v>1578.6005805412024</v>
      </c>
      <c r="N3" s="25">
        <f>afdust!AK62</f>
        <v>7209.8507703738815</v>
      </c>
      <c r="O3" s="25">
        <f>afdust!AL62</f>
        <v>37981.922714777684</v>
      </c>
      <c r="P3" s="25">
        <f>afdust!AO62</f>
        <v>5523286.7659178916</v>
      </c>
      <c r="Q3" s="25">
        <f>afdust!AX62</f>
        <v>148536.78043951147</v>
      </c>
      <c r="R3" s="25">
        <f>afdust!AY62</f>
        <v>8913.886951775381</v>
      </c>
      <c r="S3" s="25">
        <f>afdust!AZ62</f>
        <v>3274.6070205034043</v>
      </c>
      <c r="T3" s="25"/>
      <c r="U3" s="25"/>
      <c r="V3" s="25"/>
    </row>
    <row r="4" spans="1:22" x14ac:dyDescent="0.25">
      <c r="A4" s="27" t="s">
        <v>483</v>
      </c>
      <c r="B4" s="25">
        <f>livestock!M62</f>
        <v>4754.5318550912943</v>
      </c>
      <c r="C4" s="25">
        <f>livestock!O62</f>
        <v>505.16974074117707</v>
      </c>
      <c r="D4" s="25"/>
      <c r="E4" s="25"/>
      <c r="F4" s="25">
        <f>livestock!W62</f>
        <v>0</v>
      </c>
      <c r="G4" s="25"/>
      <c r="H4" s="25"/>
      <c r="I4" s="25">
        <f>livestock!AC62</f>
        <v>0</v>
      </c>
      <c r="J4" s="25">
        <f>livestock!AD62</f>
        <v>2689928.8671235791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>
        <f>livestock!AK62</f>
        <v>14387.939218931882</v>
      </c>
      <c r="V4" s="25"/>
    </row>
    <row r="5" spans="1:22" s="87" customFormat="1" x14ac:dyDescent="0.25">
      <c r="A5" s="87" t="s">
        <v>484</v>
      </c>
      <c r="B5" s="88"/>
      <c r="C5" s="88"/>
      <c r="D5" s="88"/>
      <c r="E5" s="88"/>
      <c r="F5" s="88"/>
      <c r="G5" s="88"/>
      <c r="H5" s="88"/>
      <c r="I5" s="88"/>
      <c r="J5" s="88">
        <f>fertilizer!F62</f>
        <v>1186241.0080914076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2" s="87" customFormat="1" x14ac:dyDescent="0.25">
      <c r="A6" s="87" t="s">
        <v>443</v>
      </c>
      <c r="B6" s="88">
        <f>airports!W62</f>
        <v>3487.2555498580818</v>
      </c>
      <c r="C6" s="88">
        <f>airports!Y62</f>
        <v>1008.9543618442051</v>
      </c>
      <c r="D6" s="88"/>
      <c r="E6" s="88">
        <f>airports!AB62</f>
        <v>532562.14604644245</v>
      </c>
      <c r="F6" s="88">
        <f>airports!AI62</f>
        <v>7278.0066726974346</v>
      </c>
      <c r="H6" s="88">
        <f>airports!AJ62</f>
        <v>1214.4733795475429</v>
      </c>
      <c r="I6" s="88">
        <f>airports!AP62</f>
        <v>319.42950567341211</v>
      </c>
      <c r="K6" s="88">
        <f>airports!AR62</f>
        <v>136628.21022633222</v>
      </c>
      <c r="L6" s="88">
        <f>airports!AS62</f>
        <v>13966.446787643568</v>
      </c>
      <c r="M6" s="88">
        <f>airports!AZ62</f>
        <v>2.0236877231913964E-2</v>
      </c>
      <c r="N6" s="88">
        <f>airports!BA62</f>
        <v>3104.9379499382203</v>
      </c>
      <c r="O6" s="88">
        <f>airports!BB62</f>
        <v>4.2381804641212231</v>
      </c>
      <c r="P6" s="88">
        <f>airports!BG62</f>
        <v>1260.1427555417995</v>
      </c>
      <c r="Q6" s="88">
        <f>airports!BQ62</f>
        <v>8.5755516002904736E-2</v>
      </c>
      <c r="R6" s="88">
        <f>airports!BR62</f>
        <v>602.76925496817944</v>
      </c>
      <c r="S6" s="88">
        <f>airports!BS62</f>
        <v>3.9486671249692887E-4</v>
      </c>
      <c r="T6" s="88">
        <f>airports!BT62</f>
        <v>18476.115218626634</v>
      </c>
      <c r="U6" s="88">
        <f>airports!BU62</f>
        <v>7157.0060254395021</v>
      </c>
      <c r="V6" s="88">
        <f>airports!BV62</f>
        <v>0</v>
      </c>
    </row>
    <row r="7" spans="1:22" s="27" customFormat="1" x14ac:dyDescent="0.25">
      <c r="A7" s="27" t="s">
        <v>371</v>
      </c>
      <c r="B7" s="25">
        <f>ptagfire!U61</f>
        <v>2414.3494862075513</v>
      </c>
      <c r="C7" s="25">
        <f>ptagfire!W61</f>
        <v>194.99407228606111</v>
      </c>
      <c r="D7" s="25"/>
      <c r="E7" s="25">
        <f>ptagfire!Z61</f>
        <v>262635.1603941677</v>
      </c>
      <c r="F7" s="25">
        <f>ptagfire!AG61</f>
        <v>940.60554251792553</v>
      </c>
      <c r="H7" s="25">
        <f>ptagfire!AI61</f>
        <v>0</v>
      </c>
      <c r="I7" s="25">
        <f>ptagfire!AO61</f>
        <v>4.0026222939144068E-2</v>
      </c>
      <c r="J7" s="25">
        <f>ptagfire!AP61</f>
        <v>51275.558841438542</v>
      </c>
      <c r="K7" s="25">
        <f>ptagfire!AS61</f>
        <v>9214.6055582256977</v>
      </c>
      <c r="L7" s="25">
        <f>ptagfire!AT61</f>
        <v>1023.8453759650967</v>
      </c>
      <c r="M7" s="25">
        <f>ptagfire!BA61</f>
        <v>2713.9572001804663</v>
      </c>
      <c r="N7" s="25">
        <f>ptagfire!BB61</f>
        <v>3327.498657109822</v>
      </c>
      <c r="O7" s="25">
        <f>ptagfire!BC61</f>
        <v>2.4744336453270241</v>
      </c>
      <c r="P7" s="25">
        <f>ptagfire!BH61</f>
        <v>11737.820775988333</v>
      </c>
      <c r="Q7" s="25">
        <f>ptagfire!BR61</f>
        <v>3.7116473678293769</v>
      </c>
      <c r="R7" s="25">
        <f>ptagfire!BS61</f>
        <v>482.4162025170383</v>
      </c>
      <c r="S7" s="25">
        <f>ptagfire!BT61</f>
        <v>0.24744341992383007</v>
      </c>
      <c r="T7" s="25">
        <f>ptagfire!BU61</f>
        <v>3694.088009408405</v>
      </c>
      <c r="U7" s="25">
        <f>ptagfire!BV61</f>
        <v>604.97222233328182</v>
      </c>
      <c r="V7" s="25">
        <f>ptagfire!BW61</f>
        <v>0</v>
      </c>
    </row>
    <row r="8" spans="1:22" x14ac:dyDescent="0.25">
      <c r="A8" s="62" t="s">
        <v>482</v>
      </c>
      <c r="B8" s="100">
        <v>205061.06032162771</v>
      </c>
      <c r="C8" s="100"/>
      <c r="D8" s="100"/>
      <c r="E8" s="100">
        <v>5922147.6265520295</v>
      </c>
      <c r="F8" s="100">
        <v>846345.49624518852</v>
      </c>
      <c r="G8" s="100"/>
      <c r="H8" s="100"/>
      <c r="I8" s="100"/>
      <c r="J8" s="100"/>
      <c r="K8" s="100">
        <v>1854323.4386145268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2" s="27" customFormat="1" x14ac:dyDescent="0.25">
      <c r="A9" s="27" t="s">
        <v>378</v>
      </c>
      <c r="B9" s="25">
        <f>'cmv_c1c2 12'!V61</f>
        <v>408.89986067658407</v>
      </c>
      <c r="C9" s="25">
        <f>'cmv_c1c2 12'!X61</f>
        <v>26.957456448457648</v>
      </c>
      <c r="D9" s="25"/>
      <c r="E9" s="25">
        <f>'cmv_c1c2 12'!Z61</f>
        <v>31968.674132973058</v>
      </c>
      <c r="F9" s="25">
        <f>'cmv_c1c2 12'!AG61</f>
        <v>226.59872522064759</v>
      </c>
      <c r="G9" s="25"/>
      <c r="H9" s="25">
        <f>'cmv_c1c2 12'!AH61</f>
        <v>1083.409288194777</v>
      </c>
      <c r="I9" s="25">
        <f>'cmv_c1c2 12'!AN61</f>
        <v>14.415922493304498</v>
      </c>
      <c r="J9" s="25">
        <f>'cmv_c1c2 12'!AO61</f>
        <v>72.06502235128319</v>
      </c>
      <c r="K9" s="25">
        <f>'cmv_c1c2 12'!AR61</f>
        <v>121883.53469534421</v>
      </c>
      <c r="L9" s="25">
        <f>'cmv_c1c2 12'!AS61</f>
        <v>12459.202022949621</v>
      </c>
      <c r="M9" s="25">
        <f>'cmv_c1c2 12'!AZ61</f>
        <v>0.75673774021638152</v>
      </c>
      <c r="N9" s="25">
        <f>'cmv_c1c2 12'!BA61</f>
        <v>2849.1068221584296</v>
      </c>
      <c r="O9" s="25">
        <f>'cmv_c1c2 12'!BB61</f>
        <v>0.96903283280554431</v>
      </c>
      <c r="P9" s="25">
        <f>'cmv_c1c2 12'!BG61</f>
        <v>120.77903604184337</v>
      </c>
      <c r="Q9" s="25">
        <f>'cmv_c1c2 12'!BQ61</f>
        <v>2.2624015057568048E-2</v>
      </c>
      <c r="R9" s="25">
        <f>'cmv_c1c2 12'!BR61</f>
        <v>10.899064471733965</v>
      </c>
      <c r="S9" s="25">
        <f>'cmv_c1c2 12'!BS61</f>
        <v>1.4765615297903925E-2</v>
      </c>
      <c r="T9" s="25">
        <f>'cmv_c1c2 12'!BT61</f>
        <v>399.07029752160668</v>
      </c>
      <c r="U9" s="25">
        <f>'cmv_c1c2 12'!BU61</f>
        <v>804.08877366140109</v>
      </c>
      <c r="V9" s="25">
        <f>'cmv_c1c2 12'!BV61</f>
        <v>0</v>
      </c>
    </row>
    <row r="10" spans="1:22" s="27" customFormat="1" x14ac:dyDescent="0.25">
      <c r="A10" s="27" t="s">
        <v>441</v>
      </c>
      <c r="B10" s="25">
        <f>'cmv_c3 12'!V61</f>
        <v>4018.7216917323458</v>
      </c>
      <c r="C10" s="25">
        <f>'cmv_c3 12'!X61</f>
        <v>245.0090584810608</v>
      </c>
      <c r="D10" s="25"/>
      <c r="E10" s="25">
        <f>'cmv_c3 12'!Z61</f>
        <v>96975.762138495091</v>
      </c>
      <c r="F10" s="25">
        <f>'cmv_c3 12'!AG61</f>
        <v>2210.5227604566944</v>
      </c>
      <c r="H10" s="25">
        <f>'cmv_c3 12'!AH61</f>
        <v>5886.8055112377388</v>
      </c>
      <c r="I10" s="25">
        <f>'cmv_c3 12'!AN61</f>
        <v>141.03222591092182</v>
      </c>
      <c r="J10" s="25">
        <f>'cmv_c3 12'!AO61</f>
        <v>539.52672877832913</v>
      </c>
      <c r="K10" s="25">
        <f>'cmv_c3 12'!AR61</f>
        <v>662266.90425222809</v>
      </c>
      <c r="L10" s="25">
        <f>'cmv_c3 12'!AS61</f>
        <v>67698.618269432278</v>
      </c>
      <c r="M10" s="25">
        <f>'cmv_c3 12'!AZ61</f>
        <v>1.6648817414248451</v>
      </c>
      <c r="N10" s="25">
        <f>'cmv_c3 12'!BA61</f>
        <v>7649.3075443627067</v>
      </c>
      <c r="O10" s="25">
        <f>'cmv_c3 12'!BB61</f>
        <v>17.379478106139729</v>
      </c>
      <c r="P10" s="25">
        <f>'cmv_c3 12'!BG61</f>
        <v>2406.1668918282357</v>
      </c>
      <c r="Q10" s="25">
        <f>'cmv_c3 12'!BQ61</f>
        <v>66.552550618782149</v>
      </c>
      <c r="R10" s="25">
        <f>'cmv_c3 12'!BR61</f>
        <v>2385.5548449516773</v>
      </c>
      <c r="S10" s="25">
        <f>'cmv_c3 12'!BS61</f>
        <v>2.8054152130562069</v>
      </c>
      <c r="T10" s="25">
        <f>'cmv_c3 12'!BT61</f>
        <v>93248.010866985147</v>
      </c>
      <c r="U10" s="25">
        <f>'cmv_c3 12'!BU61</f>
        <v>7725.0935644606507</v>
      </c>
      <c r="V10" s="25">
        <f>'cmv_c3 12'!BV61</f>
        <v>0</v>
      </c>
    </row>
    <row r="11" spans="1:22" x14ac:dyDescent="0.25">
      <c r="A11" s="27" t="s">
        <v>215</v>
      </c>
      <c r="B11" s="25">
        <f>nonpt!Y62</f>
        <v>5557.0791157868316</v>
      </c>
      <c r="C11" s="25">
        <f>nonpt!AA62</f>
        <v>10617.40090372036</v>
      </c>
      <c r="D11" s="25">
        <f>nonpt!AD62</f>
        <v>36.5325755765396</v>
      </c>
      <c r="E11" s="25">
        <f>nonpt!AE62</f>
        <v>1910465.5544908575</v>
      </c>
      <c r="F11" s="25">
        <f>nonpt!AL62</f>
        <v>6223.191637863586</v>
      </c>
      <c r="G11" s="25">
        <f>nonpt!AM62</f>
        <v>2001.2382164208341</v>
      </c>
      <c r="H11" s="25">
        <f>nonpt!AN62</f>
        <v>0</v>
      </c>
      <c r="I11" s="25">
        <f>nonpt!AT62</f>
        <v>614.90993155432579</v>
      </c>
      <c r="J11" s="25">
        <f>nonpt!AU62</f>
        <v>111255.57591761433</v>
      </c>
      <c r="K11" s="25">
        <f>nonpt!AX62</f>
        <v>629209.20642192103</v>
      </c>
      <c r="L11" s="25">
        <f>nonpt!AY62</f>
        <v>69912.136238008898</v>
      </c>
      <c r="M11" s="25">
        <f>nonpt!BF62</f>
        <v>19609.398856517655</v>
      </c>
      <c r="N11" s="25">
        <f>nonpt!BG62</f>
        <v>31128.447569712825</v>
      </c>
      <c r="O11" s="25">
        <f>nonpt!BH62</f>
        <v>401.49064351385857</v>
      </c>
      <c r="P11" s="25">
        <f>nonpt!BM62</f>
        <v>77695.673861326941</v>
      </c>
      <c r="Q11" s="25">
        <f>nonpt!BW62</f>
        <v>16187.706177699398</v>
      </c>
      <c r="R11" s="25">
        <f>nonpt!BX62</f>
        <v>14726.672339816334</v>
      </c>
      <c r="S11" s="25">
        <f>nonpt!BY62</f>
        <v>59.12407279686937</v>
      </c>
      <c r="T11" s="25">
        <f>nonpt!BZ62</f>
        <v>101268.25168803279</v>
      </c>
      <c r="U11" s="25">
        <f>nonpt!CA62</f>
        <v>393787.43690218154</v>
      </c>
      <c r="V11" s="25">
        <f>nonpt!CB62</f>
        <v>1226.3320010283317</v>
      </c>
    </row>
    <row r="12" spans="1:22" s="27" customFormat="1" x14ac:dyDescent="0.25">
      <c r="A12" s="27" t="s">
        <v>216</v>
      </c>
      <c r="B12" s="25">
        <f>nonroad!U62</f>
        <v>2591.4184398861385</v>
      </c>
      <c r="C12" s="25">
        <f>nonroad!V62</f>
        <v>23680.494641785019</v>
      </c>
      <c r="D12" s="25"/>
      <c r="E12" s="25">
        <f>nonroad!Y62</f>
        <v>10714991.353217553</v>
      </c>
      <c r="F12" s="25">
        <f>nonroad!AE62</f>
        <v>15088.840669929003</v>
      </c>
      <c r="H12" s="25">
        <f>nonroad!AF62</f>
        <v>5200.3244561532547</v>
      </c>
      <c r="I12" s="25">
        <f>nonroad!AL62</f>
        <v>1269.074627175203</v>
      </c>
      <c r="J12" s="25">
        <f>nonroad!AM62</f>
        <v>2057.5692220232877</v>
      </c>
      <c r="K12" s="25">
        <f>nonroad!AP62</f>
        <v>585036.46127803391</v>
      </c>
      <c r="L12" s="25">
        <f>nonroad!AQ62</f>
        <v>59803.746319593549</v>
      </c>
      <c r="M12" s="25">
        <f>nonroad!AW62</f>
        <v>4.5216967770708214</v>
      </c>
      <c r="N12" s="25">
        <f>nonroad!AX62</f>
        <v>21803.322301671618</v>
      </c>
      <c r="O12" s="25">
        <f>nonroad!AY62</f>
        <v>14.993598109613787</v>
      </c>
      <c r="P12" s="25">
        <f>nonroad!BC62</f>
        <v>4156.9568179873913</v>
      </c>
      <c r="Q12" s="25">
        <f>nonroad!BK62</f>
        <v>50.203314068938447</v>
      </c>
      <c r="R12" s="25">
        <f>nonroad!BL62</f>
        <v>131.30679414507495</v>
      </c>
      <c r="S12" s="25">
        <f>nonroad!BM62</f>
        <v>9.7555764662775379E-2</v>
      </c>
      <c r="T12" s="25">
        <f>nonroad!BN62</f>
        <v>985.45873754085176</v>
      </c>
      <c r="U12" s="25">
        <f>nonroad!BO62</f>
        <v>194875.86395198104</v>
      </c>
      <c r="V12" s="25">
        <f>nonroad!BP62</f>
        <v>0</v>
      </c>
    </row>
    <row r="13" spans="1:22" s="27" customFormat="1" x14ac:dyDescent="0.25">
      <c r="A13" s="27" t="s">
        <v>309</v>
      </c>
      <c r="B13" s="25">
        <f>'onroad all'!H62</f>
        <v>1380.433588969998</v>
      </c>
      <c r="C13" s="25">
        <f>'onroad all'!J62</f>
        <v>13003.470084701006</v>
      </c>
      <c r="D13" s="25"/>
      <c r="E13" s="25">
        <f>'onroad all'!Q62</f>
        <v>11585276.633817045</v>
      </c>
      <c r="F13" s="25">
        <f>'onroad all'!AE62</f>
        <v>5315.385819026993</v>
      </c>
      <c r="G13" s="25"/>
      <c r="H13" s="25">
        <f>'onroad all'!AG62</f>
        <v>10793.465147442994</v>
      </c>
      <c r="I13" s="25">
        <f>'onroad all'!AP62</f>
        <v>728.74922097821002</v>
      </c>
      <c r="J13" s="25">
        <f>'onroad all'!AR62</f>
        <v>101412.48096749795</v>
      </c>
      <c r="K13" s="25">
        <f>'onroad all'!AT62</f>
        <v>976024.13791579963</v>
      </c>
      <c r="L13" s="25">
        <f>'onroad all'!AU62</f>
        <v>362365.82084953977</v>
      </c>
      <c r="M13" s="25">
        <f>'onroad all'!BD62</f>
        <v>117.43268667894993</v>
      </c>
      <c r="N13" s="25">
        <f>'onroad all'!BE62</f>
        <v>19820.066813297588</v>
      </c>
      <c r="O13" s="25">
        <f>'onroad all'!BF62</f>
        <v>2268.8090228012893</v>
      </c>
      <c r="P13" s="25">
        <f>'onroad all'!BM62</f>
        <v>134733.76900920473</v>
      </c>
      <c r="Q13" s="25">
        <f>'onroad all'!BX62</f>
        <v>1653.9873891825828</v>
      </c>
      <c r="R13" s="25">
        <f>'onroad all'!BY62</f>
        <v>3012.6749822379952</v>
      </c>
      <c r="S13" s="25">
        <f>'onroad all'!BZ62</f>
        <v>71.590144749593335</v>
      </c>
      <c r="T13" s="25">
        <f>'onroad all'!CB62</f>
        <v>10457.720172247144</v>
      </c>
      <c r="U13" s="25">
        <f>'onroad all'!CD62</f>
        <v>201643.33725602878</v>
      </c>
      <c r="V13" s="25"/>
    </row>
    <row r="14" spans="1:22" s="27" customFormat="1" x14ac:dyDescent="0.25">
      <c r="A14" s="27" t="s">
        <v>232</v>
      </c>
      <c r="B14" s="25">
        <f>np_oilgas!X61</f>
        <v>241.89327367102953</v>
      </c>
      <c r="C14" s="25">
        <f>np_oilgas!Z61</f>
        <v>23276.512804098486</v>
      </c>
      <c r="D14" s="25">
        <f>np_oilgas!AC61</f>
        <v>0.98833564055314949</v>
      </c>
      <c r="E14" s="25">
        <f>np_oilgas!AD61</f>
        <v>761686.29371499352</v>
      </c>
      <c r="F14" s="25">
        <f>np_oilgas!AK61</f>
        <v>21718.589957248521</v>
      </c>
      <c r="H14" s="25">
        <f>np_oilgas!AL61</f>
        <v>0</v>
      </c>
      <c r="I14" s="25">
        <f>np_oilgas!AR61</f>
        <v>54.462414231357222</v>
      </c>
      <c r="J14" s="25">
        <f>np_oilgas!AS61</f>
        <v>30.486252695610219</v>
      </c>
      <c r="K14" s="25">
        <f>np_oilgas!AV61</f>
        <v>516310.4534505523</v>
      </c>
      <c r="L14" s="25">
        <f>np_oilgas!AW61</f>
        <v>57367.854039326114</v>
      </c>
      <c r="M14" s="25">
        <f>np_oilgas!BD61</f>
        <v>281.68839434228494</v>
      </c>
      <c r="N14" s="25">
        <f>np_oilgas!BE61</f>
        <v>680.8297985892508</v>
      </c>
      <c r="O14" s="25">
        <f>np_oilgas!BF61</f>
        <v>159.25842184998731</v>
      </c>
      <c r="P14" s="25">
        <f>np_oilgas!BK61</f>
        <v>128.66701942830105</v>
      </c>
      <c r="Q14" s="25">
        <f>np_oilgas!BU61</f>
        <v>248.84130371141774</v>
      </c>
      <c r="R14" s="25">
        <f>np_oilgas!BV61</f>
        <v>2127.7986473290403</v>
      </c>
      <c r="S14" s="25">
        <f>np_oilgas!BW61</f>
        <v>0</v>
      </c>
      <c r="T14" s="25">
        <f>np_oilgas!BX61</f>
        <v>64697.853277079768</v>
      </c>
      <c r="U14" s="25">
        <f>np_oilgas!BY61</f>
        <v>806245.1517110212</v>
      </c>
      <c r="V14" s="25">
        <f>np_oilgas!BZ61</f>
        <v>0</v>
      </c>
    </row>
    <row r="15" spans="1:22" x14ac:dyDescent="0.25">
      <c r="A15" s="27" t="s">
        <v>425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>
        <f>'othafdust 12US1'!AI18</f>
        <v>164.9702652491105</v>
      </c>
      <c r="N15" s="25">
        <f>'othafdust 12US1'!AJ18</f>
        <v>168.16534429372723</v>
      </c>
      <c r="O15" s="25">
        <f>'othafdust 12US1'!AK18</f>
        <v>5235.6453019266437</v>
      </c>
      <c r="P15" s="25">
        <f>'othafdust 12US1'!AN18</f>
        <v>697801.83586203819</v>
      </c>
      <c r="Q15" s="25">
        <f>'othafdust 12US1'!AW18</f>
        <v>18344.814535235721</v>
      </c>
      <c r="R15" s="25">
        <f>'othafdust 12US1'!AX18</f>
        <v>977.87576506525818</v>
      </c>
      <c r="S15" s="25">
        <f>'othafdust 12US1'!AY18</f>
        <v>444.398264806312</v>
      </c>
      <c r="T15" s="25"/>
      <c r="U15" s="25"/>
      <c r="V15" s="25"/>
    </row>
    <row r="16" spans="1:22" s="87" customFormat="1" x14ac:dyDescent="0.25">
      <c r="A16" s="85" t="s">
        <v>434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>
        <f>'othptdust 12US1'!AI18</f>
        <v>75.141011862241228</v>
      </c>
      <c r="N16" s="88">
        <f>'othptdust 12US1'!AJ18</f>
        <v>60.986133502102923</v>
      </c>
      <c r="O16" s="88">
        <f>'othptdust 12US1'!AK18</f>
        <v>3044.5891346344283</v>
      </c>
      <c r="P16" s="88">
        <f>'othptdust 12US1'!AN18</f>
        <v>98881.854829359596</v>
      </c>
      <c r="Q16" s="88">
        <f>'othptdust 12US1'!AW18</f>
        <v>12904.868564644326</v>
      </c>
      <c r="R16" s="88">
        <f>'othptdust 12US1'!AX18</f>
        <v>99.947064564281135</v>
      </c>
      <c r="S16" s="88">
        <f>'othptdust 12US1'!AY18</f>
        <v>274.29776533817551</v>
      </c>
      <c r="T16" s="88"/>
      <c r="U16" s="88"/>
      <c r="V16" s="88"/>
    </row>
    <row r="17" spans="1:22" x14ac:dyDescent="0.25">
      <c r="A17" s="27" t="s">
        <v>420</v>
      </c>
      <c r="B17" s="25">
        <f>'othar 12US1'!O49</f>
        <v>28085.071144289908</v>
      </c>
      <c r="C17" s="25">
        <f>'othar 12US1'!Q49</f>
        <v>22147.48433605201</v>
      </c>
      <c r="D17" s="25"/>
      <c r="E17" s="25">
        <f>'othar 12US1'!S49</f>
        <v>2336996.4747933852</v>
      </c>
      <c r="F17" s="25">
        <f>'othar 12US1'!Z49</f>
        <v>19617.49275174291</v>
      </c>
      <c r="H17" s="25">
        <f>'othar 12US1'!AA49</f>
        <v>1875.5179175230119</v>
      </c>
      <c r="I17" s="25">
        <f>'othar 12US1'!AG49</f>
        <v>4054.2979819322563</v>
      </c>
      <c r="J17" s="25">
        <f>'othar 12US1'!AH49</f>
        <v>114146.1435744659</v>
      </c>
      <c r="K17" s="25">
        <f>'othar 12US1'!AK49</f>
        <v>294810.32761631743</v>
      </c>
      <c r="L17" s="25">
        <f>'othar 12US1'!AL49</f>
        <v>30882.861850158373</v>
      </c>
      <c r="M17" s="25">
        <f>'othar 12US1'!AS49</f>
        <v>827.89238149199821</v>
      </c>
      <c r="N17" s="25">
        <f>'othar 12US1'!AT49</f>
        <v>17111.597560493145</v>
      </c>
      <c r="O17" s="25">
        <f>'othar 12US1'!AU49</f>
        <v>1833.0714258789324</v>
      </c>
      <c r="P17" s="25">
        <f>'othar 12US1'!AZ49</f>
        <v>128676.24042951768</v>
      </c>
      <c r="Q17" s="25">
        <f>'othar 12US1'!BJ49</f>
        <v>4846.4454727503098</v>
      </c>
      <c r="R17" s="25">
        <f>'othar 12US1'!BK49</f>
        <v>4491.4353834576459</v>
      </c>
      <c r="S17" s="25">
        <f>'othar 12US1'!BL49</f>
        <v>209.97921793076836</v>
      </c>
      <c r="T17" s="25">
        <f>'othar 12US1'!BM49</f>
        <v>18212.045479504799</v>
      </c>
      <c r="U17" s="25">
        <f>'othar 12US1'!BN49</f>
        <v>309206.23193059815</v>
      </c>
      <c r="V17" s="25">
        <f>'othar 12US1'!BO49</f>
        <v>7.9604568682241901</v>
      </c>
    </row>
    <row r="18" spans="1:22" x14ac:dyDescent="0.25">
      <c r="A18" s="27" t="s">
        <v>417</v>
      </c>
      <c r="B18" s="25">
        <f>'onroad_can 12US1'!O49</f>
        <v>472.3532075625626</v>
      </c>
      <c r="C18" s="25">
        <f>'onroad_can 12US1'!Q49</f>
        <v>3496.7850290453862</v>
      </c>
      <c r="D18" s="25"/>
      <c r="E18" s="25">
        <f>'onroad_can 12US1'!S49</f>
        <v>1504701.4564885648</v>
      </c>
      <c r="F18" s="25">
        <f>'onroad_can 12US1'!Z49</f>
        <v>2082.8399825063316</v>
      </c>
      <c r="H18" s="25">
        <f>'onroad_can 12US1'!AA49</f>
        <v>1680.6688027084265</v>
      </c>
      <c r="I18" s="25">
        <f>'onroad_can 12US1'!AG49</f>
        <v>26.997310311931397</v>
      </c>
      <c r="J18" s="25">
        <f>'onroad_can 12US1'!AH49</f>
        <v>6461.0334749836484</v>
      </c>
      <c r="K18" s="25">
        <f>'onroad_can 12US1'!AK49</f>
        <v>189081.58817511989</v>
      </c>
      <c r="L18" s="25">
        <f>'onroad_can 12US1'!AL49</f>
        <v>19328.135843556232</v>
      </c>
      <c r="M18" s="25">
        <f>'onroad_can 12US1'!AS49</f>
        <v>8.8404305132590348</v>
      </c>
      <c r="N18" s="25">
        <f>'onroad_can 12US1'!AT49</f>
        <v>5224.9784113770602</v>
      </c>
      <c r="O18" s="25">
        <f>'onroad_can 12US1'!AU49</f>
        <v>170.29586190633495</v>
      </c>
      <c r="P18" s="25">
        <f>'onroad_can 12US1'!AZ49</f>
        <v>16297.656844816131</v>
      </c>
      <c r="Q18" s="25">
        <f>'onroad_can 12US1'!BJ49</f>
        <v>132.61648170564106</v>
      </c>
      <c r="R18" s="25">
        <f>'onroad_can 12US1'!BK49</f>
        <v>98.889364806918266</v>
      </c>
      <c r="S18" s="25">
        <f>'onroad_can 12US1'!BL49</f>
        <v>5.2205324702152565</v>
      </c>
      <c r="T18" s="25">
        <f>'onroad_can 12US1'!BM49</f>
        <v>892.68967030005319</v>
      </c>
      <c r="U18" s="25">
        <f>'onroad_can 12US1'!BN49</f>
        <v>25650.656475340907</v>
      </c>
      <c r="V18" s="25">
        <f>'onroad_can 12US1'!BO49</f>
        <v>0</v>
      </c>
    </row>
    <row r="19" spans="1:22" s="27" customFormat="1" x14ac:dyDescent="0.25">
      <c r="A19" s="27" t="s">
        <v>418</v>
      </c>
      <c r="B19" s="25">
        <f>'onroad_mex 12US1'!U36</f>
        <v>325.87897304634441</v>
      </c>
      <c r="C19" s="25">
        <f>'onroad_mex 12US1'!V36</f>
        <v>3502.8453319250975</v>
      </c>
      <c r="D19" s="25"/>
      <c r="E19" s="25">
        <f>'onroad_mex 12US1'!Y36</f>
        <v>1677896.2398088968</v>
      </c>
      <c r="F19" s="25">
        <f>'onroad_mex 12US1'!AE36</f>
        <v>1613.1215498065326</v>
      </c>
      <c r="H19" s="25">
        <f>'onroad_mex 12US1'!AF36</f>
        <v>3257.4422299956418</v>
      </c>
      <c r="I19" s="25">
        <f>'onroad_mex 12US1'!AK36</f>
        <v>212.81186269970993</v>
      </c>
      <c r="J19" s="25">
        <f>'onroad_mex 12US1'!AL36</f>
        <v>3546.0937464048625</v>
      </c>
      <c r="K19" s="25">
        <f>'onroad_mex 12US1'!AO36</f>
        <v>331336.0802465204</v>
      </c>
      <c r="L19" s="25">
        <f>'onroad_mex 12US1'!AP36</f>
        <v>72587.143332871652</v>
      </c>
      <c r="M19" s="25">
        <f>'onroad_mex 12US1'!AV36</f>
        <v>6.5654229826468766</v>
      </c>
      <c r="N19" s="25">
        <f>'onroad_mex 12US1'!AW36</f>
        <v>5056.2222766767363</v>
      </c>
      <c r="O19" s="25">
        <f>'onroad_mex 12US1'!AX36</f>
        <v>93.250582535445048</v>
      </c>
      <c r="P19" s="25">
        <f>'onroad_mex 12US1'!BC36</f>
        <v>5740.8256963469912</v>
      </c>
      <c r="Q19" s="25">
        <f>'onroad_mex 12US1'!BM36</f>
        <v>54.231545537990819</v>
      </c>
      <c r="R19" s="25">
        <f>'onroad_mex 12US1'!BN36</f>
        <v>4717.6809310674516</v>
      </c>
      <c r="S19" s="25">
        <f>'onroad_mex 12US1'!BO36</f>
        <v>2.6904777877441082</v>
      </c>
      <c r="T19" s="25">
        <f>'onroad_mex 12US1'!BP36</f>
        <v>8140.5981730181456</v>
      </c>
      <c r="U19" s="25">
        <f>'onroad_mex 12US1'!BW36</f>
        <v>62197.098226559341</v>
      </c>
      <c r="V19" s="25">
        <f>'onroad_mex 12US1'!BQ36</f>
        <v>0</v>
      </c>
    </row>
    <row r="20" spans="1:22" x14ac:dyDescent="0.25">
      <c r="A20" s="27" t="s">
        <v>419</v>
      </c>
      <c r="B20" s="25">
        <f>'othpt 12US1'!R49</f>
        <v>366.84099563902782</v>
      </c>
      <c r="C20" s="25">
        <f>'othpt 12US1'!T49</f>
        <v>2668.9406631174629</v>
      </c>
      <c r="D20" s="25"/>
      <c r="E20" s="25">
        <f>'othpt 12US1'!V49</f>
        <v>1285557.6078421369</v>
      </c>
      <c r="F20" s="25">
        <f>'othpt 12US1'!AC49</f>
        <v>9196.8411226533808</v>
      </c>
      <c r="H20" s="25">
        <f>'othpt 12US1'!AD49</f>
        <v>53.72483790784365</v>
      </c>
      <c r="I20" s="25">
        <f>'othpt 12US1'!AJ49</f>
        <v>29.17137363575436</v>
      </c>
      <c r="J20" s="25">
        <f>'othpt 12US1'!AK49</f>
        <v>24719.108776429759</v>
      </c>
      <c r="K20" s="25">
        <f>'othpt 12US1'!AN49</f>
        <v>627176.30464526953</v>
      </c>
      <c r="L20" s="25">
        <f>'othpt 12US1'!AO49</f>
        <v>69632.523689209047</v>
      </c>
      <c r="M20" s="25">
        <f>'othpt 12US1'!AV49</f>
        <v>1295.1799122129598</v>
      </c>
      <c r="N20" s="25">
        <f>'othpt 12US1'!AW49</f>
        <v>2948.3795147432638</v>
      </c>
      <c r="O20" s="25">
        <f>'othpt 12US1'!AX49</f>
        <v>2009.1567930326114</v>
      </c>
      <c r="P20" s="25">
        <f>'othpt 12US1'!BC49</f>
        <v>50855.783916006774</v>
      </c>
      <c r="Q20" s="25">
        <f>'othpt 12US1'!BM49</f>
        <v>7420.3747775805541</v>
      </c>
      <c r="R20" s="25">
        <f>'othpt 12US1'!BN49</f>
        <v>6328.5546149176589</v>
      </c>
      <c r="S20" s="25">
        <f>'othpt 12US1'!BO49</f>
        <v>486.39853322147036</v>
      </c>
      <c r="T20" s="25">
        <f>'othpt 12US1'!BP49</f>
        <v>1173836.735047193</v>
      </c>
      <c r="U20" s="25">
        <f>'othpt 12US1'!BQ49</f>
        <v>15052.356291883409</v>
      </c>
      <c r="V20" s="25">
        <f>'othpt 12US1'!BR49</f>
        <v>9321.424751991266</v>
      </c>
    </row>
    <row r="21" spans="1:22" s="87" customFormat="1" x14ac:dyDescent="0.25">
      <c r="A21" s="87" t="s">
        <v>486</v>
      </c>
      <c r="B21" s="88">
        <f>'canada_ag 12US1'!J17</f>
        <v>407.7662365139185</v>
      </c>
      <c r="C21" s="88">
        <f>'canada_ag 12US1'!L17</f>
        <v>148.16933358541928</v>
      </c>
      <c r="E21" s="88"/>
      <c r="F21" s="88">
        <f>'canada_ag 12US1'!T17</f>
        <v>0</v>
      </c>
      <c r="H21" s="88"/>
      <c r="I21" s="88">
        <f>'canada_ag 12US1'!Z17</f>
        <v>0</v>
      </c>
      <c r="J21" s="88">
        <f>'canada_ag 12US1'!AA17</f>
        <v>632181.92137601855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>
        <f>'canada_ag 12US1'!AH17</f>
        <v>19401.995428292867</v>
      </c>
      <c r="V21" s="88"/>
    </row>
    <row r="22" spans="1:22" s="87" customFormat="1" x14ac:dyDescent="0.25">
      <c r="A22" s="87" t="s">
        <v>487</v>
      </c>
      <c r="B22" s="88">
        <f>'canada_og2D 12US1'!Q10</f>
        <v>0</v>
      </c>
      <c r="C22" s="88">
        <f>'canada_og2D 12US1'!S10</f>
        <v>36022.791830749258</v>
      </c>
      <c r="E22" s="88">
        <f>'canada_og2D 12US1'!U10</f>
        <v>497.49279688157179</v>
      </c>
      <c r="F22" s="88">
        <f>'canada_og2D 12US1'!AB10</f>
        <v>0</v>
      </c>
      <c r="H22" s="88">
        <f>'canada_og2D 12US1'!AC10</f>
        <v>0</v>
      </c>
      <c r="I22" s="88">
        <f>'canada_og2D 12US1'!AI10</f>
        <v>0</v>
      </c>
      <c r="J22" s="88">
        <f>'canada_og2D 12US1'!AJ10</f>
        <v>7.3229048099340703</v>
      </c>
      <c r="K22" s="88">
        <f>'canada_og2D 12US1'!AM10</f>
        <v>1343.3654789777245</v>
      </c>
      <c r="L22" s="88">
        <f>'canada_og2D 12US1'!AN10</f>
        <v>149.26440938127303</v>
      </c>
      <c r="M22" s="88">
        <f>'canada_og2D 12US1'!AU10</f>
        <v>6.4508503250748042E-2</v>
      </c>
      <c r="N22" s="88">
        <f>'canada_og2D 12US1'!AV10</f>
        <v>2.9224208388762994E-3</v>
      </c>
      <c r="O22" s="88">
        <f>'canada_og2D 12US1'!AW10</f>
        <v>4.6621893009111384</v>
      </c>
      <c r="P22" s="88">
        <f>'canada_og2D 12US1'!BB10</f>
        <v>1.591807787400305E-4</v>
      </c>
      <c r="Q22" s="88">
        <f>'canada_og2D 12US1'!BL10</f>
        <v>15.276174577311677</v>
      </c>
      <c r="R22" s="88">
        <f>'canada_og2D 12US1'!BM10</f>
        <v>1.398041379708898</v>
      </c>
      <c r="S22" s="88">
        <f>'canada_og2D 12US1'!BN10</f>
        <v>0.47947762731460314</v>
      </c>
      <c r="T22" s="88">
        <f>'canada_og2D 12US1'!BO10</f>
        <v>3550.2036749547392</v>
      </c>
      <c r="U22" s="88">
        <f>'canada_og2D 12US1'!BP10</f>
        <v>134951.18739491966</v>
      </c>
      <c r="V22" s="88">
        <f>'canada_og2D 12US1'!BQ10</f>
        <v>0</v>
      </c>
    </row>
    <row r="23" spans="1:22" s="27" customFormat="1" x14ac:dyDescent="0.25">
      <c r="A23" s="27" t="s">
        <v>488</v>
      </c>
      <c r="B23" s="25">
        <f>ptegu_summer!Q61+ptegu_winter!Q61+ptegu_wintershld!Q61</f>
        <v>15.684934205205655</v>
      </c>
      <c r="C23" s="88">
        <f>ptegu_summer!R61+ptegu_winter!R61+ptegu_wintershld!R61</f>
        <v>517.35386400080665</v>
      </c>
      <c r="D23" s="25"/>
      <c r="E23" s="88">
        <f>ptegu_summer!T61+ptegu_winter!T61+ptegu_wintershld!T61</f>
        <v>376087.53073110222</v>
      </c>
      <c r="F23" s="25">
        <f>ptegu_summer!AA61+ptegu_winter!AA61+ptegu_wintershld!AA61</f>
        <v>18518.303392545542</v>
      </c>
      <c r="G23" s="88">
        <f>ptegu_summer!AB61+ptegu_winter!AB61+ptegu_wintershld!AB61</f>
        <v>3297.780449704328</v>
      </c>
      <c r="H23" s="88">
        <f>ptegu_summer!AC61+ptegu_winter!AC61+ptegu_wintershld!AC61</f>
        <v>0</v>
      </c>
      <c r="I23" s="25">
        <f>ptegu_summer!AI61+ptegu_winter!AI61+ptegu_wintershld!AI61</f>
        <v>3.3289128053547321</v>
      </c>
      <c r="J23" s="88">
        <f>ptegu_summer!AJ61+ptegu_winter!AJ61+ptegu_wintershld!AJ61</f>
        <v>37417.157138015187</v>
      </c>
      <c r="K23" s="25">
        <f>ptegu_summer!AM61+ptegu_winter!AM61+ptegu_wintershld!AM61</f>
        <v>472064.86146336864</v>
      </c>
      <c r="L23" s="88">
        <f>ptegu_summer!AN61+ptegu_winter!AN61+ptegu_wintershld!AN61</f>
        <v>52451.656296473593</v>
      </c>
      <c r="M23" s="25">
        <f>ptegu_summer!AU61+ptegu_winter!AU61+ptegu_wintershld!AU61</f>
        <v>1578.2487910852569</v>
      </c>
      <c r="N23" s="88">
        <f>ptegu_summer!AV61+ptegu_winter!AV61+ptegu_wintershld!AV61</f>
        <v>5053.6224409062879</v>
      </c>
      <c r="O23" s="88">
        <f>ptegu_summer!AW61+ptegu_winter!AW61+ptegu_wintershld!AW61</f>
        <v>1931.7025789140303</v>
      </c>
      <c r="P23" s="25">
        <f>ptegu_summer!BB61+ptegu_winter!BB61+ptegu_wintershld!BB61</f>
        <v>18420.905432900203</v>
      </c>
      <c r="Q23" s="25">
        <f>ptegu_summer!BL61+ptegu_winter!BL61+ptegu_wintershld!BL61</f>
        <v>4785.9459578134911</v>
      </c>
      <c r="R23" s="88">
        <f>ptegu_summer!BM61+ptegu_winter!BM61+ptegu_wintershld!BM61</f>
        <v>10515.02009952345</v>
      </c>
      <c r="S23" s="88">
        <f>ptegu_summer!BN61+ptegu_winter!BN61+ptegu_wintershld!BN61</f>
        <v>175.10419196553937</v>
      </c>
      <c r="T23" s="88">
        <f>ptegu_summer!BO61+ptegu_winter!BO61+ptegu_wintershld!BO61</f>
        <v>527496.67656521813</v>
      </c>
      <c r="U23" s="88">
        <f>ptegu_summer!BP61+ptegu_winter!BP61+ptegu_wintershld!BP61</f>
        <v>3116.2594894073713</v>
      </c>
      <c r="V23" s="88">
        <f>ptegu_summer!BQ61+ptegu_winter!BQ61+ptegu_wintershld!BQ61</f>
        <v>11380.569008476308</v>
      </c>
    </row>
    <row r="24" spans="1:22" x14ac:dyDescent="0.25">
      <c r="A24" s="27" t="s">
        <v>467</v>
      </c>
      <c r="B24" s="25">
        <f>'ptfire-wild'!W61</f>
        <v>32634.778062529022</v>
      </c>
      <c r="C24" s="25">
        <f>'ptfire-wild'!Y61</f>
        <v>17909.301434954141</v>
      </c>
      <c r="D24" s="25"/>
      <c r="E24" s="25">
        <f>'ptfire-wild'!AB61</f>
        <v>6643600.7304637721</v>
      </c>
      <c r="F24" s="25">
        <f>'ptfire-wild'!AI61</f>
        <v>96047.048540746298</v>
      </c>
      <c r="G24" s="25"/>
      <c r="H24" s="25">
        <f>'ptfire-wild'!AK61</f>
        <v>0</v>
      </c>
      <c r="I24" s="25">
        <f>'ptfire-wild'!AQ61</f>
        <v>15116.434055526504</v>
      </c>
      <c r="J24" s="25">
        <f>'ptfire-wild'!AR61</f>
        <v>109089.87327351311</v>
      </c>
      <c r="K24" s="25">
        <f>'ptfire-wild'!AU61</f>
        <v>90028.844037069313</v>
      </c>
      <c r="L24" s="25">
        <f>'ptfire-wild'!AV61</f>
        <v>10003.205270798062</v>
      </c>
      <c r="M24" s="25">
        <f>'ptfire-wild'!BC61</f>
        <v>3384.5489831724349</v>
      </c>
      <c r="N24" s="25">
        <f>'ptfire-wild'!BD61</f>
        <v>41793.723861783081</v>
      </c>
      <c r="O24" s="25">
        <f>'ptfire-wild'!BE61</f>
        <v>7.7753046589574666</v>
      </c>
      <c r="P24" s="25">
        <f>'ptfire-wild'!BJ61</f>
        <v>104423.01986991848</v>
      </c>
      <c r="Q24" s="25">
        <f>'ptfire-wild'!BT61</f>
        <v>31.805983760414939</v>
      </c>
      <c r="R24" s="25">
        <f>'ptfire-wild'!BU61</f>
        <v>3381.9126680892173</v>
      </c>
      <c r="S24" s="25">
        <f>'ptfire-wild'!BV61</f>
        <v>2.0045875556407622</v>
      </c>
      <c r="T24" s="25">
        <f>'ptfire-wild'!BW61</f>
        <v>52719.795196651583</v>
      </c>
      <c r="U24" s="25">
        <f>'ptfire-wild'!BX61</f>
        <v>18631.237325121496</v>
      </c>
      <c r="V24" s="25">
        <f>'ptfire-wild'!BY61</f>
        <v>0</v>
      </c>
    </row>
    <row r="25" spans="1:22" s="87" customFormat="1" x14ac:dyDescent="0.25">
      <c r="A25" s="87" t="s">
        <v>468</v>
      </c>
      <c r="B25" s="88">
        <f>'ptfire-rx'!W61</f>
        <v>34098.844223079599</v>
      </c>
      <c r="C25" s="88">
        <f>'ptfire-rx'!Y61</f>
        <v>18117.306257932676</v>
      </c>
      <c r="D25" s="88"/>
      <c r="E25" s="88">
        <f>'ptfire-rx'!AB61</f>
        <v>7097451.7599981651</v>
      </c>
      <c r="F25" s="88">
        <f>'ptfire-rx'!AI61</f>
        <v>108997.44097157223</v>
      </c>
      <c r="G25" s="88"/>
      <c r="H25" s="88">
        <f>'ptfire-rx'!AK61</f>
        <v>0</v>
      </c>
      <c r="I25" s="88">
        <f>'ptfire-rx'!AQ61</f>
        <v>14762.412402740671</v>
      </c>
      <c r="J25" s="88">
        <f>'ptfire-rx'!AR61</f>
        <v>130893.56000496889</v>
      </c>
      <c r="K25" s="88">
        <f>'ptfire-rx'!AU61</f>
        <v>114748.93036699363</v>
      </c>
      <c r="L25" s="88">
        <f>'ptfire-rx'!AV61</f>
        <v>12749.882945379957</v>
      </c>
      <c r="M25" s="88">
        <f>'ptfire-rx'!BC61</f>
        <v>6616.4541330224929</v>
      </c>
      <c r="N25" s="88">
        <f>'ptfire-rx'!BD61</f>
        <v>34335.790930407507</v>
      </c>
      <c r="O25" s="88">
        <f>'ptfire-rx'!BE61</f>
        <v>14.705369351939757</v>
      </c>
      <c r="P25" s="88">
        <f>'ptfire-rx'!BJ61</f>
        <v>123552.73196828079</v>
      </c>
      <c r="Q25" s="88">
        <f>'ptfire-rx'!BT61</f>
        <v>95.382033130964928</v>
      </c>
      <c r="R25" s="88">
        <f>'ptfire-rx'!BU61</f>
        <v>3448.0551962972918</v>
      </c>
      <c r="S25" s="88">
        <f>'ptfire-rx'!BV61</f>
        <v>2.127410676957243</v>
      </c>
      <c r="T25" s="88">
        <f>'ptfire-rx'!BW61</f>
        <v>58710.443531760218</v>
      </c>
      <c r="U25" s="88">
        <f>'ptfire-rx'!BX61</f>
        <v>19995.506626942919</v>
      </c>
      <c r="V25" s="88">
        <f>'ptfire-rx'!BY61</f>
        <v>0</v>
      </c>
    </row>
    <row r="26" spans="1:22" s="27" customFormat="1" x14ac:dyDescent="0.25">
      <c r="A26" s="27" t="s">
        <v>440</v>
      </c>
      <c r="B26" s="25">
        <f>'ptfire_othna 12US1'!O59</f>
        <v>20178.146839756151</v>
      </c>
      <c r="C26" s="25">
        <f>'ptfire_othna 12US1'!Q59</f>
        <v>6575.7232915072218</v>
      </c>
      <c r="D26" s="25"/>
      <c r="E26" s="25">
        <f>'ptfire_othna 12US1'!S59</f>
        <v>1144564.6431553753</v>
      </c>
      <c r="F26" s="25">
        <f>'ptfire_othna 12US1'!Z59</f>
        <v>29607.704270632861</v>
      </c>
      <c r="G26" s="25"/>
      <c r="H26" s="25">
        <f>'ptfire_othna 12US1'!AB59</f>
        <v>0</v>
      </c>
      <c r="I26" s="25">
        <f>'ptfire_othna 12US1'!AH59</f>
        <v>0</v>
      </c>
      <c r="J26" s="25">
        <f>'ptfire_othna 12US1'!AI59</f>
        <v>20468.310335956143</v>
      </c>
      <c r="K26" s="25">
        <f>'ptfire_othna 12US1'!AL59</f>
        <v>29666.796968057435</v>
      </c>
      <c r="L26" s="25">
        <f>'ptfire_othna 12US1'!AM59</f>
        <v>3296.3146609627242</v>
      </c>
      <c r="M26" s="25">
        <f>'ptfire_othna 12US1'!AT59</f>
        <v>980.81125219133537</v>
      </c>
      <c r="N26" s="25">
        <f>'ptfire_othna 12US1'!AU59</f>
        <v>4203.8215891956943</v>
      </c>
      <c r="O26" s="25">
        <f>'ptfire_othna 12US1'!AV59</f>
        <v>19.104429496013449</v>
      </c>
      <c r="P26" s="25">
        <f>'ptfire_othna 12US1'!BA59</f>
        <v>19547.391461964493</v>
      </c>
      <c r="Q26" s="25">
        <f>'ptfire_othna 12US1'!BK59</f>
        <v>64.147778829742535</v>
      </c>
      <c r="R26" s="25">
        <f>'ptfire_othna 12US1'!BL59</f>
        <v>275.6211552180863</v>
      </c>
      <c r="S26" s="25">
        <f>'ptfire_othna 12US1'!BM59</f>
        <v>1.6062334173212709</v>
      </c>
      <c r="T26" s="25">
        <f>'ptfire_othna 12US1'!BN59</f>
        <v>9515.9841956137952</v>
      </c>
      <c r="U26" s="25">
        <f>'ptfire_othna 12US1'!BO59</f>
        <v>7919.1514966913455</v>
      </c>
      <c r="V26" s="25">
        <f>'ptfire_othna 12US1'!BP59</f>
        <v>0</v>
      </c>
    </row>
    <row r="27" spans="1:22" x14ac:dyDescent="0.25">
      <c r="A27" s="27" t="s">
        <v>217</v>
      </c>
      <c r="B27" s="25">
        <f>ptnonipm!Y62</f>
        <v>3566.1180586466412</v>
      </c>
      <c r="C27" s="25">
        <f>ptnonipm!AA62</f>
        <v>19920.743393599609</v>
      </c>
      <c r="D27" s="25">
        <f>ptnonipm!AD62</f>
        <v>3833.3763411571999</v>
      </c>
      <c r="E27" s="25">
        <f>ptnonipm!AE62</f>
        <v>1451392.8390968142</v>
      </c>
      <c r="F27" s="25">
        <f>ptnonipm!AL62</f>
        <v>11110.264960136976</v>
      </c>
      <c r="G27" s="25">
        <f>ptnonipm!AM62</f>
        <v>18767.899272060844</v>
      </c>
      <c r="H27" s="25">
        <f>ptnonipm!AN62</f>
        <v>0.39875617850824141</v>
      </c>
      <c r="I27" s="25">
        <f>ptnonipm!AT62</f>
        <v>689.31642589775413</v>
      </c>
      <c r="J27" s="25">
        <f>ptnonipm!AU62</f>
        <v>62342.736056297435</v>
      </c>
      <c r="K27" s="25">
        <f>ptnonipm!AX62</f>
        <v>832721.64282287192</v>
      </c>
      <c r="L27" s="25">
        <f>ptnonipm!AY62</f>
        <v>92524.304992858219</v>
      </c>
      <c r="M27" s="25">
        <f>ptnonipm!BF62</f>
        <v>6598.3230800169695</v>
      </c>
      <c r="N27" s="25">
        <f>ptnonipm!BG62</f>
        <v>9039.7092913438337</v>
      </c>
      <c r="O27" s="25">
        <f>ptnonipm!BH62</f>
        <v>4577.1508012184513</v>
      </c>
      <c r="P27" s="25">
        <f>ptnonipm!BM62</f>
        <v>139332.39062220367</v>
      </c>
      <c r="Q27" s="25">
        <f>ptnonipm!BW62</f>
        <v>11529.182837099817</v>
      </c>
      <c r="R27" s="25">
        <f>ptnonipm!BX62</f>
        <v>33696.390148097453</v>
      </c>
      <c r="S27" s="25">
        <f>ptnonipm!BY62</f>
        <v>580.75172032878527</v>
      </c>
      <c r="T27" s="25">
        <f>ptnonipm!BZ62</f>
        <v>540207.66633950965</v>
      </c>
      <c r="U27" s="25">
        <f>ptnonipm!CA62</f>
        <v>130139.43379570761</v>
      </c>
      <c r="V27" s="25">
        <f>ptnonipm!CB62</f>
        <v>1801.941462928326</v>
      </c>
    </row>
    <row r="28" spans="1:22" x14ac:dyDescent="0.25">
      <c r="A28" s="27" t="s">
        <v>228</v>
      </c>
      <c r="B28" s="25">
        <f>pt_oilgas!Y61</f>
        <v>156.19456430240928</v>
      </c>
      <c r="C28" s="25">
        <f>pt_oilgas!AA61</f>
        <v>2774.263459879844</v>
      </c>
      <c r="D28" s="25">
        <f>pt_oilgas!AD61</f>
        <v>3.4154311011313014</v>
      </c>
      <c r="E28" s="25">
        <f>pt_oilgas!AE61</f>
        <v>279561.69105126109</v>
      </c>
      <c r="F28" s="25">
        <f>pt_oilgas!AL61</f>
        <v>11196.929367445589</v>
      </c>
      <c r="G28" s="25">
        <f>pt_oilgas!AM61</f>
        <v>5.082020683983802</v>
      </c>
      <c r="H28" s="25">
        <f>pt_oilgas!AN61</f>
        <v>0</v>
      </c>
      <c r="I28" s="25">
        <f>pt_oilgas!AT61</f>
        <v>5.2980318893331386</v>
      </c>
      <c r="J28" s="25">
        <f>pt_oilgas!AU61</f>
        <v>341.61821538332424</v>
      </c>
      <c r="K28" s="25">
        <f>pt_oilgas!AX61</f>
        <v>414276.03010063124</v>
      </c>
      <c r="L28" s="25">
        <f>pt_oilgas!AY61</f>
        <v>46030.83991871326</v>
      </c>
      <c r="M28" s="25">
        <f>pt_oilgas!BF61</f>
        <v>380.45533641907889</v>
      </c>
      <c r="N28" s="25">
        <f>pt_oilgas!BG61</f>
        <v>1207.5579887260346</v>
      </c>
      <c r="O28" s="25">
        <f>pt_oilgas!BH61</f>
        <v>217.65934870190333</v>
      </c>
      <c r="P28" s="25">
        <f>pt_oilgas!BM61</f>
        <v>959.57125905941587</v>
      </c>
      <c r="Q28" s="25">
        <f>pt_oilgas!BW61</f>
        <v>353.95423804428697</v>
      </c>
      <c r="R28" s="25">
        <f>pt_oilgas!BX61</f>
        <v>1769.7525935535607</v>
      </c>
      <c r="S28" s="25">
        <f>pt_oilgas!BY61</f>
        <v>70.884535523639272</v>
      </c>
      <c r="T28" s="25">
        <f>pt_oilgas!BZ61</f>
        <v>67085.987751180583</v>
      </c>
      <c r="U28" s="25">
        <f>pt_oilgas!CA61</f>
        <v>85793.232013699104</v>
      </c>
      <c r="V28" s="25">
        <f>pt_oilgas!CB61</f>
        <v>4.9914621422801064E-2</v>
      </c>
    </row>
    <row r="29" spans="1:22" x14ac:dyDescent="0.25">
      <c r="A29" s="27" t="s">
        <v>359</v>
      </c>
      <c r="B29" s="25">
        <f>rail!V61</f>
        <v>448.20335486050027</v>
      </c>
      <c r="C29" s="25">
        <f>rail!X61</f>
        <v>43.436420640726368</v>
      </c>
      <c r="D29" s="25"/>
      <c r="E29" s="25">
        <f>rail!AA61</f>
        <v>108705.92991264127</v>
      </c>
      <c r="F29" s="25">
        <f>rail!AH61</f>
        <v>727.29012589073102</v>
      </c>
      <c r="G29" s="25"/>
      <c r="H29" s="25">
        <f>rail!AI61</f>
        <v>3541.8076119933844</v>
      </c>
      <c r="I29" s="25">
        <f>rail!AO61</f>
        <v>29.960370880974672</v>
      </c>
      <c r="J29" s="25">
        <f>rail!AP61</f>
        <v>338.86283511720256</v>
      </c>
      <c r="K29" s="25">
        <f>rail!AS61</f>
        <v>398453.39764546731</v>
      </c>
      <c r="L29" s="25">
        <f>rail!AT61</f>
        <v>40730.795365507132</v>
      </c>
      <c r="M29" s="25">
        <f>rail!BA61</f>
        <v>2.3263612337948532</v>
      </c>
      <c r="N29" s="25">
        <f>rail!BB61</f>
        <v>8751.6578558637193</v>
      </c>
      <c r="O29" s="25">
        <f>rail!BC61</f>
        <v>2.9732029780148426</v>
      </c>
      <c r="P29" s="25">
        <f>rail!BH61</f>
        <v>366.70845552587957</v>
      </c>
      <c r="Q29" s="25">
        <f>rail!BR61</f>
        <v>0</v>
      </c>
      <c r="R29" s="25">
        <f>rail!BS61</f>
        <v>33.476912493674874</v>
      </c>
      <c r="S29" s="25">
        <f>rail!BT61</f>
        <v>4.5392347641021201E-2</v>
      </c>
      <c r="T29" s="25">
        <f>rail!BU61</f>
        <v>469.10380711958777</v>
      </c>
      <c r="U29" s="25">
        <f>rail!BV61</f>
        <v>3838.4132972987318</v>
      </c>
      <c r="V29" s="25">
        <f>rail!BW61</f>
        <v>0</v>
      </c>
    </row>
    <row r="30" spans="1:22" x14ac:dyDescent="0.25">
      <c r="A30" s="27" t="s">
        <v>218</v>
      </c>
      <c r="B30" s="25">
        <f>rwc!V62</f>
        <v>57723.890967929699</v>
      </c>
      <c r="C30" s="25">
        <f>rwc!X62</f>
        <v>15487.527684276816</v>
      </c>
      <c r="D30" s="25"/>
      <c r="E30" s="25">
        <f>rwc!AA62</f>
        <v>2216187.2086289404</v>
      </c>
      <c r="F30" s="25">
        <f>rwc!AH62</f>
        <v>19759.706193176571</v>
      </c>
      <c r="H30" s="25">
        <f>rwc!AI62</f>
        <v>0</v>
      </c>
      <c r="I30" s="25">
        <f>rwc!AO62</f>
        <v>2896.8672086624583</v>
      </c>
      <c r="J30" s="25">
        <f>rwc!AP62</f>
        <v>16856.50545040414</v>
      </c>
      <c r="K30" s="25">
        <f>rwc!AS62</f>
        <v>33829.273206578975</v>
      </c>
      <c r="L30" s="25">
        <f>rwc!AT62</f>
        <v>3758.808244986476</v>
      </c>
      <c r="M30" s="25">
        <f>rwc!BA62</f>
        <v>896.65151613853538</v>
      </c>
      <c r="N30" s="25">
        <f>rwc!BB62</f>
        <v>16874.586938196346</v>
      </c>
      <c r="O30" s="25">
        <f>rwc!BC62</f>
        <v>27.21707766368668</v>
      </c>
      <c r="P30" s="25">
        <f>rwc!BH62</f>
        <v>915.27223766036377</v>
      </c>
      <c r="Q30" s="25">
        <f>rwc!BR62</f>
        <v>102.82007791141071</v>
      </c>
      <c r="R30" s="25">
        <f>rwc!BS62</f>
        <v>1239.8890985274038</v>
      </c>
      <c r="S30" s="25">
        <f>rwc!BT62</f>
        <v>0</v>
      </c>
      <c r="T30" s="25">
        <f>rwc!BU62</f>
        <v>7580.5469695231759</v>
      </c>
      <c r="U30" s="25">
        <f>rwc!BV62</f>
        <v>1761.2121617102664</v>
      </c>
      <c r="V30" s="25">
        <f>rwc!BW62</f>
        <v>0</v>
      </c>
    </row>
    <row r="31" spans="1:22" s="87" customFormat="1" x14ac:dyDescent="0.25">
      <c r="A31" s="87" t="s">
        <v>481</v>
      </c>
      <c r="B31" s="88">
        <f>solvents!S62</f>
        <v>125.63897663475669</v>
      </c>
      <c r="C31" s="88">
        <f>solvents!U62</f>
        <v>6238.9915593744772</v>
      </c>
      <c r="E31" s="88">
        <f>solvents!W62</f>
        <v>0</v>
      </c>
      <c r="F31" s="88">
        <f>solvents!AD62</f>
        <v>0</v>
      </c>
      <c r="H31" s="88">
        <f>solvents!AE62</f>
        <v>0</v>
      </c>
      <c r="I31" s="88">
        <f>solvents!AK62</f>
        <v>4137.8872837725721</v>
      </c>
      <c r="J31" s="88"/>
      <c r="K31" s="88">
        <f>solvents!AM62</f>
        <v>0</v>
      </c>
      <c r="L31" s="88">
        <f>solvents!AN62</f>
        <v>0</v>
      </c>
      <c r="M31" s="88">
        <f>solvents!AU62</f>
        <v>0</v>
      </c>
      <c r="N31" s="88">
        <f>solvents!AV62</f>
        <v>0</v>
      </c>
      <c r="O31" s="88">
        <f>solvents!AW62</f>
        <v>0</v>
      </c>
      <c r="P31" s="88">
        <f>solvents!BB62</f>
        <v>0</v>
      </c>
      <c r="Q31" s="88">
        <f>solvents!BL62</f>
        <v>0</v>
      </c>
      <c r="R31" s="88">
        <f>solvents!BM62</f>
        <v>0</v>
      </c>
      <c r="S31" s="88">
        <f>solvents!BN62</f>
        <v>0</v>
      </c>
      <c r="T31" s="88">
        <f>solvents!BO62</f>
        <v>0</v>
      </c>
      <c r="U31" s="88">
        <f>solvents!BP62</f>
        <v>885872.05589220533</v>
      </c>
      <c r="V31" s="88">
        <f>solvents!BQ62</f>
        <v>0</v>
      </c>
    </row>
    <row r="32" spans="1:22" x14ac:dyDescent="0.25">
      <c r="A32" s="25" t="s">
        <v>407</v>
      </c>
      <c r="B32" s="25"/>
      <c r="C32" s="25"/>
      <c r="D32" s="31">
        <v>79027.682927232498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5">
      <c r="A33" s="32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2"/>
      <c r="U33" s="32"/>
      <c r="V33" s="32"/>
    </row>
    <row r="34" spans="1:22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5">
      <c r="A35" s="33" t="s">
        <v>221</v>
      </c>
      <c r="B35" s="25">
        <f>SUM(B3:B32)</f>
        <v>408521.0537225033</v>
      </c>
      <c r="C35" s="25">
        <f t="shared" ref="C35:V35" si="0">SUM(C3:C32)</f>
        <v>228130.6270147468</v>
      </c>
      <c r="D35" s="25">
        <f t="shared" si="0"/>
        <v>82901.99561070792</v>
      </c>
      <c r="E35" s="25">
        <f t="shared" si="0"/>
        <v>57941910.80927249</v>
      </c>
      <c r="F35" s="25">
        <f t="shared" si="0"/>
        <v>1233822.2212590054</v>
      </c>
      <c r="G35" s="25">
        <f t="shared" si="0"/>
        <v>24071.99995886999</v>
      </c>
      <c r="H35" s="25">
        <f t="shared" si="0"/>
        <v>34588.037938883128</v>
      </c>
      <c r="I35" s="25">
        <f t="shared" si="0"/>
        <v>45106.897094994943</v>
      </c>
      <c r="J35" s="25">
        <f t="shared" si="0"/>
        <v>5301623.3853301546</v>
      </c>
      <c r="K35" s="25">
        <f t="shared" si="0"/>
        <v>9320434.3951862063</v>
      </c>
      <c r="L35" s="25">
        <f t="shared" si="0"/>
        <v>1098723.4067233149</v>
      </c>
      <c r="M35" s="25">
        <f t="shared" si="0"/>
        <v>47124.514657491869</v>
      </c>
      <c r="N35" s="25">
        <f t="shared" si="0"/>
        <v>249404.17128714372</v>
      </c>
      <c r="O35" s="25">
        <f t="shared" si="0"/>
        <v>60040.494928299137</v>
      </c>
      <c r="P35" s="25">
        <f t="shared" si="0"/>
        <v>7161298.9311300199</v>
      </c>
      <c r="Q35" s="25">
        <f t="shared" si="0"/>
        <v>227429.75766031342</v>
      </c>
      <c r="R35" s="25">
        <f t="shared" si="0"/>
        <v>103469.87811927154</v>
      </c>
      <c r="S35" s="25">
        <f t="shared" si="0"/>
        <v>5664.4751539270455</v>
      </c>
      <c r="T35" s="25">
        <f t="shared" si="0"/>
        <v>2761645.0446689897</v>
      </c>
      <c r="U35" s="25">
        <f>SUM(U3:U32)</f>
        <v>3350756.9174724184</v>
      </c>
      <c r="V35" s="25">
        <f t="shared" si="0"/>
        <v>23738.277595913882</v>
      </c>
    </row>
    <row r="36" spans="1:22" x14ac:dyDescent="0.25">
      <c r="A36" s="33" t="s">
        <v>308</v>
      </c>
      <c r="B36" s="25">
        <f>SUM(B3:B30)-B8-B17-B18-B20</f>
        <v>174410.08907674931</v>
      </c>
      <c r="C36" s="25">
        <f t="shared" ref="C36:V36" si="1">SUM(C3:C30)-C8-C17-C18-C20</f>
        <v>193578.42542715749</v>
      </c>
      <c r="D36" s="25">
        <f t="shared" si="1"/>
        <v>3874.3126834754239</v>
      </c>
      <c r="E36" s="25">
        <f t="shared" si="1"/>
        <v>46892507.643596373</v>
      </c>
      <c r="F36" s="25">
        <f t="shared" si="1"/>
        <v>356579.55115691421</v>
      </c>
      <c r="G36" s="25">
        <f t="shared" si="1"/>
        <v>24071.99995886999</v>
      </c>
      <c r="H36" s="25">
        <f>SUM(H3:H30)-H8-H17-H18-H20</f>
        <v>30978.126380743844</v>
      </c>
      <c r="I36" s="25">
        <f t="shared" si="1"/>
        <v>36858.543145342424</v>
      </c>
      <c r="J36" s="25">
        <f t="shared" si="1"/>
        <v>5156297.0995042752</v>
      </c>
      <c r="K36" s="25">
        <f>SUM(K3:K30)-K8-K17-K18-K20</f>
        <v>6355042.7361349734</v>
      </c>
      <c r="L36" s="25">
        <f t="shared" si="1"/>
        <v>978879.88534039131</v>
      </c>
      <c r="M36" s="25">
        <f t="shared" si="1"/>
        <v>44992.601933273654</v>
      </c>
      <c r="N36" s="25">
        <f t="shared" si="1"/>
        <v>224119.21580053025</v>
      </c>
      <c r="O36" s="25">
        <f t="shared" si="1"/>
        <v>56027.970847481258</v>
      </c>
      <c r="P36" s="25">
        <f t="shared" si="1"/>
        <v>6965469.2499396792</v>
      </c>
      <c r="Q36" s="25">
        <f t="shared" si="1"/>
        <v>215030.32092827692</v>
      </c>
      <c r="R36" s="25">
        <f t="shared" si="1"/>
        <v>92550.998756089306</v>
      </c>
      <c r="S36" s="25">
        <f t="shared" si="1"/>
        <v>4962.8768703045907</v>
      </c>
      <c r="T36" s="25">
        <f t="shared" si="1"/>
        <v>1568703.5744719917</v>
      </c>
      <c r="U36" s="25">
        <f>SUM(U3:U30)-U8-U17-U18-U20</f>
        <v>2114975.6168823903</v>
      </c>
      <c r="V36" s="25">
        <f t="shared" si="1"/>
        <v>14408.892387054393</v>
      </c>
    </row>
    <row r="37" spans="1:22" x14ac:dyDescent="0.25">
      <c r="A37" s="30" t="s">
        <v>222</v>
      </c>
      <c r="B37" s="25">
        <v>310707</v>
      </c>
      <c r="C37" s="25">
        <v>159318</v>
      </c>
      <c r="D37" s="25">
        <v>79066</v>
      </c>
      <c r="E37" s="25">
        <v>39283232</v>
      </c>
      <c r="F37" s="25">
        <v>945819</v>
      </c>
      <c r="G37" s="25">
        <v>2001</v>
      </c>
      <c r="H37" s="25">
        <v>27571</v>
      </c>
      <c r="I37" s="25">
        <v>14352</v>
      </c>
      <c r="J37" s="25">
        <v>4864513</v>
      </c>
      <c r="K37" s="25">
        <v>5947589</v>
      </c>
      <c r="L37" s="25">
        <v>730979</v>
      </c>
      <c r="M37" s="25">
        <v>23576</v>
      </c>
      <c r="N37" s="25">
        <v>137055</v>
      </c>
      <c r="O37" s="25">
        <v>51244</v>
      </c>
      <c r="P37" s="25">
        <v>6690072</v>
      </c>
      <c r="Q37" s="25">
        <v>203080</v>
      </c>
      <c r="R37" s="25">
        <v>41185</v>
      </c>
      <c r="S37" s="25">
        <v>4343</v>
      </c>
      <c r="T37" s="25">
        <v>234758</v>
      </c>
      <c r="U37" s="25">
        <v>3062314</v>
      </c>
      <c r="V37" s="25">
        <v>1234</v>
      </c>
    </row>
    <row r="38" spans="1:22" s="27" customFormat="1" x14ac:dyDescent="0.25">
      <c r="A38" s="30" t="s">
        <v>382</v>
      </c>
      <c r="B38" s="25">
        <f>B10</f>
        <v>4018.7216917323458</v>
      </c>
      <c r="C38" s="25">
        <f t="shared" ref="C38:V38" si="2">C10</f>
        <v>245.0090584810608</v>
      </c>
      <c r="D38" s="25">
        <f t="shared" si="2"/>
        <v>0</v>
      </c>
      <c r="E38" s="25">
        <f t="shared" si="2"/>
        <v>96975.762138495091</v>
      </c>
      <c r="F38" s="25">
        <f t="shared" si="2"/>
        <v>2210.5227604566944</v>
      </c>
      <c r="G38" s="25">
        <f t="shared" si="2"/>
        <v>0</v>
      </c>
      <c r="H38" s="25">
        <f t="shared" si="2"/>
        <v>5886.8055112377388</v>
      </c>
      <c r="I38" s="25">
        <f t="shared" si="2"/>
        <v>141.03222591092182</v>
      </c>
      <c r="J38" s="25">
        <f t="shared" si="2"/>
        <v>539.52672877832913</v>
      </c>
      <c r="K38" s="25">
        <f t="shared" si="2"/>
        <v>662266.90425222809</v>
      </c>
      <c r="L38" s="25">
        <f t="shared" si="2"/>
        <v>67698.618269432278</v>
      </c>
      <c r="M38" s="25">
        <f t="shared" si="2"/>
        <v>1.6648817414248451</v>
      </c>
      <c r="N38" s="25">
        <f t="shared" si="2"/>
        <v>7649.3075443627067</v>
      </c>
      <c r="O38" s="25">
        <f t="shared" si="2"/>
        <v>17.379478106139729</v>
      </c>
      <c r="P38" s="25">
        <f t="shared" si="2"/>
        <v>2406.1668918282357</v>
      </c>
      <c r="Q38" s="25">
        <f t="shared" si="2"/>
        <v>66.552550618782149</v>
      </c>
      <c r="R38" s="25">
        <f t="shared" si="2"/>
        <v>2385.5548449516773</v>
      </c>
      <c r="S38" s="25">
        <f t="shared" si="2"/>
        <v>2.8054152130562069</v>
      </c>
      <c r="T38" s="25">
        <f t="shared" si="2"/>
        <v>93248.010866985147</v>
      </c>
      <c r="U38" s="25">
        <f t="shared" si="2"/>
        <v>7725.0935644606507</v>
      </c>
      <c r="V38" s="25">
        <f t="shared" si="2"/>
        <v>0</v>
      </c>
    </row>
    <row r="39" spans="1:22" s="87" customFormat="1" x14ac:dyDescent="0.25">
      <c r="A39" s="30" t="s">
        <v>449</v>
      </c>
      <c r="B39" s="88">
        <f>B9</f>
        <v>408.89986067658407</v>
      </c>
      <c r="C39" s="88">
        <f t="shared" ref="C39:V39" si="3">C9</f>
        <v>26.957456448457648</v>
      </c>
      <c r="D39" s="88">
        <f t="shared" si="3"/>
        <v>0</v>
      </c>
      <c r="E39" s="88">
        <f t="shared" si="3"/>
        <v>31968.674132973058</v>
      </c>
      <c r="F39" s="88">
        <f t="shared" si="3"/>
        <v>226.59872522064759</v>
      </c>
      <c r="G39" s="88">
        <f t="shared" si="3"/>
        <v>0</v>
      </c>
      <c r="H39" s="88">
        <f t="shared" si="3"/>
        <v>1083.409288194777</v>
      </c>
      <c r="I39" s="88">
        <f t="shared" si="3"/>
        <v>14.415922493304498</v>
      </c>
      <c r="J39" s="88">
        <f t="shared" si="3"/>
        <v>72.06502235128319</v>
      </c>
      <c r="K39" s="88">
        <f t="shared" si="3"/>
        <v>121883.53469534421</v>
      </c>
      <c r="L39" s="88">
        <f t="shared" si="3"/>
        <v>12459.202022949621</v>
      </c>
      <c r="M39" s="88">
        <f t="shared" si="3"/>
        <v>0.75673774021638152</v>
      </c>
      <c r="N39" s="88">
        <f t="shared" si="3"/>
        <v>2849.1068221584296</v>
      </c>
      <c r="O39" s="88">
        <f t="shared" si="3"/>
        <v>0.96903283280554431</v>
      </c>
      <c r="P39" s="88">
        <f t="shared" si="3"/>
        <v>120.77903604184337</v>
      </c>
      <c r="Q39" s="88">
        <f t="shared" si="3"/>
        <v>2.2624015057568048E-2</v>
      </c>
      <c r="R39" s="88">
        <f t="shared" si="3"/>
        <v>10.899064471733965</v>
      </c>
      <c r="S39" s="88">
        <f t="shared" si="3"/>
        <v>1.4765615297903925E-2</v>
      </c>
      <c r="T39" s="88">
        <f t="shared" si="3"/>
        <v>399.07029752160668</v>
      </c>
      <c r="U39" s="88">
        <f t="shared" si="3"/>
        <v>804.08877366140109</v>
      </c>
      <c r="V39" s="88">
        <f t="shared" si="3"/>
        <v>0</v>
      </c>
    </row>
    <row r="40" spans="1:22" s="87" customFormat="1" x14ac:dyDescent="0.25">
      <c r="A40" s="30" t="s">
        <v>435</v>
      </c>
      <c r="B40" s="88">
        <f>B7</f>
        <v>2414.3494862075513</v>
      </c>
      <c r="C40" s="88">
        <f t="shared" ref="C40:V40" si="4">C7</f>
        <v>194.99407228606111</v>
      </c>
      <c r="D40" s="88">
        <f t="shared" si="4"/>
        <v>0</v>
      </c>
      <c r="E40" s="88">
        <f t="shared" si="4"/>
        <v>262635.1603941677</v>
      </c>
      <c r="F40" s="88">
        <f t="shared" si="4"/>
        <v>940.60554251792553</v>
      </c>
      <c r="G40" s="88">
        <f t="shared" si="4"/>
        <v>0</v>
      </c>
      <c r="H40" s="88">
        <f t="shared" si="4"/>
        <v>0</v>
      </c>
      <c r="I40" s="88">
        <f t="shared" si="4"/>
        <v>4.0026222939144068E-2</v>
      </c>
      <c r="J40" s="88">
        <f t="shared" si="4"/>
        <v>51275.558841438542</v>
      </c>
      <c r="K40" s="88">
        <f t="shared" si="4"/>
        <v>9214.6055582256977</v>
      </c>
      <c r="L40" s="88">
        <f t="shared" si="4"/>
        <v>1023.8453759650967</v>
      </c>
      <c r="M40" s="88">
        <f t="shared" si="4"/>
        <v>2713.9572001804663</v>
      </c>
      <c r="N40" s="88">
        <f t="shared" si="4"/>
        <v>3327.498657109822</v>
      </c>
      <c r="O40" s="88">
        <f t="shared" si="4"/>
        <v>2.4744336453270241</v>
      </c>
      <c r="P40" s="88">
        <f t="shared" si="4"/>
        <v>11737.820775988333</v>
      </c>
      <c r="Q40" s="88">
        <f t="shared" si="4"/>
        <v>3.7116473678293769</v>
      </c>
      <c r="R40" s="88">
        <f t="shared" si="4"/>
        <v>482.4162025170383</v>
      </c>
      <c r="S40" s="88">
        <f t="shared" si="4"/>
        <v>0.24744341992383007</v>
      </c>
      <c r="T40" s="88">
        <f t="shared" si="4"/>
        <v>3694.088009408405</v>
      </c>
      <c r="U40" s="88">
        <f t="shared" si="4"/>
        <v>604.97222233328182</v>
      </c>
      <c r="V40" s="88">
        <f t="shared" si="4"/>
        <v>0</v>
      </c>
    </row>
    <row r="41" spans="1:22" s="27" customFormat="1" x14ac:dyDescent="0.25">
      <c r="A41" s="31" t="s">
        <v>377</v>
      </c>
      <c r="B41" s="25">
        <f>B23</f>
        <v>15.684934205205655</v>
      </c>
      <c r="C41" s="25">
        <f t="shared" ref="C41:V41" si="5">C23</f>
        <v>517.35386400080665</v>
      </c>
      <c r="D41" s="25">
        <f t="shared" si="5"/>
        <v>0</v>
      </c>
      <c r="E41" s="25">
        <f t="shared" si="5"/>
        <v>376087.53073110222</v>
      </c>
      <c r="F41" s="25">
        <f t="shared" si="5"/>
        <v>18518.303392545542</v>
      </c>
      <c r="G41" s="25">
        <f t="shared" si="5"/>
        <v>3297.780449704328</v>
      </c>
      <c r="H41" s="25">
        <f t="shared" si="5"/>
        <v>0</v>
      </c>
      <c r="I41" s="25">
        <f t="shared" si="5"/>
        <v>3.3289128053547321</v>
      </c>
      <c r="J41" s="25">
        <f t="shared" si="5"/>
        <v>37417.157138015187</v>
      </c>
      <c r="K41" s="25">
        <f t="shared" si="5"/>
        <v>472064.86146336864</v>
      </c>
      <c r="L41" s="25">
        <f t="shared" si="5"/>
        <v>52451.656296473593</v>
      </c>
      <c r="M41" s="25">
        <f t="shared" si="5"/>
        <v>1578.2487910852569</v>
      </c>
      <c r="N41" s="25">
        <f t="shared" si="5"/>
        <v>5053.6224409062879</v>
      </c>
      <c r="O41" s="25">
        <f t="shared" si="5"/>
        <v>1931.7025789140303</v>
      </c>
      <c r="P41" s="25">
        <f t="shared" si="5"/>
        <v>18420.905432900203</v>
      </c>
      <c r="Q41" s="25">
        <f t="shared" si="5"/>
        <v>4785.9459578134911</v>
      </c>
      <c r="R41" s="25">
        <f t="shared" si="5"/>
        <v>10515.02009952345</v>
      </c>
      <c r="S41" s="25">
        <f t="shared" si="5"/>
        <v>175.10419196553937</v>
      </c>
      <c r="T41" s="25">
        <f t="shared" si="5"/>
        <v>527496.67656521813</v>
      </c>
      <c r="U41" s="25">
        <f t="shared" si="5"/>
        <v>3116.2594894073713</v>
      </c>
      <c r="V41" s="25">
        <f t="shared" si="5"/>
        <v>11380.569008476308</v>
      </c>
    </row>
    <row r="42" spans="1:22" x14ac:dyDescent="0.25">
      <c r="A42" s="86" t="s">
        <v>373</v>
      </c>
      <c r="B42" s="88">
        <f>B27</f>
        <v>3566.1180586466412</v>
      </c>
      <c r="C42" s="88">
        <f t="shared" ref="C42:V43" si="6">C27</f>
        <v>19920.743393599609</v>
      </c>
      <c r="D42" s="88">
        <f t="shared" si="6"/>
        <v>3833.3763411571999</v>
      </c>
      <c r="E42" s="88">
        <f t="shared" si="6"/>
        <v>1451392.8390968142</v>
      </c>
      <c r="F42" s="88">
        <f t="shared" si="6"/>
        <v>11110.264960136976</v>
      </c>
      <c r="G42" s="88">
        <f t="shared" si="6"/>
        <v>18767.899272060844</v>
      </c>
      <c r="H42" s="88">
        <f t="shared" si="6"/>
        <v>0.39875617850824141</v>
      </c>
      <c r="I42" s="88">
        <f t="shared" si="6"/>
        <v>689.31642589775413</v>
      </c>
      <c r="J42" s="88">
        <f t="shared" si="6"/>
        <v>62342.736056297435</v>
      </c>
      <c r="K42" s="88">
        <f t="shared" si="6"/>
        <v>832721.64282287192</v>
      </c>
      <c r="L42" s="88">
        <f t="shared" si="6"/>
        <v>92524.304992858219</v>
      </c>
      <c r="M42" s="88">
        <f t="shared" si="6"/>
        <v>6598.3230800169695</v>
      </c>
      <c r="N42" s="88">
        <f t="shared" si="6"/>
        <v>9039.7092913438337</v>
      </c>
      <c r="O42" s="88">
        <f t="shared" si="6"/>
        <v>4577.1508012184513</v>
      </c>
      <c r="P42" s="88">
        <f t="shared" si="6"/>
        <v>139332.39062220367</v>
      </c>
      <c r="Q42" s="88">
        <f t="shared" si="6"/>
        <v>11529.182837099817</v>
      </c>
      <c r="R42" s="88">
        <f t="shared" si="6"/>
        <v>33696.390148097453</v>
      </c>
      <c r="S42" s="88">
        <f t="shared" si="6"/>
        <v>580.75172032878527</v>
      </c>
      <c r="T42" s="88">
        <f t="shared" si="6"/>
        <v>540207.66633950965</v>
      </c>
      <c r="U42" s="88">
        <f t="shared" si="6"/>
        <v>130139.43379570761</v>
      </c>
      <c r="V42" s="88">
        <f t="shared" si="6"/>
        <v>1801.941462928326</v>
      </c>
    </row>
    <row r="43" spans="1:22" s="27" customFormat="1" x14ac:dyDescent="0.25">
      <c r="A43" s="30" t="s">
        <v>374</v>
      </c>
      <c r="B43" s="88">
        <f>B28</f>
        <v>156.19456430240928</v>
      </c>
      <c r="C43" s="88">
        <f t="shared" si="6"/>
        <v>2774.263459879844</v>
      </c>
      <c r="D43" s="88">
        <f t="shared" si="6"/>
        <v>3.4154311011313014</v>
      </c>
      <c r="E43" s="88">
        <f t="shared" si="6"/>
        <v>279561.69105126109</v>
      </c>
      <c r="F43" s="88">
        <f t="shared" si="6"/>
        <v>11196.929367445589</v>
      </c>
      <c r="G43" s="88">
        <f t="shared" si="6"/>
        <v>5.082020683983802</v>
      </c>
      <c r="H43" s="88">
        <f t="shared" si="6"/>
        <v>0</v>
      </c>
      <c r="I43" s="88">
        <f t="shared" si="6"/>
        <v>5.2980318893331386</v>
      </c>
      <c r="J43" s="88">
        <f t="shared" si="6"/>
        <v>341.61821538332424</v>
      </c>
      <c r="K43" s="88">
        <f t="shared" si="6"/>
        <v>414276.03010063124</v>
      </c>
      <c r="L43" s="88">
        <f t="shared" si="6"/>
        <v>46030.83991871326</v>
      </c>
      <c r="M43" s="88">
        <f t="shared" si="6"/>
        <v>380.45533641907889</v>
      </c>
      <c r="N43" s="88">
        <f t="shared" si="6"/>
        <v>1207.5579887260346</v>
      </c>
      <c r="O43" s="88">
        <f t="shared" si="6"/>
        <v>217.65934870190333</v>
      </c>
      <c r="P43" s="88">
        <f t="shared" si="6"/>
        <v>959.57125905941587</v>
      </c>
      <c r="Q43" s="88">
        <f t="shared" si="6"/>
        <v>353.95423804428697</v>
      </c>
      <c r="R43" s="88">
        <f t="shared" si="6"/>
        <v>1769.7525935535607</v>
      </c>
      <c r="S43" s="88">
        <f t="shared" si="6"/>
        <v>70.884535523639272</v>
      </c>
      <c r="T43" s="88">
        <f t="shared" si="6"/>
        <v>67085.987751180583</v>
      </c>
      <c r="U43" s="88">
        <f t="shared" si="6"/>
        <v>85793.232013699104</v>
      </c>
      <c r="V43" s="88">
        <f t="shared" si="6"/>
        <v>4.9914621422801064E-2</v>
      </c>
    </row>
    <row r="44" spans="1:22" x14ac:dyDescent="0.25">
      <c r="A44" s="30" t="s">
        <v>376</v>
      </c>
      <c r="B44" s="25">
        <f>B20</f>
        <v>366.84099563902782</v>
      </c>
      <c r="C44" s="25">
        <f t="shared" ref="C44:V44" si="7">C20</f>
        <v>2668.9406631174629</v>
      </c>
      <c r="D44" s="25">
        <f t="shared" si="7"/>
        <v>0</v>
      </c>
      <c r="E44" s="25">
        <f t="shared" si="7"/>
        <v>1285557.6078421369</v>
      </c>
      <c r="F44" s="25">
        <f t="shared" si="7"/>
        <v>9196.8411226533808</v>
      </c>
      <c r="G44" s="25">
        <f t="shared" si="7"/>
        <v>0</v>
      </c>
      <c r="H44" s="25">
        <f t="shared" si="7"/>
        <v>53.72483790784365</v>
      </c>
      <c r="I44" s="25">
        <f t="shared" si="7"/>
        <v>29.17137363575436</v>
      </c>
      <c r="J44" s="25">
        <f t="shared" si="7"/>
        <v>24719.108776429759</v>
      </c>
      <c r="K44" s="25">
        <f t="shared" si="7"/>
        <v>627176.30464526953</v>
      </c>
      <c r="L44" s="25">
        <f t="shared" si="7"/>
        <v>69632.523689209047</v>
      </c>
      <c r="M44" s="25">
        <f t="shared" si="7"/>
        <v>1295.1799122129598</v>
      </c>
      <c r="N44" s="25">
        <f t="shared" si="7"/>
        <v>2948.3795147432638</v>
      </c>
      <c r="O44" s="25">
        <f t="shared" si="7"/>
        <v>2009.1567930326114</v>
      </c>
      <c r="P44" s="25">
        <f t="shared" si="7"/>
        <v>50855.783916006774</v>
      </c>
      <c r="Q44" s="25">
        <f t="shared" si="7"/>
        <v>7420.3747775805541</v>
      </c>
      <c r="R44" s="25">
        <f t="shared" si="7"/>
        <v>6328.5546149176589</v>
      </c>
      <c r="S44" s="25">
        <f t="shared" si="7"/>
        <v>486.39853322147036</v>
      </c>
      <c r="T44" s="25">
        <f t="shared" si="7"/>
        <v>1173836.735047193</v>
      </c>
      <c r="U44" s="25">
        <f t="shared" si="7"/>
        <v>15052.356291883409</v>
      </c>
      <c r="V44" s="25">
        <f t="shared" si="7"/>
        <v>9321.424751991266</v>
      </c>
    </row>
    <row r="45" spans="1:22" x14ac:dyDescent="0.25">
      <c r="A45" s="25" t="s">
        <v>436</v>
      </c>
      <c r="B45" s="25">
        <f>B24+B26+B25</f>
        <v>86911.769125364779</v>
      </c>
      <c r="C45" s="88">
        <f t="shared" ref="C45:V45" si="8">C24+C26+C25</f>
        <v>42602.330984394037</v>
      </c>
      <c r="D45" s="88">
        <f t="shared" si="8"/>
        <v>0</v>
      </c>
      <c r="E45" s="88">
        <f t="shared" si="8"/>
        <v>14885617.133617312</v>
      </c>
      <c r="F45" s="88">
        <f t="shared" si="8"/>
        <v>234652.19378295139</v>
      </c>
      <c r="G45" s="88">
        <f t="shared" si="8"/>
        <v>0</v>
      </c>
      <c r="H45" s="88">
        <f t="shared" si="8"/>
        <v>0</v>
      </c>
      <c r="I45" s="88">
        <f t="shared" si="8"/>
        <v>29878.846458267173</v>
      </c>
      <c r="J45" s="88">
        <f t="shared" si="8"/>
        <v>260451.74361443814</v>
      </c>
      <c r="K45" s="88">
        <f t="shared" si="8"/>
        <v>234444.57137212038</v>
      </c>
      <c r="L45" s="88">
        <f t="shared" si="8"/>
        <v>26049.402877140743</v>
      </c>
      <c r="M45" s="88">
        <f t="shared" si="8"/>
        <v>10981.814368386264</v>
      </c>
      <c r="N45" s="88">
        <f t="shared" si="8"/>
        <v>80333.336381386282</v>
      </c>
      <c r="O45" s="88">
        <f t="shared" si="8"/>
        <v>41.58510350691067</v>
      </c>
      <c r="P45" s="88">
        <f t="shared" si="8"/>
        <v>247523.14330016376</v>
      </c>
      <c r="Q45" s="88">
        <f t="shared" si="8"/>
        <v>191.33579572112239</v>
      </c>
      <c r="R45" s="88">
        <f t="shared" si="8"/>
        <v>7105.5890196045948</v>
      </c>
      <c r="S45" s="88">
        <f t="shared" si="8"/>
        <v>5.7382316499192765</v>
      </c>
      <c r="T45" s="88">
        <f t="shared" si="8"/>
        <v>120946.2229240256</v>
      </c>
      <c r="U45" s="88">
        <f t="shared" si="8"/>
        <v>46545.895448755764</v>
      </c>
      <c r="V45" s="88">
        <f t="shared" si="8"/>
        <v>0</v>
      </c>
    </row>
    <row r="46" spans="1:22" x14ac:dyDescent="0.25">
      <c r="A46" s="33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5">
      <c r="A47" s="33" t="s">
        <v>223</v>
      </c>
      <c r="B47" s="25">
        <f>SUM(B37:B45)</f>
        <v>408565.57871677453</v>
      </c>
      <c r="C47" s="88">
        <f t="shared" ref="C47:V47" si="9">SUM(C37:C45)</f>
        <v>228268.59295220734</v>
      </c>
      <c r="D47" s="88">
        <f t="shared" si="9"/>
        <v>82902.791772258337</v>
      </c>
      <c r="E47" s="88">
        <f t="shared" si="9"/>
        <v>57953028.399004266</v>
      </c>
      <c r="F47" s="88">
        <f t="shared" si="9"/>
        <v>1233871.2596539282</v>
      </c>
      <c r="G47" s="88">
        <f t="shared" si="9"/>
        <v>24071.761742449158</v>
      </c>
      <c r="H47" s="88">
        <f t="shared" si="9"/>
        <v>34595.338393518876</v>
      </c>
      <c r="I47" s="88">
        <f t="shared" si="9"/>
        <v>45113.449377122539</v>
      </c>
      <c r="J47" s="88">
        <f t="shared" si="9"/>
        <v>5301672.5143931312</v>
      </c>
      <c r="K47" s="88">
        <f t="shared" si="9"/>
        <v>9321637.4549100604</v>
      </c>
      <c r="L47" s="88">
        <f t="shared" si="9"/>
        <v>1098849.3934427418</v>
      </c>
      <c r="M47" s="88">
        <f t="shared" si="9"/>
        <v>47126.400307782642</v>
      </c>
      <c r="N47" s="88">
        <f t="shared" si="9"/>
        <v>249463.5186407367</v>
      </c>
      <c r="O47" s="88">
        <f t="shared" si="9"/>
        <v>60042.077569958186</v>
      </c>
      <c r="P47" s="88">
        <f t="shared" si="9"/>
        <v>7161428.561234192</v>
      </c>
      <c r="Q47" s="88">
        <f t="shared" si="9"/>
        <v>227431.08042826093</v>
      </c>
      <c r="R47" s="88">
        <f t="shared" si="9"/>
        <v>103479.17658763718</v>
      </c>
      <c r="S47" s="88">
        <f t="shared" si="9"/>
        <v>5664.9448369376314</v>
      </c>
      <c r="T47" s="88">
        <f t="shared" si="9"/>
        <v>2761672.4578010421</v>
      </c>
      <c r="U47" s="88">
        <f t="shared" si="9"/>
        <v>3352095.3315999089</v>
      </c>
      <c r="V47" s="88">
        <f t="shared" si="9"/>
        <v>23737.98513801732</v>
      </c>
    </row>
    <row r="48" spans="1:22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8" x14ac:dyDescent="0.25">
      <c r="A49" s="25" t="s">
        <v>224</v>
      </c>
      <c r="B49" s="29">
        <f t="shared" ref="B49:V49" si="10">(B47-B35)/B47</f>
        <v>1.0897881904557328E-4</v>
      </c>
      <c r="C49" s="29">
        <f t="shared" si="10"/>
        <v>6.0440175179695365E-4</v>
      </c>
      <c r="D49" s="29">
        <f t="shared" si="10"/>
        <v>9.6035553616148324E-6</v>
      </c>
      <c r="E49" s="29">
        <f t="shared" si="10"/>
        <v>1.9183794253565262E-4</v>
      </c>
      <c r="F49" s="29">
        <f t="shared" si="10"/>
        <v>3.9743526351858097E-5</v>
      </c>
      <c r="G49" s="29">
        <f t="shared" si="10"/>
        <v>-9.8960941613156226E-6</v>
      </c>
      <c r="H49" s="29">
        <f t="shared" si="10"/>
        <v>2.1102422970129285E-4</v>
      </c>
      <c r="I49" s="29">
        <f t="shared" si="10"/>
        <v>1.4524010506982238E-4</v>
      </c>
      <c r="J49" s="29">
        <f t="shared" si="10"/>
        <v>9.2667102397047671E-6</v>
      </c>
      <c r="K49" s="29">
        <f t="shared" si="10"/>
        <v>1.2906098629917941E-4</v>
      </c>
      <c r="L49" s="29">
        <f t="shared" si="10"/>
        <v>1.1465330934224759E-4</v>
      </c>
      <c r="M49" s="29">
        <f t="shared" si="10"/>
        <v>4.0012610308822952E-5</v>
      </c>
      <c r="N49" s="29">
        <f t="shared" si="10"/>
        <v>2.3789992988293158E-4</v>
      </c>
      <c r="O49" s="29">
        <f t="shared" si="10"/>
        <v>2.6358875693563768E-5</v>
      </c>
      <c r="P49" s="29">
        <f t="shared" si="10"/>
        <v>1.8101151615719421E-5</v>
      </c>
      <c r="Q49" s="29">
        <f t="shared" si="10"/>
        <v>5.8161265602687169E-6</v>
      </c>
      <c r="R49" s="29">
        <f t="shared" si="10"/>
        <v>8.9858352880926065E-5</v>
      </c>
      <c r="S49" s="29">
        <f t="shared" si="10"/>
        <v>8.2910429687391331E-5</v>
      </c>
      <c r="T49" s="29">
        <f t="shared" si="10"/>
        <v>9.9262792642073176E-6</v>
      </c>
      <c r="U49" s="29">
        <f t="shared" si="10"/>
        <v>3.9927686867177389E-4</v>
      </c>
      <c r="V49" s="29">
        <f t="shared" si="10"/>
        <v>-1.2320249375034891E-5</v>
      </c>
    </row>
    <row r="50" spans="1:28" x14ac:dyDescent="0.25">
      <c r="A50" s="27"/>
      <c r="B50" s="65" t="s">
        <v>348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8" x14ac:dyDescent="0.25">
      <c r="A51" s="32"/>
      <c r="B51" s="25">
        <f t="shared" ref="B51:V51" si="11">+B47-B35</f>
        <v>44.524994271225296</v>
      </c>
      <c r="C51" s="25">
        <f t="shared" si="11"/>
        <v>137.96593746053986</v>
      </c>
      <c r="D51" s="25">
        <f t="shared" si="11"/>
        <v>0.79616155041730963</v>
      </c>
      <c r="E51" s="25">
        <f t="shared" si="11"/>
        <v>11117.589731775224</v>
      </c>
      <c r="F51" s="25">
        <f t="shared" si="11"/>
        <v>49.038394922856241</v>
      </c>
      <c r="G51" s="25">
        <f t="shared" si="11"/>
        <v>-0.23821642083203187</v>
      </c>
      <c r="H51" s="25">
        <f t="shared" si="11"/>
        <v>7.300454635747883</v>
      </c>
      <c r="I51" s="25">
        <f t="shared" si="11"/>
        <v>6.5522821275953902</v>
      </c>
      <c r="J51" s="25">
        <f t="shared" si="11"/>
        <v>49.129062976688147</v>
      </c>
      <c r="K51" s="25">
        <f t="shared" si="11"/>
        <v>1203.0597238540649</v>
      </c>
      <c r="L51" s="25">
        <f t="shared" si="11"/>
        <v>125.98671942693181</v>
      </c>
      <c r="M51" s="25">
        <f t="shared" si="11"/>
        <v>1.8856502907729009</v>
      </c>
      <c r="N51" s="25">
        <f t="shared" si="11"/>
        <v>59.347353592980653</v>
      </c>
      <c r="O51" s="25">
        <f t="shared" si="11"/>
        <v>1.5826416590498411</v>
      </c>
      <c r="P51" s="25">
        <f t="shared" si="11"/>
        <v>129.6301041720435</v>
      </c>
      <c r="Q51" s="25">
        <f t="shared" si="11"/>
        <v>1.3227679475094192</v>
      </c>
      <c r="R51" s="25">
        <f t="shared" si="11"/>
        <v>9.2984683656395646</v>
      </c>
      <c r="S51" s="25">
        <f t="shared" si="11"/>
        <v>0.46968301058586803</v>
      </c>
      <c r="T51" s="25">
        <f t="shared" si="11"/>
        <v>27.413132052402943</v>
      </c>
      <c r="U51" s="25">
        <f t="shared" si="11"/>
        <v>1338.4141274904832</v>
      </c>
      <c r="V51" s="25">
        <f t="shared" si="11"/>
        <v>-0.29245789656124543</v>
      </c>
    </row>
    <row r="53" spans="1:28" x14ac:dyDescent="0.25">
      <c r="A53" s="27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8" x14ac:dyDescent="0.25">
      <c r="A54" s="27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8" s="27" customFormat="1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8" x14ac:dyDescent="0.25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</row>
    <row r="57" spans="1:28" x14ac:dyDescent="0.25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</row>
    <row r="58" spans="1:28" x14ac:dyDescent="0.25">
      <c r="A58" s="27"/>
      <c r="B58" s="27"/>
      <c r="C58" s="27"/>
      <c r="D58" s="27"/>
      <c r="E58" s="27"/>
      <c r="G58" s="27"/>
      <c r="H58" s="27"/>
      <c r="J58" s="27"/>
      <c r="K58" s="27"/>
      <c r="L58" s="27"/>
    </row>
    <row r="59" spans="1:28" x14ac:dyDescent="0.25">
      <c r="A59" s="27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</row>
    <row r="60" spans="1:28" x14ac:dyDescent="0.25">
      <c r="A60" s="27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</row>
    <row r="61" spans="1:28" x14ac:dyDescent="0.25">
      <c r="A61" s="27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</row>
    <row r="62" spans="1:28" x14ac:dyDescent="0.25">
      <c r="A62" s="27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</row>
    <row r="63" spans="1:28" x14ac:dyDescent="0.25">
      <c r="A63" s="27"/>
      <c r="B63" s="59"/>
      <c r="C63" s="59"/>
      <c r="D63" s="27"/>
      <c r="E63" s="59"/>
      <c r="F63" s="59"/>
      <c r="G63" s="27"/>
      <c r="H63" s="59"/>
      <c r="J63" s="27"/>
      <c r="K63" s="59"/>
      <c r="L63" s="59"/>
      <c r="W63" s="59"/>
    </row>
    <row r="64" spans="1:28" x14ac:dyDescent="0.25">
      <c r="A64" s="27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</row>
    <row r="65" spans="1:28" x14ac:dyDescent="0.25">
      <c r="A65" s="27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</row>
    <row r="66" spans="1:28" x14ac:dyDescent="0.25">
      <c r="A66" s="27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</row>
    <row r="67" spans="1:28" x14ac:dyDescent="0.25">
      <c r="A67" s="27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</row>
    <row r="68" spans="1:28" x14ac:dyDescent="0.25">
      <c r="A68" s="27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</row>
    <row r="69" spans="1:28" x14ac:dyDescent="0.25">
      <c r="A69" s="27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</row>
    <row r="70" spans="1:28" x14ac:dyDescent="0.25">
      <c r="A70" s="27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</row>
    <row r="71" spans="1:28" x14ac:dyDescent="0.25">
      <c r="A71" s="27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</row>
    <row r="72" spans="1:28" x14ac:dyDescent="0.25">
      <c r="A72" s="27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</row>
    <row r="73" spans="1:28" x14ac:dyDescent="0.25">
      <c r="A73" s="27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</row>
    <row r="74" spans="1:28" x14ac:dyDescent="0.25">
      <c r="A74" s="27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</row>
    <row r="75" spans="1:28" x14ac:dyDescent="0.25">
      <c r="A75" s="27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</row>
    <row r="76" spans="1:28" x14ac:dyDescent="0.25">
      <c r="A76" s="27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</row>
    <row r="77" spans="1:28" x14ac:dyDescent="0.25">
      <c r="A77" s="27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</row>
    <row r="78" spans="1:28" x14ac:dyDescent="0.25">
      <c r="A78" s="27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</row>
    <row r="79" spans="1:28" x14ac:dyDescent="0.25">
      <c r="A79" s="27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</row>
    <row r="80" spans="1:28" x14ac:dyDescent="0.25">
      <c r="A80" s="27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</row>
    <row r="81" spans="1:28" x14ac:dyDescent="0.25">
      <c r="A81" s="27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</row>
    <row r="82" spans="1:28" x14ac:dyDescent="0.25">
      <c r="A82" s="27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</row>
    <row r="83" spans="1:28" x14ac:dyDescent="0.25">
      <c r="A83" s="27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</row>
    <row r="84" spans="1:28" x14ac:dyDescent="0.25">
      <c r="A84" s="27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</row>
    <row r="85" spans="1:28" x14ac:dyDescent="0.25">
      <c r="A85" s="27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</row>
    <row r="86" spans="1:28" x14ac:dyDescent="0.25">
      <c r="A86" s="27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</row>
    <row r="87" spans="1:28" x14ac:dyDescent="0.25">
      <c r="A87" s="27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</row>
    <row r="88" spans="1:28" x14ac:dyDescent="0.25">
      <c r="A88" s="27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</row>
    <row r="89" spans="1:28" x14ac:dyDescent="0.25">
      <c r="A89" s="27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</row>
    <row r="90" spans="1:28" x14ac:dyDescent="0.25">
      <c r="A90" s="27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</row>
    <row r="91" spans="1:28" x14ac:dyDescent="0.25">
      <c r="A91" s="27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</row>
    <row r="92" spans="1:28" x14ac:dyDescent="0.25">
      <c r="A92" s="27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</row>
    <row r="93" spans="1:28" x14ac:dyDescent="0.25">
      <c r="A93" s="27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</row>
    <row r="94" spans="1:28" x14ac:dyDescent="0.25">
      <c r="A94" s="27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</row>
    <row r="95" spans="1:28" x14ac:dyDescent="0.25">
      <c r="A95" s="27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</row>
    <row r="96" spans="1:28" x14ac:dyDescent="0.25">
      <c r="A96" s="27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</row>
    <row r="97" spans="1:28" x14ac:dyDescent="0.25">
      <c r="A97" s="27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</row>
    <row r="98" spans="1:28" x14ac:dyDescent="0.25">
      <c r="A98" s="27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</row>
    <row r="99" spans="1:28" x14ac:dyDescent="0.25">
      <c r="A99" s="27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</row>
    <row r="100" spans="1:28" x14ac:dyDescent="0.25">
      <c r="A100" s="27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</row>
    <row r="101" spans="1:28" x14ac:dyDescent="0.25">
      <c r="A101" s="27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</row>
    <row r="102" spans="1:28" x14ac:dyDescent="0.25">
      <c r="A102" s="27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</row>
    <row r="103" spans="1:28" x14ac:dyDescent="0.25">
      <c r="A103" s="27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</row>
    <row r="104" spans="1:28" x14ac:dyDescent="0.25">
      <c r="A104" s="27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</row>
    <row r="105" spans="1:28" x14ac:dyDescent="0.25">
      <c r="A105" s="27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</row>
    <row r="106" spans="1:28" x14ac:dyDescent="0.25">
      <c r="A106" s="27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</row>
    <row r="107" spans="1:28" x14ac:dyDescent="0.25">
      <c r="A107" s="27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</row>
    <row r="108" spans="1:28" x14ac:dyDescent="0.25">
      <c r="A108" s="27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</row>
    <row r="109" spans="1:28" x14ac:dyDescent="0.25">
      <c r="A109" s="27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</row>
    <row r="110" spans="1:28" x14ac:dyDescent="0.25">
      <c r="A110" s="27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</row>
    <row r="111" spans="1:28" x14ac:dyDescent="0.25">
      <c r="A111" s="27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</row>
    <row r="112" spans="1:28" x14ac:dyDescent="0.25">
      <c r="A112" s="27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</row>
    <row r="113" spans="1:28" x14ac:dyDescent="0.25">
      <c r="A113" s="27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</row>
    <row r="114" spans="1:28" x14ac:dyDescent="0.25">
      <c r="A114" s="27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</row>
    <row r="115" spans="1:28" x14ac:dyDescent="0.25">
      <c r="A115" s="27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</row>
    <row r="116" spans="1:28" x14ac:dyDescent="0.25">
      <c r="A116" s="27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</row>
    <row r="117" spans="1:28" x14ac:dyDescent="0.25">
      <c r="A117" s="27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</row>
    <row r="118" spans="1:28" x14ac:dyDescent="0.25">
      <c r="A118" s="27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</row>
    <row r="119" spans="1:28" x14ac:dyDescent="0.25">
      <c r="A119" s="27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</row>
    <row r="120" spans="1:28" x14ac:dyDescent="0.25">
      <c r="A120" s="27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</row>
    <row r="121" spans="1:28" x14ac:dyDescent="0.25">
      <c r="A121" s="27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</row>
    <row r="122" spans="1:28" x14ac:dyDescent="0.25">
      <c r="A122" s="27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</row>
    <row r="123" spans="1:28" x14ac:dyDescent="0.25">
      <c r="A123" s="27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</row>
    <row r="124" spans="1:28" x14ac:dyDescent="0.25">
      <c r="A124" s="27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</row>
    <row r="125" spans="1:28" x14ac:dyDescent="0.25">
      <c r="A125" s="27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</row>
    <row r="126" spans="1:28" x14ac:dyDescent="0.25">
      <c r="A126" s="27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</row>
    <row r="127" spans="1:28" x14ac:dyDescent="0.25">
      <c r="A127" s="27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</row>
    <row r="128" spans="1:28" x14ac:dyDescent="0.25">
      <c r="A128" s="27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</row>
    <row r="129" spans="1:28" x14ac:dyDescent="0.25">
      <c r="A129" s="27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</row>
    <row r="130" spans="1:28" x14ac:dyDescent="0.25">
      <c r="A130" s="27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</row>
    <row r="131" spans="1:28" x14ac:dyDescent="0.25">
      <c r="A131" s="27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</row>
    <row r="132" spans="1:28" x14ac:dyDescent="0.25">
      <c r="A132" s="27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</row>
    <row r="133" spans="1:28" x14ac:dyDescent="0.25">
      <c r="A133" s="27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</row>
    <row r="134" spans="1:28" x14ac:dyDescent="0.25">
      <c r="A134" s="27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</row>
    <row r="135" spans="1:28" x14ac:dyDescent="0.25">
      <c r="A135" s="27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</row>
    <row r="136" spans="1:28" x14ac:dyDescent="0.25">
      <c r="A136" s="27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</row>
    <row r="137" spans="1:28" x14ac:dyDescent="0.25">
      <c r="A137" s="27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</row>
    <row r="138" spans="1:28" x14ac:dyDescent="0.25">
      <c r="A138" s="27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</row>
    <row r="139" spans="1:28" x14ac:dyDescent="0.25">
      <c r="A139" s="27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</row>
    <row r="140" spans="1:28" x14ac:dyDescent="0.25">
      <c r="A140" s="27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</row>
    <row r="141" spans="1:28" x14ac:dyDescent="0.25">
      <c r="A141" s="27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</row>
    <row r="142" spans="1:28" x14ac:dyDescent="0.25">
      <c r="A142" s="27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</row>
    <row r="143" spans="1:28" x14ac:dyDescent="0.25">
      <c r="A143" s="27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</row>
    <row r="144" spans="1:28" x14ac:dyDescent="0.25">
      <c r="A144" s="27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</row>
    <row r="145" spans="1:28" x14ac:dyDescent="0.25">
      <c r="A145" s="27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</row>
    <row r="146" spans="1:28" x14ac:dyDescent="0.25">
      <c r="A146" s="27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</row>
    <row r="147" spans="1:28" x14ac:dyDescent="0.25">
      <c r="A147" s="27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</row>
    <row r="148" spans="1:28" x14ac:dyDescent="0.25">
      <c r="A148" s="27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</row>
    <row r="149" spans="1:28" x14ac:dyDescent="0.25">
      <c r="A149" s="27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</row>
    <row r="150" spans="1:28" x14ac:dyDescent="0.25">
      <c r="A150" s="27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</row>
    <row r="151" spans="1:28" x14ac:dyDescent="0.25">
      <c r="A151" s="27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</row>
    <row r="152" spans="1:28" x14ac:dyDescent="0.25">
      <c r="A152" s="27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</row>
    <row r="153" spans="1:28" x14ac:dyDescent="0.25">
      <c r="A153" s="27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</row>
    <row r="154" spans="1:28" x14ac:dyDescent="0.25">
      <c r="A154" s="27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</row>
    <row r="155" spans="1:28" x14ac:dyDescent="0.25">
      <c r="A155" s="27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</row>
    <row r="156" spans="1:28" x14ac:dyDescent="0.25">
      <c r="A156" s="27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</row>
    <row r="157" spans="1:28" x14ac:dyDescent="0.25">
      <c r="A157" s="27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</row>
    <row r="158" spans="1:28" x14ac:dyDescent="0.25">
      <c r="A158" s="27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</row>
    <row r="159" spans="1:28" x14ac:dyDescent="0.25">
      <c r="A159" s="27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</row>
    <row r="160" spans="1:28" x14ac:dyDescent="0.25">
      <c r="A160" s="27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</row>
    <row r="161" spans="1:28" x14ac:dyDescent="0.25">
      <c r="A161" s="27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</row>
    <row r="162" spans="1:28" x14ac:dyDescent="0.25">
      <c r="A162" s="27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</row>
    <row r="163" spans="1:28" x14ac:dyDescent="0.25">
      <c r="A163" s="27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</row>
    <row r="164" spans="1:28" x14ac:dyDescent="0.25">
      <c r="A164" s="27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</row>
    <row r="165" spans="1:28" x14ac:dyDescent="0.25">
      <c r="A165" s="27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</row>
    <row r="166" spans="1:28" x14ac:dyDescent="0.25">
      <c r="A166" s="27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</row>
    <row r="167" spans="1:28" x14ac:dyDescent="0.25">
      <c r="A167" s="27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</row>
    <row r="168" spans="1:28" x14ac:dyDescent="0.25">
      <c r="A168" s="27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</row>
    <row r="169" spans="1:28" x14ac:dyDescent="0.25">
      <c r="A169" s="27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</row>
    <row r="170" spans="1:28" x14ac:dyDescent="0.25">
      <c r="A170" s="27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</row>
    <row r="171" spans="1:28" x14ac:dyDescent="0.25">
      <c r="A171" s="27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</row>
    <row r="172" spans="1:28" x14ac:dyDescent="0.25">
      <c r="A172" s="27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</row>
    <row r="173" spans="1:28" x14ac:dyDescent="0.25">
      <c r="A173" s="27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</row>
    <row r="174" spans="1:28" x14ac:dyDescent="0.25">
      <c r="A174" s="27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</row>
    <row r="175" spans="1:28" x14ac:dyDescent="0.25">
      <c r="A175" s="27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</row>
    <row r="176" spans="1:28" x14ac:dyDescent="0.25">
      <c r="A176" s="27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</row>
    <row r="177" spans="1:28" x14ac:dyDescent="0.25">
      <c r="A177" s="27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</row>
    <row r="178" spans="1:28" x14ac:dyDescent="0.25">
      <c r="A178" s="27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</row>
    <row r="179" spans="1:28" x14ac:dyDescent="0.25">
      <c r="A179" s="27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</row>
    <row r="180" spans="1:28" x14ac:dyDescent="0.25">
      <c r="A180" s="27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</row>
    <row r="181" spans="1:28" x14ac:dyDescent="0.25">
      <c r="A181" s="27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</row>
    <row r="182" spans="1:28" x14ac:dyDescent="0.25">
      <c r="A182" s="27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</row>
    <row r="183" spans="1:28" x14ac:dyDescent="0.25">
      <c r="A183" s="27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</row>
    <row r="184" spans="1:28" x14ac:dyDescent="0.25">
      <c r="A184" s="27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</row>
    <row r="185" spans="1:28" x14ac:dyDescent="0.25">
      <c r="A185" s="27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</row>
    <row r="186" spans="1:28" x14ac:dyDescent="0.25">
      <c r="A186" s="27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</row>
    <row r="187" spans="1:28" x14ac:dyDescent="0.25">
      <c r="A187" s="27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</row>
    <row r="188" spans="1:28" x14ac:dyDescent="0.25">
      <c r="A188" s="27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</row>
    <row r="189" spans="1:28" x14ac:dyDescent="0.25">
      <c r="A189" s="27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</row>
    <row r="190" spans="1:28" x14ac:dyDescent="0.25">
      <c r="A190" s="27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</row>
    <row r="191" spans="1:28" x14ac:dyDescent="0.25">
      <c r="A191" s="27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</row>
    <row r="192" spans="1:28" x14ac:dyDescent="0.25">
      <c r="A192" s="27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</row>
    <row r="193" spans="1:28" x14ac:dyDescent="0.25">
      <c r="A193" s="27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</row>
    <row r="194" spans="1:28" x14ac:dyDescent="0.25">
      <c r="A194" s="27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</row>
    <row r="195" spans="1:28" x14ac:dyDescent="0.25">
      <c r="A195" s="27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</row>
    <row r="196" spans="1:28" x14ac:dyDescent="0.25">
      <c r="A196" s="27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</row>
    <row r="197" spans="1:28" x14ac:dyDescent="0.25">
      <c r="A197" s="27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</row>
    <row r="198" spans="1:28" x14ac:dyDescent="0.25">
      <c r="A198" s="27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</row>
    <row r="199" spans="1:28" x14ac:dyDescent="0.25">
      <c r="A199" s="27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</row>
    <row r="200" spans="1:28" x14ac:dyDescent="0.25">
      <c r="A200" s="27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</row>
    <row r="201" spans="1:28" x14ac:dyDescent="0.25">
      <c r="A201" s="27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</row>
    <row r="202" spans="1:28" x14ac:dyDescent="0.25">
      <c r="A202" s="27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</row>
    <row r="203" spans="1:28" x14ac:dyDescent="0.25">
      <c r="A203" s="27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</row>
    <row r="204" spans="1:28" x14ac:dyDescent="0.25">
      <c r="A204" s="27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</row>
    <row r="205" spans="1:28" x14ac:dyDescent="0.25">
      <c r="A205" s="27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</row>
    <row r="206" spans="1:28" x14ac:dyDescent="0.25">
      <c r="A206" s="27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</row>
    <row r="207" spans="1:28" x14ac:dyDescent="0.25">
      <c r="A207" s="27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</row>
    <row r="208" spans="1:28" x14ac:dyDescent="0.25">
      <c r="A208" s="27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</row>
    <row r="209" spans="1:28" x14ac:dyDescent="0.25">
      <c r="A209" s="27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</row>
    <row r="210" spans="1:28" x14ac:dyDescent="0.25">
      <c r="A210" s="27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</row>
    <row r="211" spans="1:28" x14ac:dyDescent="0.25">
      <c r="A211" s="27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</row>
    <row r="212" spans="1:28" x14ac:dyDescent="0.25">
      <c r="A212" s="27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</row>
    <row r="213" spans="1:28" x14ac:dyDescent="0.25">
      <c r="A213" s="27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</row>
    <row r="214" spans="1:28" x14ac:dyDescent="0.25">
      <c r="A214" s="27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</row>
    <row r="215" spans="1:28" x14ac:dyDescent="0.25">
      <c r="A215" s="27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</row>
    <row r="216" spans="1:28" x14ac:dyDescent="0.25">
      <c r="A216" s="27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</row>
    <row r="217" spans="1:28" x14ac:dyDescent="0.25">
      <c r="A217" s="27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</row>
    <row r="218" spans="1:28" x14ac:dyDescent="0.25">
      <c r="A218" s="27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</row>
    <row r="219" spans="1:28" x14ac:dyDescent="0.25">
      <c r="A219" s="27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</row>
    <row r="220" spans="1:28" x14ac:dyDescent="0.25">
      <c r="A220" s="27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</row>
    <row r="221" spans="1:28" x14ac:dyDescent="0.25">
      <c r="A221" s="27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</row>
    <row r="222" spans="1:28" x14ac:dyDescent="0.25">
      <c r="A222" s="27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</row>
    <row r="223" spans="1:28" x14ac:dyDescent="0.25">
      <c r="A223" s="27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</row>
    <row r="224" spans="1:28" x14ac:dyDescent="0.25">
      <c r="A224" s="27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</row>
    <row r="225" spans="1:28" x14ac:dyDescent="0.25">
      <c r="A225" s="27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</row>
    <row r="226" spans="1:28" x14ac:dyDescent="0.25">
      <c r="A226" s="27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</row>
    <row r="227" spans="1:28" x14ac:dyDescent="0.25">
      <c r="A227" s="27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</row>
    <row r="228" spans="1:28" x14ac:dyDescent="0.25">
      <c r="A228" s="27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</row>
    <row r="229" spans="1:28" x14ac:dyDescent="0.25">
      <c r="A229" s="27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</row>
    <row r="230" spans="1:28" x14ac:dyDescent="0.25">
      <c r="A230" s="27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</row>
    <row r="231" spans="1:28" x14ac:dyDescent="0.25">
      <c r="A231" s="27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</row>
    <row r="232" spans="1:28" x14ac:dyDescent="0.25">
      <c r="A232" s="27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</row>
    <row r="233" spans="1:28" x14ac:dyDescent="0.25">
      <c r="A233" s="27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</row>
    <row r="234" spans="1:28" x14ac:dyDescent="0.25">
      <c r="A234" s="27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</row>
    <row r="235" spans="1:28" x14ac:dyDescent="0.25">
      <c r="A235" s="27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</row>
    <row r="236" spans="1:28" x14ac:dyDescent="0.25">
      <c r="A236" s="27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</row>
    <row r="237" spans="1:28" x14ac:dyDescent="0.25">
      <c r="A237" s="27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</row>
    <row r="238" spans="1:28" x14ac:dyDescent="0.25">
      <c r="A238" s="27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</row>
    <row r="239" spans="1:28" x14ac:dyDescent="0.25">
      <c r="A239" s="27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</row>
    <row r="240" spans="1:28" x14ac:dyDescent="0.25">
      <c r="A240" s="27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</row>
    <row r="241" spans="1:28" x14ac:dyDescent="0.25">
      <c r="A241" s="27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</row>
    <row r="242" spans="1:28" x14ac:dyDescent="0.25">
      <c r="A242" s="27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</row>
    <row r="243" spans="1:28" x14ac:dyDescent="0.25">
      <c r="A243" s="27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</row>
    <row r="244" spans="1:28" x14ac:dyDescent="0.25">
      <c r="A244" s="27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</row>
    <row r="245" spans="1:28" x14ac:dyDescent="0.25">
      <c r="A245" s="27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</row>
    <row r="246" spans="1:28" x14ac:dyDescent="0.25">
      <c r="A246" s="27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</row>
    <row r="247" spans="1:28" x14ac:dyDescent="0.25">
      <c r="A247" s="27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</row>
    <row r="248" spans="1:28" x14ac:dyDescent="0.25">
      <c r="A248" s="27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</row>
    <row r="249" spans="1:28" x14ac:dyDescent="0.25">
      <c r="A249" s="27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</row>
    <row r="250" spans="1:28" x14ac:dyDescent="0.25">
      <c r="A250" s="27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</row>
    <row r="251" spans="1:28" x14ac:dyDescent="0.25">
      <c r="A251" s="27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</row>
    <row r="252" spans="1:28" x14ac:dyDescent="0.25">
      <c r="A252" s="27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</row>
    <row r="253" spans="1:28" x14ac:dyDescent="0.25">
      <c r="A253" s="27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</row>
    <row r="254" spans="1:28" x14ac:dyDescent="0.25">
      <c r="A254" s="27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</row>
    <row r="255" spans="1:28" x14ac:dyDescent="0.25">
      <c r="A255" s="27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</row>
    <row r="256" spans="1:28" x14ac:dyDescent="0.25">
      <c r="A256" s="27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</row>
    <row r="257" spans="1:28" x14ac:dyDescent="0.25">
      <c r="A257" s="27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</row>
    <row r="258" spans="1:28" x14ac:dyDescent="0.25">
      <c r="A258" s="27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</row>
    <row r="259" spans="1:28" x14ac:dyDescent="0.25">
      <c r="A259" s="27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</row>
    <row r="260" spans="1:28" x14ac:dyDescent="0.25">
      <c r="A260" s="27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</row>
    <row r="261" spans="1:28" x14ac:dyDescent="0.25">
      <c r="A261" s="27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</row>
    <row r="262" spans="1:28" x14ac:dyDescent="0.25">
      <c r="A262" s="27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</row>
    <row r="263" spans="1:28" x14ac:dyDescent="0.25">
      <c r="A263" s="27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</row>
    <row r="264" spans="1:28" x14ac:dyDescent="0.25">
      <c r="A264" s="27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</row>
    <row r="265" spans="1:28" x14ac:dyDescent="0.25">
      <c r="A265" s="27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</row>
    <row r="266" spans="1:28" x14ac:dyDescent="0.25">
      <c r="A266" s="27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</row>
    <row r="267" spans="1:28" x14ac:dyDescent="0.25">
      <c r="A267" s="27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</row>
    <row r="268" spans="1:28" x14ac:dyDescent="0.25">
      <c r="A268" s="27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</row>
    <row r="269" spans="1:28" x14ac:dyDescent="0.25">
      <c r="A269" s="27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</row>
    <row r="270" spans="1:28" x14ac:dyDescent="0.25">
      <c r="A270" s="27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</row>
    <row r="271" spans="1:28" x14ac:dyDescent="0.25">
      <c r="A271" s="27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</row>
    <row r="272" spans="1:28" x14ac:dyDescent="0.25">
      <c r="A272" s="27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</row>
    <row r="273" spans="1:28" x14ac:dyDescent="0.25">
      <c r="A273" s="27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</row>
    <row r="274" spans="1:28" x14ac:dyDescent="0.25">
      <c r="A274" s="27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</row>
    <row r="275" spans="1:28" x14ac:dyDescent="0.25">
      <c r="A275" s="27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</row>
    <row r="276" spans="1:28" x14ac:dyDescent="0.25">
      <c r="A276" s="27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</row>
    <row r="277" spans="1:28" x14ac:dyDescent="0.25">
      <c r="A277" s="27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</row>
    <row r="278" spans="1:28" x14ac:dyDescent="0.25">
      <c r="A278" s="27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</row>
    <row r="279" spans="1:28" x14ac:dyDescent="0.25">
      <c r="A279" s="27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</row>
    <row r="280" spans="1:28" x14ac:dyDescent="0.25">
      <c r="A280" s="27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</row>
    <row r="281" spans="1:28" x14ac:dyDescent="0.25">
      <c r="A281" s="27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</row>
    <row r="282" spans="1:28" x14ac:dyDescent="0.25">
      <c r="A282" s="27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</row>
    <row r="283" spans="1:28" x14ac:dyDescent="0.25">
      <c r="A283" s="27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</row>
    <row r="284" spans="1:28" x14ac:dyDescent="0.25">
      <c r="A284" s="27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</row>
    <row r="285" spans="1:28" x14ac:dyDescent="0.25">
      <c r="A285" s="27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</row>
    <row r="286" spans="1:28" x14ac:dyDescent="0.25">
      <c r="A286" s="27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</row>
    <row r="287" spans="1:28" x14ac:dyDescent="0.25">
      <c r="A287" s="27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</row>
    <row r="288" spans="1:28" x14ac:dyDescent="0.25">
      <c r="A288" s="27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</row>
    <row r="289" spans="1:28" x14ac:dyDescent="0.25">
      <c r="A289" s="27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</row>
    <row r="290" spans="1:28" x14ac:dyDescent="0.25">
      <c r="A290" s="27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</row>
    <row r="291" spans="1:28" x14ac:dyDescent="0.25">
      <c r="A291" s="27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</row>
    <row r="292" spans="1:28" x14ac:dyDescent="0.25">
      <c r="A292" s="27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</row>
    <row r="293" spans="1:28" x14ac:dyDescent="0.25">
      <c r="A293" s="27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</row>
    <row r="294" spans="1:28" x14ac:dyDescent="0.25">
      <c r="A294" s="27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</row>
    <row r="295" spans="1:28" x14ac:dyDescent="0.25">
      <c r="A295" s="27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</row>
    <row r="296" spans="1:28" x14ac:dyDescent="0.25">
      <c r="A296" s="27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</row>
    <row r="297" spans="1:28" x14ac:dyDescent="0.25">
      <c r="A297" s="27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</row>
    <row r="298" spans="1:28" x14ac:dyDescent="0.25">
      <c r="A298" s="27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</row>
    <row r="299" spans="1:28" x14ac:dyDescent="0.25">
      <c r="A299" s="27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</row>
    <row r="300" spans="1:28" x14ac:dyDescent="0.25">
      <c r="A300" s="27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</row>
    <row r="301" spans="1:28" x14ac:dyDescent="0.25">
      <c r="A301" s="27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</row>
    <row r="302" spans="1:28" x14ac:dyDescent="0.25">
      <c r="A302" s="27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</row>
    <row r="303" spans="1:28" x14ac:dyDescent="0.25">
      <c r="A303" s="27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</row>
    <row r="304" spans="1:28" x14ac:dyDescent="0.25">
      <c r="A304" s="27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</row>
    <row r="305" spans="1:28" x14ac:dyDescent="0.25">
      <c r="A305" s="27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</row>
    <row r="306" spans="1:28" x14ac:dyDescent="0.25">
      <c r="A306" s="27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</row>
    <row r="307" spans="1:28" x14ac:dyDescent="0.25">
      <c r="A307" s="27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</row>
    <row r="308" spans="1:28" x14ac:dyDescent="0.25">
      <c r="A308" s="27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</row>
    <row r="309" spans="1:28" x14ac:dyDescent="0.25">
      <c r="A309" s="27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</row>
    <row r="310" spans="1:28" x14ac:dyDescent="0.25">
      <c r="A310" s="27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</row>
    <row r="311" spans="1:28" x14ac:dyDescent="0.25">
      <c r="A311" s="27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</row>
    <row r="312" spans="1:28" x14ac:dyDescent="0.25">
      <c r="A312" s="27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</row>
    <row r="313" spans="1:28" x14ac:dyDescent="0.25">
      <c r="A313" s="27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</row>
    <row r="314" spans="1:28" x14ac:dyDescent="0.25">
      <c r="A314" s="27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</row>
    <row r="315" spans="1:28" x14ac:dyDescent="0.25">
      <c r="A315" s="27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</row>
    <row r="316" spans="1:28" x14ac:dyDescent="0.25">
      <c r="A316" s="27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</row>
    <row r="317" spans="1:28" x14ac:dyDescent="0.25">
      <c r="A317" s="27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</row>
    <row r="318" spans="1:28" x14ac:dyDescent="0.25">
      <c r="A318" s="27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</row>
    <row r="319" spans="1:28" x14ac:dyDescent="0.25">
      <c r="A319" s="27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</row>
    <row r="320" spans="1:28" x14ac:dyDescent="0.25">
      <c r="A320" s="27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</row>
    <row r="321" spans="1:28" x14ac:dyDescent="0.25">
      <c r="A321" s="27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</row>
    <row r="322" spans="1:28" x14ac:dyDescent="0.25">
      <c r="A322" s="27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</row>
    <row r="323" spans="1:28" x14ac:dyDescent="0.25">
      <c r="A323" s="27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</row>
    <row r="324" spans="1:28" x14ac:dyDescent="0.25">
      <c r="A324" s="27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</row>
    <row r="325" spans="1:28" x14ac:dyDescent="0.25">
      <c r="A325" s="27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</row>
    <row r="326" spans="1:28" x14ac:dyDescent="0.25">
      <c r="A326" s="27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</row>
    <row r="327" spans="1:28" x14ac:dyDescent="0.25">
      <c r="A327" s="27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</row>
    <row r="328" spans="1:28" x14ac:dyDescent="0.25">
      <c r="A328" s="27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</row>
    <row r="329" spans="1:28" x14ac:dyDescent="0.25">
      <c r="A329" s="27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</row>
    <row r="330" spans="1:28" x14ac:dyDescent="0.25">
      <c r="A330" s="27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</row>
    <row r="331" spans="1:28" x14ac:dyDescent="0.25">
      <c r="A331" s="27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</row>
    <row r="332" spans="1:28" x14ac:dyDescent="0.25">
      <c r="A332" s="27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</row>
    <row r="333" spans="1:28" x14ac:dyDescent="0.25">
      <c r="A333" s="27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</row>
    <row r="334" spans="1:28" x14ac:dyDescent="0.25">
      <c r="A334" s="27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</row>
    <row r="335" spans="1:28" x14ac:dyDescent="0.25">
      <c r="A335" s="27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</row>
    <row r="336" spans="1:28" x14ac:dyDescent="0.25">
      <c r="A336" s="27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</row>
    <row r="337" spans="1:28" x14ac:dyDescent="0.25">
      <c r="A337" s="27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</row>
    <row r="338" spans="1:28" x14ac:dyDescent="0.25">
      <c r="A338" s="27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</row>
    <row r="339" spans="1:28" x14ac:dyDescent="0.25">
      <c r="A339" s="27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</row>
    <row r="340" spans="1:28" x14ac:dyDescent="0.25">
      <c r="A340" s="27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</row>
    <row r="341" spans="1:28" x14ac:dyDescent="0.25">
      <c r="A341" s="27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</row>
    <row r="342" spans="1:28" x14ac:dyDescent="0.25">
      <c r="A342" s="27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</row>
    <row r="343" spans="1:28" x14ac:dyDescent="0.25">
      <c r="A343" s="27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</row>
    <row r="344" spans="1:28" x14ac:dyDescent="0.25">
      <c r="A344" s="27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</row>
    <row r="345" spans="1:28" x14ac:dyDescent="0.25">
      <c r="A345" s="27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</row>
    <row r="346" spans="1:28" x14ac:dyDescent="0.25">
      <c r="A346" s="27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</row>
    <row r="347" spans="1:28" x14ac:dyDescent="0.25">
      <c r="A347" s="27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</row>
    <row r="348" spans="1:28" x14ac:dyDescent="0.25">
      <c r="A348" s="27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</row>
    <row r="349" spans="1:28" x14ac:dyDescent="0.25">
      <c r="A349" s="27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</row>
    <row r="350" spans="1:28" x14ac:dyDescent="0.25">
      <c r="A350" s="27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</row>
    <row r="351" spans="1:28" x14ac:dyDescent="0.25">
      <c r="A351" s="27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</row>
    <row r="352" spans="1:28" x14ac:dyDescent="0.25">
      <c r="A352" s="27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</row>
    <row r="353" spans="1:28" x14ac:dyDescent="0.25">
      <c r="A353" s="27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</row>
    <row r="354" spans="1:28" x14ac:dyDescent="0.25">
      <c r="A354" s="27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</row>
    <row r="355" spans="1:28" x14ac:dyDescent="0.25">
      <c r="A355" s="27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</row>
    <row r="356" spans="1:28" x14ac:dyDescent="0.25">
      <c r="A356" s="27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</row>
    <row r="357" spans="1:28" x14ac:dyDescent="0.25">
      <c r="A357" s="27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</row>
    <row r="358" spans="1:28" x14ac:dyDescent="0.25">
      <c r="A358" s="27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</row>
    <row r="359" spans="1:28" x14ac:dyDescent="0.25">
      <c r="A359" s="27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</row>
    <row r="360" spans="1:28" x14ac:dyDescent="0.25">
      <c r="A360" s="27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</row>
    <row r="361" spans="1:28" x14ac:dyDescent="0.25">
      <c r="A361" s="27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</row>
    <row r="362" spans="1:28" x14ac:dyDescent="0.25">
      <c r="A362" s="27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</row>
    <row r="363" spans="1:28" x14ac:dyDescent="0.25">
      <c r="A363" s="27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</row>
    <row r="364" spans="1:28" x14ac:dyDescent="0.25">
      <c r="A364" s="27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</row>
    <row r="365" spans="1:28" x14ac:dyDescent="0.25">
      <c r="A365" s="27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</row>
    <row r="366" spans="1:28" x14ac:dyDescent="0.25">
      <c r="A366" s="27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</row>
    <row r="367" spans="1:28" x14ac:dyDescent="0.25">
      <c r="A367" s="27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</row>
    <row r="368" spans="1:28" x14ac:dyDescent="0.25">
      <c r="A368" s="27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</row>
    <row r="369" spans="1:28" x14ac:dyDescent="0.25">
      <c r="A369" s="27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</row>
    <row r="370" spans="1:28" x14ac:dyDescent="0.25">
      <c r="A370" s="27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</row>
    <row r="371" spans="1:28" x14ac:dyDescent="0.25">
      <c r="A371" s="27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</row>
    <row r="372" spans="1:28" x14ac:dyDescent="0.25">
      <c r="A372" s="27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</row>
    <row r="373" spans="1:28" x14ac:dyDescent="0.25">
      <c r="A373" s="27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</row>
    <row r="374" spans="1:28" x14ac:dyDescent="0.25">
      <c r="A374" s="27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</row>
    <row r="375" spans="1:28" x14ac:dyDescent="0.25">
      <c r="A375" s="27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</row>
    <row r="376" spans="1:28" x14ac:dyDescent="0.25">
      <c r="A376" s="27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</row>
    <row r="377" spans="1:28" x14ac:dyDescent="0.25">
      <c r="A377" s="27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</row>
    <row r="378" spans="1:28" x14ac:dyDescent="0.25">
      <c r="A378" s="27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</row>
    <row r="379" spans="1:28" x14ac:dyDescent="0.25">
      <c r="A379" s="27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</row>
    <row r="380" spans="1:28" x14ac:dyDescent="0.25">
      <c r="A380" s="27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</row>
    <row r="381" spans="1:28" x14ac:dyDescent="0.25">
      <c r="A381" s="27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</row>
    <row r="382" spans="1:28" x14ac:dyDescent="0.25">
      <c r="A382" s="27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</row>
    <row r="383" spans="1:28" x14ac:dyDescent="0.25">
      <c r="A383" s="27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</row>
    <row r="384" spans="1:28" x14ac:dyDescent="0.25">
      <c r="A384" s="27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</row>
    <row r="385" spans="1:28" x14ac:dyDescent="0.25">
      <c r="A385" s="27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</row>
    <row r="386" spans="1:28" x14ac:dyDescent="0.25">
      <c r="A386" s="27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</row>
    <row r="387" spans="1:28" x14ac:dyDescent="0.25">
      <c r="A387" s="27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</row>
    <row r="388" spans="1:28" x14ac:dyDescent="0.25">
      <c r="A388" s="27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</row>
    <row r="389" spans="1:28" x14ac:dyDescent="0.25">
      <c r="A389" s="27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</row>
    <row r="390" spans="1:28" x14ac:dyDescent="0.25">
      <c r="A390" s="27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</row>
    <row r="391" spans="1:28" x14ac:dyDescent="0.25">
      <c r="A391" s="27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</row>
    <row r="392" spans="1:28" x14ac:dyDescent="0.25">
      <c r="A392" s="27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</row>
    <row r="393" spans="1:28" x14ac:dyDescent="0.25">
      <c r="A393" s="27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</row>
    <row r="394" spans="1:28" x14ac:dyDescent="0.25">
      <c r="A394" s="27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</row>
    <row r="395" spans="1:28" x14ac:dyDescent="0.25">
      <c r="A395" s="27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</row>
    <row r="396" spans="1:28" x14ac:dyDescent="0.25">
      <c r="A396" s="27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</row>
    <row r="397" spans="1:28" x14ac:dyDescent="0.25">
      <c r="A397" s="27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</row>
    <row r="398" spans="1:28" x14ac:dyDescent="0.25">
      <c r="A398" s="27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</row>
    <row r="399" spans="1:28" x14ac:dyDescent="0.25">
      <c r="A399" s="27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</row>
    <row r="400" spans="1:28" x14ac:dyDescent="0.25">
      <c r="A400" s="27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</row>
    <row r="401" spans="1:28" x14ac:dyDescent="0.25">
      <c r="A401" s="27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</row>
    <row r="402" spans="1:28" x14ac:dyDescent="0.25">
      <c r="A402" s="27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</row>
    <row r="403" spans="1:28" x14ac:dyDescent="0.25">
      <c r="A403" s="27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</row>
    <row r="404" spans="1:28" x14ac:dyDescent="0.25">
      <c r="A404" s="27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</row>
    <row r="405" spans="1:28" x14ac:dyDescent="0.25">
      <c r="A405" s="27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</row>
    <row r="406" spans="1:28" x14ac:dyDescent="0.25">
      <c r="A406" s="27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</row>
    <row r="407" spans="1:28" x14ac:dyDescent="0.25">
      <c r="A407" s="27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</row>
    <row r="408" spans="1:28" x14ac:dyDescent="0.25">
      <c r="A408" s="27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</row>
    <row r="409" spans="1:28" x14ac:dyDescent="0.25">
      <c r="A409" s="27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</row>
    <row r="410" spans="1:28" x14ac:dyDescent="0.25">
      <c r="A410" s="27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</row>
    <row r="411" spans="1:28" x14ac:dyDescent="0.25">
      <c r="A411" s="27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</row>
    <row r="412" spans="1:28" x14ac:dyDescent="0.25">
      <c r="A412" s="27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</row>
    <row r="413" spans="1:28" x14ac:dyDescent="0.25">
      <c r="A413" s="27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</row>
    <row r="414" spans="1:28" x14ac:dyDescent="0.25">
      <c r="A414" s="27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</row>
    <row r="415" spans="1:28" x14ac:dyDescent="0.25">
      <c r="A415" s="27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</row>
    <row r="416" spans="1:28" x14ac:dyDescent="0.25">
      <c r="A416" s="27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</row>
    <row r="417" spans="1:28" x14ac:dyDescent="0.25">
      <c r="A417" s="27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</row>
    <row r="418" spans="1:28" x14ac:dyDescent="0.25">
      <c r="A418" s="27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</row>
    <row r="419" spans="1:28" x14ac:dyDescent="0.25">
      <c r="A419" s="27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</row>
    <row r="420" spans="1:28" x14ac:dyDescent="0.25">
      <c r="A420" s="27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</row>
    <row r="421" spans="1:28" x14ac:dyDescent="0.25">
      <c r="A421" s="27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</row>
    <row r="422" spans="1:28" x14ac:dyDescent="0.25">
      <c r="A422" s="27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</row>
    <row r="423" spans="1:28" x14ac:dyDescent="0.25">
      <c r="A423" s="27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</row>
    <row r="424" spans="1:28" x14ac:dyDescent="0.25"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</row>
    <row r="425" spans="1:28" x14ac:dyDescent="0.25"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</row>
    <row r="426" spans="1:28" x14ac:dyDescent="0.25"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</row>
    <row r="427" spans="1:28" x14ac:dyDescent="0.25"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</row>
    <row r="428" spans="1:28" x14ac:dyDescent="0.25"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</row>
    <row r="429" spans="1:28" x14ac:dyDescent="0.25">
      <c r="B429" s="59"/>
      <c r="C429" s="59"/>
      <c r="D429" s="59"/>
      <c r="E429" s="59"/>
      <c r="F429" s="59"/>
      <c r="G429" s="59"/>
      <c r="H429" s="59"/>
      <c r="I429" s="59"/>
      <c r="J429" s="59"/>
    </row>
  </sheetData>
  <sortState xmlns:xlrd2="http://schemas.microsoft.com/office/spreadsheetml/2017/richdata2" columnSort="1" ref="D63:BI428">
    <sortCondition ref="D63:BI63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ACCB-FD43-47CE-815C-F01D2EB44CE7}">
  <dimension ref="A1:CS6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31" sqref="Q31"/>
    </sheetView>
  </sheetViews>
  <sheetFormatPr defaultColWidth="8.85546875" defaultRowHeight="15" x14ac:dyDescent="0.25"/>
  <cols>
    <col min="1" max="1" width="19" style="87" customWidth="1"/>
    <col min="2" max="2" width="9.42578125" style="87" bestFit="1" customWidth="1"/>
    <col min="3" max="5" width="9.28515625" style="87" bestFit="1" customWidth="1"/>
    <col min="6" max="6" width="9.7109375" style="87" customWidth="1"/>
    <col min="7" max="7" width="10.5703125" style="87" customWidth="1"/>
    <col min="8" max="8" width="9.28515625" style="87" bestFit="1" customWidth="1"/>
    <col min="9" max="9" width="10.42578125" style="83" customWidth="1"/>
    <col min="10" max="10" width="9.7109375" style="83" customWidth="1"/>
    <col min="11" max="11" width="11.42578125" style="83" customWidth="1"/>
    <col min="12" max="12" width="11.5703125" style="83" customWidth="1"/>
    <col min="13" max="14" width="9" style="85" customWidth="1"/>
    <col min="15" max="15" width="9" style="83" customWidth="1"/>
    <col min="16" max="16" width="8.85546875" style="87"/>
    <col min="17" max="17" width="19.7109375" style="87" customWidth="1"/>
    <col min="18" max="18" width="6" style="87" bestFit="1" customWidth="1"/>
    <col min="19" max="19" width="6.7109375" style="87" bestFit="1" customWidth="1"/>
    <col min="20" max="20" width="9.7109375" style="87" bestFit="1" customWidth="1"/>
    <col min="21" max="21" width="5.7109375" style="88" bestFit="1" customWidth="1"/>
    <col min="22" max="22" width="14.5703125" style="88" bestFit="1" customWidth="1"/>
    <col min="23" max="23" width="5.7109375" style="88" bestFit="1" customWidth="1"/>
    <col min="24" max="24" width="5.7109375" style="88" customWidth="1"/>
    <col min="25" max="25" width="6.7109375" style="88" bestFit="1" customWidth="1"/>
    <col min="26" max="26" width="12.85546875" style="88" bestFit="1" customWidth="1"/>
    <col min="27" max="27" width="7.7109375" style="88" bestFit="1" customWidth="1"/>
    <col min="28" max="28" width="9.28515625" style="88" bestFit="1" customWidth="1"/>
    <col min="29" max="30" width="6.7109375" style="88" bestFit="1" customWidth="1"/>
    <col min="31" max="31" width="5.7109375" style="88" bestFit="1" customWidth="1"/>
    <col min="32" max="32" width="6.7109375" style="88" bestFit="1" customWidth="1"/>
    <col min="33" max="33" width="6.7109375" style="88" customWidth="1"/>
    <col min="34" max="34" width="6.7109375" style="88" bestFit="1" customWidth="1"/>
    <col min="35" max="35" width="15.42578125" style="88" bestFit="1" customWidth="1"/>
    <col min="36" max="36" width="6.5703125" style="88" bestFit="1" customWidth="1"/>
    <col min="37" max="37" width="6.7109375" style="88" bestFit="1" customWidth="1"/>
    <col min="38" max="38" width="5.140625" style="88" bestFit="1" customWidth="1"/>
    <col min="39" max="39" width="5.140625" style="88" customWidth="1"/>
    <col min="40" max="40" width="5.7109375" style="88" bestFit="1" customWidth="1"/>
    <col min="41" max="41" width="6.7109375" style="88" bestFit="1" customWidth="1"/>
    <col min="42" max="42" width="6.140625" style="88" bestFit="1" customWidth="1"/>
    <col min="43" max="43" width="6.85546875" style="88" bestFit="1" customWidth="1"/>
    <col min="44" max="44" width="9.28515625" style="88" bestFit="1" customWidth="1"/>
    <col min="45" max="45" width="7.7109375" style="88" bestFit="1" customWidth="1"/>
    <col min="46" max="46" width="9.28515625" style="88" bestFit="1" customWidth="1"/>
    <col min="47" max="47" width="6" style="88" bestFit="1" customWidth="1"/>
    <col min="48" max="48" width="6.7109375" style="88" bestFit="1" customWidth="1"/>
    <col min="49" max="49" width="5.7109375" style="88" bestFit="1" customWidth="1"/>
    <col min="50" max="50" width="7.7109375" style="88" bestFit="1" customWidth="1"/>
    <col min="51" max="52" width="5.7109375" style="88" bestFit="1" customWidth="1"/>
    <col min="53" max="53" width="6.7109375" style="88" bestFit="1" customWidth="1"/>
    <col min="54" max="54" width="5.7109375" style="88" bestFit="1" customWidth="1"/>
    <col min="55" max="55" width="5.85546875" style="88" bestFit="1" customWidth="1"/>
    <col min="56" max="56" width="5.7109375" style="88" bestFit="1" customWidth="1"/>
    <col min="57" max="59" width="7.7109375" style="88" bestFit="1" customWidth="1"/>
    <col min="60" max="60" width="5.140625" style="88" bestFit="1" customWidth="1"/>
    <col min="61" max="61" width="5.28515625" style="88" bestFit="1" customWidth="1"/>
    <col min="62" max="62" width="8.7109375" style="88" bestFit="1" customWidth="1"/>
    <col min="63" max="63" width="5.7109375" style="88" bestFit="1" customWidth="1"/>
    <col min="64" max="64" width="7.85546875" style="88" bestFit="1" customWidth="1"/>
    <col min="65" max="65" width="5.85546875" style="88" bestFit="1" customWidth="1"/>
    <col min="66" max="66" width="6" style="88" bestFit="1" customWidth="1"/>
    <col min="67" max="70" width="6.7109375" style="88" bestFit="1" customWidth="1"/>
    <col min="71" max="71" width="5.7109375" style="88" bestFit="1" customWidth="1"/>
    <col min="72" max="72" width="7.7109375" style="88" bestFit="1" customWidth="1"/>
    <col min="73" max="73" width="8" style="88" bestFit="1" customWidth="1"/>
    <col min="74" max="74" width="5.7109375" style="88" bestFit="1" customWidth="1"/>
    <col min="75" max="76" width="6.7109375" style="88" bestFit="1" customWidth="1"/>
    <col min="77" max="78" width="6.7109375" style="88" customWidth="1"/>
    <col min="79" max="79" width="9.140625" style="88" bestFit="1" customWidth="1"/>
    <col min="80" max="80" width="7.140625" style="88" bestFit="1" customWidth="1"/>
    <col min="81" max="81" width="6.7109375" style="88" customWidth="1"/>
    <col min="82" max="91" width="8.85546875" style="87"/>
    <col min="92" max="92" width="8.85546875" style="83"/>
    <col min="93" max="93" width="8.85546875" style="87"/>
    <col min="94" max="94" width="8.85546875" style="83"/>
    <col min="95" max="96" width="8.85546875" style="87"/>
    <col min="97" max="97" width="8.85546875" style="83"/>
    <col min="98" max="16384" width="8.85546875" style="87"/>
  </cols>
  <sheetData>
    <row r="1" spans="1:97" x14ac:dyDescent="0.25">
      <c r="B1" s="87" t="s">
        <v>489</v>
      </c>
      <c r="I1" s="87"/>
      <c r="J1" s="87"/>
      <c r="K1" s="87"/>
      <c r="L1" s="87"/>
      <c r="M1" s="87"/>
      <c r="N1" s="87"/>
      <c r="O1" s="87"/>
      <c r="Q1" s="87" t="s">
        <v>490</v>
      </c>
      <c r="CF1" s="87" t="s">
        <v>310</v>
      </c>
    </row>
    <row r="2" spans="1:97" x14ac:dyDescent="0.25">
      <c r="A2" s="87" t="s">
        <v>227</v>
      </c>
      <c r="B2" s="87" t="s">
        <v>59</v>
      </c>
      <c r="C2" s="87" t="s">
        <v>57</v>
      </c>
      <c r="D2" s="87" t="s">
        <v>60</v>
      </c>
      <c r="E2" s="87" t="s">
        <v>54</v>
      </c>
      <c r="F2" s="87" t="s">
        <v>53</v>
      </c>
      <c r="G2" s="87" t="s">
        <v>61</v>
      </c>
      <c r="H2" s="87" t="s">
        <v>62</v>
      </c>
      <c r="I2" s="83" t="s">
        <v>63</v>
      </c>
      <c r="J2" s="83" t="s">
        <v>64</v>
      </c>
      <c r="K2" s="83" t="s">
        <v>65</v>
      </c>
      <c r="L2" s="83" t="s">
        <v>68</v>
      </c>
      <c r="M2" s="85" t="s">
        <v>311</v>
      </c>
      <c r="N2" s="85" t="s">
        <v>314</v>
      </c>
      <c r="O2" s="83" t="s">
        <v>321</v>
      </c>
      <c r="Q2" s="87" t="s">
        <v>226</v>
      </c>
      <c r="R2" s="87" t="s">
        <v>458</v>
      </c>
      <c r="S2" s="87" t="s">
        <v>360</v>
      </c>
      <c r="T2" s="87" t="s">
        <v>178</v>
      </c>
      <c r="U2" s="87" t="s">
        <v>131</v>
      </c>
      <c r="V2" s="87" t="s">
        <v>132</v>
      </c>
      <c r="W2" s="87" t="s">
        <v>133</v>
      </c>
      <c r="X2" s="87" t="s">
        <v>335</v>
      </c>
      <c r="Y2" s="87" t="s">
        <v>361</v>
      </c>
      <c r="Z2" s="87" t="s">
        <v>179</v>
      </c>
      <c r="AA2" s="87" t="s">
        <v>134</v>
      </c>
      <c r="AB2" s="87" t="s">
        <v>59</v>
      </c>
      <c r="AC2" s="87" t="s">
        <v>136</v>
      </c>
      <c r="AD2" s="87" t="s">
        <v>137</v>
      </c>
      <c r="AE2" s="87" t="s">
        <v>362</v>
      </c>
      <c r="AF2" s="87" t="s">
        <v>138</v>
      </c>
      <c r="AG2" s="87" t="s">
        <v>459</v>
      </c>
      <c r="AH2" s="87" t="s">
        <v>139</v>
      </c>
      <c r="AI2" s="87" t="s">
        <v>140</v>
      </c>
      <c r="AJ2" s="87" t="s">
        <v>141</v>
      </c>
      <c r="AK2" s="87" t="s">
        <v>142</v>
      </c>
      <c r="AL2" s="87" t="s">
        <v>143</v>
      </c>
      <c r="AM2" s="87" t="s">
        <v>460</v>
      </c>
      <c r="AN2" s="87" t="s">
        <v>363</v>
      </c>
      <c r="AO2" s="87" t="s">
        <v>144</v>
      </c>
      <c r="AP2" s="87" t="s">
        <v>368</v>
      </c>
      <c r="AQ2" s="87" t="s">
        <v>461</v>
      </c>
      <c r="AR2" s="87" t="s">
        <v>145</v>
      </c>
      <c r="AS2" s="87" t="s">
        <v>146</v>
      </c>
      <c r="AT2" s="87" t="s">
        <v>60</v>
      </c>
      <c r="AU2" s="87" t="s">
        <v>147</v>
      </c>
      <c r="AV2" s="87" t="s">
        <v>148</v>
      </c>
      <c r="AW2" s="87" t="s">
        <v>149</v>
      </c>
      <c r="AX2" s="87" t="s">
        <v>150</v>
      </c>
      <c r="AY2" s="87" t="s">
        <v>151</v>
      </c>
      <c r="AZ2" s="87" t="s">
        <v>152</v>
      </c>
      <c r="BA2" s="87" t="s">
        <v>153</v>
      </c>
      <c r="BB2" s="87" t="s">
        <v>154</v>
      </c>
      <c r="BC2" s="87" t="s">
        <v>155</v>
      </c>
      <c r="BD2" s="87" t="s">
        <v>156</v>
      </c>
      <c r="BE2" s="87" t="s">
        <v>54</v>
      </c>
      <c r="BF2" s="87" t="s">
        <v>53</v>
      </c>
      <c r="BG2" s="87" t="s">
        <v>157</v>
      </c>
      <c r="BH2" s="87" t="s">
        <v>158</v>
      </c>
      <c r="BI2" s="87" t="s">
        <v>159</v>
      </c>
      <c r="BJ2" s="87" t="s">
        <v>160</v>
      </c>
      <c r="BK2" s="87" t="s">
        <v>161</v>
      </c>
      <c r="BL2" s="87" t="s">
        <v>162</v>
      </c>
      <c r="BM2" s="87" t="s">
        <v>163</v>
      </c>
      <c r="BN2" s="87" t="s">
        <v>164</v>
      </c>
      <c r="BO2" s="87" t="s">
        <v>165</v>
      </c>
      <c r="BP2" s="87" t="s">
        <v>364</v>
      </c>
      <c r="BQ2" s="87" t="s">
        <v>166</v>
      </c>
      <c r="BR2" s="87" t="s">
        <v>167</v>
      </c>
      <c r="BS2" s="87" t="s">
        <v>168</v>
      </c>
      <c r="BT2" s="87" t="s">
        <v>61</v>
      </c>
      <c r="BU2" s="87" t="s">
        <v>369</v>
      </c>
      <c r="BV2" s="87" t="s">
        <v>169</v>
      </c>
      <c r="BW2" s="87" t="s">
        <v>170</v>
      </c>
      <c r="BX2" s="87" t="s">
        <v>171</v>
      </c>
      <c r="BY2" s="87" t="s">
        <v>172</v>
      </c>
      <c r="BZ2" s="87" t="s">
        <v>173</v>
      </c>
      <c r="CA2" s="87" t="s">
        <v>174</v>
      </c>
      <c r="CB2" s="87" t="s">
        <v>370</v>
      </c>
      <c r="CE2" s="34" t="s">
        <v>141</v>
      </c>
      <c r="CF2" s="87" t="s">
        <v>59</v>
      </c>
      <c r="CH2" s="87" t="s">
        <v>60</v>
      </c>
      <c r="CI2" s="87" t="s">
        <v>54</v>
      </c>
      <c r="CJ2" s="87" t="s">
        <v>53</v>
      </c>
      <c r="CK2" s="87" t="s">
        <v>61</v>
      </c>
      <c r="CL2" s="87" t="s">
        <v>62</v>
      </c>
      <c r="CN2" s="83" t="s">
        <v>65</v>
      </c>
      <c r="CP2" s="83" t="s">
        <v>68</v>
      </c>
      <c r="CQ2" s="87" t="s">
        <v>311</v>
      </c>
      <c r="CR2" s="87" t="s">
        <v>314</v>
      </c>
      <c r="CS2" s="83" t="s">
        <v>321</v>
      </c>
    </row>
    <row r="3" spans="1:97" x14ac:dyDescent="0.25">
      <c r="A3" s="87" t="s">
        <v>0</v>
      </c>
      <c r="B3" s="88">
        <v>11088.623820000001</v>
      </c>
      <c r="C3" s="88"/>
      <c r="D3" s="88">
        <v>4208.9331429000003</v>
      </c>
      <c r="E3" s="88">
        <v>371.39839289000003</v>
      </c>
      <c r="F3" s="88">
        <v>338.27685135000002</v>
      </c>
      <c r="G3" s="88">
        <v>427.85626989999997</v>
      </c>
      <c r="H3" s="88">
        <v>2110.6171085000001</v>
      </c>
      <c r="I3" s="84">
        <v>87.969735138999994</v>
      </c>
      <c r="J3" s="84">
        <v>37.235357053000001</v>
      </c>
      <c r="K3" s="84">
        <v>254.09766449</v>
      </c>
      <c r="L3" s="84">
        <v>36.978624076999999</v>
      </c>
      <c r="M3" s="86">
        <v>50.211905022000003</v>
      </c>
      <c r="N3" s="86">
        <v>35.217981922</v>
      </c>
      <c r="O3" s="84">
        <v>19.103197519999998</v>
      </c>
      <c r="P3" s="88"/>
      <c r="Q3" s="87" t="s">
        <v>0</v>
      </c>
      <c r="R3" s="87">
        <v>0</v>
      </c>
      <c r="S3" s="88">
        <v>7.8270264357263901</v>
      </c>
      <c r="T3" s="88">
        <v>50.141487761749801</v>
      </c>
      <c r="U3" s="88">
        <v>90.761961687890405</v>
      </c>
      <c r="V3" s="88">
        <v>90.761961687890405</v>
      </c>
      <c r="W3" s="88">
        <v>124.35565655756</v>
      </c>
      <c r="X3" s="88">
        <v>0</v>
      </c>
      <c r="Y3" s="88">
        <v>35.723534181216699</v>
      </c>
      <c r="Z3" s="88">
        <v>35.168607225217301</v>
      </c>
      <c r="AA3" s="88">
        <v>0.10410256829847001</v>
      </c>
      <c r="AB3" s="88">
        <v>11073.0796055225</v>
      </c>
      <c r="AC3" s="88">
        <v>328.16972703147599</v>
      </c>
      <c r="AD3" s="88">
        <v>11.0813100599573</v>
      </c>
      <c r="AE3" s="88">
        <v>83.711050327492401</v>
      </c>
      <c r="AF3" s="88">
        <v>0</v>
      </c>
      <c r="AG3" s="88">
        <v>0</v>
      </c>
      <c r="AH3" s="88">
        <v>261.22607587922698</v>
      </c>
      <c r="AI3" s="88">
        <v>261.22607587922698</v>
      </c>
      <c r="AJ3" s="88">
        <v>33.624272580000998</v>
      </c>
      <c r="AK3" s="88">
        <v>90.860756286637496</v>
      </c>
      <c r="AL3" s="88">
        <v>4.2489169811056101E-3</v>
      </c>
      <c r="AM3" s="88">
        <v>219.088837362546</v>
      </c>
      <c r="AN3" s="88">
        <v>1.5935591356800598E-2</v>
      </c>
      <c r="AO3" s="88">
        <v>38.1827167167216</v>
      </c>
      <c r="AP3" s="88">
        <v>11.4789235074233</v>
      </c>
      <c r="AQ3" s="88">
        <v>2126.4093682247799</v>
      </c>
      <c r="AR3" s="88">
        <v>3782.7287914731801</v>
      </c>
      <c r="AS3" s="88">
        <v>386.67893405699999</v>
      </c>
      <c r="AT3" s="88">
        <v>4203.0319981101802</v>
      </c>
      <c r="AU3" s="88">
        <v>1.6237701195130599E-5</v>
      </c>
      <c r="AV3" s="88">
        <v>133.44317812524599</v>
      </c>
      <c r="AW3" s="88">
        <v>0</v>
      </c>
      <c r="AX3" s="88">
        <v>557.17953982502002</v>
      </c>
      <c r="AY3" s="88">
        <v>0.14440994681569899</v>
      </c>
      <c r="AZ3" s="88">
        <v>6.8046469613143896E-5</v>
      </c>
      <c r="BA3" s="88">
        <v>116.401437509548</v>
      </c>
      <c r="BB3" s="88">
        <v>0.16178224284682799</v>
      </c>
      <c r="BC3" s="88">
        <v>0</v>
      </c>
      <c r="BD3" s="88">
        <v>3.29304025562592</v>
      </c>
      <c r="BE3" s="88">
        <v>370.90312835096398</v>
      </c>
      <c r="BF3" s="88">
        <v>337.82801500197797</v>
      </c>
      <c r="BG3" s="88">
        <v>33.0751133489861</v>
      </c>
      <c r="BH3" s="88">
        <v>0</v>
      </c>
      <c r="BI3" s="88">
        <v>0</v>
      </c>
      <c r="BJ3" s="88">
        <v>107.539953830255</v>
      </c>
      <c r="BK3" s="88">
        <v>0</v>
      </c>
      <c r="BL3" s="88">
        <v>15.968750817198201</v>
      </c>
      <c r="BM3" s="88">
        <v>7.2479453750888698</v>
      </c>
      <c r="BN3" s="88">
        <v>6.2858536405473999E-4</v>
      </c>
      <c r="BO3" s="88">
        <v>63.908691402194698</v>
      </c>
      <c r="BP3" s="88">
        <v>1.65471099735534</v>
      </c>
      <c r="BQ3" s="88">
        <v>4.2831654638249099E-4</v>
      </c>
      <c r="BR3" s="88">
        <v>23.160877346296498</v>
      </c>
      <c r="BS3" s="88">
        <v>1.32772736140919E-6</v>
      </c>
      <c r="BT3" s="88">
        <v>427.25650328133702</v>
      </c>
      <c r="BU3" s="88">
        <v>247.09357174195699</v>
      </c>
      <c r="BV3" s="88">
        <v>0</v>
      </c>
      <c r="BW3" s="88">
        <v>0</v>
      </c>
      <c r="BX3" s="88">
        <v>33.090302001323202</v>
      </c>
      <c r="BY3" s="88">
        <v>0</v>
      </c>
      <c r="BZ3" s="88">
        <v>8.0935993516078</v>
      </c>
      <c r="CA3" s="88">
        <v>2107.6585758814299</v>
      </c>
      <c r="CB3" s="88">
        <v>35.127610291476103</v>
      </c>
      <c r="CE3" s="34">
        <f t="shared" ref="CE3:CE34" si="0">AJ3/AT3</f>
        <v>8.0000039483685975E-3</v>
      </c>
      <c r="CF3" s="79">
        <f t="shared" ref="CF3:CF34" si="1">+(AB3-B3)/B3</f>
        <v>-1.4018163777424135E-3</v>
      </c>
      <c r="CG3" s="79"/>
      <c r="CH3" s="79">
        <f t="shared" ref="CH3:CH34" si="2">+(AT3-D3)/D3</f>
        <v>-1.402052394149978E-3</v>
      </c>
      <c r="CI3" s="79">
        <f t="shared" ref="CI3:CI34" si="3">+(BE3-E3)/E3</f>
        <v>-1.3335128759771706E-3</v>
      </c>
      <c r="CJ3" s="79">
        <f t="shared" ref="CJ3:CJ34" si="4">+(BF3-F3)/F3</f>
        <v>-1.3268313992838086E-3</v>
      </c>
      <c r="CK3" s="79">
        <f t="shared" ref="CK3:CK34" si="5">+(BT3-G3)/G3</f>
        <v>-1.4017946232344192E-3</v>
      </c>
      <c r="CL3" s="79">
        <f t="shared" ref="CL3:CL34" si="6">+(CA3-H3)/H3</f>
        <v>-1.4017381962154168E-3</v>
      </c>
      <c r="CM3" s="79"/>
      <c r="CN3" s="72">
        <f t="shared" ref="CN3:CN34" si="7">+(AI3-K3)/K3</f>
        <v>2.805382490836519E-2</v>
      </c>
      <c r="CO3" s="79"/>
      <c r="CP3" s="72">
        <f t="shared" ref="CP3:CP34" si="8">+(AO3-L3)/L3</f>
        <v>3.2561856201418916E-2</v>
      </c>
      <c r="CQ3" s="79">
        <f t="shared" ref="CQ3:CQ34" si="9">+(T3-M3)/M3</f>
        <v>-1.4024016858023975E-3</v>
      </c>
      <c r="CR3" s="79">
        <f t="shared" ref="CR3:CR34" si="10">+(Z3-N3)/N3</f>
        <v>-1.4019740509849008E-3</v>
      </c>
      <c r="CS3" s="72">
        <f t="shared" ref="CS3:CS34" si="11">+(AP3-O3)/O3</f>
        <v>-0.39910983512548109</v>
      </c>
    </row>
    <row r="4" spans="1:97" x14ac:dyDescent="0.25">
      <c r="A4" s="87" t="s">
        <v>2</v>
      </c>
      <c r="B4" s="88">
        <v>18395.524345000002</v>
      </c>
      <c r="C4" s="88"/>
      <c r="D4" s="88">
        <v>4941.6874580000003</v>
      </c>
      <c r="E4" s="88">
        <v>444.05695079999998</v>
      </c>
      <c r="F4" s="88">
        <v>391.02764765000001</v>
      </c>
      <c r="G4" s="88">
        <v>593.42094495000003</v>
      </c>
      <c r="H4" s="88">
        <v>2198.6390065000001</v>
      </c>
      <c r="I4" s="84">
        <v>86.273851617000005</v>
      </c>
      <c r="J4" s="84">
        <v>38.640051884000002</v>
      </c>
      <c r="K4" s="84">
        <v>249.64316948000001</v>
      </c>
      <c r="L4" s="84">
        <v>36.056185562000003</v>
      </c>
      <c r="M4" s="86">
        <v>48.986987225</v>
      </c>
      <c r="N4" s="86">
        <v>34.810557545999998</v>
      </c>
      <c r="O4" s="84">
        <v>24.97767056</v>
      </c>
      <c r="P4" s="88"/>
      <c r="Q4" s="87" t="s">
        <v>2</v>
      </c>
      <c r="R4" s="87">
        <v>0</v>
      </c>
      <c r="S4" s="88">
        <v>8.0583697138826498</v>
      </c>
      <c r="T4" s="88">
        <v>48.923034594245003</v>
      </c>
      <c r="U4" s="88">
        <v>94.500644902168901</v>
      </c>
      <c r="V4" s="88">
        <v>94.500644902168901</v>
      </c>
      <c r="W4" s="88">
        <v>128.839253472114</v>
      </c>
      <c r="X4" s="88">
        <v>0</v>
      </c>
      <c r="Y4" s="88">
        <v>37.195251169583301</v>
      </c>
      <c r="Z4" s="88">
        <v>34.765331648558004</v>
      </c>
      <c r="AA4" s="88">
        <v>0.59296794716482604</v>
      </c>
      <c r="AB4" s="88">
        <v>18371.5979199832</v>
      </c>
      <c r="AC4" s="88">
        <v>338.94723118617298</v>
      </c>
      <c r="AD4" s="88">
        <v>11.5456318668867</v>
      </c>
      <c r="AE4" s="88">
        <v>86.828433402872705</v>
      </c>
      <c r="AF4" s="88">
        <v>0</v>
      </c>
      <c r="AG4" s="88">
        <v>0</v>
      </c>
      <c r="AH4" s="88">
        <v>269.51062769516602</v>
      </c>
      <c r="AI4" s="88">
        <v>269.51062769516602</v>
      </c>
      <c r="AJ4" s="88">
        <v>39.482091716419397</v>
      </c>
      <c r="AK4" s="88">
        <v>94.561242857446899</v>
      </c>
      <c r="AL4" s="88">
        <v>2.4201880769144299E-2</v>
      </c>
      <c r="AM4" s="88">
        <v>226.20328778233699</v>
      </c>
      <c r="AN4" s="88">
        <v>0.107368226879097</v>
      </c>
      <c r="AO4" s="88">
        <v>39.311227709337501</v>
      </c>
      <c r="AP4" s="88">
        <v>11.8337475079186</v>
      </c>
      <c r="AQ4" s="88">
        <v>2215.2237448590899</v>
      </c>
      <c r="AR4" s="88">
        <v>4441.71340509334</v>
      </c>
      <c r="AS4" s="88">
        <v>454.04114442809299</v>
      </c>
      <c r="AT4" s="88">
        <v>4935.2366412378497</v>
      </c>
      <c r="AU4" s="88">
        <v>1.09404057658809E-4</v>
      </c>
      <c r="AV4" s="88">
        <v>138.15256687522901</v>
      </c>
      <c r="AW4" s="88">
        <v>0</v>
      </c>
      <c r="AX4" s="88">
        <v>588.70971606269904</v>
      </c>
      <c r="AY4" s="88">
        <v>0.16703228373484999</v>
      </c>
      <c r="AZ4" s="88">
        <v>4.6067749199446599E-4</v>
      </c>
      <c r="BA4" s="88">
        <v>135.00661682347001</v>
      </c>
      <c r="BB4" s="88">
        <v>0.18601763548780001</v>
      </c>
      <c r="BC4" s="88">
        <v>0</v>
      </c>
      <c r="BD4" s="88">
        <v>3.7732079641969301</v>
      </c>
      <c r="BE4" s="88">
        <v>443.50881640046799</v>
      </c>
      <c r="BF4" s="88">
        <v>390.548435029524</v>
      </c>
      <c r="BG4" s="88">
        <v>52.960381370944098</v>
      </c>
      <c r="BH4" s="88">
        <v>0</v>
      </c>
      <c r="BI4" s="88">
        <v>0</v>
      </c>
      <c r="BJ4" s="88">
        <v>123.676593085203</v>
      </c>
      <c r="BK4" s="88">
        <v>0</v>
      </c>
      <c r="BL4" s="88">
        <v>18.569002625704702</v>
      </c>
      <c r="BM4" s="88">
        <v>8.30463582411525</v>
      </c>
      <c r="BN4" s="88">
        <v>3.9710026182862299E-3</v>
      </c>
      <c r="BO4" s="88">
        <v>74.314621004535894</v>
      </c>
      <c r="BP4" s="88">
        <v>1.70361590504908</v>
      </c>
      <c r="BQ4" s="88">
        <v>2.4118948561318802E-3</v>
      </c>
      <c r="BR4" s="88">
        <v>26.543855219167</v>
      </c>
      <c r="BS4" s="88">
        <v>8.9889419228382304E-6</v>
      </c>
      <c r="BT4" s="88">
        <v>592.64739044318401</v>
      </c>
      <c r="BU4" s="88">
        <v>261.69090846032901</v>
      </c>
      <c r="BV4" s="88">
        <v>0</v>
      </c>
      <c r="BW4" s="88">
        <v>0</v>
      </c>
      <c r="BX4" s="88">
        <v>35.245759117970699</v>
      </c>
      <c r="BY4" s="88">
        <v>0</v>
      </c>
      <c r="BZ4" s="88">
        <v>9.3078172142865991</v>
      </c>
      <c r="CA4" s="88">
        <v>2195.7850567965702</v>
      </c>
      <c r="CB4" s="88">
        <v>37.673848257341298</v>
      </c>
      <c r="CE4" s="34">
        <f t="shared" si="0"/>
        <v>8.0000402384993938E-3</v>
      </c>
      <c r="CF4" s="79">
        <f t="shared" si="1"/>
        <v>-1.3006655623439723E-3</v>
      </c>
      <c r="CG4" s="79"/>
      <c r="CH4" s="79">
        <f t="shared" si="2"/>
        <v>-1.3053874444664808E-3</v>
      </c>
      <c r="CI4" s="79">
        <f t="shared" si="3"/>
        <v>-1.234378605141719E-3</v>
      </c>
      <c r="CJ4" s="79">
        <f t="shared" si="4"/>
        <v>-1.2255210682824596E-3</v>
      </c>
      <c r="CK4" s="79">
        <f t="shared" si="5"/>
        <v>-1.3035510684261471E-3</v>
      </c>
      <c r="CL4" s="79">
        <f t="shared" si="6"/>
        <v>-1.2980528840762482E-3</v>
      </c>
      <c r="CM4" s="79"/>
      <c r="CN4" s="72">
        <f t="shared" si="7"/>
        <v>7.9583424038996903E-2</v>
      </c>
      <c r="CO4" s="79"/>
      <c r="CP4" s="72">
        <f t="shared" si="8"/>
        <v>9.0276941295976174E-2</v>
      </c>
      <c r="CQ4" s="79">
        <f t="shared" si="9"/>
        <v>-1.3055024278439309E-3</v>
      </c>
      <c r="CR4" s="79">
        <f t="shared" si="10"/>
        <v>-1.2992006055126111E-3</v>
      </c>
      <c r="CS4" s="72">
        <f t="shared" si="11"/>
        <v>-0.52622693619518213</v>
      </c>
    </row>
    <row r="5" spans="1:97" x14ac:dyDescent="0.25">
      <c r="A5" s="87" t="s">
        <v>3</v>
      </c>
      <c r="B5" s="88">
        <v>6704.6379840999998</v>
      </c>
      <c r="C5" s="88"/>
      <c r="D5" s="88">
        <v>994.58157806999998</v>
      </c>
      <c r="E5" s="88">
        <v>164.51829996999999</v>
      </c>
      <c r="F5" s="88">
        <v>138.08678842</v>
      </c>
      <c r="G5" s="88">
        <v>118.21694209</v>
      </c>
      <c r="H5" s="88">
        <v>543.41907962000005</v>
      </c>
      <c r="I5" s="84">
        <v>20.998725458999999</v>
      </c>
      <c r="J5" s="84">
        <v>10.669143005</v>
      </c>
      <c r="K5" s="84">
        <v>61.072847209000003</v>
      </c>
      <c r="L5" s="84">
        <v>8.7015470410999995</v>
      </c>
      <c r="M5" s="86">
        <v>11.842847831</v>
      </c>
      <c r="N5" s="86">
        <v>8.7418569578999996</v>
      </c>
      <c r="O5" s="84">
        <v>10.047307942</v>
      </c>
      <c r="P5" s="88"/>
      <c r="Q5" s="87" t="s">
        <v>3</v>
      </c>
      <c r="R5" s="87">
        <v>0</v>
      </c>
      <c r="S5" s="88">
        <v>2.0091437154965499</v>
      </c>
      <c r="T5" s="88">
        <v>11.8262368818665</v>
      </c>
      <c r="U5" s="88">
        <v>23.353717549081601</v>
      </c>
      <c r="V5" s="88">
        <v>23.353717549081601</v>
      </c>
      <c r="W5" s="88">
        <v>31.9638747196067</v>
      </c>
      <c r="X5" s="88">
        <v>0</v>
      </c>
      <c r="Y5" s="88">
        <v>9.1968649802650795</v>
      </c>
      <c r="Z5" s="88">
        <v>8.7296112648403597</v>
      </c>
      <c r="AA5" s="88">
        <v>5.9257015890376401E-2</v>
      </c>
      <c r="AB5" s="88">
        <v>6695.23911355368</v>
      </c>
      <c r="AC5" s="88">
        <v>84.308022802113101</v>
      </c>
      <c r="AD5" s="88">
        <v>2.8536528332625202</v>
      </c>
      <c r="AE5" s="88">
        <v>21.529487951772001</v>
      </c>
      <c r="AF5" s="88">
        <v>0</v>
      </c>
      <c r="AG5" s="88">
        <v>0</v>
      </c>
      <c r="AH5" s="88">
        <v>67.084624068670706</v>
      </c>
      <c r="AI5" s="88">
        <v>67.084624068670706</v>
      </c>
      <c r="AJ5" s="88">
        <v>7.9454921765501103</v>
      </c>
      <c r="AK5" s="88">
        <v>23.390721275954899</v>
      </c>
      <c r="AL5" s="88">
        <v>2.4185645469199401E-3</v>
      </c>
      <c r="AM5" s="88">
        <v>56.272983224158402</v>
      </c>
      <c r="AN5" s="88">
        <v>8.8921559492663397E-3</v>
      </c>
      <c r="AO5" s="88">
        <v>9.80123375346637</v>
      </c>
      <c r="AP5" s="88">
        <v>2.9473816551346399</v>
      </c>
      <c r="AQ5" s="88">
        <v>547.47938674052102</v>
      </c>
      <c r="AR5" s="88">
        <v>893.86830301962402</v>
      </c>
      <c r="AS5" s="88">
        <v>91.373229939480098</v>
      </c>
      <c r="AT5" s="88">
        <v>993.18702513565495</v>
      </c>
      <c r="AU5" s="88">
        <v>9.0608452058790602E-6</v>
      </c>
      <c r="AV5" s="88">
        <v>34.301880457198799</v>
      </c>
      <c r="AW5" s="88">
        <v>0</v>
      </c>
      <c r="AX5" s="88">
        <v>144.00848389499399</v>
      </c>
      <c r="AY5" s="88">
        <v>5.8949445787915299E-2</v>
      </c>
      <c r="AZ5" s="88">
        <v>3.7953560062170401E-5</v>
      </c>
      <c r="BA5" s="88">
        <v>47.524131681321798</v>
      </c>
      <c r="BB5" s="88">
        <v>6.60077767158187E-2</v>
      </c>
      <c r="BC5" s="88">
        <v>0</v>
      </c>
      <c r="BD5" s="88">
        <v>1.34319218141393</v>
      </c>
      <c r="BE5" s="88">
        <v>164.298027582961</v>
      </c>
      <c r="BF5" s="88">
        <v>137.90355978282099</v>
      </c>
      <c r="BG5" s="88">
        <v>26.3944678001399</v>
      </c>
      <c r="BH5" s="88">
        <v>0</v>
      </c>
      <c r="BI5" s="88">
        <v>0</v>
      </c>
      <c r="BJ5" s="88">
        <v>43.880729770256302</v>
      </c>
      <c r="BK5" s="88">
        <v>0</v>
      </c>
      <c r="BL5" s="88">
        <v>6.5225162692471699</v>
      </c>
      <c r="BM5" s="88">
        <v>2.95634757235073</v>
      </c>
      <c r="BN5" s="88">
        <v>3.5370939032281098E-4</v>
      </c>
      <c r="BO5" s="88">
        <v>26.103835049003202</v>
      </c>
      <c r="BP5" s="88">
        <v>0.42475322073979099</v>
      </c>
      <c r="BQ5" s="88">
        <v>2.44218419446199E-4</v>
      </c>
      <c r="BR5" s="88">
        <v>9.4472134147941098</v>
      </c>
      <c r="BS5" s="88">
        <v>7.4056062941957805E-7</v>
      </c>
      <c r="BT5" s="88">
        <v>118.05114363736</v>
      </c>
      <c r="BU5" s="88">
        <v>63.9098622371258</v>
      </c>
      <c r="BV5" s="88">
        <v>0</v>
      </c>
      <c r="BW5" s="88">
        <v>0</v>
      </c>
      <c r="BX5" s="88">
        <v>8.5688542024954604</v>
      </c>
      <c r="BY5" s="88">
        <v>0</v>
      </c>
      <c r="BZ5" s="88">
        <v>2.1365456936092002</v>
      </c>
      <c r="CA5" s="88">
        <v>542.65715136846404</v>
      </c>
      <c r="CB5" s="88">
        <v>9.1151946571259899</v>
      </c>
      <c r="CE5" s="34">
        <f t="shared" si="0"/>
        <v>7.9999959478577274E-3</v>
      </c>
      <c r="CF5" s="79">
        <f t="shared" si="1"/>
        <v>-1.4018460905136363E-3</v>
      </c>
      <c r="CG5" s="79"/>
      <c r="CH5" s="79">
        <f t="shared" si="2"/>
        <v>-1.4021503766952724E-3</v>
      </c>
      <c r="CI5" s="79">
        <f t="shared" si="3"/>
        <v>-1.3388929199922178E-3</v>
      </c>
      <c r="CJ5" s="79">
        <f t="shared" si="4"/>
        <v>-1.3269092523298565E-3</v>
      </c>
      <c r="CK5" s="79">
        <f t="shared" si="5"/>
        <v>-1.4024931596841666E-3</v>
      </c>
      <c r="CL5" s="79">
        <f t="shared" si="6"/>
        <v>-1.4021006624736175E-3</v>
      </c>
      <c r="CM5" s="79"/>
      <c r="CN5" s="72">
        <f t="shared" si="7"/>
        <v>9.8436164914623106E-2</v>
      </c>
      <c r="CO5" s="79"/>
      <c r="CP5" s="72">
        <f t="shared" si="8"/>
        <v>0.12637829884412766</v>
      </c>
      <c r="CQ5" s="79">
        <f t="shared" si="9"/>
        <v>-1.4026144193138789E-3</v>
      </c>
      <c r="CR5" s="79">
        <f t="shared" si="10"/>
        <v>-1.4008114201152137E-3</v>
      </c>
      <c r="CS5" s="72">
        <f t="shared" si="11"/>
        <v>-0.70664961478746724</v>
      </c>
    </row>
    <row r="6" spans="1:97" x14ac:dyDescent="0.25">
      <c r="A6" s="87" t="s">
        <v>4</v>
      </c>
      <c r="B6" s="88">
        <v>55916.734123000002</v>
      </c>
      <c r="C6" s="88"/>
      <c r="D6" s="88">
        <v>13872.507409</v>
      </c>
      <c r="E6" s="88">
        <v>838.87692693999998</v>
      </c>
      <c r="F6" s="88">
        <v>709.99491708999994</v>
      </c>
      <c r="G6" s="88">
        <v>1907.9249454999999</v>
      </c>
      <c r="H6" s="88">
        <v>4923.9726299000004</v>
      </c>
      <c r="I6" s="84">
        <v>177.72505333000001</v>
      </c>
      <c r="J6" s="84">
        <v>83.098824995000001</v>
      </c>
      <c r="K6" s="84">
        <v>514.93827366999994</v>
      </c>
      <c r="L6" s="84">
        <v>73.809633491</v>
      </c>
      <c r="M6" s="86">
        <v>100.32233004</v>
      </c>
      <c r="N6" s="86">
        <v>71.960222948999998</v>
      </c>
      <c r="O6" s="84">
        <v>59.006100830000001</v>
      </c>
      <c r="P6" s="88"/>
      <c r="Q6" s="87" t="s">
        <v>4</v>
      </c>
      <c r="R6" s="87">
        <v>0</v>
      </c>
      <c r="S6" s="88">
        <v>17.775878915482899</v>
      </c>
      <c r="T6" s="88">
        <v>100.18673797718</v>
      </c>
      <c r="U6" s="88">
        <v>211.84143094891701</v>
      </c>
      <c r="V6" s="88">
        <v>211.84143094891701</v>
      </c>
      <c r="W6" s="88">
        <v>286.79547794451599</v>
      </c>
      <c r="X6" s="88">
        <v>0</v>
      </c>
      <c r="Y6" s="88">
        <v>83.217492744409199</v>
      </c>
      <c r="Z6" s="88">
        <v>71.8633430325132</v>
      </c>
      <c r="AA6" s="88">
        <v>2.63503680936596</v>
      </c>
      <c r="AB6" s="88">
        <v>55841.351823145204</v>
      </c>
      <c r="AC6" s="88">
        <v>750.73134376239398</v>
      </c>
      <c r="AD6" s="88">
        <v>25.8422199156714</v>
      </c>
      <c r="AE6" s="88">
        <v>193.34668741679201</v>
      </c>
      <c r="AF6" s="88">
        <v>0</v>
      </c>
      <c r="AG6" s="88">
        <v>0</v>
      </c>
      <c r="AH6" s="88">
        <v>596.31691374261004</v>
      </c>
      <c r="AI6" s="88">
        <v>596.31691374261004</v>
      </c>
      <c r="AJ6" s="88">
        <v>110.82998620267701</v>
      </c>
      <c r="AK6" s="88">
        <v>211.38584647412901</v>
      </c>
      <c r="AL6" s="88">
        <v>0.10754794902430601</v>
      </c>
      <c r="AM6" s="88">
        <v>501.00720284837399</v>
      </c>
      <c r="AN6" s="88">
        <v>0.52826697023434199</v>
      </c>
      <c r="AO6" s="88">
        <v>86.716445198392407</v>
      </c>
      <c r="AP6" s="88">
        <v>26.154069846670499</v>
      </c>
      <c r="AQ6" s="88">
        <v>4960.59499238633</v>
      </c>
      <c r="AR6" s="88">
        <v>12468.3775979285</v>
      </c>
      <c r="AS6" s="88">
        <v>1274.5481432270999</v>
      </c>
      <c r="AT6" s="88">
        <v>13853.755727358301</v>
      </c>
      <c r="AU6" s="88">
        <v>5.3828905376217002E-4</v>
      </c>
      <c r="AV6" s="88">
        <v>306.95366567088001</v>
      </c>
      <c r="AW6" s="88">
        <v>0</v>
      </c>
      <c r="AX6" s="88">
        <v>1340.5950315247601</v>
      </c>
      <c r="AY6" s="88">
        <v>0.30381475379883899</v>
      </c>
      <c r="AZ6" s="88">
        <v>2.4245733010434399E-3</v>
      </c>
      <c r="BA6" s="88">
        <v>247.27720108390201</v>
      </c>
      <c r="BB6" s="88">
        <v>0.33409136401064798</v>
      </c>
      <c r="BC6" s="88">
        <v>0</v>
      </c>
      <c r="BD6" s="88">
        <v>6.7248541688850603</v>
      </c>
      <c r="BE6" s="88">
        <v>837.79787808680305</v>
      </c>
      <c r="BF6" s="88">
        <v>709.08945845530604</v>
      </c>
      <c r="BG6" s="88">
        <v>128.70841963149701</v>
      </c>
      <c r="BH6" s="88">
        <v>0</v>
      </c>
      <c r="BI6" s="88">
        <v>0</v>
      </c>
      <c r="BJ6" s="88">
        <v>221.92042336348101</v>
      </c>
      <c r="BK6" s="88">
        <v>0</v>
      </c>
      <c r="BL6" s="88">
        <v>34.059092626751998</v>
      </c>
      <c r="BM6" s="88">
        <v>14.800389909665601</v>
      </c>
      <c r="BN6" s="88">
        <v>1.9669129005876401E-2</v>
      </c>
      <c r="BO6" s="88">
        <v>136.30517877433999</v>
      </c>
      <c r="BP6" s="88">
        <v>3.75799954411915</v>
      </c>
      <c r="BQ6" s="88">
        <v>1.0584513412955399E-2</v>
      </c>
      <c r="BR6" s="88">
        <v>47.331686885806</v>
      </c>
      <c r="BS6" s="88">
        <v>4.7308943637361699E-5</v>
      </c>
      <c r="BT6" s="88">
        <v>1905.3435260020401</v>
      </c>
      <c r="BU6" s="88">
        <v>597.38660014199797</v>
      </c>
      <c r="BV6" s="88">
        <v>0</v>
      </c>
      <c r="BW6" s="88">
        <v>0</v>
      </c>
      <c r="BX6" s="88">
        <v>81.100607758762294</v>
      </c>
      <c r="BY6" s="88">
        <v>0</v>
      </c>
      <c r="BZ6" s="88">
        <v>23.405805285419301</v>
      </c>
      <c r="CA6" s="88">
        <v>4917.3473049984204</v>
      </c>
      <c r="CB6" s="88">
        <v>87.318575403939093</v>
      </c>
      <c r="CE6" s="34">
        <f t="shared" si="0"/>
        <v>7.9999956967489131E-3</v>
      </c>
      <c r="CF6" s="79">
        <f t="shared" si="1"/>
        <v>-1.3481169999839419E-3</v>
      </c>
      <c r="CG6" s="79"/>
      <c r="CH6" s="79">
        <f t="shared" si="2"/>
        <v>-1.3517153812823875E-3</v>
      </c>
      <c r="CI6" s="79">
        <f t="shared" si="3"/>
        <v>-1.2863017428945227E-3</v>
      </c>
      <c r="CJ6" s="79">
        <f t="shared" si="4"/>
        <v>-1.2753029816115194E-3</v>
      </c>
      <c r="CK6" s="79">
        <f t="shared" si="5"/>
        <v>-1.3529984520870735E-3</v>
      </c>
      <c r="CL6" s="79">
        <f t="shared" si="6"/>
        <v>-1.3455243153361045E-3</v>
      </c>
      <c r="CM6" s="79"/>
      <c r="CN6" s="72">
        <f t="shared" si="7"/>
        <v>0.15803571851946258</v>
      </c>
      <c r="CO6" s="79"/>
      <c r="CP6" s="72">
        <f t="shared" si="8"/>
        <v>0.17486622134448349</v>
      </c>
      <c r="CQ6" s="79">
        <f t="shared" si="9"/>
        <v>-1.351564130995889E-3</v>
      </c>
      <c r="CR6" s="79">
        <f t="shared" si="10"/>
        <v>-1.3462981702469161E-3</v>
      </c>
      <c r="CS6" s="72">
        <f t="shared" si="11"/>
        <v>-0.55675651366929169</v>
      </c>
    </row>
    <row r="7" spans="1:97" x14ac:dyDescent="0.25">
      <c r="A7" s="87" t="s">
        <v>5</v>
      </c>
      <c r="B7" s="88">
        <v>14108.194866</v>
      </c>
      <c r="C7" s="88"/>
      <c r="D7" s="88">
        <v>3786.7565092999998</v>
      </c>
      <c r="E7" s="88">
        <v>235.50498454000001</v>
      </c>
      <c r="F7" s="88">
        <v>206.04671465000001</v>
      </c>
      <c r="G7" s="88">
        <v>509.09584670999999</v>
      </c>
      <c r="H7" s="88">
        <v>1515.4663267000001</v>
      </c>
      <c r="I7" s="84">
        <v>56.628722371999999</v>
      </c>
      <c r="J7" s="84">
        <v>25.287435987999999</v>
      </c>
      <c r="K7" s="84">
        <v>163.79406768000001</v>
      </c>
      <c r="L7" s="84">
        <v>23.627602392</v>
      </c>
      <c r="M7" s="86">
        <v>32.095669979999997</v>
      </c>
      <c r="N7" s="86">
        <v>22.728076168000001</v>
      </c>
      <c r="O7" s="84">
        <v>15.189980743</v>
      </c>
      <c r="P7" s="88"/>
      <c r="Q7" s="87" t="s">
        <v>5</v>
      </c>
      <c r="R7" s="87">
        <v>0</v>
      </c>
      <c r="S7" s="88">
        <v>5.4809391197114996</v>
      </c>
      <c r="T7" s="88">
        <v>32.051516707668</v>
      </c>
      <c r="U7" s="88">
        <v>65.022136961036196</v>
      </c>
      <c r="V7" s="88">
        <v>65.022136961036196</v>
      </c>
      <c r="W7" s="88">
        <v>88.202482204603299</v>
      </c>
      <c r="X7" s="88">
        <v>0</v>
      </c>
      <c r="Y7" s="88">
        <v>25.622347720899398</v>
      </c>
      <c r="Z7" s="88">
        <v>22.696829792578701</v>
      </c>
      <c r="AA7" s="88">
        <v>0.78839769936925297</v>
      </c>
      <c r="AB7" s="88">
        <v>14088.803657234101</v>
      </c>
      <c r="AC7" s="88">
        <v>231.37302557371001</v>
      </c>
      <c r="AD7" s="88">
        <v>7.9612662453194796</v>
      </c>
      <c r="AE7" s="88">
        <v>59.556902044631798</v>
      </c>
      <c r="AF7" s="88">
        <v>0</v>
      </c>
      <c r="AG7" s="88">
        <v>0</v>
      </c>
      <c r="AH7" s="88">
        <v>183.70788129568999</v>
      </c>
      <c r="AI7" s="88">
        <v>183.70788129568999</v>
      </c>
      <c r="AJ7" s="88">
        <v>30.252363076290699</v>
      </c>
      <c r="AK7" s="88">
        <v>65.117599294240705</v>
      </c>
      <c r="AL7" s="88">
        <v>3.2178249239854899E-2</v>
      </c>
      <c r="AM7" s="88">
        <v>154.30882268222399</v>
      </c>
      <c r="AN7" s="88">
        <v>0.13738937483015801</v>
      </c>
      <c r="AO7" s="88">
        <v>26.737725726345001</v>
      </c>
      <c r="AP7" s="88">
        <v>8.0598182837394408</v>
      </c>
      <c r="AQ7" s="88">
        <v>1526.71133102046</v>
      </c>
      <c r="AR7" s="88">
        <v>3403.39104506591</v>
      </c>
      <c r="AS7" s="88">
        <v>347.90252017701698</v>
      </c>
      <c r="AT7" s="88">
        <v>3781.5459283192099</v>
      </c>
      <c r="AU7" s="88">
        <v>1.39994623484986E-4</v>
      </c>
      <c r="AV7" s="88">
        <v>94.552193349752301</v>
      </c>
      <c r="AW7" s="88">
        <v>0</v>
      </c>
      <c r="AX7" s="88">
        <v>412.20890532011998</v>
      </c>
      <c r="AY7" s="88">
        <v>8.8043346954590193E-2</v>
      </c>
      <c r="AZ7" s="88">
        <v>5.58114683430347E-4</v>
      </c>
      <c r="BA7" s="88">
        <v>71.433484547032805</v>
      </c>
      <c r="BB7" s="88">
        <v>9.7067795648076202E-2</v>
      </c>
      <c r="BC7" s="88">
        <v>0</v>
      </c>
      <c r="BD7" s="88">
        <v>1.9574257413096501</v>
      </c>
      <c r="BE7" s="88">
        <v>235.196367803637</v>
      </c>
      <c r="BF7" s="88">
        <v>205.77859391264499</v>
      </c>
      <c r="BG7" s="88">
        <v>29.4177738909924</v>
      </c>
      <c r="BH7" s="88">
        <v>0</v>
      </c>
      <c r="BI7" s="88">
        <v>0</v>
      </c>
      <c r="BJ7" s="88">
        <v>64.620883387842497</v>
      </c>
      <c r="BK7" s="88">
        <v>0</v>
      </c>
      <c r="BL7" s="88">
        <v>9.8939434905779908</v>
      </c>
      <c r="BM7" s="88">
        <v>4.3080642107177596</v>
      </c>
      <c r="BN7" s="88">
        <v>4.9725915399703403E-3</v>
      </c>
      <c r="BO7" s="88">
        <v>39.595812539559098</v>
      </c>
      <c r="BP7" s="88">
        <v>1.15872328499946</v>
      </c>
      <c r="BQ7" s="88">
        <v>3.1992250230041298E-3</v>
      </c>
      <c r="BR7" s="88">
        <v>13.775128031768601</v>
      </c>
      <c r="BS7" s="88">
        <v>1.0889987675861001E-5</v>
      </c>
      <c r="BT7" s="88">
        <v>508.39561927493901</v>
      </c>
      <c r="BU7" s="88">
        <v>183.73843127762501</v>
      </c>
      <c r="BV7" s="88">
        <v>0</v>
      </c>
      <c r="BW7" s="88">
        <v>0</v>
      </c>
      <c r="BX7" s="88">
        <v>24.881628424895599</v>
      </c>
      <c r="BY7" s="88">
        <v>0</v>
      </c>
      <c r="BZ7" s="88">
        <v>7.0657003976084303</v>
      </c>
      <c r="CA7" s="88">
        <v>1513.38336561131</v>
      </c>
      <c r="CB7" s="88">
        <v>26.802606061721399</v>
      </c>
      <c r="CE7" s="34">
        <f t="shared" si="0"/>
        <v>7.9999988496072608E-3</v>
      </c>
      <c r="CF7" s="79">
        <f t="shared" si="1"/>
        <v>-1.3744641997135239E-3</v>
      </c>
      <c r="CG7" s="79"/>
      <c r="CH7" s="79">
        <f t="shared" si="2"/>
        <v>-1.3760010626490292E-3</v>
      </c>
      <c r="CI7" s="79">
        <f t="shared" si="3"/>
        <v>-1.3104467277659209E-3</v>
      </c>
      <c r="CJ7" s="79">
        <f t="shared" si="4"/>
        <v>-1.3012618901032276E-3</v>
      </c>
      <c r="CK7" s="79">
        <f t="shared" si="5"/>
        <v>-1.3754334072575074E-3</v>
      </c>
      <c r="CL7" s="79">
        <f t="shared" si="6"/>
        <v>-1.3744687374386425E-3</v>
      </c>
      <c r="CM7" s="79"/>
      <c r="CN7" s="72">
        <f t="shared" si="7"/>
        <v>0.12157835688283319</v>
      </c>
      <c r="CO7" s="79"/>
      <c r="CP7" s="72">
        <f t="shared" si="8"/>
        <v>0.13163093244696078</v>
      </c>
      <c r="CQ7" s="79">
        <f t="shared" si="9"/>
        <v>-1.3756769171514463E-3</v>
      </c>
      <c r="CR7" s="79">
        <f t="shared" si="10"/>
        <v>-1.3747919177292242E-3</v>
      </c>
      <c r="CS7" s="72">
        <f t="shared" si="11"/>
        <v>-0.46939904532442228</v>
      </c>
    </row>
    <row r="8" spans="1:97" x14ac:dyDescent="0.25">
      <c r="A8" s="87" t="s">
        <v>6</v>
      </c>
      <c r="B8" s="88">
        <v>2128.5352871</v>
      </c>
      <c r="C8" s="88"/>
      <c r="D8" s="88">
        <v>388.66423184000001</v>
      </c>
      <c r="E8" s="88">
        <v>36.599107111000002</v>
      </c>
      <c r="F8" s="88">
        <v>30.506529852</v>
      </c>
      <c r="G8" s="88">
        <v>55.289848261000003</v>
      </c>
      <c r="H8" s="88">
        <v>164.7059648</v>
      </c>
      <c r="I8" s="84">
        <v>5.9253590897999997</v>
      </c>
      <c r="J8" s="84">
        <v>2.9419603105999999</v>
      </c>
      <c r="K8" s="84">
        <v>17.207788314999998</v>
      </c>
      <c r="L8" s="84">
        <v>2.4497742508</v>
      </c>
      <c r="M8" s="86">
        <v>3.3321640714999998</v>
      </c>
      <c r="N8" s="86">
        <v>2.4317072866</v>
      </c>
      <c r="O8" s="84">
        <v>2.4865175434000002</v>
      </c>
      <c r="P8" s="88"/>
      <c r="Q8" s="87" t="s">
        <v>6</v>
      </c>
      <c r="R8" s="87">
        <v>0</v>
      </c>
      <c r="S8" s="88">
        <v>0.59393193546520295</v>
      </c>
      <c r="T8" s="88">
        <v>3.32740806613644</v>
      </c>
      <c r="U8" s="88">
        <v>7.0736137705909696</v>
      </c>
      <c r="V8" s="88">
        <v>7.0736137705909696</v>
      </c>
      <c r="W8" s="88">
        <v>9.5790403584549892</v>
      </c>
      <c r="X8" s="88">
        <v>0</v>
      </c>
      <c r="Y8" s="88">
        <v>2.783787735387</v>
      </c>
      <c r="Z8" s="88">
        <v>2.4282379219982602</v>
      </c>
      <c r="AA8" s="88">
        <v>9.3089756154123002E-2</v>
      </c>
      <c r="AB8" s="88">
        <v>2125.4978999873201</v>
      </c>
      <c r="AC8" s="88">
        <v>25.091644289029201</v>
      </c>
      <c r="AD8" s="88">
        <v>0.86486430381553803</v>
      </c>
      <c r="AE8" s="88">
        <v>6.4651274673516204</v>
      </c>
      <c r="AF8" s="88">
        <v>0</v>
      </c>
      <c r="AG8" s="88">
        <v>0</v>
      </c>
      <c r="AH8" s="88">
        <v>19.921933775625199</v>
      </c>
      <c r="AI8" s="88">
        <v>19.921933775625199</v>
      </c>
      <c r="AJ8" s="88">
        <v>3.1048749694053499</v>
      </c>
      <c r="AK8" s="88">
        <v>7.0727971089480004</v>
      </c>
      <c r="AL8" s="88">
        <v>3.79942290858687E-3</v>
      </c>
      <c r="AM8" s="88">
        <v>16.737654561850501</v>
      </c>
      <c r="AN8" s="88">
        <v>1.7266632269612701E-2</v>
      </c>
      <c r="AO8" s="88">
        <v>2.89738038325391</v>
      </c>
      <c r="AP8" s="88">
        <v>0.87379428571857898</v>
      </c>
      <c r="AQ8" s="88">
        <v>165.917309038399</v>
      </c>
      <c r="AR8" s="88">
        <v>349.29868637267998</v>
      </c>
      <c r="AS8" s="88">
        <v>35.706157456748002</v>
      </c>
      <c r="AT8" s="88">
        <v>388.109718798833</v>
      </c>
      <c r="AU8" s="88">
        <v>1.7594110227454701E-5</v>
      </c>
      <c r="AV8" s="88">
        <v>10.260494311948399</v>
      </c>
      <c r="AW8" s="88">
        <v>0</v>
      </c>
      <c r="AX8" s="88">
        <v>44.9235639143835</v>
      </c>
      <c r="AY8" s="88">
        <v>1.3045059387004799E-2</v>
      </c>
      <c r="AZ8" s="88">
        <v>8.1386694710560599E-5</v>
      </c>
      <c r="BA8" s="88">
        <v>10.5927792236423</v>
      </c>
      <c r="BB8" s="88">
        <v>1.4405688475889701E-2</v>
      </c>
      <c r="BC8" s="88">
        <v>0</v>
      </c>
      <c r="BD8" s="88">
        <v>0.29071941775933202</v>
      </c>
      <c r="BE8" s="88">
        <v>36.549114984552801</v>
      </c>
      <c r="BF8" s="88">
        <v>30.465232534997401</v>
      </c>
      <c r="BG8" s="88">
        <v>6.0838824495554897</v>
      </c>
      <c r="BH8" s="88">
        <v>0</v>
      </c>
      <c r="BI8" s="88">
        <v>0</v>
      </c>
      <c r="BJ8" s="88">
        <v>9.5722410202990407</v>
      </c>
      <c r="BK8" s="88">
        <v>0</v>
      </c>
      <c r="BL8" s="88">
        <v>1.45845540545754</v>
      </c>
      <c r="BM8" s="88">
        <v>0.63983924227142197</v>
      </c>
      <c r="BN8" s="88">
        <v>6.6721640933216299E-4</v>
      </c>
      <c r="BO8" s="88">
        <v>5.8367978306519603</v>
      </c>
      <c r="BP8" s="88">
        <v>0.12556289105908899</v>
      </c>
      <c r="BQ8" s="88">
        <v>3.6724084822831101E-4</v>
      </c>
      <c r="BR8" s="88">
        <v>2.04583221503882</v>
      </c>
      <c r="BS8" s="88">
        <v>1.5880617354784299E-6</v>
      </c>
      <c r="BT8" s="88">
        <v>55.211100543329003</v>
      </c>
      <c r="BU8" s="88">
        <v>20.029731531685499</v>
      </c>
      <c r="BV8" s="88">
        <v>0</v>
      </c>
      <c r="BW8" s="88">
        <v>0</v>
      </c>
      <c r="BX8" s="88">
        <v>2.7177892391247598</v>
      </c>
      <c r="BY8" s="88">
        <v>0</v>
      </c>
      <c r="BZ8" s="88">
        <v>0.78566009523305602</v>
      </c>
      <c r="CA8" s="88">
        <v>164.47093602738099</v>
      </c>
      <c r="CB8" s="88">
        <v>2.9302586454063899</v>
      </c>
      <c r="CE8" s="34">
        <f t="shared" si="0"/>
        <v>7.99999283453833E-3</v>
      </c>
      <c r="CF8" s="79">
        <f t="shared" si="1"/>
        <v>-1.4269846175856149E-3</v>
      </c>
      <c r="CG8" s="79"/>
      <c r="CH8" s="79">
        <f t="shared" si="2"/>
        <v>-1.4267148755671638E-3</v>
      </c>
      <c r="CI8" s="79">
        <f t="shared" si="3"/>
        <v>-1.3659384174477694E-3</v>
      </c>
      <c r="CJ8" s="79">
        <f t="shared" si="4"/>
        <v>-1.3537205707417127E-3</v>
      </c>
      <c r="CK8" s="79">
        <f t="shared" si="5"/>
        <v>-1.4242708227243665E-3</v>
      </c>
      <c r="CL8" s="79">
        <f t="shared" si="6"/>
        <v>-1.4269596908916406E-3</v>
      </c>
      <c r="CM8" s="79"/>
      <c r="CN8" s="72">
        <f t="shared" si="7"/>
        <v>0.15772773414810576</v>
      </c>
      <c r="CO8" s="79"/>
      <c r="CP8" s="72">
        <f t="shared" si="8"/>
        <v>0.18271321625155437</v>
      </c>
      <c r="CQ8" s="79">
        <f t="shared" si="9"/>
        <v>-1.4273022760907593E-3</v>
      </c>
      <c r="CR8" s="79">
        <f t="shared" si="10"/>
        <v>-1.4267196635293642E-3</v>
      </c>
      <c r="CS8" s="72">
        <f t="shared" si="11"/>
        <v>-0.64858712216292058</v>
      </c>
    </row>
    <row r="9" spans="1:97" x14ac:dyDescent="0.25">
      <c r="A9" s="87" t="s">
        <v>7</v>
      </c>
      <c r="B9" s="88">
        <v>1180.3039874999999</v>
      </c>
      <c r="C9" s="88"/>
      <c r="D9" s="88">
        <v>232.76467897000001</v>
      </c>
      <c r="E9" s="88">
        <v>35.058370289999999</v>
      </c>
      <c r="F9" s="88">
        <v>30.243381106000001</v>
      </c>
      <c r="G9" s="88">
        <v>23.509538469999999</v>
      </c>
      <c r="H9" s="88">
        <v>134.19109488999999</v>
      </c>
      <c r="I9" s="84">
        <v>5.4570021947000003</v>
      </c>
      <c r="J9" s="84">
        <v>2.566902807</v>
      </c>
      <c r="K9" s="84">
        <v>15.824233947</v>
      </c>
      <c r="L9" s="84">
        <v>2.2768018767</v>
      </c>
      <c r="M9" s="86">
        <v>3.0957460017999998</v>
      </c>
      <c r="N9" s="86">
        <v>2.2359816153000001</v>
      </c>
      <c r="O9" s="84">
        <v>1.9929494157000001</v>
      </c>
      <c r="P9" s="88"/>
      <c r="Q9" s="87" t="s">
        <v>7</v>
      </c>
      <c r="R9" s="87">
        <v>0</v>
      </c>
      <c r="S9" s="88">
        <v>0.49885233233320603</v>
      </c>
      <c r="T9" s="88">
        <v>3.0913302075020099</v>
      </c>
      <c r="U9" s="88">
        <v>5.77299920634798</v>
      </c>
      <c r="V9" s="88">
        <v>5.77299920634798</v>
      </c>
      <c r="W9" s="88">
        <v>7.91682299657732</v>
      </c>
      <c r="X9" s="88">
        <v>0</v>
      </c>
      <c r="Y9" s="88">
        <v>2.2714018805057101</v>
      </c>
      <c r="Z9" s="88">
        <v>2.2327901736127398</v>
      </c>
      <c r="AA9" s="88">
        <v>1.1138529904132E-4</v>
      </c>
      <c r="AB9" s="88">
        <v>1178.6198612190401</v>
      </c>
      <c r="AC9" s="88">
        <v>20.901789175211199</v>
      </c>
      <c r="AD9" s="88">
        <v>0.70442404686684601</v>
      </c>
      <c r="AE9" s="88">
        <v>5.3269205024190196</v>
      </c>
      <c r="AF9" s="88">
        <v>0</v>
      </c>
      <c r="AG9" s="88">
        <v>0</v>
      </c>
      <c r="AH9" s="88">
        <v>16.642909488355698</v>
      </c>
      <c r="AI9" s="88">
        <v>16.642909488355698</v>
      </c>
      <c r="AJ9" s="88">
        <v>1.85945975671996</v>
      </c>
      <c r="AK9" s="88">
        <v>5.7774447915805398</v>
      </c>
      <c r="AL9" s="88">
        <v>4.5460838361822499E-6</v>
      </c>
      <c r="AM9" s="88">
        <v>13.9563427811257</v>
      </c>
      <c r="AN9" s="88">
        <v>9.7274922892904805E-6</v>
      </c>
      <c r="AO9" s="88">
        <v>2.4335619175328</v>
      </c>
      <c r="AP9" s="88">
        <v>0.73143183006630397</v>
      </c>
      <c r="AQ9" s="88">
        <v>135.192900345574</v>
      </c>
      <c r="AR9" s="88">
        <v>209.18921990553099</v>
      </c>
      <c r="AS9" s="88">
        <v>21.383787209885501</v>
      </c>
      <c r="AT9" s="88">
        <v>232.43246687213701</v>
      </c>
      <c r="AU9" s="88">
        <v>9.9120773369003993E-9</v>
      </c>
      <c r="AV9" s="88">
        <v>8.4952355464982308</v>
      </c>
      <c r="AW9" s="88">
        <v>0</v>
      </c>
      <c r="AX9" s="88">
        <v>35.313405664776099</v>
      </c>
      <c r="AY9" s="88">
        <v>1.29099987323423E-2</v>
      </c>
      <c r="AZ9" s="88">
        <v>4.1445790990812203E-8</v>
      </c>
      <c r="BA9" s="88">
        <v>10.4009773089281</v>
      </c>
      <c r="BB9" s="88">
        <v>1.44820793994609E-2</v>
      </c>
      <c r="BC9" s="88">
        <v>0</v>
      </c>
      <c r="BD9" s="88">
        <v>0.29500019180211301</v>
      </c>
      <c r="BE9" s="88">
        <v>35.010621065043701</v>
      </c>
      <c r="BF9" s="88">
        <v>30.2025026547966</v>
      </c>
      <c r="BG9" s="88">
        <v>4.8081184102470704</v>
      </c>
      <c r="BH9" s="88">
        <v>0</v>
      </c>
      <c r="BI9" s="88">
        <v>0</v>
      </c>
      <c r="BJ9" s="88">
        <v>9.6247377326565093</v>
      </c>
      <c r="BK9" s="88">
        <v>0</v>
      </c>
      <c r="BL9" s="88">
        <v>1.4254722355418099</v>
      </c>
      <c r="BM9" s="88">
        <v>0.64929406901569098</v>
      </c>
      <c r="BN9" s="88">
        <v>4.3451223620319902E-7</v>
      </c>
      <c r="BO9" s="88">
        <v>5.7049042918478499</v>
      </c>
      <c r="BP9" s="88">
        <v>0.105462363410329</v>
      </c>
      <c r="BQ9" s="88">
        <v>3.4940621703401101E-7</v>
      </c>
      <c r="BR9" s="88">
        <v>2.0747239206997401</v>
      </c>
      <c r="BS9" s="88">
        <v>8.0869902831285795E-10</v>
      </c>
      <c r="BT9" s="88">
        <v>23.475989572137902</v>
      </c>
      <c r="BU9" s="88">
        <v>15.6514219629967</v>
      </c>
      <c r="BV9" s="88">
        <v>0</v>
      </c>
      <c r="BW9" s="88">
        <v>0</v>
      </c>
      <c r="BX9" s="88">
        <v>2.0938613878611299</v>
      </c>
      <c r="BY9" s="88">
        <v>0</v>
      </c>
      <c r="BZ9" s="88">
        <v>0.50380668351659197</v>
      </c>
      <c r="CA9" s="88">
        <v>133.99962179709701</v>
      </c>
      <c r="CB9" s="88">
        <v>2.2190652454229198</v>
      </c>
      <c r="CE9" s="34">
        <f t="shared" si="0"/>
        <v>8.0000000935448665E-3</v>
      </c>
      <c r="CF9" s="79">
        <f t="shared" si="1"/>
        <v>-1.4268580796096351E-3</v>
      </c>
      <c r="CG9" s="79"/>
      <c r="CH9" s="79">
        <f t="shared" si="2"/>
        <v>-1.4272444570759375E-3</v>
      </c>
      <c r="CI9" s="79">
        <f t="shared" si="3"/>
        <v>-1.3619921451374036E-3</v>
      </c>
      <c r="CJ9" s="79">
        <f t="shared" si="4"/>
        <v>-1.3516495083709789E-3</v>
      </c>
      <c r="CK9" s="79">
        <f t="shared" si="5"/>
        <v>-1.4270334530347439E-3</v>
      </c>
      <c r="CL9" s="79">
        <f t="shared" si="6"/>
        <v>-1.4268688474442892E-3</v>
      </c>
      <c r="CM9" s="79"/>
      <c r="CN9" s="72">
        <f t="shared" si="7"/>
        <v>5.1735555989483172E-2</v>
      </c>
      <c r="CO9" s="79"/>
      <c r="CP9" s="72">
        <f t="shared" si="8"/>
        <v>6.8850980156432526E-2</v>
      </c>
      <c r="CQ9" s="79">
        <f t="shared" si="9"/>
        <v>-1.4264071714612087E-3</v>
      </c>
      <c r="CR9" s="79">
        <f t="shared" si="10"/>
        <v>-1.4273112379021382E-3</v>
      </c>
      <c r="CS9" s="72">
        <f t="shared" si="11"/>
        <v>-0.63299026844121031</v>
      </c>
    </row>
    <row r="10" spans="1:97" x14ac:dyDescent="0.25">
      <c r="A10" s="87" t="s">
        <v>8</v>
      </c>
      <c r="B10" s="88">
        <v>4.0610192999999999</v>
      </c>
      <c r="C10" s="88"/>
      <c r="D10" s="88">
        <v>7.8913748000000006E-2</v>
      </c>
      <c r="E10" s="88">
        <v>9.0064350000000001E-2</v>
      </c>
      <c r="F10" s="88">
        <v>7.6319990000000004E-2</v>
      </c>
      <c r="G10" s="88">
        <v>1.7118017999999999E-2</v>
      </c>
      <c r="H10" s="88">
        <v>0.17012474599999999</v>
      </c>
      <c r="I10" s="84">
        <v>6.4224948999999998E-3</v>
      </c>
      <c r="J10" s="84">
        <v>3.7611200000000002E-3</v>
      </c>
      <c r="K10" s="84">
        <v>1.87996577E-2</v>
      </c>
      <c r="L10" s="84">
        <v>2.6286959999999998E-3</v>
      </c>
      <c r="M10" s="86">
        <v>3.5860327000000001E-3</v>
      </c>
      <c r="N10" s="86">
        <v>2.7745640999999998E-3</v>
      </c>
      <c r="O10" s="84">
        <v>4.6092371999999996E-3</v>
      </c>
      <c r="P10" s="88"/>
      <c r="Q10" s="87" t="s">
        <v>8</v>
      </c>
      <c r="R10" s="87">
        <v>0</v>
      </c>
      <c r="S10" s="88">
        <v>6.3245440385367897E-4</v>
      </c>
      <c r="T10" s="88">
        <v>3.5809727205476298E-3</v>
      </c>
      <c r="U10" s="88">
        <v>7.3190438708973298E-3</v>
      </c>
      <c r="V10" s="88">
        <v>7.3190438708973298E-3</v>
      </c>
      <c r="W10" s="88">
        <v>1.0037096612047099E-2</v>
      </c>
      <c r="X10" s="88">
        <v>0</v>
      </c>
      <c r="Y10" s="88">
        <v>2.8795368291274601E-3</v>
      </c>
      <c r="Z10" s="88">
        <v>2.77048371338591E-3</v>
      </c>
      <c r="AA10" s="88">
        <v>0</v>
      </c>
      <c r="AB10" s="88">
        <v>4.0552226061938796</v>
      </c>
      <c r="AC10" s="88">
        <v>2.6499588916483401E-2</v>
      </c>
      <c r="AD10" s="88">
        <v>8.93043516129566E-4</v>
      </c>
      <c r="AE10" s="88">
        <v>6.7534240982820397E-3</v>
      </c>
      <c r="AF10" s="88">
        <v>0</v>
      </c>
      <c r="AG10" s="88">
        <v>0</v>
      </c>
      <c r="AH10" s="88">
        <v>2.1100312803231901E-2</v>
      </c>
      <c r="AI10" s="88">
        <v>2.1100312803231901E-2</v>
      </c>
      <c r="AJ10" s="88">
        <v>6.30409695927511E-4</v>
      </c>
      <c r="AK10" s="88">
        <v>7.3244614791911199E-3</v>
      </c>
      <c r="AL10" s="88">
        <v>0</v>
      </c>
      <c r="AM10" s="88">
        <v>1.76941594045756E-2</v>
      </c>
      <c r="AN10" s="88">
        <v>0</v>
      </c>
      <c r="AO10" s="88">
        <v>3.0853579585200298E-3</v>
      </c>
      <c r="AP10" s="88">
        <v>9.2735546166437897E-4</v>
      </c>
      <c r="AQ10" s="88">
        <v>0.171394842286854</v>
      </c>
      <c r="AR10" s="88">
        <v>7.0921114877340305E-2</v>
      </c>
      <c r="AS10" s="88">
        <v>7.2498253388228297E-3</v>
      </c>
      <c r="AT10" s="88">
        <v>7.8801349912090701E-2</v>
      </c>
      <c r="AU10" s="88">
        <v>0</v>
      </c>
      <c r="AV10" s="88">
        <v>1.0770298064893E-2</v>
      </c>
      <c r="AW10" s="88">
        <v>0</v>
      </c>
      <c r="AX10" s="88">
        <v>4.4767219325716402E-2</v>
      </c>
      <c r="AY10" s="88">
        <v>3.2578603041275998E-5</v>
      </c>
      <c r="AZ10" s="88">
        <v>0</v>
      </c>
      <c r="BA10" s="88">
        <v>2.6247080804907501E-2</v>
      </c>
      <c r="BB10" s="88">
        <v>3.6546073843813502E-5</v>
      </c>
      <c r="BC10" s="88">
        <v>0</v>
      </c>
      <c r="BD10" s="88">
        <v>7.4445201364661004E-4</v>
      </c>
      <c r="BE10" s="88">
        <v>8.9941592696087397E-2</v>
      </c>
      <c r="BF10" s="88">
        <v>7.6216817705319198E-2</v>
      </c>
      <c r="BG10" s="88">
        <v>1.37247749907681E-2</v>
      </c>
      <c r="BH10" s="88">
        <v>0</v>
      </c>
      <c r="BI10" s="88">
        <v>0</v>
      </c>
      <c r="BJ10" s="88">
        <v>2.42884836058797E-2</v>
      </c>
      <c r="BK10" s="88">
        <v>0</v>
      </c>
      <c r="BL10" s="88">
        <v>3.5971666198184502E-3</v>
      </c>
      <c r="BM10" s="88">
        <v>1.63854031978042E-3</v>
      </c>
      <c r="BN10" s="88">
        <v>0</v>
      </c>
      <c r="BO10" s="88">
        <v>1.4396268677281899E-2</v>
      </c>
      <c r="BP10" s="88">
        <v>1.3370758220208599E-4</v>
      </c>
      <c r="BQ10" s="88">
        <v>0</v>
      </c>
      <c r="BR10" s="88">
        <v>5.2357009871194897E-3</v>
      </c>
      <c r="BS10" s="88">
        <v>0</v>
      </c>
      <c r="BT10" s="88">
        <v>1.7093630075453101E-2</v>
      </c>
      <c r="BU10" s="88">
        <v>1.9841124181153798E-2</v>
      </c>
      <c r="BV10" s="88">
        <v>0</v>
      </c>
      <c r="BW10" s="88">
        <v>0</v>
      </c>
      <c r="BX10" s="88">
        <v>2.65436274543781E-3</v>
      </c>
      <c r="BY10" s="88">
        <v>0</v>
      </c>
      <c r="BZ10" s="88">
        <v>6.3852119710973996E-4</v>
      </c>
      <c r="CA10" s="88">
        <v>0.16988189839999501</v>
      </c>
      <c r="CB10" s="88">
        <v>2.8129883593754298E-3</v>
      </c>
      <c r="CE10" s="34">
        <f t="shared" si="0"/>
        <v>7.9999859980924709E-3</v>
      </c>
      <c r="CF10" s="79">
        <f t="shared" si="1"/>
        <v>-1.427398733643114E-3</v>
      </c>
      <c r="CG10" s="79"/>
      <c r="CH10" s="79">
        <f t="shared" si="2"/>
        <v>-1.4243156706902895E-3</v>
      </c>
      <c r="CI10" s="79">
        <f t="shared" si="3"/>
        <v>-1.3629955016896756E-3</v>
      </c>
      <c r="CJ10" s="79">
        <f t="shared" si="4"/>
        <v>-1.3518384198007117E-3</v>
      </c>
      <c r="CK10" s="79">
        <f t="shared" si="5"/>
        <v>-1.4246932411741879E-3</v>
      </c>
      <c r="CL10" s="79">
        <f t="shared" si="6"/>
        <v>-1.4274678182619044E-3</v>
      </c>
      <c r="CM10" s="79"/>
      <c r="CN10" s="72">
        <f t="shared" si="7"/>
        <v>0.12237749963032045</v>
      </c>
      <c r="CO10" s="79"/>
      <c r="CP10" s="72">
        <f t="shared" si="8"/>
        <v>0.17372186000968923</v>
      </c>
      <c r="CQ10" s="79">
        <f t="shared" si="9"/>
        <v>-1.4110243479849762E-3</v>
      </c>
      <c r="CR10" s="79">
        <f t="shared" si="10"/>
        <v>-1.4706406004783804E-3</v>
      </c>
      <c r="CS10" s="72">
        <f t="shared" si="11"/>
        <v>-0.79880500364260298</v>
      </c>
    </row>
    <row r="11" spans="1:97" x14ac:dyDescent="0.25">
      <c r="A11" s="87" t="s">
        <v>9</v>
      </c>
      <c r="B11" s="88">
        <v>46889.827270000002</v>
      </c>
      <c r="C11" s="88"/>
      <c r="D11" s="88">
        <v>12447.251571000001</v>
      </c>
      <c r="E11" s="88">
        <v>898.49187846999996</v>
      </c>
      <c r="F11" s="88">
        <v>802.38551496000002</v>
      </c>
      <c r="G11" s="88">
        <v>1730.0341817000001</v>
      </c>
      <c r="H11" s="88">
        <v>5540.7488083999997</v>
      </c>
      <c r="I11" s="84">
        <v>213.96840591</v>
      </c>
      <c r="J11" s="84">
        <v>93.172702213999997</v>
      </c>
      <c r="K11" s="84">
        <v>618.44763847000002</v>
      </c>
      <c r="L11" s="84">
        <v>89.495575516000002</v>
      </c>
      <c r="M11" s="86">
        <v>121.54072196</v>
      </c>
      <c r="N11" s="86">
        <v>85.628795081999996</v>
      </c>
      <c r="O11" s="84">
        <v>52.189019889000001</v>
      </c>
      <c r="P11" s="88"/>
      <c r="Q11" s="87" t="s">
        <v>9</v>
      </c>
      <c r="R11" s="87">
        <v>0</v>
      </c>
      <c r="S11" s="88">
        <v>20.1814253971467</v>
      </c>
      <c r="T11" s="88">
        <v>121.36769806672601</v>
      </c>
      <c r="U11" s="88">
        <v>238.346668314629</v>
      </c>
      <c r="V11" s="88">
        <v>238.346668314629</v>
      </c>
      <c r="W11" s="88">
        <v>323.95080247312598</v>
      </c>
      <c r="X11" s="88">
        <v>0</v>
      </c>
      <c r="Y11" s="88">
        <v>93.680744256594593</v>
      </c>
      <c r="Z11" s="88">
        <v>85.507026584915195</v>
      </c>
      <c r="AA11" s="88">
        <v>2.0719470314917499</v>
      </c>
      <c r="AB11" s="88">
        <v>46823.017816007501</v>
      </c>
      <c r="AC11" s="88">
        <v>850.24675691904702</v>
      </c>
      <c r="AD11" s="88">
        <v>29.0802023344833</v>
      </c>
      <c r="AE11" s="88">
        <v>218.27512472432201</v>
      </c>
      <c r="AF11" s="88">
        <v>0</v>
      </c>
      <c r="AG11" s="88">
        <v>0</v>
      </c>
      <c r="AH11" s="88">
        <v>675.86057081435797</v>
      </c>
      <c r="AI11" s="88">
        <v>675.86057081435797</v>
      </c>
      <c r="AJ11" s="88">
        <v>99.436071457201507</v>
      </c>
      <c r="AK11" s="88">
        <v>238.06271343567801</v>
      </c>
      <c r="AL11" s="88">
        <v>8.4566260210679103E-2</v>
      </c>
      <c r="AM11" s="88">
        <v>567.50296457201296</v>
      </c>
      <c r="AN11" s="88">
        <v>0.41354151604484601</v>
      </c>
      <c r="AO11" s="88">
        <v>98.451269180493995</v>
      </c>
      <c r="AP11" s="88">
        <v>29.6613501627182</v>
      </c>
      <c r="AQ11" s="88">
        <v>5581.7125766663803</v>
      </c>
      <c r="AR11" s="88">
        <v>11186.5556518014</v>
      </c>
      <c r="AS11" s="88">
        <v>1143.51601634179</v>
      </c>
      <c r="AT11" s="88">
        <v>12429.5077396004</v>
      </c>
      <c r="AU11" s="88">
        <v>4.2138277306503E-4</v>
      </c>
      <c r="AV11" s="88">
        <v>347.006226542452</v>
      </c>
      <c r="AW11" s="88">
        <v>0</v>
      </c>
      <c r="AX11" s="88">
        <v>1493.2273065176901</v>
      </c>
      <c r="AY11" s="88">
        <v>0.34305932037092701</v>
      </c>
      <c r="AZ11" s="88">
        <v>1.87414988726092E-3</v>
      </c>
      <c r="BA11" s="88">
        <v>278.316511470791</v>
      </c>
      <c r="BB11" s="88">
        <v>0.37962480846662999</v>
      </c>
      <c r="BC11" s="88">
        <v>0</v>
      </c>
      <c r="BD11" s="88">
        <v>7.6705342201932298</v>
      </c>
      <c r="BE11" s="88">
        <v>897.27238724812196</v>
      </c>
      <c r="BF11" s="88">
        <v>801.30295377170899</v>
      </c>
      <c r="BG11" s="88">
        <v>95.969433476413201</v>
      </c>
      <c r="BH11" s="88">
        <v>0</v>
      </c>
      <c r="BI11" s="88">
        <v>0</v>
      </c>
      <c r="BJ11" s="88">
        <v>252.22326614809501</v>
      </c>
      <c r="BK11" s="88">
        <v>0</v>
      </c>
      <c r="BL11" s="88">
        <v>38.281907043678999</v>
      </c>
      <c r="BM11" s="88">
        <v>16.882046012742698</v>
      </c>
      <c r="BN11" s="88">
        <v>1.52545050169403E-2</v>
      </c>
      <c r="BO11" s="88">
        <v>153.20611716452501</v>
      </c>
      <c r="BP11" s="88">
        <v>4.2665508430316397</v>
      </c>
      <c r="BQ11" s="88">
        <v>8.2685068940811304E-3</v>
      </c>
      <c r="BR11" s="88">
        <v>53.974453852367503</v>
      </c>
      <c r="BS11" s="88">
        <v>3.65686785591869E-5</v>
      </c>
      <c r="BT11" s="88">
        <v>1727.5665714674899</v>
      </c>
      <c r="BU11" s="88">
        <v>664.35332526430295</v>
      </c>
      <c r="BV11" s="88">
        <v>0</v>
      </c>
      <c r="BW11" s="88">
        <v>0</v>
      </c>
      <c r="BX11" s="88">
        <v>89.801880534755796</v>
      </c>
      <c r="BY11" s="88">
        <v>0</v>
      </c>
      <c r="BZ11" s="88">
        <v>24.658825561647799</v>
      </c>
      <c r="CA11" s="88">
        <v>5532.8677597762298</v>
      </c>
      <c r="CB11" s="88">
        <v>96.249029570970293</v>
      </c>
      <c r="CE11" s="34">
        <f t="shared" si="0"/>
        <v>8.0000007675604303E-3</v>
      </c>
      <c r="CF11" s="79">
        <f t="shared" si="1"/>
        <v>-1.4248176605087437E-3</v>
      </c>
      <c r="CG11" s="79"/>
      <c r="CH11" s="79">
        <f t="shared" si="2"/>
        <v>-1.4255220357995303E-3</v>
      </c>
      <c r="CI11" s="79">
        <f t="shared" si="3"/>
        <v>-1.3572646020514028E-3</v>
      </c>
      <c r="CJ11" s="79">
        <f t="shared" si="4"/>
        <v>-1.3491783788557115E-3</v>
      </c>
      <c r="CK11" s="79">
        <f t="shared" si="5"/>
        <v>-1.4263361144029102E-3</v>
      </c>
      <c r="CL11" s="79">
        <f t="shared" si="6"/>
        <v>-1.4223796992604803E-3</v>
      </c>
      <c r="CM11" s="79"/>
      <c r="CN11" s="72">
        <f t="shared" si="7"/>
        <v>9.283394223380638E-2</v>
      </c>
      <c r="CO11" s="79"/>
      <c r="CP11" s="72">
        <f t="shared" si="8"/>
        <v>0.10006856331006996</v>
      </c>
      <c r="CQ11" s="79">
        <f t="shared" si="9"/>
        <v>-1.4235878352848337E-3</v>
      </c>
      <c r="CR11" s="79">
        <f t="shared" si="10"/>
        <v>-1.4220508062526517E-3</v>
      </c>
      <c r="CS11" s="72">
        <f t="shared" si="11"/>
        <v>-0.43165535153171192</v>
      </c>
    </row>
    <row r="12" spans="1:97" x14ac:dyDescent="0.25">
      <c r="A12" s="87" t="s">
        <v>10</v>
      </c>
      <c r="B12" s="88">
        <v>15640.28731</v>
      </c>
      <c r="C12" s="88"/>
      <c r="D12" s="88">
        <v>8739.4200548000008</v>
      </c>
      <c r="E12" s="88">
        <v>336.40780532000002</v>
      </c>
      <c r="F12" s="88">
        <v>307.74646403000003</v>
      </c>
      <c r="G12" s="88">
        <v>220.10398483</v>
      </c>
      <c r="H12" s="88">
        <v>1884.0260708999999</v>
      </c>
      <c r="I12" s="84">
        <v>68.482614493</v>
      </c>
      <c r="J12" s="84">
        <v>30.265649598</v>
      </c>
      <c r="K12" s="84">
        <v>197.96222975000001</v>
      </c>
      <c r="L12" s="84">
        <v>28.552053204</v>
      </c>
      <c r="M12" s="86">
        <v>38.776211697999997</v>
      </c>
      <c r="N12" s="86">
        <v>27.318912816000001</v>
      </c>
      <c r="O12" s="84">
        <v>16.351825690999998</v>
      </c>
      <c r="P12" s="88"/>
      <c r="Q12" s="87" t="s">
        <v>10</v>
      </c>
      <c r="R12" s="87">
        <v>0</v>
      </c>
      <c r="S12" s="88">
        <v>6.7774783457784</v>
      </c>
      <c r="T12" s="88">
        <v>38.720871588986299</v>
      </c>
      <c r="U12" s="88">
        <v>80.218335499492099</v>
      </c>
      <c r="V12" s="88">
        <v>80.218335499492099</v>
      </c>
      <c r="W12" s="88">
        <v>108.92546999539501</v>
      </c>
      <c r="X12" s="88">
        <v>0</v>
      </c>
      <c r="Y12" s="88">
        <v>31.872246214448499</v>
      </c>
      <c r="Z12" s="88">
        <v>27.2799131089992</v>
      </c>
      <c r="AA12" s="88">
        <v>1.2561201562625199</v>
      </c>
      <c r="AB12" s="88">
        <v>15617.970703525199</v>
      </c>
      <c r="AC12" s="88">
        <v>286.567073753057</v>
      </c>
      <c r="AD12" s="88">
        <v>9.9237363060661004</v>
      </c>
      <c r="AE12" s="88">
        <v>73.930381037254605</v>
      </c>
      <c r="AF12" s="88">
        <v>0</v>
      </c>
      <c r="AG12" s="88">
        <v>0</v>
      </c>
      <c r="AH12" s="88">
        <v>227.065909754861</v>
      </c>
      <c r="AI12" s="88">
        <v>227.065909754861</v>
      </c>
      <c r="AJ12" s="88">
        <v>69.815584061712997</v>
      </c>
      <c r="AK12" s="88">
        <v>81.077583691437397</v>
      </c>
      <c r="AL12" s="88">
        <v>5.1268118645224403E-2</v>
      </c>
      <c r="AM12" s="88">
        <v>190.73240622294099</v>
      </c>
      <c r="AN12" s="88">
        <v>0.153942070675788</v>
      </c>
      <c r="AO12" s="88">
        <v>33.062638334098502</v>
      </c>
      <c r="AP12" s="88">
        <v>9.9636730560601503</v>
      </c>
      <c r="AQ12" s="88">
        <v>1897.8970568427601</v>
      </c>
      <c r="AR12" s="88">
        <v>7854.2546191741403</v>
      </c>
      <c r="AS12" s="88">
        <v>802.87952244327505</v>
      </c>
      <c r="AT12" s="88">
        <v>8726.9497256791201</v>
      </c>
      <c r="AU12" s="88">
        <v>1.56864038668317E-4</v>
      </c>
      <c r="AV12" s="88">
        <v>117.18418621689</v>
      </c>
      <c r="AW12" s="88">
        <v>0</v>
      </c>
      <c r="AX12" s="88">
        <v>517.14088778872895</v>
      </c>
      <c r="AY12" s="88">
        <v>0.132153151740868</v>
      </c>
      <c r="AZ12" s="88">
        <v>1.0768304146849799E-3</v>
      </c>
      <c r="BA12" s="88">
        <v>108.023326907433</v>
      </c>
      <c r="BB12" s="88">
        <v>0.14612931262617801</v>
      </c>
      <c r="BC12" s="88">
        <v>0</v>
      </c>
      <c r="BD12" s="88">
        <v>2.94833416789078</v>
      </c>
      <c r="BE12" s="88">
        <v>335.95035251166598</v>
      </c>
      <c r="BF12" s="88">
        <v>307.32992019852099</v>
      </c>
      <c r="BG12" s="88">
        <v>28.620432313144399</v>
      </c>
      <c r="BH12" s="88">
        <v>0</v>
      </c>
      <c r="BI12" s="88">
        <v>0</v>
      </c>
      <c r="BJ12" s="88">
        <v>96.277011774577403</v>
      </c>
      <c r="BK12" s="88">
        <v>0</v>
      </c>
      <c r="BL12" s="88">
        <v>14.505334111950701</v>
      </c>
      <c r="BM12" s="88">
        <v>6.4888381224116296</v>
      </c>
      <c r="BN12" s="88">
        <v>6.1671126037180996E-3</v>
      </c>
      <c r="BO12" s="88">
        <v>58.051504361910702</v>
      </c>
      <c r="BP12" s="88">
        <v>1.43282486231936</v>
      </c>
      <c r="BQ12" s="88">
        <v>2.9765880591279599E-4</v>
      </c>
      <c r="BR12" s="88">
        <v>20.749725674884399</v>
      </c>
      <c r="BS12" s="88">
        <v>2.1011271181863599E-5</v>
      </c>
      <c r="BT12" s="88">
        <v>219.78965984048801</v>
      </c>
      <c r="BU12" s="88">
        <v>231.11520252415099</v>
      </c>
      <c r="BV12" s="88">
        <v>0</v>
      </c>
      <c r="BW12" s="88">
        <v>0</v>
      </c>
      <c r="BX12" s="88">
        <v>31.233068642461099</v>
      </c>
      <c r="BY12" s="88">
        <v>0</v>
      </c>
      <c r="BZ12" s="88">
        <v>8.9653787085564591</v>
      </c>
      <c r="CA12" s="88">
        <v>1881.33788014164</v>
      </c>
      <c r="CB12" s="88">
        <v>33.865510188061897</v>
      </c>
      <c r="CE12" s="34">
        <f t="shared" si="0"/>
        <v>7.9999984251404675E-3</v>
      </c>
      <c r="CF12" s="79">
        <f t="shared" si="1"/>
        <v>-1.4268667852752003E-3</v>
      </c>
      <c r="CG12" s="79"/>
      <c r="CH12" s="79">
        <f t="shared" si="2"/>
        <v>-1.4269057949710927E-3</v>
      </c>
      <c r="CI12" s="79">
        <f t="shared" si="3"/>
        <v>-1.359816273878956E-3</v>
      </c>
      <c r="CJ12" s="79">
        <f t="shared" si="4"/>
        <v>-1.3535292202038957E-3</v>
      </c>
      <c r="CK12" s="79">
        <f t="shared" si="5"/>
        <v>-1.4280749608180001E-3</v>
      </c>
      <c r="CL12" s="79">
        <f t="shared" si="6"/>
        <v>-1.4268330995418771E-3</v>
      </c>
      <c r="CM12" s="79"/>
      <c r="CN12" s="72">
        <f t="shared" si="7"/>
        <v>0.14701632751669383</v>
      </c>
      <c r="CO12" s="79"/>
      <c r="CP12" s="72">
        <f t="shared" si="8"/>
        <v>0.15797761015192391</v>
      </c>
      <c r="CQ12" s="79">
        <f t="shared" si="9"/>
        <v>-1.4271664659947433E-3</v>
      </c>
      <c r="CR12" s="79">
        <f t="shared" si="10"/>
        <v>-1.4275717069516878E-3</v>
      </c>
      <c r="CS12" s="72">
        <f t="shared" si="11"/>
        <v>-0.39066907608095836</v>
      </c>
    </row>
    <row r="13" spans="1:97" x14ac:dyDescent="0.25">
      <c r="A13" s="87" t="s">
        <v>12</v>
      </c>
      <c r="B13" s="88">
        <v>4674.31041</v>
      </c>
      <c r="C13" s="88"/>
      <c r="D13" s="88">
        <v>425.90078585999998</v>
      </c>
      <c r="E13" s="88">
        <v>105.27930868</v>
      </c>
      <c r="F13" s="88">
        <v>86.384605995000001</v>
      </c>
      <c r="G13" s="88">
        <v>60.784407487000003</v>
      </c>
      <c r="H13" s="88">
        <v>286.54686607000002</v>
      </c>
      <c r="I13" s="84">
        <v>10.578214579999999</v>
      </c>
      <c r="J13" s="84">
        <v>5.8794755178000004</v>
      </c>
      <c r="K13" s="84">
        <v>30.881678985000001</v>
      </c>
      <c r="L13" s="84">
        <v>4.3439244595000002</v>
      </c>
      <c r="M13" s="86">
        <v>5.9199044910999996</v>
      </c>
      <c r="N13" s="86">
        <v>4.4916407308000004</v>
      </c>
      <c r="O13" s="84">
        <v>6.7211361666</v>
      </c>
      <c r="P13" s="88"/>
      <c r="Q13" s="87" t="s">
        <v>12</v>
      </c>
      <c r="R13" s="87">
        <v>0</v>
      </c>
      <c r="S13" s="88">
        <v>1.05306594973652</v>
      </c>
      <c r="T13" s="88">
        <v>5.9117864770006001</v>
      </c>
      <c r="U13" s="88">
        <v>12.316269382497101</v>
      </c>
      <c r="V13" s="88">
        <v>12.316269382497101</v>
      </c>
      <c r="W13" s="88">
        <v>16.811405391706199</v>
      </c>
      <c r="X13" s="88">
        <v>0</v>
      </c>
      <c r="Y13" s="88">
        <v>4.8479829990127996</v>
      </c>
      <c r="Z13" s="88">
        <v>4.4854849799617904</v>
      </c>
      <c r="AA13" s="88">
        <v>6.2745599966149798E-2</v>
      </c>
      <c r="AB13" s="88">
        <v>4667.9163884411601</v>
      </c>
      <c r="AC13" s="88">
        <v>44.260696890477703</v>
      </c>
      <c r="AD13" s="88">
        <v>1.50462885995356</v>
      </c>
      <c r="AE13" s="88">
        <v>11.3270942745076</v>
      </c>
      <c r="AF13" s="88">
        <v>0</v>
      </c>
      <c r="AG13" s="88">
        <v>0</v>
      </c>
      <c r="AH13" s="88">
        <v>35.202004137355203</v>
      </c>
      <c r="AI13" s="88">
        <v>35.202004137355203</v>
      </c>
      <c r="AJ13" s="88">
        <v>3.4025365259610698</v>
      </c>
      <c r="AK13" s="88">
        <v>12.326433262702301</v>
      </c>
      <c r="AL13" s="88">
        <v>2.5609615656215002E-3</v>
      </c>
      <c r="AM13" s="88">
        <v>29.540254564089199</v>
      </c>
      <c r="AN13" s="88">
        <v>1.1184515533890001E-2</v>
      </c>
      <c r="AO13" s="88">
        <v>5.1371817090971099</v>
      </c>
      <c r="AP13" s="88">
        <v>1.54594929635208</v>
      </c>
      <c r="AQ13" s="88">
        <v>288.69050241902102</v>
      </c>
      <c r="AR13" s="88">
        <v>382.78470404515099</v>
      </c>
      <c r="AS13" s="88">
        <v>39.129113755121502</v>
      </c>
      <c r="AT13" s="88">
        <v>425.31635432623301</v>
      </c>
      <c r="AU13" s="88">
        <v>1.1396601671137301E-5</v>
      </c>
      <c r="AV13" s="88">
        <v>18.030341549133301</v>
      </c>
      <c r="AW13" s="88">
        <v>0</v>
      </c>
      <c r="AX13" s="88">
        <v>76.473828342145197</v>
      </c>
      <c r="AY13" s="88">
        <v>3.6889866200389101E-2</v>
      </c>
      <c r="AZ13" s="88">
        <v>5.2936087516879102E-5</v>
      </c>
      <c r="BA13" s="88">
        <v>29.7723514138792</v>
      </c>
      <c r="BB13" s="88">
        <v>4.1230194660405499E-2</v>
      </c>
      <c r="BC13" s="88">
        <v>0</v>
      </c>
      <c r="BD13" s="88">
        <v>0.83805657060026295</v>
      </c>
      <c r="BE13" s="88">
        <v>105.141813019214</v>
      </c>
      <c r="BF13" s="88">
        <v>86.272933173207505</v>
      </c>
      <c r="BG13" s="88">
        <v>18.868879846007101</v>
      </c>
      <c r="BH13" s="88">
        <v>0</v>
      </c>
      <c r="BI13" s="88">
        <v>0</v>
      </c>
      <c r="BJ13" s="88">
        <v>27.403835864569999</v>
      </c>
      <c r="BK13" s="88">
        <v>0</v>
      </c>
      <c r="BL13" s="88">
        <v>4.0863771668402702</v>
      </c>
      <c r="BM13" s="88">
        <v>1.84453789491669</v>
      </c>
      <c r="BN13" s="88">
        <v>4.4568178377067501E-4</v>
      </c>
      <c r="BO13" s="88">
        <v>16.354083867237598</v>
      </c>
      <c r="BP13" s="88">
        <v>0.22262850624296601</v>
      </c>
      <c r="BQ13" s="88">
        <v>2.5894183284886702E-4</v>
      </c>
      <c r="BR13" s="88">
        <v>5.89481174170648</v>
      </c>
      <c r="BS13" s="88">
        <v>1.0328919571752101E-6</v>
      </c>
      <c r="BT13" s="88">
        <v>60.701147902754101</v>
      </c>
      <c r="BU13" s="88">
        <v>33.976009171094098</v>
      </c>
      <c r="BV13" s="88">
        <v>0</v>
      </c>
      <c r="BW13" s="88">
        <v>0</v>
      </c>
      <c r="BX13" s="88">
        <v>4.5699092030612203</v>
      </c>
      <c r="BY13" s="88">
        <v>0</v>
      </c>
      <c r="BZ13" s="88">
        <v>1.1863340116613601</v>
      </c>
      <c r="CA13" s="88">
        <v>286.15426290999</v>
      </c>
      <c r="CB13" s="88">
        <v>4.8772649600181897</v>
      </c>
      <c r="CE13" s="34">
        <f t="shared" si="0"/>
        <v>8.0000133814539416E-3</v>
      </c>
      <c r="CF13" s="79">
        <f t="shared" si="1"/>
        <v>-1.3679069205932335E-3</v>
      </c>
      <c r="CG13" s="79"/>
      <c r="CH13" s="79">
        <f t="shared" si="2"/>
        <v>-1.3722245958923531E-3</v>
      </c>
      <c r="CI13" s="79">
        <f t="shared" si="3"/>
        <v>-1.3060083933864354E-3</v>
      </c>
      <c r="CJ13" s="79">
        <f t="shared" si="4"/>
        <v>-1.292739840695222E-3</v>
      </c>
      <c r="CK13" s="79">
        <f t="shared" si="5"/>
        <v>-1.3697523376156654E-3</v>
      </c>
      <c r="CL13" s="79">
        <f t="shared" si="6"/>
        <v>-1.3701184919402245E-3</v>
      </c>
      <c r="CM13" s="79"/>
      <c r="CN13" s="72">
        <f t="shared" si="7"/>
        <v>0.13989929609894888</v>
      </c>
      <c r="CO13" s="79"/>
      <c r="CP13" s="72">
        <f t="shared" si="8"/>
        <v>0.18261303965870904</v>
      </c>
      <c r="CQ13" s="79">
        <f t="shared" si="9"/>
        <v>-1.3713082891124578E-3</v>
      </c>
      <c r="CR13" s="79">
        <f t="shared" si="10"/>
        <v>-1.3704904748945868E-3</v>
      </c>
      <c r="CS13" s="72">
        <f t="shared" si="11"/>
        <v>-0.76998691024375954</v>
      </c>
    </row>
    <row r="14" spans="1:97" x14ac:dyDescent="0.25">
      <c r="A14" s="87" t="s">
        <v>13</v>
      </c>
      <c r="B14" s="88">
        <v>21756.615771000001</v>
      </c>
      <c r="C14" s="88"/>
      <c r="D14" s="88">
        <v>6328.7180202999998</v>
      </c>
      <c r="E14" s="88">
        <v>280.61976073</v>
      </c>
      <c r="F14" s="88">
        <v>245.52144565</v>
      </c>
      <c r="G14" s="88">
        <v>918.26065971000003</v>
      </c>
      <c r="H14" s="88">
        <v>1966.5369398</v>
      </c>
      <c r="I14" s="84">
        <v>70.701312806000004</v>
      </c>
      <c r="J14" s="84">
        <v>31.675116001999999</v>
      </c>
      <c r="K14" s="84">
        <v>204.49192540999999</v>
      </c>
      <c r="L14" s="84">
        <v>29.454721992</v>
      </c>
      <c r="M14" s="86">
        <v>40.007977124999996</v>
      </c>
      <c r="N14" s="86">
        <v>28.317106970000001</v>
      </c>
      <c r="O14" s="84">
        <v>18.703248307999999</v>
      </c>
      <c r="P14" s="88"/>
      <c r="Q14" s="87" t="s">
        <v>13</v>
      </c>
      <c r="R14" s="87">
        <v>0</v>
      </c>
      <c r="S14" s="88">
        <v>7.0654895850782902</v>
      </c>
      <c r="T14" s="88">
        <v>39.951816070634202</v>
      </c>
      <c r="U14" s="88">
        <v>84.385845246361896</v>
      </c>
      <c r="V14" s="88">
        <v>84.385845246361896</v>
      </c>
      <c r="W14" s="88">
        <v>114.13495431957401</v>
      </c>
      <c r="X14" s="88">
        <v>0</v>
      </c>
      <c r="Y14" s="88">
        <v>33.235196929287</v>
      </c>
      <c r="Z14" s="88">
        <v>28.2772805988686</v>
      </c>
      <c r="AA14" s="88">
        <v>1.2521779434426801</v>
      </c>
      <c r="AB14" s="88">
        <v>21726.0820079816</v>
      </c>
      <c r="AC14" s="88">
        <v>298.79813777041198</v>
      </c>
      <c r="AD14" s="88">
        <v>10.3293121104685</v>
      </c>
      <c r="AE14" s="88">
        <v>77.093140760172005</v>
      </c>
      <c r="AF14" s="88">
        <v>0</v>
      </c>
      <c r="AG14" s="88">
        <v>0</v>
      </c>
      <c r="AH14" s="88">
        <v>237.12020779819099</v>
      </c>
      <c r="AI14" s="88">
        <v>237.12020779819099</v>
      </c>
      <c r="AJ14" s="88">
        <v>50.5585251189122</v>
      </c>
      <c r="AK14" s="88">
        <v>84.438436240157102</v>
      </c>
      <c r="AL14" s="88">
        <v>5.1107216577904097E-2</v>
      </c>
      <c r="AM14" s="88">
        <v>199.260423699776</v>
      </c>
      <c r="AN14" s="88">
        <v>0.22583488200860699</v>
      </c>
      <c r="AO14" s="88">
        <v>34.4675687080153</v>
      </c>
      <c r="AP14" s="88">
        <v>10.3983138655001</v>
      </c>
      <c r="AQ14" s="88">
        <v>1981.02570146938</v>
      </c>
      <c r="AR14" s="88">
        <v>5687.8329721293603</v>
      </c>
      <c r="AS14" s="88">
        <v>581.424172634206</v>
      </c>
      <c r="AT14" s="88">
        <v>6319.8156698824896</v>
      </c>
      <c r="AU14" s="88">
        <v>2.30120561928655E-4</v>
      </c>
      <c r="AV14" s="88">
        <v>122.27101823253101</v>
      </c>
      <c r="AW14" s="88">
        <v>0</v>
      </c>
      <c r="AX14" s="88">
        <v>538.77903560618802</v>
      </c>
      <c r="AY14" s="88">
        <v>0.105024893935206</v>
      </c>
      <c r="AZ14" s="88">
        <v>9.9897694420366203E-4</v>
      </c>
      <c r="BA14" s="88">
        <v>85.573674456687399</v>
      </c>
      <c r="BB14" s="88">
        <v>0.11490068786678501</v>
      </c>
      <c r="BC14" s="88">
        <v>0</v>
      </c>
      <c r="BD14" s="88">
        <v>2.3060733083670901</v>
      </c>
      <c r="BE14" s="88">
        <v>280.24377872614701</v>
      </c>
      <c r="BF14" s="88">
        <v>245.19466509200399</v>
      </c>
      <c r="BG14" s="88">
        <v>35.049113634142898</v>
      </c>
      <c r="BH14" s="88">
        <v>0</v>
      </c>
      <c r="BI14" s="88">
        <v>0</v>
      </c>
      <c r="BJ14" s="88">
        <v>76.446451733560394</v>
      </c>
      <c r="BK14" s="88">
        <v>0</v>
      </c>
      <c r="BL14" s="88">
        <v>11.8602676496591</v>
      </c>
      <c r="BM14" s="88">
        <v>5.07525392615839</v>
      </c>
      <c r="BN14" s="88">
        <v>8.5321256480497404E-3</v>
      </c>
      <c r="BO14" s="88">
        <v>47.464660881198398</v>
      </c>
      <c r="BP14" s="88">
        <v>1.49371195890904</v>
      </c>
      <c r="BQ14" s="88">
        <v>5.0948221829064597E-3</v>
      </c>
      <c r="BR14" s="88">
        <v>16.233712137590398</v>
      </c>
      <c r="BS14" s="88">
        <v>1.9492205618040399E-5</v>
      </c>
      <c r="BT14" s="88">
        <v>916.96839055820396</v>
      </c>
      <c r="BU14" s="88">
        <v>240.42007642498501</v>
      </c>
      <c r="BV14" s="88">
        <v>0</v>
      </c>
      <c r="BW14" s="88">
        <v>0</v>
      </c>
      <c r="BX14" s="88">
        <v>32.661085954162203</v>
      </c>
      <c r="BY14" s="88">
        <v>0</v>
      </c>
      <c r="BZ14" s="88">
        <v>9.6041301307837408</v>
      </c>
      <c r="CA14" s="88">
        <v>1963.7793318766201</v>
      </c>
      <c r="CB14" s="88">
        <v>35.293497699914099</v>
      </c>
      <c r="CE14" s="34">
        <f t="shared" si="0"/>
        <v>7.9999999620008356E-3</v>
      </c>
      <c r="CF14" s="79">
        <f t="shared" si="1"/>
        <v>-1.4034242889512097E-3</v>
      </c>
      <c r="CG14" s="79"/>
      <c r="CH14" s="79">
        <f t="shared" si="2"/>
        <v>-1.4066593564375947E-3</v>
      </c>
      <c r="CI14" s="79">
        <f t="shared" si="3"/>
        <v>-1.3398272554823243E-3</v>
      </c>
      <c r="CJ14" s="79">
        <f t="shared" si="4"/>
        <v>-1.3309654361593109E-3</v>
      </c>
      <c r="CK14" s="79">
        <f t="shared" si="5"/>
        <v>-1.4073010077598012E-3</v>
      </c>
      <c r="CL14" s="79">
        <f t="shared" si="6"/>
        <v>-1.4022660177745849E-3</v>
      </c>
      <c r="CM14" s="79"/>
      <c r="CN14" s="72">
        <f t="shared" si="7"/>
        <v>0.15955780318842563</v>
      </c>
      <c r="CO14" s="79"/>
      <c r="CP14" s="72">
        <f t="shared" si="8"/>
        <v>0.17018822032599071</v>
      </c>
      <c r="CQ14" s="79">
        <f t="shared" si="9"/>
        <v>-1.4037464126298259E-3</v>
      </c>
      <c r="CR14" s="79">
        <f t="shared" si="10"/>
        <v>-1.4064420907684576E-3</v>
      </c>
      <c r="CS14" s="72">
        <f t="shared" si="11"/>
        <v>-0.44403700927969841</v>
      </c>
    </row>
    <row r="15" spans="1:97" x14ac:dyDescent="0.25">
      <c r="A15" s="87" t="s">
        <v>14</v>
      </c>
      <c r="B15" s="88">
        <v>7107.5761163999996</v>
      </c>
      <c r="C15" s="88"/>
      <c r="D15" s="88">
        <v>1229.7948484000001</v>
      </c>
      <c r="E15" s="88">
        <v>128.30215694</v>
      </c>
      <c r="F15" s="88">
        <v>106.96189361</v>
      </c>
      <c r="G15" s="88">
        <v>172.64190167999999</v>
      </c>
      <c r="H15" s="88">
        <v>551.24490784</v>
      </c>
      <c r="I15" s="84">
        <v>20.058789527999998</v>
      </c>
      <c r="J15" s="84">
        <v>9.9403545406999996</v>
      </c>
      <c r="K15" s="84">
        <v>58.257084669000001</v>
      </c>
      <c r="L15" s="84">
        <v>8.2971939568999993</v>
      </c>
      <c r="M15" s="86">
        <v>11.286831609</v>
      </c>
      <c r="N15" s="86">
        <v>8.2426740796000004</v>
      </c>
      <c r="O15" s="84">
        <v>8.6030609102</v>
      </c>
      <c r="P15" s="88"/>
      <c r="Q15" s="87" t="s">
        <v>14</v>
      </c>
      <c r="R15" s="87">
        <v>0</v>
      </c>
      <c r="S15" s="88">
        <v>1.9985822092996099</v>
      </c>
      <c r="T15" s="88">
        <v>11.2707272308939</v>
      </c>
      <c r="U15" s="88">
        <v>23.7280481023205</v>
      </c>
      <c r="V15" s="88">
        <v>23.7280481023205</v>
      </c>
      <c r="W15" s="88">
        <v>32.176341596104102</v>
      </c>
      <c r="X15" s="88">
        <v>0</v>
      </c>
      <c r="Y15" s="88">
        <v>9.3170789182299707</v>
      </c>
      <c r="Z15" s="88">
        <v>8.2309160858974302</v>
      </c>
      <c r="AA15" s="88">
        <v>0.249563459524205</v>
      </c>
      <c r="AB15" s="88">
        <v>7097.4551107220695</v>
      </c>
      <c r="AC15" s="88">
        <v>84.304914057241803</v>
      </c>
      <c r="AD15" s="88">
        <v>2.8923359503522001</v>
      </c>
      <c r="AE15" s="88">
        <v>21.677874988228702</v>
      </c>
      <c r="AF15" s="88">
        <v>0</v>
      </c>
      <c r="AG15" s="88">
        <v>0</v>
      </c>
      <c r="AH15" s="88">
        <v>66.997428367648297</v>
      </c>
      <c r="AI15" s="88">
        <v>66.997428367648297</v>
      </c>
      <c r="AJ15" s="88">
        <v>9.8243428946675699</v>
      </c>
      <c r="AK15" s="88">
        <v>23.669427261924799</v>
      </c>
      <c r="AL15" s="88">
        <v>1.01858346561712E-2</v>
      </c>
      <c r="AM15" s="88">
        <v>56.2744507825591</v>
      </c>
      <c r="AN15" s="88">
        <v>5.1667287485780901E-2</v>
      </c>
      <c r="AO15" s="88">
        <v>9.7497103911777199</v>
      </c>
      <c r="AP15" s="88">
        <v>2.9392255203681001</v>
      </c>
      <c r="AQ15" s="88">
        <v>555.30868491906199</v>
      </c>
      <c r="AR15" s="88">
        <v>1105.2380541371999</v>
      </c>
      <c r="AS15" s="88">
        <v>112.979722243727</v>
      </c>
      <c r="AT15" s="88">
        <v>1228.04211927559</v>
      </c>
      <c r="AU15" s="88">
        <v>5.2647471504049697E-5</v>
      </c>
      <c r="AV15" s="88">
        <v>34.440471558023702</v>
      </c>
      <c r="AW15" s="88">
        <v>0</v>
      </c>
      <c r="AX15" s="88">
        <v>149.29713990507901</v>
      </c>
      <c r="AY15" s="88">
        <v>4.5757928412286299E-2</v>
      </c>
      <c r="AZ15" s="88">
        <v>2.6972190865363698E-4</v>
      </c>
      <c r="BA15" s="88">
        <v>37.162240220462103</v>
      </c>
      <c r="BB15" s="88">
        <v>5.0618660578272301E-2</v>
      </c>
      <c r="BC15" s="88">
        <v>0</v>
      </c>
      <c r="BD15" s="88">
        <v>1.02244832054101</v>
      </c>
      <c r="BE15" s="88">
        <v>128.12735539860299</v>
      </c>
      <c r="BF15" s="88">
        <v>106.817464773978</v>
      </c>
      <c r="BG15" s="88">
        <v>21.309890624624501</v>
      </c>
      <c r="BH15" s="88">
        <v>0</v>
      </c>
      <c r="BI15" s="88">
        <v>0</v>
      </c>
      <c r="BJ15" s="88">
        <v>33.5953665486091</v>
      </c>
      <c r="BK15" s="88">
        <v>0</v>
      </c>
      <c r="BL15" s="88">
        <v>5.0964284507018904</v>
      </c>
      <c r="BM15" s="88">
        <v>2.2502968986810798</v>
      </c>
      <c r="BN15" s="88">
        <v>2.0815317104041602E-3</v>
      </c>
      <c r="BO15" s="88">
        <v>20.396180267420601</v>
      </c>
      <c r="BP15" s="88">
        <v>0.42252010092996201</v>
      </c>
      <c r="BQ15" s="88">
        <v>9.9481555607180299E-4</v>
      </c>
      <c r="BR15" s="88">
        <v>7.1947761464750899</v>
      </c>
      <c r="BS15" s="88">
        <v>5.2629221998533897E-6</v>
      </c>
      <c r="BT15" s="88">
        <v>172.395790624509</v>
      </c>
      <c r="BU15" s="88">
        <v>66.468659894820505</v>
      </c>
      <c r="BV15" s="88">
        <v>0</v>
      </c>
      <c r="BW15" s="88">
        <v>0</v>
      </c>
      <c r="BX15" s="88">
        <v>9.0082897393466705</v>
      </c>
      <c r="BY15" s="88">
        <v>0</v>
      </c>
      <c r="BZ15" s="88">
        <v>2.54283454041907</v>
      </c>
      <c r="CA15" s="88">
        <v>550.45921784013103</v>
      </c>
      <c r="CB15" s="88">
        <v>9.6746788617702695</v>
      </c>
      <c r="CE15" s="34">
        <f t="shared" si="0"/>
        <v>8.0000048373445477E-3</v>
      </c>
      <c r="CF15" s="79">
        <f t="shared" si="1"/>
        <v>-1.4239742933708252E-3</v>
      </c>
      <c r="CG15" s="79"/>
      <c r="CH15" s="79">
        <f t="shared" si="2"/>
        <v>-1.4252207404270765E-3</v>
      </c>
      <c r="CI15" s="79">
        <f t="shared" si="3"/>
        <v>-1.3624209098741947E-3</v>
      </c>
      <c r="CJ15" s="79">
        <f t="shared" si="4"/>
        <v>-1.3502830881866378E-3</v>
      </c>
      <c r="CK15" s="79">
        <f t="shared" si="5"/>
        <v>-1.425558066124432E-3</v>
      </c>
      <c r="CL15" s="79">
        <f t="shared" si="6"/>
        <v>-1.4253011478103528E-3</v>
      </c>
      <c r="CM15" s="79"/>
      <c r="CN15" s="72">
        <f t="shared" si="7"/>
        <v>0.150030571359834</v>
      </c>
      <c r="CO15" s="79"/>
      <c r="CP15" s="72">
        <f t="shared" si="8"/>
        <v>0.17506116427106042</v>
      </c>
      <c r="CQ15" s="79">
        <f t="shared" si="9"/>
        <v>-1.4268289511166444E-3</v>
      </c>
      <c r="CR15" s="79">
        <f t="shared" si="10"/>
        <v>-1.4264780566382454E-3</v>
      </c>
      <c r="CS15" s="72">
        <f t="shared" si="11"/>
        <v>-0.65835119022773836</v>
      </c>
    </row>
    <row r="16" spans="1:97" x14ac:dyDescent="0.25">
      <c r="A16" s="87" t="s">
        <v>15</v>
      </c>
      <c r="B16" s="88">
        <v>3640.7762177999998</v>
      </c>
      <c r="C16" s="88"/>
      <c r="D16" s="88">
        <v>416.23123856000001</v>
      </c>
      <c r="E16" s="88">
        <v>75.861728931000002</v>
      </c>
      <c r="F16" s="88">
        <v>62.188743852000002</v>
      </c>
      <c r="G16" s="88">
        <v>59.103259109</v>
      </c>
      <c r="H16" s="88">
        <v>212.52219342999999</v>
      </c>
      <c r="I16" s="84">
        <v>7.5741044739000003</v>
      </c>
      <c r="J16" s="84">
        <v>4.2644088633999999</v>
      </c>
      <c r="K16" s="84">
        <v>22.121600939</v>
      </c>
      <c r="L16" s="84">
        <v>3.1032484858</v>
      </c>
      <c r="M16" s="86">
        <v>4.2294311986000004</v>
      </c>
      <c r="N16" s="86">
        <v>3.2192587326000002</v>
      </c>
      <c r="O16" s="84">
        <v>4.8659510702000004</v>
      </c>
      <c r="P16" s="88"/>
      <c r="Q16" s="87" t="s">
        <v>15</v>
      </c>
      <c r="R16" s="87">
        <v>0</v>
      </c>
      <c r="S16" s="88">
        <v>0.77629515970030605</v>
      </c>
      <c r="T16" s="88">
        <v>4.2235006924268301</v>
      </c>
      <c r="U16" s="88">
        <v>9.1333063113409398</v>
      </c>
      <c r="V16" s="88">
        <v>9.1333063113409398</v>
      </c>
      <c r="W16" s="88">
        <v>12.434343419332301</v>
      </c>
      <c r="X16" s="88">
        <v>0</v>
      </c>
      <c r="Y16" s="88">
        <v>3.5943071279805099</v>
      </c>
      <c r="Z16" s="88">
        <v>3.21474634193715</v>
      </c>
      <c r="AA16" s="88">
        <v>7.0010411904016606E-2</v>
      </c>
      <c r="AB16" s="88">
        <v>3635.6728463852401</v>
      </c>
      <c r="AC16" s="88">
        <v>32.6811436128365</v>
      </c>
      <c r="AD16" s="88">
        <v>1.11586554033018</v>
      </c>
      <c r="AE16" s="88">
        <v>8.3817986817765799</v>
      </c>
      <c r="AF16" s="88">
        <v>0</v>
      </c>
      <c r="AG16" s="88">
        <v>0</v>
      </c>
      <c r="AH16" s="88">
        <v>25.978887805377699</v>
      </c>
      <c r="AI16" s="88">
        <v>25.978887805377699</v>
      </c>
      <c r="AJ16" s="88">
        <v>3.32518412015542</v>
      </c>
      <c r="AK16" s="88">
        <v>9.1364934956763708</v>
      </c>
      <c r="AL16" s="88">
        <v>2.8574780497022498E-3</v>
      </c>
      <c r="AM16" s="88">
        <v>21.808960417963501</v>
      </c>
      <c r="AN16" s="88">
        <v>1.2900608401431399E-2</v>
      </c>
      <c r="AO16" s="88">
        <v>3.787007323798</v>
      </c>
      <c r="AP16" s="88">
        <v>1.1404343710924301</v>
      </c>
      <c r="AQ16" s="88">
        <v>214.10049713189699</v>
      </c>
      <c r="AR16" s="88">
        <v>374.082847148707</v>
      </c>
      <c r="AS16" s="88">
        <v>38.239588595422099</v>
      </c>
      <c r="AT16" s="88">
        <v>415.64761986428499</v>
      </c>
      <c r="AU16" s="88">
        <v>1.3145311915076399E-5</v>
      </c>
      <c r="AV16" s="88">
        <v>13.3295242293534</v>
      </c>
      <c r="AW16" s="88">
        <v>0</v>
      </c>
      <c r="AX16" s="88">
        <v>57.115238764420702</v>
      </c>
      <c r="AY16" s="88">
        <v>2.6567247792897701E-2</v>
      </c>
      <c r="AZ16" s="88">
        <v>6.6405464254920394E-5</v>
      </c>
      <c r="BA16" s="88">
        <v>21.47309055573</v>
      </c>
      <c r="BB16" s="88">
        <v>2.96194390537762E-2</v>
      </c>
      <c r="BC16" s="88">
        <v>0</v>
      </c>
      <c r="BD16" s="88">
        <v>0.60115189239239997</v>
      </c>
      <c r="BE16" s="88">
        <v>75.760012879577701</v>
      </c>
      <c r="BF16" s="88">
        <v>62.106192346279698</v>
      </c>
      <c r="BG16" s="88">
        <v>13.653820533297999</v>
      </c>
      <c r="BH16" s="88">
        <v>0</v>
      </c>
      <c r="BI16" s="88">
        <v>0</v>
      </c>
      <c r="BJ16" s="88">
        <v>19.680987331470401</v>
      </c>
      <c r="BK16" s="88">
        <v>0</v>
      </c>
      <c r="BL16" s="88">
        <v>2.9471528831495202</v>
      </c>
      <c r="BM16" s="88">
        <v>1.3231063984744</v>
      </c>
      <c r="BN16" s="88">
        <v>5.3607985048584295E-4</v>
      </c>
      <c r="BO16" s="88">
        <v>11.7947676243544</v>
      </c>
      <c r="BP16" s="88">
        <v>0.16411608240196901</v>
      </c>
      <c r="BQ16" s="88">
        <v>2.8537922543141702E-4</v>
      </c>
      <c r="BR16" s="88">
        <v>4.2288598135992101</v>
      </c>
      <c r="BS16" s="88">
        <v>1.2957223644416499E-6</v>
      </c>
      <c r="BT16" s="88">
        <v>59.0204070737854</v>
      </c>
      <c r="BU16" s="88">
        <v>25.403970272734</v>
      </c>
      <c r="BV16" s="88">
        <v>0</v>
      </c>
      <c r="BW16" s="88">
        <v>0</v>
      </c>
      <c r="BX16" s="88">
        <v>3.4270657167795302</v>
      </c>
      <c r="BY16" s="88">
        <v>0</v>
      </c>
      <c r="BZ16" s="88">
        <v>0.92323126202834005</v>
      </c>
      <c r="CA16" s="88">
        <v>212.22428800861999</v>
      </c>
      <c r="CB16" s="88">
        <v>3.66960594242446</v>
      </c>
      <c r="CE16" s="34">
        <f t="shared" si="0"/>
        <v>8.0000076055797963E-3</v>
      </c>
      <c r="CF16" s="79">
        <f t="shared" si="1"/>
        <v>-1.4017262005308162E-3</v>
      </c>
      <c r="CG16" s="79"/>
      <c r="CH16" s="79">
        <f t="shared" si="2"/>
        <v>-1.402150155125583E-3</v>
      </c>
      <c r="CI16" s="79">
        <f t="shared" si="3"/>
        <v>-1.3408085058912453E-3</v>
      </c>
      <c r="CJ16" s="79">
        <f t="shared" si="4"/>
        <v>-1.3274348476432296E-3</v>
      </c>
      <c r="CK16" s="79">
        <f t="shared" si="5"/>
        <v>-1.4018183846985807E-3</v>
      </c>
      <c r="CL16" s="79">
        <f t="shared" si="6"/>
        <v>-1.4017614658118867E-3</v>
      </c>
      <c r="CM16" s="79"/>
      <c r="CN16" s="72">
        <f t="shared" si="7"/>
        <v>0.17436743737553681</v>
      </c>
      <c r="CO16" s="79"/>
      <c r="CP16" s="72">
        <f t="shared" si="8"/>
        <v>0.22033647680061005</v>
      </c>
      <c r="CQ16" s="79">
        <f t="shared" si="9"/>
        <v>-1.4021994671844613E-3</v>
      </c>
      <c r="CR16" s="79">
        <f t="shared" si="10"/>
        <v>-1.4016862382495601E-3</v>
      </c>
      <c r="CS16" s="72">
        <f t="shared" si="11"/>
        <v>-0.76562970842911582</v>
      </c>
    </row>
    <row r="17" spans="1:97" x14ac:dyDescent="0.25">
      <c r="A17" s="87" t="s">
        <v>16</v>
      </c>
      <c r="B17" s="88">
        <v>6674.0402147000004</v>
      </c>
      <c r="C17" s="88"/>
      <c r="D17" s="88">
        <v>1740.610887</v>
      </c>
      <c r="E17" s="88">
        <v>200.60981648999999</v>
      </c>
      <c r="F17" s="88">
        <v>176.45138159999999</v>
      </c>
      <c r="G17" s="88">
        <v>178.82916917</v>
      </c>
      <c r="H17" s="88">
        <v>922.06014315000004</v>
      </c>
      <c r="I17" s="84">
        <v>37.842122054000001</v>
      </c>
      <c r="J17" s="84">
        <v>16.932909105</v>
      </c>
      <c r="K17" s="84">
        <v>109.5243485</v>
      </c>
      <c r="L17" s="84">
        <v>15.844445422</v>
      </c>
      <c r="M17" s="86">
        <v>21.529168550000001</v>
      </c>
      <c r="N17" s="86">
        <v>15.328351409</v>
      </c>
      <c r="O17" s="84">
        <v>11.139213387</v>
      </c>
      <c r="P17" s="88"/>
      <c r="Q17" s="87" t="s">
        <v>16</v>
      </c>
      <c r="R17" s="87">
        <v>0</v>
      </c>
      <c r="S17" s="88">
        <v>3.4209244431901902</v>
      </c>
      <c r="T17" s="88">
        <v>21.498972138723801</v>
      </c>
      <c r="U17" s="88">
        <v>39.659806308328399</v>
      </c>
      <c r="V17" s="88">
        <v>39.659806308328399</v>
      </c>
      <c r="W17" s="88">
        <v>54.344555031551401</v>
      </c>
      <c r="X17" s="88">
        <v>0</v>
      </c>
      <c r="Y17" s="88">
        <v>15.6064224086434</v>
      </c>
      <c r="Z17" s="88">
        <v>15.3068742423619</v>
      </c>
      <c r="AA17" s="88">
        <v>3.6359401345206502E-2</v>
      </c>
      <c r="AB17" s="88">
        <v>6664.6886780843997</v>
      </c>
      <c r="AC17" s="88">
        <v>143.41375450942201</v>
      </c>
      <c r="AD17" s="88">
        <v>4.8406914436662003</v>
      </c>
      <c r="AE17" s="88">
        <v>36.576402459807497</v>
      </c>
      <c r="AF17" s="88">
        <v>0</v>
      </c>
      <c r="AG17" s="88">
        <v>0</v>
      </c>
      <c r="AH17" s="88">
        <v>114.16819678917</v>
      </c>
      <c r="AI17" s="88">
        <v>114.16819678917</v>
      </c>
      <c r="AJ17" s="88">
        <v>13.9053688896692</v>
      </c>
      <c r="AK17" s="88">
        <v>39.693515611598897</v>
      </c>
      <c r="AL17" s="88">
        <v>1.48400297699874E-3</v>
      </c>
      <c r="AM17" s="88">
        <v>95.750692418044196</v>
      </c>
      <c r="AN17" s="88">
        <v>6.1675901246228898E-3</v>
      </c>
      <c r="AO17" s="88">
        <v>16.688390041782899</v>
      </c>
      <c r="AP17" s="88">
        <v>5.0169142283380896</v>
      </c>
      <c r="AQ17" s="88">
        <v>928.960549163069</v>
      </c>
      <c r="AR17" s="88">
        <v>1564.35332717714</v>
      </c>
      <c r="AS17" s="88">
        <v>159.91160269613101</v>
      </c>
      <c r="AT17" s="88">
        <v>1738.1702987629401</v>
      </c>
      <c r="AU17" s="88">
        <v>6.2844669718424999E-6</v>
      </c>
      <c r="AV17" s="88">
        <v>58.311540682399297</v>
      </c>
      <c r="AW17" s="88">
        <v>0</v>
      </c>
      <c r="AX17" s="88">
        <v>243.25830875288199</v>
      </c>
      <c r="AY17" s="88">
        <v>7.5330109498062695E-2</v>
      </c>
      <c r="AZ17" s="88">
        <v>2.89965134211875E-5</v>
      </c>
      <c r="BA17" s="88">
        <v>60.717776646769899</v>
      </c>
      <c r="BB17" s="88">
        <v>8.4419636712467702E-2</v>
      </c>
      <c r="BC17" s="88">
        <v>0</v>
      </c>
      <c r="BD17" s="88">
        <v>1.7186429573681199</v>
      </c>
      <c r="BE17" s="88">
        <v>200.341897455484</v>
      </c>
      <c r="BF17" s="88">
        <v>176.21730172693901</v>
      </c>
      <c r="BG17" s="88">
        <v>24.124595728544801</v>
      </c>
      <c r="BH17" s="88">
        <v>0</v>
      </c>
      <c r="BI17" s="88">
        <v>0</v>
      </c>
      <c r="BJ17" s="88">
        <v>56.107163288303902</v>
      </c>
      <c r="BK17" s="88">
        <v>0</v>
      </c>
      <c r="BL17" s="88">
        <v>8.3251330712037692</v>
      </c>
      <c r="BM17" s="88">
        <v>3.7827148206815502</v>
      </c>
      <c r="BN17" s="88">
        <v>2.47112418651101E-4</v>
      </c>
      <c r="BO17" s="88">
        <v>33.318126437275701</v>
      </c>
      <c r="BP17" s="88">
        <v>0.72321876019151299</v>
      </c>
      <c r="BQ17" s="88">
        <v>1.4695537494557301E-4</v>
      </c>
      <c r="BR17" s="88">
        <v>12.087571129042001</v>
      </c>
      <c r="BS17" s="88">
        <v>5.6577717539421395E-7</v>
      </c>
      <c r="BT17" s="88">
        <v>178.57862978570401</v>
      </c>
      <c r="BU17" s="88">
        <v>107.86299632453</v>
      </c>
      <c r="BV17" s="88">
        <v>0</v>
      </c>
      <c r="BW17" s="88">
        <v>0</v>
      </c>
      <c r="BX17" s="88">
        <v>14.443379824465101</v>
      </c>
      <c r="BY17" s="88">
        <v>0</v>
      </c>
      <c r="BZ17" s="88">
        <v>3.5235808626686902</v>
      </c>
      <c r="CA17" s="88">
        <v>920.767706316572</v>
      </c>
      <c r="CB17" s="88">
        <v>15.326728604234701</v>
      </c>
      <c r="CE17" s="34">
        <f t="shared" si="0"/>
        <v>8.0000037393146602E-3</v>
      </c>
      <c r="CF17" s="79">
        <f t="shared" si="1"/>
        <v>-1.4011807413151856E-3</v>
      </c>
      <c r="CG17" s="79"/>
      <c r="CH17" s="79">
        <f t="shared" si="2"/>
        <v>-1.4021446466225369E-3</v>
      </c>
      <c r="CI17" s="79">
        <f t="shared" si="3"/>
        <v>-1.3355230526784273E-3</v>
      </c>
      <c r="CJ17" s="79">
        <f t="shared" si="4"/>
        <v>-1.3265969976455978E-3</v>
      </c>
      <c r="CK17" s="79">
        <f t="shared" si="5"/>
        <v>-1.4009984246911122E-3</v>
      </c>
      <c r="CL17" s="79">
        <f t="shared" si="6"/>
        <v>-1.4016838739095015E-3</v>
      </c>
      <c r="CM17" s="79"/>
      <c r="CN17" s="72">
        <f t="shared" si="7"/>
        <v>4.2400145289793661E-2</v>
      </c>
      <c r="CO17" s="79"/>
      <c r="CP17" s="72">
        <f t="shared" si="8"/>
        <v>5.3264383656564135E-2</v>
      </c>
      <c r="CQ17" s="79">
        <f t="shared" si="9"/>
        <v>-1.4025813958431182E-3</v>
      </c>
      <c r="CR17" s="79">
        <f t="shared" si="10"/>
        <v>-1.4011400225003631E-3</v>
      </c>
      <c r="CS17" s="72">
        <f t="shared" si="11"/>
        <v>-0.5496168307366236</v>
      </c>
    </row>
    <row r="18" spans="1:97" x14ac:dyDescent="0.25">
      <c r="A18" s="87" t="s">
        <v>17</v>
      </c>
      <c r="B18" s="88">
        <v>8423.6696991000008</v>
      </c>
      <c r="C18" s="88"/>
      <c r="D18" s="88">
        <v>2656.0680210999999</v>
      </c>
      <c r="E18" s="88">
        <v>124.45799033</v>
      </c>
      <c r="F18" s="88">
        <v>110.95874352</v>
      </c>
      <c r="G18" s="88">
        <v>363.80341361000001</v>
      </c>
      <c r="H18" s="88">
        <v>873.50961638000001</v>
      </c>
      <c r="I18" s="84">
        <v>32.018729833999998</v>
      </c>
      <c r="J18" s="84">
        <v>13.977370232</v>
      </c>
      <c r="K18" s="84">
        <v>92.543206974</v>
      </c>
      <c r="L18" s="84">
        <v>13.346735777999999</v>
      </c>
      <c r="M18" s="86">
        <v>18.124124281</v>
      </c>
      <c r="N18" s="86">
        <v>12.758600673</v>
      </c>
      <c r="O18" s="84">
        <v>7.6763589874999996</v>
      </c>
      <c r="P18" s="88"/>
      <c r="Q18" s="87" t="s">
        <v>17</v>
      </c>
      <c r="R18" s="87">
        <v>0</v>
      </c>
      <c r="S18" s="88">
        <v>3.14652733571118</v>
      </c>
      <c r="T18" s="88">
        <v>18.098324015436301</v>
      </c>
      <c r="U18" s="88">
        <v>37.757624146989599</v>
      </c>
      <c r="V18" s="88">
        <v>37.757624146989599</v>
      </c>
      <c r="W18" s="88">
        <v>50.964404415287099</v>
      </c>
      <c r="X18" s="88">
        <v>0</v>
      </c>
      <c r="Y18" s="88">
        <v>14.7511642710832</v>
      </c>
      <c r="Z18" s="88">
        <v>12.740443799995999</v>
      </c>
      <c r="AA18" s="88">
        <v>0.47183194297554598</v>
      </c>
      <c r="AB18" s="88">
        <v>8411.6814294015003</v>
      </c>
      <c r="AC18" s="88">
        <v>132.95009188275401</v>
      </c>
      <c r="AD18" s="88">
        <v>4.5758647555892802</v>
      </c>
      <c r="AE18" s="88">
        <v>34.258869417655902</v>
      </c>
      <c r="AF18" s="88">
        <v>0</v>
      </c>
      <c r="AG18" s="88">
        <v>0</v>
      </c>
      <c r="AH18" s="88">
        <v>105.693332548651</v>
      </c>
      <c r="AI18" s="88">
        <v>105.693332548651</v>
      </c>
      <c r="AJ18" s="88">
        <v>21.218241117954701</v>
      </c>
      <c r="AK18" s="88">
        <v>37.438776289832603</v>
      </c>
      <c r="AL18" s="88">
        <v>1.9257560144821301E-2</v>
      </c>
      <c r="AM18" s="88">
        <v>88.830377312355793</v>
      </c>
      <c r="AN18" s="88">
        <v>0.11585535517125101</v>
      </c>
      <c r="AO18" s="88">
        <v>15.3497506833729</v>
      </c>
      <c r="AP18" s="88">
        <v>4.6333762892369599</v>
      </c>
      <c r="AQ18" s="88">
        <v>879.92238529197402</v>
      </c>
      <c r="AR18" s="88">
        <v>2387.05161078332</v>
      </c>
      <c r="AS18" s="88">
        <v>244.00972080570901</v>
      </c>
      <c r="AT18" s="88">
        <v>2652.2795727069802</v>
      </c>
      <c r="AU18" s="88">
        <v>1.18055359655209E-4</v>
      </c>
      <c r="AV18" s="88">
        <v>54.398115131504902</v>
      </c>
      <c r="AW18" s="88">
        <v>0</v>
      </c>
      <c r="AX18" s="88">
        <v>237.871263262562</v>
      </c>
      <c r="AY18" s="88">
        <v>4.7711986621251402E-2</v>
      </c>
      <c r="AZ18" s="88">
        <v>7.14307967973676E-4</v>
      </c>
      <c r="BA18" s="88">
        <v>39.3062356948031</v>
      </c>
      <c r="BB18" s="88">
        <v>5.1794471448579897E-2</v>
      </c>
      <c r="BC18" s="88">
        <v>0</v>
      </c>
      <c r="BD18" s="88">
        <v>1.0334771030737899</v>
      </c>
      <c r="BE18" s="88">
        <v>124.28913482001199</v>
      </c>
      <c r="BF18" s="88">
        <v>110.809012627439</v>
      </c>
      <c r="BG18" s="88">
        <v>13.480122192573701</v>
      </c>
      <c r="BH18" s="88">
        <v>0</v>
      </c>
      <c r="BI18" s="88">
        <v>0</v>
      </c>
      <c r="BJ18" s="88">
        <v>34.158965003356499</v>
      </c>
      <c r="BK18" s="88">
        <v>0</v>
      </c>
      <c r="BL18" s="88">
        <v>5.32794698395365</v>
      </c>
      <c r="BM18" s="88">
        <v>2.2743903258144602</v>
      </c>
      <c r="BN18" s="88">
        <v>5.0475426213131801E-3</v>
      </c>
      <c r="BO18" s="88">
        <v>21.322362321202402</v>
      </c>
      <c r="BP18" s="88">
        <v>0.66520676561805503</v>
      </c>
      <c r="BQ18" s="88">
        <v>1.8373803239934499E-3</v>
      </c>
      <c r="BR18" s="88">
        <v>7.2785155680043099</v>
      </c>
      <c r="BS18" s="88">
        <v>1.39382475599199E-5</v>
      </c>
      <c r="BT18" s="88">
        <v>363.28463598087899</v>
      </c>
      <c r="BU18" s="88">
        <v>105.92163877186999</v>
      </c>
      <c r="BV18" s="88">
        <v>0</v>
      </c>
      <c r="BW18" s="88">
        <v>0</v>
      </c>
      <c r="BX18" s="88">
        <v>14.435944276560001</v>
      </c>
      <c r="BY18" s="88">
        <v>0</v>
      </c>
      <c r="BZ18" s="88">
        <v>4.2584862360637104</v>
      </c>
      <c r="CA18" s="88">
        <v>872.26595270964503</v>
      </c>
      <c r="CB18" s="88">
        <v>15.519889766758601</v>
      </c>
      <c r="CE18" s="34">
        <f t="shared" si="0"/>
        <v>8.0000017103396288E-3</v>
      </c>
      <c r="CF18" s="79">
        <f t="shared" si="1"/>
        <v>-1.4231647401584803E-3</v>
      </c>
      <c r="CG18" s="79"/>
      <c r="CH18" s="79">
        <f t="shared" si="2"/>
        <v>-1.4263371129519357E-3</v>
      </c>
      <c r="CI18" s="79">
        <f t="shared" si="3"/>
        <v>-1.3567269529283442E-3</v>
      </c>
      <c r="CJ18" s="79">
        <f t="shared" si="4"/>
        <v>-1.3494285155996484E-3</v>
      </c>
      <c r="CK18" s="79">
        <f t="shared" si="5"/>
        <v>-1.425983401236449E-3</v>
      </c>
      <c r="CL18" s="79">
        <f t="shared" si="6"/>
        <v>-1.4237549845289277E-3</v>
      </c>
      <c r="CM18" s="79"/>
      <c r="CN18" s="72">
        <f t="shared" si="7"/>
        <v>0.1420971458050457</v>
      </c>
      <c r="CO18" s="79"/>
      <c r="CP18" s="72">
        <f t="shared" si="8"/>
        <v>0.15007526474559843</v>
      </c>
      <c r="CQ18" s="79">
        <f t="shared" si="9"/>
        <v>-1.4235317063427113E-3</v>
      </c>
      <c r="CR18" s="79">
        <f t="shared" si="10"/>
        <v>-1.4231084951522041E-3</v>
      </c>
      <c r="CS18" s="72">
        <f t="shared" si="11"/>
        <v>-0.39640963941605134</v>
      </c>
    </row>
    <row r="19" spans="1:97" x14ac:dyDescent="0.25">
      <c r="A19" s="87" t="s">
        <v>18</v>
      </c>
      <c r="B19" s="88">
        <v>5793.6926716999997</v>
      </c>
      <c r="C19" s="88"/>
      <c r="D19" s="88">
        <v>1152.4925868</v>
      </c>
      <c r="E19" s="88">
        <v>64.634591241999999</v>
      </c>
      <c r="F19" s="88">
        <v>57.747951391999997</v>
      </c>
      <c r="G19" s="88">
        <v>179.08911239</v>
      </c>
      <c r="H19" s="88">
        <v>1125.9218874999999</v>
      </c>
      <c r="I19" s="84">
        <v>44.708564748999997</v>
      </c>
      <c r="J19" s="84">
        <v>18.466275897999999</v>
      </c>
      <c r="K19" s="84">
        <v>128.98702247</v>
      </c>
      <c r="L19" s="84">
        <v>18.767243314000002</v>
      </c>
      <c r="M19" s="86">
        <v>25.468655262999999</v>
      </c>
      <c r="N19" s="86">
        <v>17.691983069999999</v>
      </c>
      <c r="O19" s="84">
        <v>7.5772382494999997</v>
      </c>
      <c r="P19" s="88"/>
      <c r="Q19" s="87" t="s">
        <v>18</v>
      </c>
      <c r="R19" s="87">
        <v>0</v>
      </c>
      <c r="S19" s="88">
        <v>4.0950514521458299</v>
      </c>
      <c r="T19" s="88">
        <v>25.4329322890082</v>
      </c>
      <c r="U19" s="88">
        <v>48.443059201930701</v>
      </c>
      <c r="V19" s="88">
        <v>48.443059201930701</v>
      </c>
      <c r="W19" s="88">
        <v>65.794450038251199</v>
      </c>
      <c r="X19" s="88">
        <v>0</v>
      </c>
      <c r="Y19" s="88">
        <v>19.035073398691701</v>
      </c>
      <c r="Z19" s="88">
        <v>17.667185640795601</v>
      </c>
      <c r="AA19" s="88">
        <v>0.44970655846288998</v>
      </c>
      <c r="AB19" s="88">
        <v>5785.5700362814596</v>
      </c>
      <c r="AC19" s="88">
        <v>172.593746399748</v>
      </c>
      <c r="AD19" s="88">
        <v>5.9089829231966799</v>
      </c>
      <c r="AE19" s="88">
        <v>44.331289437690103</v>
      </c>
      <c r="AF19" s="88">
        <v>0</v>
      </c>
      <c r="AG19" s="88">
        <v>0</v>
      </c>
      <c r="AH19" s="88">
        <v>137.18267923572401</v>
      </c>
      <c r="AI19" s="88">
        <v>137.18267923572401</v>
      </c>
      <c r="AJ19" s="88">
        <v>9.2070037627473909</v>
      </c>
      <c r="AK19" s="88">
        <v>48.367688262797003</v>
      </c>
      <c r="AL19" s="88">
        <v>1.8354509264601599E-2</v>
      </c>
      <c r="AM19" s="88">
        <v>115.200851979715</v>
      </c>
      <c r="AN19" s="88">
        <v>9.0773885111623501E-2</v>
      </c>
      <c r="AO19" s="88">
        <v>19.976953181056398</v>
      </c>
      <c r="AP19" s="88">
        <v>6.0198243743240196</v>
      </c>
      <c r="AQ19" s="88">
        <v>1134.2623254176301</v>
      </c>
      <c r="AR19" s="88">
        <v>1035.7885659138899</v>
      </c>
      <c r="AS19" s="88">
        <v>105.880637287322</v>
      </c>
      <c r="AT19" s="88">
        <v>1150.8762069639599</v>
      </c>
      <c r="AU19" s="88">
        <v>9.2494799648105706E-5</v>
      </c>
      <c r="AV19" s="88">
        <v>70.461484616019305</v>
      </c>
      <c r="AW19" s="88">
        <v>0</v>
      </c>
      <c r="AX19" s="88">
        <v>303.92807027480899</v>
      </c>
      <c r="AY19" s="88">
        <v>2.48536799153425E-2</v>
      </c>
      <c r="AZ19" s="88">
        <v>5.0717368789386901E-4</v>
      </c>
      <c r="BA19" s="88">
        <v>20.597623258982399</v>
      </c>
      <c r="BB19" s="88">
        <v>2.6571880916240902E-2</v>
      </c>
      <c r="BC19" s="88">
        <v>0</v>
      </c>
      <c r="BD19" s="88">
        <v>0.52524598323384897</v>
      </c>
      <c r="BE19" s="88">
        <v>64.547964182965401</v>
      </c>
      <c r="BF19" s="88">
        <v>57.670979723015101</v>
      </c>
      <c r="BG19" s="88">
        <v>6.8769844599502798</v>
      </c>
      <c r="BH19" s="88">
        <v>0</v>
      </c>
      <c r="BI19" s="88">
        <v>0</v>
      </c>
      <c r="BJ19" s="88">
        <v>17.5467098533375</v>
      </c>
      <c r="BK19" s="88">
        <v>0</v>
      </c>
      <c r="BL19" s="88">
        <v>2.8162605463053199</v>
      </c>
      <c r="BM19" s="88">
        <v>1.1558577796149601</v>
      </c>
      <c r="BN19" s="88">
        <v>3.82534691382683E-3</v>
      </c>
      <c r="BO19" s="88">
        <v>11.2704102818058</v>
      </c>
      <c r="BP19" s="88">
        <v>0.86573372772204105</v>
      </c>
      <c r="BQ19" s="88">
        <v>1.71856211042951E-3</v>
      </c>
      <c r="BR19" s="88">
        <v>3.70138548013911</v>
      </c>
      <c r="BS19" s="88">
        <v>9.8960523592651997E-6</v>
      </c>
      <c r="BT19" s="88">
        <v>178.837809563429</v>
      </c>
      <c r="BU19" s="88">
        <v>135.25171031796901</v>
      </c>
      <c r="BV19" s="88">
        <v>0</v>
      </c>
      <c r="BW19" s="88">
        <v>0</v>
      </c>
      <c r="BX19" s="88">
        <v>18.297233966702802</v>
      </c>
      <c r="BY19" s="88">
        <v>0</v>
      </c>
      <c r="BZ19" s="88">
        <v>5.0690903278487403</v>
      </c>
      <c r="CA19" s="88">
        <v>1124.34293245699</v>
      </c>
      <c r="CB19" s="88">
        <v>19.624049529733799</v>
      </c>
      <c r="CE19" s="34">
        <f t="shared" si="0"/>
        <v>7.99999487958457E-3</v>
      </c>
      <c r="CF19" s="79">
        <f t="shared" si="1"/>
        <v>-1.4019789931585586E-3</v>
      </c>
      <c r="CG19" s="79"/>
      <c r="CH19" s="79">
        <f t="shared" si="2"/>
        <v>-1.4025077944562932E-3</v>
      </c>
      <c r="CI19" s="79">
        <f t="shared" si="3"/>
        <v>-1.3402584803275867E-3</v>
      </c>
      <c r="CJ19" s="79">
        <f t="shared" si="4"/>
        <v>-1.3328900355685932E-3</v>
      </c>
      <c r="CK19" s="79">
        <f t="shared" si="5"/>
        <v>-1.4032278300856902E-3</v>
      </c>
      <c r="CL19" s="79">
        <f t="shared" si="6"/>
        <v>-1.4023664168354266E-3</v>
      </c>
      <c r="CM19" s="79"/>
      <c r="CN19" s="72">
        <f t="shared" si="7"/>
        <v>6.3538615038812668E-2</v>
      </c>
      <c r="CO19" s="79"/>
      <c r="CP19" s="72">
        <f t="shared" si="8"/>
        <v>6.4458580667197743E-2</v>
      </c>
      <c r="CQ19" s="79">
        <f t="shared" si="9"/>
        <v>-1.4026250551082747E-3</v>
      </c>
      <c r="CR19" s="79">
        <f t="shared" si="10"/>
        <v>-1.4016195418164483E-3</v>
      </c>
      <c r="CS19" s="72">
        <f t="shared" si="11"/>
        <v>-0.20553845925047287</v>
      </c>
    </row>
    <row r="20" spans="1:97" x14ac:dyDescent="0.25">
      <c r="A20" s="87" t="s">
        <v>19</v>
      </c>
      <c r="B20" s="88">
        <v>2226.3805682000002</v>
      </c>
      <c r="C20" s="88"/>
      <c r="D20" s="88">
        <v>301.36876344000001</v>
      </c>
      <c r="E20" s="88">
        <v>54.561253653000001</v>
      </c>
      <c r="F20" s="88">
        <v>45.961583697000002</v>
      </c>
      <c r="G20" s="88">
        <v>37.116664382000003</v>
      </c>
      <c r="H20" s="88">
        <v>159.66103998</v>
      </c>
      <c r="I20" s="84">
        <v>6.0184184774</v>
      </c>
      <c r="J20" s="84">
        <v>3.1432095812999998</v>
      </c>
      <c r="K20" s="84">
        <v>17.522044781000002</v>
      </c>
      <c r="L20" s="84">
        <v>2.486520997</v>
      </c>
      <c r="M20" s="86">
        <v>3.3851441162000002</v>
      </c>
      <c r="N20" s="86">
        <v>2.5176246728999998</v>
      </c>
      <c r="O20" s="84">
        <v>3.1608460641999998</v>
      </c>
      <c r="P20" s="88"/>
      <c r="Q20" s="87" t="s">
        <v>19</v>
      </c>
      <c r="R20" s="87">
        <v>0</v>
      </c>
      <c r="S20" s="88">
        <v>0.58719800312331105</v>
      </c>
      <c r="T20" s="88">
        <v>3.3803140614846399</v>
      </c>
      <c r="U20" s="88">
        <v>6.85492376285909</v>
      </c>
      <c r="V20" s="88">
        <v>6.85492376285909</v>
      </c>
      <c r="W20" s="88">
        <v>9.3644353525025199</v>
      </c>
      <c r="X20" s="88">
        <v>0</v>
      </c>
      <c r="Y20" s="88">
        <v>2.7015599997125301</v>
      </c>
      <c r="Z20" s="88">
        <v>2.51403070075775</v>
      </c>
      <c r="AA20" s="88">
        <v>3.3753335939923197E-2</v>
      </c>
      <c r="AB20" s="88">
        <v>2223.2035827752802</v>
      </c>
      <c r="AC20" s="88">
        <v>24.675302983599899</v>
      </c>
      <c r="AD20" s="88">
        <v>0.83864554714621597</v>
      </c>
      <c r="AE20" s="88">
        <v>6.3133490367112497</v>
      </c>
      <c r="AF20" s="88">
        <v>0</v>
      </c>
      <c r="AG20" s="88">
        <v>0</v>
      </c>
      <c r="AH20" s="88">
        <v>19.622096804344402</v>
      </c>
      <c r="AI20" s="88">
        <v>19.622096804344402</v>
      </c>
      <c r="AJ20" s="88">
        <v>2.4075097623748101</v>
      </c>
      <c r="AK20" s="88">
        <v>6.8703428146575298</v>
      </c>
      <c r="AL20" s="88">
        <v>1.3776185367405101E-3</v>
      </c>
      <c r="AM20" s="88">
        <v>16.464605585900401</v>
      </c>
      <c r="AN20" s="88">
        <v>5.1400848356753402E-3</v>
      </c>
      <c r="AO20" s="88">
        <v>2.8645358478608398</v>
      </c>
      <c r="AP20" s="88">
        <v>0.86184537958388996</v>
      </c>
      <c r="AQ20" s="88">
        <v>160.84712476837601</v>
      </c>
      <c r="AR20" s="88">
        <v>270.84467528894299</v>
      </c>
      <c r="AS20" s="88">
        <v>27.686364598025701</v>
      </c>
      <c r="AT20" s="88">
        <v>300.93854964934297</v>
      </c>
      <c r="AU20" s="88">
        <v>5.2375783429191697E-6</v>
      </c>
      <c r="AV20" s="88">
        <v>10.049661139491899</v>
      </c>
      <c r="AW20" s="88">
        <v>0</v>
      </c>
      <c r="AX20" s="88">
        <v>42.587797692322901</v>
      </c>
      <c r="AY20" s="88">
        <v>1.9620772234990601E-2</v>
      </c>
      <c r="AZ20" s="88">
        <v>2.1127145859885201E-5</v>
      </c>
      <c r="BA20" s="88">
        <v>15.8245515335901</v>
      </c>
      <c r="BB20" s="88">
        <v>2.1942166493052601E-2</v>
      </c>
      <c r="BC20" s="88">
        <v>0</v>
      </c>
      <c r="BD20" s="88">
        <v>0.44618135418905702</v>
      </c>
      <c r="BE20" s="88">
        <v>54.486831728006997</v>
      </c>
      <c r="BF20" s="88">
        <v>45.899434898253404</v>
      </c>
      <c r="BG20" s="88">
        <v>8.5873968297535708</v>
      </c>
      <c r="BH20" s="88">
        <v>0</v>
      </c>
      <c r="BI20" s="88">
        <v>0</v>
      </c>
      <c r="BJ20" s="88">
        <v>14.5902702172103</v>
      </c>
      <c r="BK20" s="88">
        <v>0</v>
      </c>
      <c r="BL20" s="88">
        <v>2.1743192791988402</v>
      </c>
      <c r="BM20" s="88">
        <v>0.98203534119281</v>
      </c>
      <c r="BN20" s="88">
        <v>1.99395078797598E-4</v>
      </c>
      <c r="BO20" s="88">
        <v>8.7018455139800501</v>
      </c>
      <c r="BP20" s="88">
        <v>0.124139486459974</v>
      </c>
      <c r="BQ20" s="88">
        <v>1.40238177124842E-4</v>
      </c>
      <c r="BR20" s="88">
        <v>3.1383075475233801</v>
      </c>
      <c r="BS20" s="88">
        <v>4.1223889444159602E-7</v>
      </c>
      <c r="BT20" s="88">
        <v>37.063712049912603</v>
      </c>
      <c r="BU20" s="88">
        <v>18.922852655820598</v>
      </c>
      <c r="BV20" s="88">
        <v>0</v>
      </c>
      <c r="BW20" s="88">
        <v>0</v>
      </c>
      <c r="BX20" s="88">
        <v>2.5425018355853299</v>
      </c>
      <c r="BY20" s="88">
        <v>0</v>
      </c>
      <c r="BZ20" s="88">
        <v>0.65479105253062997</v>
      </c>
      <c r="CA20" s="88">
        <v>159.43322754013701</v>
      </c>
      <c r="CB20" s="88">
        <v>2.7138698126415202</v>
      </c>
      <c r="CE20" s="34">
        <f t="shared" si="0"/>
        <v>8.000004536408074E-3</v>
      </c>
      <c r="CF20" s="79">
        <f t="shared" si="1"/>
        <v>-1.4269732093864522E-3</v>
      </c>
      <c r="CG20" s="79"/>
      <c r="CH20" s="79">
        <f t="shared" si="2"/>
        <v>-1.4275327865646138E-3</v>
      </c>
      <c r="CI20" s="79">
        <f t="shared" si="3"/>
        <v>-1.3640068731982302E-3</v>
      </c>
      <c r="CJ20" s="79">
        <f t="shared" si="4"/>
        <v>-1.3521901063355843E-3</v>
      </c>
      <c r="CK20" s="79">
        <f t="shared" si="5"/>
        <v>-1.426645765967057E-3</v>
      </c>
      <c r="CL20" s="79">
        <f t="shared" si="6"/>
        <v>-1.426850532174437E-3</v>
      </c>
      <c r="CM20" s="79"/>
      <c r="CN20" s="72">
        <f t="shared" si="7"/>
        <v>0.11985199499213629</v>
      </c>
      <c r="CO20" s="79"/>
      <c r="CP20" s="72">
        <f t="shared" si="8"/>
        <v>0.15202560176122248</v>
      </c>
      <c r="CQ20" s="79">
        <f t="shared" si="9"/>
        <v>-1.4268387251950565E-3</v>
      </c>
      <c r="CR20" s="79">
        <f t="shared" si="10"/>
        <v>-1.4275249924802914E-3</v>
      </c>
      <c r="CS20" s="72">
        <f t="shared" si="11"/>
        <v>-0.72733712364381775</v>
      </c>
    </row>
    <row r="21" spans="1:97" x14ac:dyDescent="0.25">
      <c r="A21" s="87" t="s">
        <v>20</v>
      </c>
      <c r="B21" s="88">
        <v>7195.2772053999997</v>
      </c>
      <c r="C21" s="88"/>
      <c r="D21" s="88">
        <v>2345.7664301999998</v>
      </c>
      <c r="E21" s="88">
        <v>156.82968215</v>
      </c>
      <c r="F21" s="88">
        <v>140.40054036999999</v>
      </c>
      <c r="G21" s="88">
        <v>285.58533963000002</v>
      </c>
      <c r="H21" s="88">
        <v>1033.7955276</v>
      </c>
      <c r="I21" s="84">
        <v>40.880570499000001</v>
      </c>
      <c r="J21" s="84">
        <v>17.601472475000001</v>
      </c>
      <c r="K21" s="84">
        <v>118.12005289</v>
      </c>
      <c r="L21" s="84">
        <v>17.126299488000001</v>
      </c>
      <c r="M21" s="86">
        <v>23.256518319000001</v>
      </c>
      <c r="N21" s="86">
        <v>16.347262417</v>
      </c>
      <c r="O21" s="84">
        <v>9.4074616013999997</v>
      </c>
      <c r="P21" s="88"/>
      <c r="Q21" s="87" t="s">
        <v>20</v>
      </c>
      <c r="R21" s="87">
        <v>0</v>
      </c>
      <c r="S21" s="88">
        <v>3.78070051546243</v>
      </c>
      <c r="T21" s="88">
        <v>23.223348135424398</v>
      </c>
      <c r="U21" s="88">
        <v>44.448197661398503</v>
      </c>
      <c r="V21" s="88">
        <v>44.448197661398503</v>
      </c>
      <c r="W21" s="88">
        <v>60.532458371742202</v>
      </c>
      <c r="X21" s="88">
        <v>0</v>
      </c>
      <c r="Y21" s="88">
        <v>17.483901164944399</v>
      </c>
      <c r="Z21" s="88">
        <v>16.323931320070798</v>
      </c>
      <c r="AA21" s="88">
        <v>0.31448225212833097</v>
      </c>
      <c r="AB21" s="88">
        <v>7185.0089148740299</v>
      </c>
      <c r="AC21" s="88">
        <v>159.109426062963</v>
      </c>
      <c r="AD21" s="88">
        <v>5.4270250282633397</v>
      </c>
      <c r="AE21" s="88">
        <v>40.788506671620702</v>
      </c>
      <c r="AF21" s="88">
        <v>0</v>
      </c>
      <c r="AG21" s="88">
        <v>0</v>
      </c>
      <c r="AH21" s="88">
        <v>126.50458281879401</v>
      </c>
      <c r="AI21" s="88">
        <v>126.50458281879401</v>
      </c>
      <c r="AJ21" s="88">
        <v>18.7393439629932</v>
      </c>
      <c r="AK21" s="88">
        <v>44.442070134080602</v>
      </c>
      <c r="AL21" s="88">
        <v>1.2835475325110901E-2</v>
      </c>
      <c r="AM21" s="88">
        <v>106.19285586075</v>
      </c>
      <c r="AN21" s="88">
        <v>6.0011654359422698E-2</v>
      </c>
      <c r="AO21" s="88">
        <v>18.4434477961799</v>
      </c>
      <c r="AP21" s="88">
        <v>5.5536433375776397</v>
      </c>
      <c r="AQ21" s="88">
        <v>1041.45023428628</v>
      </c>
      <c r="AR21" s="88">
        <v>2108.1758185602698</v>
      </c>
      <c r="AS21" s="88">
        <v>215.502475848476</v>
      </c>
      <c r="AT21" s="88">
        <v>2342.4176383717299</v>
      </c>
      <c r="AU21" s="88">
        <v>6.1151167511247506E-5</v>
      </c>
      <c r="AV21" s="88">
        <v>64.881091593796697</v>
      </c>
      <c r="AW21" s="88">
        <v>0</v>
      </c>
      <c r="AX21" s="88">
        <v>277.38129580566101</v>
      </c>
      <c r="AY21" s="88">
        <v>5.9988075431141402E-2</v>
      </c>
      <c r="AZ21" s="88">
        <v>2.4938223941588499E-4</v>
      </c>
      <c r="BA21" s="88">
        <v>48.570340896288997</v>
      </c>
      <c r="BB21" s="88">
        <v>6.6568348594829005E-2</v>
      </c>
      <c r="BC21" s="88">
        <v>0</v>
      </c>
      <c r="BD21" s="88">
        <v>1.34742108313078</v>
      </c>
      <c r="BE21" s="88">
        <v>156.61624244113801</v>
      </c>
      <c r="BF21" s="88">
        <v>140.21054686967199</v>
      </c>
      <c r="BG21" s="88">
        <v>16.4056955714655</v>
      </c>
      <c r="BH21" s="88">
        <v>0</v>
      </c>
      <c r="BI21" s="88">
        <v>0</v>
      </c>
      <c r="BJ21" s="88">
        <v>44.259899016187397</v>
      </c>
      <c r="BK21" s="88">
        <v>0</v>
      </c>
      <c r="BL21" s="88">
        <v>6.6886387608922098</v>
      </c>
      <c r="BM21" s="88">
        <v>2.96556782254997</v>
      </c>
      <c r="BN21" s="88">
        <v>2.1232569768900502E-3</v>
      </c>
      <c r="BO21" s="88">
        <v>26.7683457987069</v>
      </c>
      <c r="BP21" s="88">
        <v>0.79927752776983796</v>
      </c>
      <c r="BQ21" s="88">
        <v>1.26039970887966E-3</v>
      </c>
      <c r="BR21" s="88">
        <v>9.4801391629050205</v>
      </c>
      <c r="BS21" s="88">
        <v>4.86605992852615E-6</v>
      </c>
      <c r="BT21" s="88">
        <v>285.17770821272302</v>
      </c>
      <c r="BU21" s="88">
        <v>123.33425050060499</v>
      </c>
      <c r="BV21" s="88">
        <v>0</v>
      </c>
      <c r="BW21" s="88">
        <v>0</v>
      </c>
      <c r="BX21" s="88">
        <v>16.633020702695202</v>
      </c>
      <c r="BY21" s="88">
        <v>0</v>
      </c>
      <c r="BZ21" s="88">
        <v>4.45366253590681</v>
      </c>
      <c r="CA21" s="88">
        <v>1032.3200341848601</v>
      </c>
      <c r="CB21" s="88">
        <v>17.794170320678401</v>
      </c>
      <c r="CE21" s="34">
        <f t="shared" si="0"/>
        <v>8.0000012192613795E-3</v>
      </c>
      <c r="CF21" s="79">
        <f t="shared" si="1"/>
        <v>-1.4270875510207705E-3</v>
      </c>
      <c r="CG21" s="79"/>
      <c r="CH21" s="79">
        <f t="shared" si="2"/>
        <v>-1.4275896291961079E-3</v>
      </c>
      <c r="CI21" s="79">
        <f t="shared" si="3"/>
        <v>-1.3609650031544331E-3</v>
      </c>
      <c r="CJ21" s="79">
        <f t="shared" si="4"/>
        <v>-1.3532248510390878E-3</v>
      </c>
      <c r="CK21" s="79">
        <f t="shared" si="5"/>
        <v>-1.42735414151554E-3</v>
      </c>
      <c r="CL21" s="79">
        <f t="shared" si="6"/>
        <v>-1.4272584623821391E-3</v>
      </c>
      <c r="CM21" s="79"/>
      <c r="CN21" s="72">
        <f t="shared" si="7"/>
        <v>7.0983120339457959E-2</v>
      </c>
      <c r="CO21" s="79"/>
      <c r="CP21" s="72">
        <f t="shared" si="8"/>
        <v>7.690793385359132E-2</v>
      </c>
      <c r="CQ21" s="79">
        <f t="shared" si="9"/>
        <v>-1.4262746951465921E-3</v>
      </c>
      <c r="CR21" s="79">
        <f t="shared" si="10"/>
        <v>-1.4272173734079553E-3</v>
      </c>
      <c r="CS21" s="72">
        <f t="shared" si="11"/>
        <v>-0.40965548700712662</v>
      </c>
    </row>
    <row r="22" spans="1:97" x14ac:dyDescent="0.25">
      <c r="A22" s="87" t="s">
        <v>21</v>
      </c>
      <c r="B22" s="88">
        <v>9775.9520284999999</v>
      </c>
      <c r="C22" s="88"/>
      <c r="D22" s="88">
        <v>2642.2867492</v>
      </c>
      <c r="E22" s="88">
        <v>157.24008429</v>
      </c>
      <c r="F22" s="88">
        <v>139.21526016999999</v>
      </c>
      <c r="G22" s="88">
        <v>349.5910485</v>
      </c>
      <c r="H22" s="88">
        <v>938.03874234</v>
      </c>
      <c r="I22" s="84">
        <v>35.678954179000002</v>
      </c>
      <c r="J22" s="84">
        <v>15.857341245000001</v>
      </c>
      <c r="K22" s="84">
        <v>103.19005718</v>
      </c>
      <c r="L22" s="84">
        <v>14.891154607000001</v>
      </c>
      <c r="M22" s="86">
        <v>20.225690417999999</v>
      </c>
      <c r="N22" s="86">
        <v>14.313186634999999</v>
      </c>
      <c r="O22" s="84">
        <v>9.3597652908000004</v>
      </c>
      <c r="P22" s="88"/>
      <c r="Q22" s="87" t="s">
        <v>129</v>
      </c>
      <c r="R22" s="87">
        <v>0</v>
      </c>
      <c r="S22" s="88">
        <v>3.39847837147803</v>
      </c>
      <c r="T22" s="88">
        <v>20.196813573822499</v>
      </c>
      <c r="U22" s="88">
        <v>40.3252300970953</v>
      </c>
      <c r="V22" s="88">
        <v>40.3252300970953</v>
      </c>
      <c r="W22" s="88">
        <v>54.696532495411503</v>
      </c>
      <c r="X22" s="88">
        <v>0</v>
      </c>
      <c r="Y22" s="88">
        <v>15.8564883038714</v>
      </c>
      <c r="Z22" s="88">
        <v>14.292763392484201</v>
      </c>
      <c r="AA22" s="88">
        <v>0.44507290173908398</v>
      </c>
      <c r="AB22" s="88">
        <v>9762.0028532217802</v>
      </c>
      <c r="AC22" s="88">
        <v>143.38812375904001</v>
      </c>
      <c r="AD22" s="88">
        <v>4.9240895427867502</v>
      </c>
      <c r="AE22" s="88">
        <v>36.881994290074203</v>
      </c>
      <c r="AF22" s="88">
        <v>0</v>
      </c>
      <c r="AG22" s="88">
        <v>0</v>
      </c>
      <c r="AH22" s="88">
        <v>113.91312431441401</v>
      </c>
      <c r="AI22" s="88">
        <v>113.91312431441401</v>
      </c>
      <c r="AJ22" s="88">
        <v>21.108120335102502</v>
      </c>
      <c r="AK22" s="88">
        <v>40.2892208868819</v>
      </c>
      <c r="AL22" s="88">
        <v>1.8165260577451801E-2</v>
      </c>
      <c r="AM22" s="88">
        <v>95.680556358097206</v>
      </c>
      <c r="AN22" s="88">
        <v>8.5870055028907905E-2</v>
      </c>
      <c r="AO22" s="88">
        <v>16.578856329074</v>
      </c>
      <c r="AP22" s="88">
        <v>4.9976543537687403</v>
      </c>
      <c r="AQ22" s="88">
        <v>944.95240011684496</v>
      </c>
      <c r="AR22" s="88">
        <v>2374.6619174677699</v>
      </c>
      <c r="AS22" s="88">
        <v>242.74340109635801</v>
      </c>
      <c r="AT22" s="88">
        <v>2638.5134388992301</v>
      </c>
      <c r="AU22" s="88">
        <v>8.7498448894484201E-5</v>
      </c>
      <c r="AV22" s="88">
        <v>58.581639191620198</v>
      </c>
      <c r="AW22" s="88">
        <v>0</v>
      </c>
      <c r="AX22" s="88">
        <v>254.40289672382099</v>
      </c>
      <c r="AY22" s="88">
        <v>5.9527664699041499E-2</v>
      </c>
      <c r="AZ22" s="88">
        <v>3.8333532481853101E-4</v>
      </c>
      <c r="BA22" s="88">
        <v>48.3437804857884</v>
      </c>
      <c r="BB22" s="88">
        <v>6.5691841465632603E-2</v>
      </c>
      <c r="BC22" s="88">
        <v>0</v>
      </c>
      <c r="BD22" s="88">
        <v>1.3252085120454999</v>
      </c>
      <c r="BE22" s="88">
        <v>157.025905087175</v>
      </c>
      <c r="BF22" s="88">
        <v>139.02680429736901</v>
      </c>
      <c r="BG22" s="88">
        <v>17.999100789805802</v>
      </c>
      <c r="BH22" s="88">
        <v>0</v>
      </c>
      <c r="BI22" s="88">
        <v>0</v>
      </c>
      <c r="BJ22" s="88">
        <v>43.660733808429299</v>
      </c>
      <c r="BK22" s="88">
        <v>0</v>
      </c>
      <c r="BL22" s="88">
        <v>6.6620849551083801</v>
      </c>
      <c r="BM22" s="88">
        <v>2.9166221884180099</v>
      </c>
      <c r="BN22" s="88">
        <v>3.1764703097383602E-3</v>
      </c>
      <c r="BO22" s="88">
        <v>26.6619103490467</v>
      </c>
      <c r="BP22" s="88">
        <v>0.71847251820786195</v>
      </c>
      <c r="BQ22" s="88">
        <v>1.7877909595066001E-3</v>
      </c>
      <c r="BR22" s="88">
        <v>9.3258894161609796</v>
      </c>
      <c r="BS22" s="88">
        <v>7.4796136732419603E-6</v>
      </c>
      <c r="BT22" s="88">
        <v>349.09192729597498</v>
      </c>
      <c r="BU22" s="88">
        <v>113.310962948933</v>
      </c>
      <c r="BV22" s="88">
        <v>0</v>
      </c>
      <c r="BW22" s="88">
        <v>0</v>
      </c>
      <c r="BX22" s="88">
        <v>15.349839386032601</v>
      </c>
      <c r="BY22" s="88">
        <v>0</v>
      </c>
      <c r="BZ22" s="88">
        <v>4.3367708711784303</v>
      </c>
      <c r="CA22" s="88">
        <v>936.70049526832997</v>
      </c>
      <c r="CB22" s="88">
        <v>16.502659359184101</v>
      </c>
      <c r="CE22" s="34">
        <f t="shared" si="0"/>
        <v>8.000004860277939E-3</v>
      </c>
      <c r="CF22" s="79">
        <f t="shared" si="1"/>
        <v>-1.4268866333993209E-3</v>
      </c>
      <c r="CG22" s="79"/>
      <c r="CH22" s="79">
        <f t="shared" si="2"/>
        <v>-1.4280472404868145E-3</v>
      </c>
      <c r="CI22" s="79">
        <f t="shared" si="3"/>
        <v>-1.3621157975849227E-3</v>
      </c>
      <c r="CJ22" s="79">
        <f t="shared" si="4"/>
        <v>-1.3537012566068745E-3</v>
      </c>
      <c r="CK22" s="54">
        <f t="shared" si="5"/>
        <v>-1.4277287881557874E-3</v>
      </c>
      <c r="CL22" s="79">
        <f t="shared" si="6"/>
        <v>-1.4266437101858706E-3</v>
      </c>
      <c r="CM22" s="79"/>
      <c r="CN22" s="72">
        <f t="shared" si="7"/>
        <v>0.10391570106128717</v>
      </c>
      <c r="CO22" s="79"/>
      <c r="CP22" s="72">
        <f t="shared" si="8"/>
        <v>0.11333585384175975</v>
      </c>
      <c r="CQ22" s="79">
        <f t="shared" si="9"/>
        <v>-1.4277309491398449E-3</v>
      </c>
      <c r="CR22" s="79">
        <f t="shared" si="10"/>
        <v>-1.4268829881570698E-3</v>
      </c>
      <c r="CS22" s="72">
        <f t="shared" si="11"/>
        <v>-0.4660491798142537</v>
      </c>
    </row>
    <row r="23" spans="1:97" x14ac:dyDescent="0.25">
      <c r="A23" s="87" t="s">
        <v>22</v>
      </c>
      <c r="B23" s="88">
        <v>11238.990366</v>
      </c>
      <c r="C23" s="88"/>
      <c r="D23" s="88">
        <v>2562.2208434999998</v>
      </c>
      <c r="E23" s="88">
        <v>197.88026912999999</v>
      </c>
      <c r="F23" s="88">
        <v>170.70964626</v>
      </c>
      <c r="G23" s="88">
        <v>368.60322542</v>
      </c>
      <c r="H23" s="88">
        <v>939.33936091999999</v>
      </c>
      <c r="I23" s="84">
        <v>33.552669717000001</v>
      </c>
      <c r="J23" s="84">
        <v>15.893826053</v>
      </c>
      <c r="K23" s="84">
        <v>97.249587288000001</v>
      </c>
      <c r="L23" s="84">
        <v>13.922076306999999</v>
      </c>
      <c r="M23" s="86">
        <v>18.923721757999999</v>
      </c>
      <c r="N23" s="86">
        <v>13.609395203</v>
      </c>
      <c r="O23" s="84">
        <v>11.786634654</v>
      </c>
      <c r="P23" s="88"/>
      <c r="Q23" s="87" t="s">
        <v>22</v>
      </c>
      <c r="R23" s="87">
        <v>0</v>
      </c>
      <c r="S23" s="88">
        <v>3.3790507672374699</v>
      </c>
      <c r="T23" s="88">
        <v>18.896725197923899</v>
      </c>
      <c r="U23" s="88">
        <v>40.303505911538799</v>
      </c>
      <c r="V23" s="88">
        <v>40.303505911538799</v>
      </c>
      <c r="W23" s="88">
        <v>54.543740480820198</v>
      </c>
      <c r="X23" s="88">
        <v>0</v>
      </c>
      <c r="Y23" s="88">
        <v>15.8760346185417</v>
      </c>
      <c r="Z23" s="88">
        <v>13.589978426948701</v>
      </c>
      <c r="AA23" s="88">
        <v>0.57770323586282102</v>
      </c>
      <c r="AB23" s="88">
        <v>11222.958311922701</v>
      </c>
      <c r="AC23" s="88">
        <v>142.851045013369</v>
      </c>
      <c r="AD23" s="88">
        <v>4.93400883570283</v>
      </c>
      <c r="AE23" s="88">
        <v>36.840741607149901</v>
      </c>
      <c r="AF23" s="88">
        <v>0</v>
      </c>
      <c r="AG23" s="88">
        <v>0</v>
      </c>
      <c r="AH23" s="88">
        <v>113.37340915368</v>
      </c>
      <c r="AI23" s="88">
        <v>113.37340915368</v>
      </c>
      <c r="AJ23" s="88">
        <v>20.468504305566999</v>
      </c>
      <c r="AK23" s="88">
        <v>40.337928377279297</v>
      </c>
      <c r="AL23" s="88">
        <v>2.35788306215515E-2</v>
      </c>
      <c r="AM23" s="88">
        <v>95.263587634981306</v>
      </c>
      <c r="AN23" s="88">
        <v>0.103372146962613</v>
      </c>
      <c r="AO23" s="88">
        <v>16.484071598996099</v>
      </c>
      <c r="AP23" s="88">
        <v>4.9721701460379997</v>
      </c>
      <c r="AQ23" s="88">
        <v>946.24117998467705</v>
      </c>
      <c r="AR23" s="88">
        <v>2302.7043900755102</v>
      </c>
      <c r="AS23" s="88">
        <v>235.38743705092301</v>
      </c>
      <c r="AT23" s="88">
        <v>2558.5603314320001</v>
      </c>
      <c r="AU23" s="88">
        <v>1.05332987989772E-4</v>
      </c>
      <c r="AV23" s="88">
        <v>58.4407320564438</v>
      </c>
      <c r="AW23" s="88">
        <v>0</v>
      </c>
      <c r="AX23" s="88">
        <v>257.00122581835899</v>
      </c>
      <c r="AY23" s="88">
        <v>7.2965760636474294E-2</v>
      </c>
      <c r="AZ23" s="88">
        <v>4.54148450121529E-4</v>
      </c>
      <c r="BA23" s="88">
        <v>59.218290484190099</v>
      </c>
      <c r="BB23" s="88">
        <v>8.0520406799054201E-2</v>
      </c>
      <c r="BC23" s="88">
        <v>0</v>
      </c>
      <c r="BD23" s="88">
        <v>1.62448863472169</v>
      </c>
      <c r="BE23" s="88">
        <v>197.61039704212499</v>
      </c>
      <c r="BF23" s="88">
        <v>170.47853061631301</v>
      </c>
      <c r="BG23" s="88">
        <v>27.131866425811701</v>
      </c>
      <c r="BH23" s="88">
        <v>0</v>
      </c>
      <c r="BI23" s="88">
        <v>0</v>
      </c>
      <c r="BJ23" s="88">
        <v>53.557542848922701</v>
      </c>
      <c r="BK23" s="88">
        <v>0</v>
      </c>
      <c r="BL23" s="88">
        <v>8.1788492475073902</v>
      </c>
      <c r="BM23" s="88">
        <v>3.5753016778165398</v>
      </c>
      <c r="BN23" s="88">
        <v>3.8980377048782799E-3</v>
      </c>
      <c r="BO23" s="88">
        <v>32.732010795262198</v>
      </c>
      <c r="BP23" s="88">
        <v>0.71436404102477002</v>
      </c>
      <c r="BQ23" s="88">
        <v>2.3490640341980902E-3</v>
      </c>
      <c r="BR23" s="88">
        <v>11.431850648875299</v>
      </c>
      <c r="BS23" s="88">
        <v>8.8613929382650493E-6</v>
      </c>
      <c r="BT23" s="88">
        <v>368.076505626808</v>
      </c>
      <c r="BU23" s="88">
        <v>114.659829495569</v>
      </c>
      <c r="BV23" s="88">
        <v>0</v>
      </c>
      <c r="BW23" s="88">
        <v>0</v>
      </c>
      <c r="BX23" s="88">
        <v>15.566683287082499</v>
      </c>
      <c r="BY23" s="88">
        <v>0</v>
      </c>
      <c r="BZ23" s="88">
        <v>4.5474142865348002</v>
      </c>
      <c r="CA23" s="88">
        <v>937.99916357832205</v>
      </c>
      <c r="CB23" s="88">
        <v>16.811888136007202</v>
      </c>
      <c r="CE23" s="34">
        <f t="shared" si="0"/>
        <v>8.0000084633966729E-3</v>
      </c>
      <c r="CF23" s="79">
        <f t="shared" si="1"/>
        <v>-1.426467463287361E-3</v>
      </c>
      <c r="CG23" s="79"/>
      <c r="CH23" s="79">
        <f t="shared" si="2"/>
        <v>-1.4286481500163715E-3</v>
      </c>
      <c r="CI23" s="79">
        <f t="shared" si="3"/>
        <v>-1.3638150436196597E-3</v>
      </c>
      <c r="CJ23" s="79">
        <f t="shared" si="4"/>
        <v>-1.3538522792964447E-3</v>
      </c>
      <c r="CK23" s="79">
        <f t="shared" si="5"/>
        <v>-1.4289614329658594E-3</v>
      </c>
      <c r="CL23" s="79">
        <f t="shared" si="6"/>
        <v>-1.4267445796855894E-3</v>
      </c>
      <c r="CM23" s="79"/>
      <c r="CN23" s="72">
        <f t="shared" si="7"/>
        <v>0.16579835776505739</v>
      </c>
      <c r="CO23" s="79"/>
      <c r="CP23" s="72">
        <f t="shared" si="8"/>
        <v>0.18402393691147437</v>
      </c>
      <c r="CQ23" s="79">
        <f t="shared" si="9"/>
        <v>-1.426598869996963E-3</v>
      </c>
      <c r="CR23" s="79">
        <f t="shared" si="10"/>
        <v>-1.4267185103875276E-3</v>
      </c>
      <c r="CS23" s="72">
        <f t="shared" si="11"/>
        <v>-0.57815183960498795</v>
      </c>
    </row>
    <row r="24" spans="1:97" x14ac:dyDescent="0.25">
      <c r="A24" s="87" t="s">
        <v>23</v>
      </c>
      <c r="B24" s="88">
        <v>9937.3231627999994</v>
      </c>
      <c r="C24" s="88"/>
      <c r="D24" s="88">
        <v>2171.9816252000001</v>
      </c>
      <c r="E24" s="88">
        <v>169.8936406</v>
      </c>
      <c r="F24" s="88">
        <v>143.34251252999999</v>
      </c>
      <c r="G24" s="88">
        <v>299.82116841999999</v>
      </c>
      <c r="H24" s="88">
        <v>778.21247798000002</v>
      </c>
      <c r="I24" s="84">
        <v>27.507732465</v>
      </c>
      <c r="J24" s="84">
        <v>13.508118652</v>
      </c>
      <c r="K24" s="84">
        <v>79.841362184000005</v>
      </c>
      <c r="L24" s="84">
        <v>11.375862037999999</v>
      </c>
      <c r="M24" s="86">
        <v>15.471146671</v>
      </c>
      <c r="N24" s="86">
        <v>11.246381770999999</v>
      </c>
      <c r="O24" s="84">
        <v>11.009961965</v>
      </c>
      <c r="P24" s="88"/>
      <c r="Q24" s="87" t="s">
        <v>23</v>
      </c>
      <c r="R24" s="87">
        <v>0</v>
      </c>
      <c r="S24" s="88">
        <v>2.7988702937126901</v>
      </c>
      <c r="T24" s="88">
        <v>15.449447006380399</v>
      </c>
      <c r="U24" s="88">
        <v>33.426668357539498</v>
      </c>
      <c r="V24" s="88">
        <v>33.426668357539498</v>
      </c>
      <c r="W24" s="88">
        <v>45.2116080109476</v>
      </c>
      <c r="X24" s="88">
        <v>0</v>
      </c>
      <c r="Y24" s="88">
        <v>13.151234854058</v>
      </c>
      <c r="Z24" s="88">
        <v>11.2306215775628</v>
      </c>
      <c r="AA24" s="88">
        <v>0.47611381770404299</v>
      </c>
      <c r="AB24" s="88">
        <v>9923.3925380600303</v>
      </c>
      <c r="AC24" s="88">
        <v>118.328155744016</v>
      </c>
      <c r="AD24" s="88">
        <v>4.0861731240365398</v>
      </c>
      <c r="AE24" s="88">
        <v>30.517414280613799</v>
      </c>
      <c r="AF24" s="88">
        <v>0</v>
      </c>
      <c r="AG24" s="88">
        <v>0</v>
      </c>
      <c r="AH24" s="88">
        <v>93.930338649736896</v>
      </c>
      <c r="AI24" s="88">
        <v>93.930338649736896</v>
      </c>
      <c r="AJ24" s="88">
        <v>17.3514715074263</v>
      </c>
      <c r="AK24" s="88">
        <v>33.408873447911503</v>
      </c>
      <c r="AL24" s="88">
        <v>1.9432524079014701E-2</v>
      </c>
      <c r="AM24" s="88">
        <v>78.930863534463299</v>
      </c>
      <c r="AN24" s="88">
        <v>8.9341245583458406E-2</v>
      </c>
      <c r="AO24" s="88">
        <v>13.653765555485</v>
      </c>
      <c r="AP24" s="88">
        <v>4.1190862164550603</v>
      </c>
      <c r="AQ24" s="88">
        <v>783.94753598990201</v>
      </c>
      <c r="AR24" s="88">
        <v>1952.03954937147</v>
      </c>
      <c r="AS24" s="88">
        <v>199.54182363577399</v>
      </c>
      <c r="AT24" s="88">
        <v>2168.9328445146698</v>
      </c>
      <c r="AU24" s="88">
        <v>9.1034925722467496E-5</v>
      </c>
      <c r="AV24" s="88">
        <v>48.413537125546497</v>
      </c>
      <c r="AW24" s="88">
        <v>0</v>
      </c>
      <c r="AX24" s="88">
        <v>212.87881415829901</v>
      </c>
      <c r="AY24" s="88">
        <v>6.1285428829841698E-2</v>
      </c>
      <c r="AZ24" s="88">
        <v>3.9291017808936298E-4</v>
      </c>
      <c r="BA24" s="88">
        <v>49.761880764783299</v>
      </c>
      <c r="BB24" s="88">
        <v>6.7621440154984794E-2</v>
      </c>
      <c r="BC24" s="88">
        <v>0</v>
      </c>
      <c r="BD24" s="88">
        <v>1.3640624822941201</v>
      </c>
      <c r="BE24" s="88">
        <v>169.66595284433899</v>
      </c>
      <c r="BF24" s="88">
        <v>143.15203903282301</v>
      </c>
      <c r="BG24" s="88">
        <v>26.513913811515799</v>
      </c>
      <c r="BH24" s="88">
        <v>0</v>
      </c>
      <c r="BI24" s="88">
        <v>0</v>
      </c>
      <c r="BJ24" s="88">
        <v>44.956895747945502</v>
      </c>
      <c r="BK24" s="88">
        <v>0</v>
      </c>
      <c r="BL24" s="88">
        <v>6.8638552339379402</v>
      </c>
      <c r="BM24" s="88">
        <v>3.0021340952506899</v>
      </c>
      <c r="BN24" s="88">
        <v>3.3003941373821099E-3</v>
      </c>
      <c r="BO24" s="88">
        <v>27.469373576172401</v>
      </c>
      <c r="BP24" s="88">
        <v>0.59170863708463495</v>
      </c>
      <c r="BQ24" s="88">
        <v>1.90889407398711E-3</v>
      </c>
      <c r="BR24" s="88">
        <v>9.5993203985956495</v>
      </c>
      <c r="BS24" s="88">
        <v>7.6664691485529402E-6</v>
      </c>
      <c r="BT24" s="88">
        <v>299.40045793878801</v>
      </c>
      <c r="BU24" s="88">
        <v>94.955810047296097</v>
      </c>
      <c r="BV24" s="88">
        <v>0</v>
      </c>
      <c r="BW24" s="88">
        <v>0</v>
      </c>
      <c r="BX24" s="88">
        <v>12.901225072399599</v>
      </c>
      <c r="BY24" s="88">
        <v>0</v>
      </c>
      <c r="BZ24" s="88">
        <v>3.7822352269866801</v>
      </c>
      <c r="CA24" s="88">
        <v>777.12125376080996</v>
      </c>
      <c r="CB24" s="88">
        <v>13.9270417221</v>
      </c>
      <c r="CE24" s="34">
        <f t="shared" si="0"/>
        <v>8.0000040348455065E-3</v>
      </c>
      <c r="CF24" s="79">
        <f t="shared" si="1"/>
        <v>-1.4018488190177651E-3</v>
      </c>
      <c r="CG24" s="79"/>
      <c r="CH24" s="79">
        <f t="shared" si="2"/>
        <v>-1.4036862236574031E-3</v>
      </c>
      <c r="CI24" s="79">
        <f t="shared" si="3"/>
        <v>-1.3401782130096332E-3</v>
      </c>
      <c r="CJ24" s="79">
        <f t="shared" si="4"/>
        <v>-1.3287997664832147E-3</v>
      </c>
      <c r="CK24" s="79">
        <f t="shared" si="5"/>
        <v>-1.4032047284354445E-3</v>
      </c>
      <c r="CL24" s="79">
        <f t="shared" si="6"/>
        <v>-1.4022188670407025E-3</v>
      </c>
      <c r="CM24" s="79"/>
      <c r="CN24" s="72">
        <f t="shared" si="7"/>
        <v>0.17646212539896125</v>
      </c>
      <c r="CO24" s="79"/>
      <c r="CP24" s="72">
        <f t="shared" si="8"/>
        <v>0.20024007937823771</v>
      </c>
      <c r="CQ24" s="79">
        <f t="shared" si="9"/>
        <v>-1.4025892896662433E-3</v>
      </c>
      <c r="CR24" s="79">
        <f t="shared" si="10"/>
        <v>-1.401356788175044E-3</v>
      </c>
      <c r="CS24" s="72">
        <f t="shared" si="11"/>
        <v>-0.6258764354001054</v>
      </c>
    </row>
    <row r="25" spans="1:97" x14ac:dyDescent="0.25">
      <c r="A25" s="87" t="s">
        <v>24</v>
      </c>
      <c r="B25" s="88">
        <v>8088.6672922999996</v>
      </c>
      <c r="C25" s="88"/>
      <c r="D25" s="88">
        <v>3883.1252309000001</v>
      </c>
      <c r="E25" s="88">
        <v>309.73260327999998</v>
      </c>
      <c r="F25" s="88">
        <v>287.87205390000003</v>
      </c>
      <c r="G25" s="88">
        <v>380.47040591000001</v>
      </c>
      <c r="H25" s="88">
        <v>1941.8043849000001</v>
      </c>
      <c r="I25" s="84">
        <v>81.971142334000007</v>
      </c>
      <c r="J25" s="84">
        <v>33.801023379999997</v>
      </c>
      <c r="K25" s="84">
        <v>236.56544331000001</v>
      </c>
      <c r="L25" s="84">
        <v>34.524439561999998</v>
      </c>
      <c r="M25" s="86">
        <v>46.865857310999999</v>
      </c>
      <c r="N25" s="86">
        <v>32.657949379000001</v>
      </c>
      <c r="O25" s="84">
        <v>15.119952482</v>
      </c>
      <c r="P25" s="88"/>
      <c r="Q25" s="87" t="s">
        <v>24</v>
      </c>
      <c r="R25" s="87">
        <v>0</v>
      </c>
      <c r="S25" s="88">
        <v>7.2111059590538904</v>
      </c>
      <c r="T25" s="88">
        <v>46.8002250659423</v>
      </c>
      <c r="U25" s="88">
        <v>83.5199966672523</v>
      </c>
      <c r="V25" s="88">
        <v>83.5199966672523</v>
      </c>
      <c r="W25" s="88">
        <v>114.493495945798</v>
      </c>
      <c r="X25" s="88">
        <v>0</v>
      </c>
      <c r="Y25" s="88">
        <v>32.868024699714098</v>
      </c>
      <c r="Z25" s="88">
        <v>32.612082560251601</v>
      </c>
      <c r="AA25" s="88">
        <v>4.2967788319847003E-2</v>
      </c>
      <c r="AB25" s="88">
        <v>8077.3278255958803</v>
      </c>
      <c r="AC25" s="88">
        <v>302.23065977666499</v>
      </c>
      <c r="AD25" s="88">
        <v>10.194363095925199</v>
      </c>
      <c r="AE25" s="88">
        <v>77.055170167385796</v>
      </c>
      <c r="AF25" s="88">
        <v>0</v>
      </c>
      <c r="AG25" s="88">
        <v>0</v>
      </c>
      <c r="AH25" s="88">
        <v>240.61627971089499</v>
      </c>
      <c r="AI25" s="88">
        <v>240.61627971089499</v>
      </c>
      <c r="AJ25" s="88">
        <v>31.021468268949</v>
      </c>
      <c r="AK25" s="88">
        <v>83.600610369447693</v>
      </c>
      <c r="AL25" s="88">
        <v>1.7537093197887001E-3</v>
      </c>
      <c r="AM25" s="88">
        <v>201.78697952425301</v>
      </c>
      <c r="AN25" s="88">
        <v>6.10302403389498E-3</v>
      </c>
      <c r="AO25" s="88">
        <v>35.177996028728103</v>
      </c>
      <c r="AP25" s="88">
        <v>10.574126289104299</v>
      </c>
      <c r="AQ25" s="88">
        <v>1956.3426403595699</v>
      </c>
      <c r="AR25" s="88">
        <v>3489.91277028896</v>
      </c>
      <c r="AS25" s="88">
        <v>356.74693399790698</v>
      </c>
      <c r="AT25" s="88">
        <v>3877.68117255581</v>
      </c>
      <c r="AU25" s="88">
        <v>6.2188200937406299E-6</v>
      </c>
      <c r="AV25" s="88">
        <v>122.862171743422</v>
      </c>
      <c r="AW25" s="88">
        <v>0</v>
      </c>
      <c r="AX25" s="88">
        <v>511.71683920530302</v>
      </c>
      <c r="AY25" s="88">
        <v>0.12288870778829</v>
      </c>
      <c r="AZ25" s="88">
        <v>2.56082885184389E-5</v>
      </c>
      <c r="BA25" s="88">
        <v>99.026453321450404</v>
      </c>
      <c r="BB25" s="88">
        <v>0.13777261883941999</v>
      </c>
      <c r="BC25" s="88">
        <v>0</v>
      </c>
      <c r="BD25" s="88">
        <v>2.8055008071716299</v>
      </c>
      <c r="BE25" s="88">
        <v>309.32005147022102</v>
      </c>
      <c r="BF25" s="88">
        <v>287.49015636994898</v>
      </c>
      <c r="BG25" s="88">
        <v>21.829895100271699</v>
      </c>
      <c r="BH25" s="88">
        <v>0</v>
      </c>
      <c r="BI25" s="88">
        <v>0</v>
      </c>
      <c r="BJ25" s="88">
        <v>91.571717679921903</v>
      </c>
      <c r="BK25" s="88">
        <v>0</v>
      </c>
      <c r="BL25" s="88">
        <v>13.578085602786601</v>
      </c>
      <c r="BM25" s="88">
        <v>6.1748932393039997</v>
      </c>
      <c r="BN25" s="88">
        <v>2.40093553619162E-4</v>
      </c>
      <c r="BO25" s="88">
        <v>54.3410458102151</v>
      </c>
      <c r="BP25" s="88">
        <v>1.52449701390064</v>
      </c>
      <c r="BQ25" s="88">
        <v>1.67250289437104E-4</v>
      </c>
      <c r="BR25" s="88">
        <v>19.7313651306624</v>
      </c>
      <c r="BS25" s="88">
        <v>4.9967827327722596E-7</v>
      </c>
      <c r="BT25" s="88">
        <v>379.93696863689701</v>
      </c>
      <c r="BU25" s="88">
        <v>226.85969391946301</v>
      </c>
      <c r="BV25" s="88">
        <v>0</v>
      </c>
      <c r="BW25" s="88">
        <v>0</v>
      </c>
      <c r="BX25" s="88">
        <v>30.362179932439101</v>
      </c>
      <c r="BY25" s="88">
        <v>0</v>
      </c>
      <c r="BZ25" s="88">
        <v>7.3569715914607396</v>
      </c>
      <c r="CA25" s="88">
        <v>1939.0820382177801</v>
      </c>
      <c r="CB25" s="88">
        <v>32.2018723394293</v>
      </c>
      <c r="CE25" s="34">
        <f t="shared" si="0"/>
        <v>8.000004871081887E-3</v>
      </c>
      <c r="CF25" s="79">
        <f t="shared" si="1"/>
        <v>-1.4018955526720611E-3</v>
      </c>
      <c r="CG25" s="79"/>
      <c r="CH25" s="79">
        <f t="shared" si="2"/>
        <v>-1.4019785663539738E-3</v>
      </c>
      <c r="CI25" s="79">
        <f t="shared" si="3"/>
        <v>-1.3319611994673088E-3</v>
      </c>
      <c r="CJ25" s="79">
        <f t="shared" si="4"/>
        <v>-1.3266224521526879E-3</v>
      </c>
      <c r="CK25" s="79">
        <f t="shared" si="5"/>
        <v>-1.4020466896160868E-3</v>
      </c>
      <c r="CL25" s="79">
        <f t="shared" si="6"/>
        <v>-1.401967522264168E-3</v>
      </c>
      <c r="CM25" s="79"/>
      <c r="CN25" s="72">
        <f t="shared" si="7"/>
        <v>1.7123533954140055E-2</v>
      </c>
      <c r="CO25" s="79"/>
      <c r="CP25" s="72">
        <f t="shared" si="8"/>
        <v>1.893025563976004E-2</v>
      </c>
      <c r="CQ25" s="79">
        <f t="shared" si="9"/>
        <v>-1.4004277062972807E-3</v>
      </c>
      <c r="CR25" s="79">
        <f t="shared" si="10"/>
        <v>-1.4044610767231607E-3</v>
      </c>
      <c r="CS25" s="72">
        <f t="shared" si="11"/>
        <v>-0.30065082534534521</v>
      </c>
    </row>
    <row r="26" spans="1:97" x14ac:dyDescent="0.25">
      <c r="A26" s="87" t="s">
        <v>25</v>
      </c>
      <c r="B26" s="88">
        <v>7721.8207544999996</v>
      </c>
      <c r="C26" s="88"/>
      <c r="D26" s="88">
        <v>1501.5817595999999</v>
      </c>
      <c r="E26" s="88">
        <v>126.65457812</v>
      </c>
      <c r="F26" s="88">
        <v>108.41838</v>
      </c>
      <c r="G26" s="88">
        <v>221.91344226999999</v>
      </c>
      <c r="H26" s="88">
        <v>641.90055256999995</v>
      </c>
      <c r="I26" s="84">
        <v>23.495862627000001</v>
      </c>
      <c r="J26" s="84">
        <v>11.065815916</v>
      </c>
      <c r="K26" s="84">
        <v>68.092747872999993</v>
      </c>
      <c r="L26" s="84">
        <v>9.7599118390000008</v>
      </c>
      <c r="M26" s="86">
        <v>13.266138238</v>
      </c>
      <c r="N26" s="86">
        <v>9.5341895815999997</v>
      </c>
      <c r="O26" s="84">
        <v>8.0599158935999995</v>
      </c>
      <c r="P26" s="88"/>
      <c r="Q26" s="87" t="s">
        <v>25</v>
      </c>
      <c r="R26" s="87">
        <v>0</v>
      </c>
      <c r="S26" s="88">
        <v>2.3185114424432101</v>
      </c>
      <c r="T26" s="88">
        <v>13.2475352790206</v>
      </c>
      <c r="U26" s="88">
        <v>27.552538194912799</v>
      </c>
      <c r="V26" s="88">
        <v>27.552538194912799</v>
      </c>
      <c r="W26" s="88">
        <v>37.347092259544198</v>
      </c>
      <c r="X26" s="88">
        <v>0</v>
      </c>
      <c r="Y26" s="88">
        <v>10.8511100690686</v>
      </c>
      <c r="Z26" s="88">
        <v>9.5208229785446505</v>
      </c>
      <c r="AA26" s="88">
        <v>0.34669203062131698</v>
      </c>
      <c r="AB26" s="88">
        <v>7710.99560745691</v>
      </c>
      <c r="AC26" s="88">
        <v>97.9074122844454</v>
      </c>
      <c r="AD26" s="88">
        <v>3.37144375358376</v>
      </c>
      <c r="AE26" s="88">
        <v>25.2129570070075</v>
      </c>
      <c r="AF26" s="88">
        <v>0</v>
      </c>
      <c r="AG26" s="88">
        <v>0</v>
      </c>
      <c r="AH26" s="88">
        <v>77.736281570338704</v>
      </c>
      <c r="AI26" s="88">
        <v>77.736281570338704</v>
      </c>
      <c r="AJ26" s="88">
        <v>11.9958074818342</v>
      </c>
      <c r="AK26" s="88">
        <v>27.574017284873399</v>
      </c>
      <c r="AL26" s="88">
        <v>1.41500825797201E-2</v>
      </c>
      <c r="AM26" s="88">
        <v>65.302687919557997</v>
      </c>
      <c r="AN26" s="88">
        <v>6.2187147114976603E-2</v>
      </c>
      <c r="AO26" s="88">
        <v>11.310447402224099</v>
      </c>
      <c r="AP26" s="88">
        <v>3.4101199247880598</v>
      </c>
      <c r="AQ26" s="88">
        <v>646.642130411327</v>
      </c>
      <c r="AR26" s="88">
        <v>1349.52850998692</v>
      </c>
      <c r="AS26" s="88">
        <v>137.951792913144</v>
      </c>
      <c r="AT26" s="88">
        <v>1499.4761103819001</v>
      </c>
      <c r="AU26" s="88">
        <v>6.3366905704412594E-5</v>
      </c>
      <c r="AV26" s="88">
        <v>40.0219218522193</v>
      </c>
      <c r="AW26" s="88">
        <v>0</v>
      </c>
      <c r="AX26" s="88">
        <v>174.80957955043601</v>
      </c>
      <c r="AY26" s="88">
        <v>4.6332887302446599E-2</v>
      </c>
      <c r="AZ26" s="88">
        <v>2.6400903476104598E-4</v>
      </c>
      <c r="BA26" s="88">
        <v>37.576099628543197</v>
      </c>
      <c r="BB26" s="88">
        <v>5.1193698958966402E-2</v>
      </c>
      <c r="BC26" s="88">
        <v>0</v>
      </c>
      <c r="BD26" s="88">
        <v>1.03361540646174</v>
      </c>
      <c r="BE26" s="88">
        <v>126.484952210928</v>
      </c>
      <c r="BF26" s="88">
        <v>108.27430922625599</v>
      </c>
      <c r="BG26" s="88">
        <v>18.210642984672301</v>
      </c>
      <c r="BH26" s="88">
        <v>0</v>
      </c>
      <c r="BI26" s="88">
        <v>0</v>
      </c>
      <c r="BJ26" s="88">
        <v>34.0556666021373</v>
      </c>
      <c r="BK26" s="88">
        <v>0</v>
      </c>
      <c r="BL26" s="88">
        <v>5.1897123289725897</v>
      </c>
      <c r="BM26" s="88">
        <v>2.2748774555950502</v>
      </c>
      <c r="BN26" s="88">
        <v>2.2886107529125799E-3</v>
      </c>
      <c r="BO26" s="88">
        <v>20.769433681222601</v>
      </c>
      <c r="BP26" s="88">
        <v>0.49015705923997299</v>
      </c>
      <c r="BQ26" s="88">
        <v>1.40429859814701E-3</v>
      </c>
      <c r="BR26" s="88">
        <v>7.2734154672641198</v>
      </c>
      <c r="BS26" s="88">
        <v>5.1514125755529396E-6</v>
      </c>
      <c r="BT26" s="88">
        <v>221.602247243823</v>
      </c>
      <c r="BU26" s="88">
        <v>77.929369562298206</v>
      </c>
      <c r="BV26" s="88">
        <v>0</v>
      </c>
      <c r="BW26" s="88">
        <v>0</v>
      </c>
      <c r="BX26" s="88">
        <v>10.5622986972653</v>
      </c>
      <c r="BY26" s="88">
        <v>0</v>
      </c>
      <c r="BZ26" s="88">
        <v>3.0232037056520702</v>
      </c>
      <c r="CA26" s="88">
        <v>641.00059286573196</v>
      </c>
      <c r="CB26" s="88">
        <v>11.382340634138</v>
      </c>
      <c r="CE26" s="34">
        <f t="shared" si="0"/>
        <v>7.9999990655262917E-3</v>
      </c>
      <c r="CF26" s="79">
        <f t="shared" si="1"/>
        <v>-1.4018904850622302E-3</v>
      </c>
      <c r="CG26" s="79"/>
      <c r="CH26" s="79">
        <f t="shared" si="2"/>
        <v>-1.4022874243363114E-3</v>
      </c>
      <c r="CI26" s="79">
        <f t="shared" si="3"/>
        <v>-1.3392797290855344E-3</v>
      </c>
      <c r="CJ26" s="79">
        <f t="shared" si="4"/>
        <v>-1.328840863919983E-3</v>
      </c>
      <c r="CK26" s="79">
        <f t="shared" si="5"/>
        <v>-1.4023261637227053E-3</v>
      </c>
      <c r="CL26" s="79">
        <f t="shared" si="6"/>
        <v>-1.4020235699514275E-3</v>
      </c>
      <c r="CM26" s="79"/>
      <c r="CN26" s="72">
        <f t="shared" si="7"/>
        <v>0.141623506152592</v>
      </c>
      <c r="CO26" s="79"/>
      <c r="CP26" s="72">
        <f t="shared" si="8"/>
        <v>0.15886778372610444</v>
      </c>
      <c r="CQ26" s="79">
        <f t="shared" si="9"/>
        <v>-1.4022889439002952E-3</v>
      </c>
      <c r="CR26" s="79">
        <f t="shared" si="10"/>
        <v>-1.4019653103128308E-3</v>
      </c>
      <c r="CS26" s="72">
        <f t="shared" si="11"/>
        <v>-0.57690378289234068</v>
      </c>
    </row>
    <row r="27" spans="1:97" x14ac:dyDescent="0.25">
      <c r="A27" s="87" t="s">
        <v>26</v>
      </c>
      <c r="B27" s="88">
        <v>3493.2313211999999</v>
      </c>
      <c r="C27" s="88"/>
      <c r="D27" s="88">
        <v>423.57069646999997</v>
      </c>
      <c r="E27" s="88">
        <v>70.656481572000004</v>
      </c>
      <c r="F27" s="88">
        <v>59.513161683</v>
      </c>
      <c r="G27" s="88">
        <v>59.389792470000003</v>
      </c>
      <c r="H27" s="88">
        <v>276.86256811999999</v>
      </c>
      <c r="I27" s="84">
        <v>10.773450679</v>
      </c>
      <c r="J27" s="84">
        <v>5.2564118941000002</v>
      </c>
      <c r="K27" s="84">
        <v>31.277393639</v>
      </c>
      <c r="L27" s="84">
        <v>4.4727805671</v>
      </c>
      <c r="M27" s="86">
        <v>6.0833093506000004</v>
      </c>
      <c r="N27" s="86">
        <v>4.4300583211999998</v>
      </c>
      <c r="O27" s="84">
        <v>4.4886140466000004</v>
      </c>
      <c r="P27" s="88"/>
      <c r="Q27" s="87" t="s">
        <v>26</v>
      </c>
      <c r="R27" s="87">
        <v>0</v>
      </c>
      <c r="S27" s="88">
        <v>1.0147697643817899</v>
      </c>
      <c r="T27" s="88">
        <v>6.0749478811258903</v>
      </c>
      <c r="U27" s="88">
        <v>11.9033312292235</v>
      </c>
      <c r="V27" s="88">
        <v>11.9033312292235</v>
      </c>
      <c r="W27" s="88">
        <v>16.2267987536367</v>
      </c>
      <c r="X27" s="88">
        <v>0</v>
      </c>
      <c r="Y27" s="88">
        <v>4.6832625039446603</v>
      </c>
      <c r="Z27" s="88">
        <v>4.4239699223223399</v>
      </c>
      <c r="AA27" s="88">
        <v>7.3486620852328793E-2</v>
      </c>
      <c r="AB27" s="88">
        <v>3488.43067194894</v>
      </c>
      <c r="AC27" s="88">
        <v>42.6813349551771</v>
      </c>
      <c r="AD27" s="88">
        <v>1.45357929381614</v>
      </c>
      <c r="AE27" s="88">
        <v>10.9331392995412</v>
      </c>
      <c r="AF27" s="88">
        <v>0</v>
      </c>
      <c r="AG27" s="88">
        <v>0</v>
      </c>
      <c r="AH27" s="88">
        <v>33.9404641573853</v>
      </c>
      <c r="AI27" s="88">
        <v>33.9404641573853</v>
      </c>
      <c r="AJ27" s="88">
        <v>3.3839092905702799</v>
      </c>
      <c r="AK27" s="88">
        <v>11.905632941119601</v>
      </c>
      <c r="AL27" s="88">
        <v>2.99930202550284E-3</v>
      </c>
      <c r="AM27" s="88">
        <v>28.486831193799102</v>
      </c>
      <c r="AN27" s="88">
        <v>1.37892106620215E-2</v>
      </c>
      <c r="AO27" s="88">
        <v>4.9503639023892303</v>
      </c>
      <c r="AP27" s="88">
        <v>1.4902443338148199</v>
      </c>
      <c r="AQ27" s="88">
        <v>278.92970232091602</v>
      </c>
      <c r="AR27" s="88">
        <v>380.689873887244</v>
      </c>
      <c r="AS27" s="88">
        <v>38.914936778518097</v>
      </c>
      <c r="AT27" s="88">
        <v>422.988719956333</v>
      </c>
      <c r="AU27" s="88">
        <v>1.40509387088939E-5</v>
      </c>
      <c r="AV27" s="88">
        <v>17.396689637088301</v>
      </c>
      <c r="AW27" s="88">
        <v>0</v>
      </c>
      <c r="AX27" s="88">
        <v>74.107469608650902</v>
      </c>
      <c r="AY27" s="88">
        <v>2.5423056007319301E-2</v>
      </c>
      <c r="AZ27" s="88">
        <v>6.5150845428440604E-5</v>
      </c>
      <c r="BA27" s="88">
        <v>20.547787794330802</v>
      </c>
      <c r="BB27" s="88">
        <v>2.83350817330533E-2</v>
      </c>
      <c r="BC27" s="88">
        <v>0</v>
      </c>
      <c r="BD27" s="88">
        <v>0.57499241797428302</v>
      </c>
      <c r="BE27" s="88">
        <v>70.563817285378207</v>
      </c>
      <c r="BF27" s="88">
        <v>59.435809145032003</v>
      </c>
      <c r="BG27" s="88">
        <v>11.1280081403462</v>
      </c>
      <c r="BH27" s="88">
        <v>0</v>
      </c>
      <c r="BI27" s="88">
        <v>0</v>
      </c>
      <c r="BJ27" s="88">
        <v>18.831409890264901</v>
      </c>
      <c r="BK27" s="88">
        <v>0</v>
      </c>
      <c r="BL27" s="88">
        <v>2.8221327356603099</v>
      </c>
      <c r="BM27" s="88">
        <v>1.2655311031377201</v>
      </c>
      <c r="BN27" s="88">
        <v>5.3879667576073201E-4</v>
      </c>
      <c r="BO27" s="88">
        <v>11.294410021660401</v>
      </c>
      <c r="BP27" s="88">
        <v>0.21453220022626601</v>
      </c>
      <c r="BQ27" s="88">
        <v>3.02014327838313E-4</v>
      </c>
      <c r="BR27" s="88">
        <v>4.0448798111741198</v>
      </c>
      <c r="BS27" s="88">
        <v>1.27123997762308E-6</v>
      </c>
      <c r="BT27" s="88">
        <v>59.308148304568498</v>
      </c>
      <c r="BU27" s="88">
        <v>32.938606674744698</v>
      </c>
      <c r="BV27" s="88">
        <v>0</v>
      </c>
      <c r="BW27" s="88">
        <v>0</v>
      </c>
      <c r="BX27" s="88">
        <v>4.4370879145162201</v>
      </c>
      <c r="BY27" s="88">
        <v>0</v>
      </c>
      <c r="BZ27" s="88">
        <v>1.1721368856174801</v>
      </c>
      <c r="CA27" s="88">
        <v>276.482120579595</v>
      </c>
      <c r="CB27" s="88">
        <v>4.7415841801400598</v>
      </c>
      <c r="CE27" s="34">
        <f t="shared" si="0"/>
        <v>7.999998891033349E-3</v>
      </c>
      <c r="CF27" s="79">
        <f t="shared" si="1"/>
        <v>-1.3742717872490531E-3</v>
      </c>
      <c r="CG27" s="79"/>
      <c r="CH27" s="79">
        <f t="shared" si="2"/>
        <v>-1.3739772805746783E-3</v>
      </c>
      <c r="CI27" s="79">
        <f t="shared" si="3"/>
        <v>-1.3114760961791057E-3</v>
      </c>
      <c r="CJ27" s="79">
        <f t="shared" si="4"/>
        <v>-1.2997551429046747E-3</v>
      </c>
      <c r="CK27" s="79">
        <f t="shared" si="5"/>
        <v>-1.3747171363285562E-3</v>
      </c>
      <c r="CL27" s="79">
        <f t="shared" si="6"/>
        <v>-1.3741385951462032E-3</v>
      </c>
      <c r="CM27" s="79"/>
      <c r="CN27" s="72">
        <f t="shared" si="7"/>
        <v>8.5143619993473474E-2</v>
      </c>
      <c r="CO27" s="79"/>
      <c r="CP27" s="72">
        <f t="shared" si="8"/>
        <v>0.10677548968132795</v>
      </c>
      <c r="CQ27" s="79">
        <f t="shared" si="9"/>
        <v>-1.374493551488615E-3</v>
      </c>
      <c r="CR27" s="79">
        <f t="shared" si="10"/>
        <v>-1.3743383125508555E-3</v>
      </c>
      <c r="CS27" s="72">
        <f t="shared" si="11"/>
        <v>-0.66799454835203786</v>
      </c>
    </row>
    <row r="28" spans="1:97" x14ac:dyDescent="0.25">
      <c r="A28" s="87" t="s">
        <v>27</v>
      </c>
      <c r="B28" s="88">
        <v>3519.3895416999999</v>
      </c>
      <c r="C28" s="88"/>
      <c r="D28" s="88">
        <v>786.71829097</v>
      </c>
      <c r="E28" s="88">
        <v>88.311868634999996</v>
      </c>
      <c r="F28" s="88">
        <v>76.705917958000001</v>
      </c>
      <c r="G28" s="88">
        <v>93.823015283000004</v>
      </c>
      <c r="H28" s="88">
        <v>385.84660881999997</v>
      </c>
      <c r="I28" s="84">
        <v>15.231012615999999</v>
      </c>
      <c r="J28" s="84">
        <v>7.0204251389000003</v>
      </c>
      <c r="K28" s="84">
        <v>44.123965435999999</v>
      </c>
      <c r="L28" s="84">
        <v>6.3564383659999999</v>
      </c>
      <c r="M28" s="86">
        <v>8.6393973314999997</v>
      </c>
      <c r="N28" s="86">
        <v>6.1936485295999999</v>
      </c>
      <c r="O28" s="84">
        <v>5.0575318434999996</v>
      </c>
      <c r="P28" s="88"/>
      <c r="Q28" s="87" t="s">
        <v>27</v>
      </c>
      <c r="R28" s="87">
        <v>0</v>
      </c>
      <c r="S28" s="88">
        <v>1.42066294363996</v>
      </c>
      <c r="T28" s="88">
        <v>8.6273045949027605</v>
      </c>
      <c r="U28" s="88">
        <v>16.585048473918</v>
      </c>
      <c r="V28" s="88">
        <v>16.585048473918</v>
      </c>
      <c r="W28" s="88">
        <v>22.6564793120959</v>
      </c>
      <c r="X28" s="88">
        <v>0</v>
      </c>
      <c r="Y28" s="88">
        <v>6.5284333298609996</v>
      </c>
      <c r="Z28" s="88">
        <v>6.1849677834169503</v>
      </c>
      <c r="AA28" s="88">
        <v>7.0856174269262204E-2</v>
      </c>
      <c r="AB28" s="88">
        <v>3514.4665617482601</v>
      </c>
      <c r="AC28" s="88">
        <v>59.680158837253501</v>
      </c>
      <c r="AD28" s="88">
        <v>2.0259694462355098</v>
      </c>
      <c r="AE28" s="88">
        <v>15.262755057991599</v>
      </c>
      <c r="AF28" s="88">
        <v>0</v>
      </c>
      <c r="AG28" s="88">
        <v>0</v>
      </c>
      <c r="AH28" s="88">
        <v>47.4736981042848</v>
      </c>
      <c r="AI28" s="88">
        <v>47.4736981042848</v>
      </c>
      <c r="AJ28" s="88">
        <v>6.2849183566178803</v>
      </c>
      <c r="AK28" s="88">
        <v>16.600384509757301</v>
      </c>
      <c r="AL28" s="88">
        <v>2.8919759508868699E-3</v>
      </c>
      <c r="AM28" s="88">
        <v>39.833472238200997</v>
      </c>
      <c r="AN28" s="88">
        <v>1.2462978871131699E-2</v>
      </c>
      <c r="AO28" s="88">
        <v>6.9304415169983598</v>
      </c>
      <c r="AP28" s="88">
        <v>2.0851462440700002</v>
      </c>
      <c r="AQ28" s="88">
        <v>388.72397634209</v>
      </c>
      <c r="AR28" s="88">
        <v>707.05430198061902</v>
      </c>
      <c r="AS28" s="88">
        <v>72.276760351488605</v>
      </c>
      <c r="AT28" s="88">
        <v>785.61598068872502</v>
      </c>
      <c r="AU28" s="88">
        <v>1.2699209720909401E-5</v>
      </c>
      <c r="AV28" s="88">
        <v>24.302365147058001</v>
      </c>
      <c r="AW28" s="88">
        <v>0</v>
      </c>
      <c r="AX28" s="88">
        <v>102.740280374595</v>
      </c>
      <c r="AY28" s="88">
        <v>3.27595038950158E-2</v>
      </c>
      <c r="AZ28" s="88">
        <v>5.9372069120080197E-5</v>
      </c>
      <c r="BA28" s="88">
        <v>26.451965105562799</v>
      </c>
      <c r="BB28" s="88">
        <v>3.6580099244453899E-2</v>
      </c>
      <c r="BC28" s="88">
        <v>0</v>
      </c>
      <c r="BD28" s="88">
        <v>0.74312945495350902</v>
      </c>
      <c r="BE28" s="88">
        <v>88.194031244683899</v>
      </c>
      <c r="BF28" s="88">
        <v>76.604310979500895</v>
      </c>
      <c r="BG28" s="88">
        <v>11.589720265182899</v>
      </c>
      <c r="BH28" s="88">
        <v>0</v>
      </c>
      <c r="BI28" s="88">
        <v>0</v>
      </c>
      <c r="BJ28" s="88">
        <v>24.312109245600301</v>
      </c>
      <c r="BK28" s="88">
        <v>0</v>
      </c>
      <c r="BL28" s="88">
        <v>3.6312892531710701</v>
      </c>
      <c r="BM28" s="88">
        <v>1.63560086049041</v>
      </c>
      <c r="BN28" s="88">
        <v>4.9461209731752596E-4</v>
      </c>
      <c r="BO28" s="88">
        <v>14.532754927892301</v>
      </c>
      <c r="BP28" s="88">
        <v>0.30034174300286698</v>
      </c>
      <c r="BQ28" s="88">
        <v>2.8140625244905899E-4</v>
      </c>
      <c r="BR28" s="88">
        <v>5.2272859797725904</v>
      </c>
      <c r="BS28" s="88">
        <v>1.1584995121943099E-6</v>
      </c>
      <c r="BT28" s="88">
        <v>93.691407742933905</v>
      </c>
      <c r="BU28" s="88">
        <v>45.628784932285797</v>
      </c>
      <c r="BV28" s="88">
        <v>0</v>
      </c>
      <c r="BW28" s="88">
        <v>0</v>
      </c>
      <c r="BX28" s="88">
        <v>6.1315744489664299</v>
      </c>
      <c r="BY28" s="88">
        <v>0</v>
      </c>
      <c r="BZ28" s="88">
        <v>1.57255532277798</v>
      </c>
      <c r="CA28" s="88">
        <v>385.30622491829098</v>
      </c>
      <c r="CB28" s="88">
        <v>6.5368748215975696</v>
      </c>
      <c r="CE28" s="34">
        <f t="shared" si="0"/>
        <v>7.9999879217172859E-3</v>
      </c>
      <c r="CF28" s="79">
        <f t="shared" si="1"/>
        <v>-1.3988164405812761E-3</v>
      </c>
      <c r="CG28" s="79"/>
      <c r="CH28" s="79">
        <f t="shared" si="2"/>
        <v>-1.4011499337531173E-3</v>
      </c>
      <c r="CI28" s="79">
        <f t="shared" si="3"/>
        <v>-1.3343324304814425E-3</v>
      </c>
      <c r="CJ28" s="79">
        <f t="shared" si="4"/>
        <v>-1.3246302398041898E-3</v>
      </c>
      <c r="CK28" s="79">
        <f t="shared" si="5"/>
        <v>-1.4027212797321539E-3</v>
      </c>
      <c r="CL28" s="79">
        <f t="shared" si="6"/>
        <v>-1.4005148402407882E-3</v>
      </c>
      <c r="CM28" s="79"/>
      <c r="CN28" s="72">
        <f t="shared" si="7"/>
        <v>7.5916401329419292E-2</v>
      </c>
      <c r="CO28" s="79"/>
      <c r="CP28" s="72">
        <f t="shared" si="8"/>
        <v>9.0302637726914742E-2</v>
      </c>
      <c r="CQ28" s="79">
        <f t="shared" si="9"/>
        <v>-1.3997199264291294E-3</v>
      </c>
      <c r="CR28" s="79">
        <f t="shared" si="10"/>
        <v>-1.4015561492654177E-3</v>
      </c>
      <c r="CS28" s="72">
        <f t="shared" si="11"/>
        <v>-0.58771465833678238</v>
      </c>
    </row>
    <row r="29" spans="1:97" x14ac:dyDescent="0.25">
      <c r="A29" s="87" t="s">
        <v>28</v>
      </c>
      <c r="B29" s="88">
        <v>8502.3591090000009</v>
      </c>
      <c r="C29" s="88"/>
      <c r="D29" s="88">
        <v>2715.8339205000002</v>
      </c>
      <c r="E29" s="88">
        <v>134.85227265</v>
      </c>
      <c r="F29" s="88">
        <v>121.11287514</v>
      </c>
      <c r="G29" s="88">
        <v>367.82200875000001</v>
      </c>
      <c r="H29" s="88">
        <v>988.28454873999999</v>
      </c>
      <c r="I29" s="84">
        <v>36.823601834999998</v>
      </c>
      <c r="J29" s="84">
        <v>15.883496445</v>
      </c>
      <c r="K29" s="84">
        <v>106.36929105999999</v>
      </c>
      <c r="L29" s="84">
        <v>15.385014389</v>
      </c>
      <c r="M29" s="86">
        <v>20.888977832999998</v>
      </c>
      <c r="N29" s="86">
        <v>14.646907099</v>
      </c>
      <c r="O29" s="84">
        <v>8.2606945231999998</v>
      </c>
      <c r="P29" s="88"/>
      <c r="Q29" s="87" t="s">
        <v>28</v>
      </c>
      <c r="R29" s="87">
        <v>0</v>
      </c>
      <c r="S29" s="88">
        <v>3.5592832583005101</v>
      </c>
      <c r="T29" s="88">
        <v>20.860810519923898</v>
      </c>
      <c r="U29" s="88">
        <v>42.471913486905898</v>
      </c>
      <c r="V29" s="88">
        <v>42.471913486905898</v>
      </c>
      <c r="W29" s="88">
        <v>57.467236753600403</v>
      </c>
      <c r="X29" s="88">
        <v>0</v>
      </c>
      <c r="Y29" s="88">
        <v>16.702471384960301</v>
      </c>
      <c r="Z29" s="88">
        <v>14.627183236680899</v>
      </c>
      <c r="AA29" s="88">
        <v>0.57825197885476198</v>
      </c>
      <c r="AB29" s="88">
        <v>8490.9099068436899</v>
      </c>
      <c r="AC29" s="88">
        <v>150.42079660503899</v>
      </c>
      <c r="AD29" s="88">
        <v>5.1886681538941097</v>
      </c>
      <c r="AE29" s="88">
        <v>38.775061417954902</v>
      </c>
      <c r="AF29" s="88">
        <v>0</v>
      </c>
      <c r="AG29" s="88">
        <v>0</v>
      </c>
      <c r="AH29" s="88">
        <v>119.430778649923</v>
      </c>
      <c r="AI29" s="88">
        <v>119.430778649923</v>
      </c>
      <c r="AJ29" s="88">
        <v>21.697294712941599</v>
      </c>
      <c r="AK29" s="88">
        <v>42.429781027965497</v>
      </c>
      <c r="AL29" s="88">
        <v>2.3601362030360201E-2</v>
      </c>
      <c r="AM29" s="88">
        <v>100.352452578808</v>
      </c>
      <c r="AN29" s="88">
        <v>0.110490940493727</v>
      </c>
      <c r="AO29" s="88">
        <v>17.363331013794099</v>
      </c>
      <c r="AP29" s="88">
        <v>5.2376622099451096</v>
      </c>
      <c r="AQ29" s="88">
        <v>995.62572160033403</v>
      </c>
      <c r="AR29" s="88">
        <v>2440.95367155343</v>
      </c>
      <c r="AS29" s="88">
        <v>249.51952139795</v>
      </c>
      <c r="AT29" s="88">
        <v>2712.1704876643198</v>
      </c>
      <c r="AU29" s="88">
        <v>1.12588742265611E-4</v>
      </c>
      <c r="AV29" s="88">
        <v>61.529202734155497</v>
      </c>
      <c r="AW29" s="88">
        <v>0</v>
      </c>
      <c r="AX29" s="88">
        <v>269.908887886191</v>
      </c>
      <c r="AY29" s="88">
        <v>5.1810710450459298E-2</v>
      </c>
      <c r="AZ29" s="88">
        <v>4.6694741910194699E-4</v>
      </c>
      <c r="BA29" s="88">
        <v>42.195748979535601</v>
      </c>
      <c r="BB29" s="88">
        <v>5.67692472428446E-2</v>
      </c>
      <c r="BC29" s="88">
        <v>0</v>
      </c>
      <c r="BD29" s="88">
        <v>1.14037205421165</v>
      </c>
      <c r="BE29" s="88">
        <v>134.67943885019099</v>
      </c>
      <c r="BF29" s="88">
        <v>120.958536977916</v>
      </c>
      <c r="BG29" s="88">
        <v>13.720901872275199</v>
      </c>
      <c r="BH29" s="88">
        <v>0</v>
      </c>
      <c r="BI29" s="88">
        <v>0</v>
      </c>
      <c r="BJ29" s="88">
        <v>37.7577770124065</v>
      </c>
      <c r="BK29" s="88">
        <v>0</v>
      </c>
      <c r="BL29" s="88">
        <v>5.8401153701835904</v>
      </c>
      <c r="BM29" s="88">
        <v>2.50977031685929</v>
      </c>
      <c r="BN29" s="88">
        <v>3.9559637668281503E-3</v>
      </c>
      <c r="BO29" s="88">
        <v>23.3721377943859</v>
      </c>
      <c r="BP29" s="88">
        <v>0.75246980742843805</v>
      </c>
      <c r="BQ29" s="88">
        <v>2.32626713679128E-3</v>
      </c>
      <c r="BR29" s="88">
        <v>8.0272772029960802</v>
      </c>
      <c r="BS29" s="88">
        <v>9.1113216024515496E-6</v>
      </c>
      <c r="BT29" s="88">
        <v>367.32587060323903</v>
      </c>
      <c r="BU29" s="88">
        <v>120.354157238727</v>
      </c>
      <c r="BV29" s="88">
        <v>0</v>
      </c>
      <c r="BW29" s="88">
        <v>0</v>
      </c>
      <c r="BX29" s="88">
        <v>16.346566207126202</v>
      </c>
      <c r="BY29" s="88">
        <v>0</v>
      </c>
      <c r="BZ29" s="88">
        <v>4.7648620994665896</v>
      </c>
      <c r="CA29" s="88">
        <v>986.952321621279</v>
      </c>
      <c r="CB29" s="88">
        <v>17.630646809023201</v>
      </c>
      <c r="CE29" s="34">
        <f t="shared" si="0"/>
        <v>7.9999744896667533E-3</v>
      </c>
      <c r="CF29" s="79">
        <f t="shared" si="1"/>
        <v>-1.3465912236277672E-3</v>
      </c>
      <c r="CG29" s="79"/>
      <c r="CH29" s="79">
        <f t="shared" si="2"/>
        <v>-1.3489163707793802E-3</v>
      </c>
      <c r="CI29" s="79">
        <f t="shared" si="3"/>
        <v>-1.2816528517661033E-3</v>
      </c>
      <c r="CJ29" s="79">
        <f t="shared" si="4"/>
        <v>-1.2743332358809553E-3</v>
      </c>
      <c r="CK29" s="79">
        <f t="shared" si="5"/>
        <v>-1.3488538884528726E-3</v>
      </c>
      <c r="CL29" s="79">
        <f t="shared" si="6"/>
        <v>-1.3480197787362946E-3</v>
      </c>
      <c r="CM29" s="79"/>
      <c r="CN29" s="72">
        <f t="shared" si="7"/>
        <v>0.12279378248892697</v>
      </c>
      <c r="CO29" s="79"/>
      <c r="CP29" s="72">
        <f t="shared" si="8"/>
        <v>0.12858724566475274</v>
      </c>
      <c r="CQ29" s="79">
        <f t="shared" si="9"/>
        <v>-1.3484294588891668E-3</v>
      </c>
      <c r="CR29" s="79">
        <f t="shared" si="10"/>
        <v>-1.3466230232625103E-3</v>
      </c>
      <c r="CS29" s="72">
        <f t="shared" si="11"/>
        <v>-0.36595377117078509</v>
      </c>
    </row>
    <row r="30" spans="1:97" x14ac:dyDescent="0.25">
      <c r="A30" s="87" t="s">
        <v>29</v>
      </c>
      <c r="B30" s="88">
        <v>2106.9186015999999</v>
      </c>
      <c r="C30" s="88"/>
      <c r="D30" s="88">
        <v>400.62183563000002</v>
      </c>
      <c r="E30" s="88">
        <v>41.125720385999998</v>
      </c>
      <c r="F30" s="88">
        <v>35.450215219999997</v>
      </c>
      <c r="G30" s="88">
        <v>49.827068087000001</v>
      </c>
      <c r="H30" s="88">
        <v>324.16740877000001</v>
      </c>
      <c r="I30" s="84">
        <v>12.952769317</v>
      </c>
      <c r="J30" s="84">
        <v>5.6501157819000003</v>
      </c>
      <c r="K30" s="84">
        <v>37.444974236</v>
      </c>
      <c r="L30" s="84">
        <v>5.4248225674999997</v>
      </c>
      <c r="M30" s="86">
        <v>7.3677089766000003</v>
      </c>
      <c r="N30" s="86">
        <v>5.1982365143999996</v>
      </c>
      <c r="O30" s="84">
        <v>3.2054105768999999</v>
      </c>
      <c r="P30" s="88"/>
      <c r="Q30" s="87" t="s">
        <v>29</v>
      </c>
      <c r="R30" s="87">
        <v>0</v>
      </c>
      <c r="S30" s="88">
        <v>1.18834870351448</v>
      </c>
      <c r="T30" s="88">
        <v>7.3571616171200196</v>
      </c>
      <c r="U30" s="88">
        <v>13.9263530390282</v>
      </c>
      <c r="V30" s="88">
        <v>13.9263530390282</v>
      </c>
      <c r="W30" s="88">
        <v>18.992416474825902</v>
      </c>
      <c r="X30" s="88">
        <v>0</v>
      </c>
      <c r="Y30" s="88">
        <v>5.4837141356610299</v>
      </c>
      <c r="Z30" s="88">
        <v>5.1908117912361398</v>
      </c>
      <c r="AA30" s="88">
        <v>8.6353115464172306E-2</v>
      </c>
      <c r="AB30" s="88">
        <v>2103.9121572777299</v>
      </c>
      <c r="AC30" s="88">
        <v>49.979971902829</v>
      </c>
      <c r="AD30" s="88">
        <v>1.7023005162423299</v>
      </c>
      <c r="AE30" s="88">
        <v>12.8021956647418</v>
      </c>
      <c r="AF30" s="88">
        <v>0</v>
      </c>
      <c r="AG30" s="88">
        <v>0</v>
      </c>
      <c r="AH30" s="88">
        <v>39.739068852838798</v>
      </c>
      <c r="AI30" s="88">
        <v>39.739068852838798</v>
      </c>
      <c r="AJ30" s="88">
        <v>3.2003925358113201</v>
      </c>
      <c r="AK30" s="88">
        <v>13.942204375938701</v>
      </c>
      <c r="AL30" s="88">
        <v>3.5245871062983599E-3</v>
      </c>
      <c r="AM30" s="88">
        <v>33.352223100708201</v>
      </c>
      <c r="AN30" s="88">
        <v>1.50219911871473E-2</v>
      </c>
      <c r="AO30" s="88">
        <v>5.7971355940832296</v>
      </c>
      <c r="AP30" s="88">
        <v>1.74495772387694</v>
      </c>
      <c r="AQ30" s="88">
        <v>326.57108715421799</v>
      </c>
      <c r="AR30" s="88">
        <v>360.04502660868502</v>
      </c>
      <c r="AS30" s="88">
        <v>36.804568354194501</v>
      </c>
      <c r="AT30" s="88">
        <v>400.049987498691</v>
      </c>
      <c r="AU30" s="88">
        <v>1.5306993288845999E-5</v>
      </c>
      <c r="AV30" s="88">
        <v>20.369848750045399</v>
      </c>
      <c r="AW30" s="88">
        <v>0</v>
      </c>
      <c r="AX30" s="88">
        <v>86.770536794060604</v>
      </c>
      <c r="AY30" s="88">
        <v>1.5150400194006699E-2</v>
      </c>
      <c r="AZ30" s="88">
        <v>7.0689651078445904E-5</v>
      </c>
      <c r="BA30" s="88">
        <v>12.2761573108021</v>
      </c>
      <c r="BB30" s="88">
        <v>1.6793696655037198E-2</v>
      </c>
      <c r="BC30" s="88">
        <v>0</v>
      </c>
      <c r="BD30" s="88">
        <v>0.33968952176237399</v>
      </c>
      <c r="BE30" s="88">
        <v>41.069656681957397</v>
      </c>
      <c r="BF30" s="88">
        <v>35.402248578869298</v>
      </c>
      <c r="BG30" s="88">
        <v>5.6674081030881203</v>
      </c>
      <c r="BH30" s="88">
        <v>0</v>
      </c>
      <c r="BI30" s="88">
        <v>0</v>
      </c>
      <c r="BJ30" s="88">
        <v>11.1628772962515</v>
      </c>
      <c r="BK30" s="88">
        <v>0</v>
      </c>
      <c r="BL30" s="88">
        <v>1.6898781009386099</v>
      </c>
      <c r="BM30" s="88">
        <v>0.74762664395905998</v>
      </c>
      <c r="BN30" s="88">
        <v>5.9049156774638003E-4</v>
      </c>
      <c r="BO30" s="88">
        <v>6.7629918153408504</v>
      </c>
      <c r="BP30" s="88">
        <v>0.25122831090196601</v>
      </c>
      <c r="BQ30" s="88">
        <v>3.3775878122984803E-4</v>
      </c>
      <c r="BR30" s="88">
        <v>2.3900834736024001</v>
      </c>
      <c r="BS30" s="88">
        <v>1.37936324749196E-6</v>
      </c>
      <c r="BT30" s="88">
        <v>49.755941372046401</v>
      </c>
      <c r="BU30" s="88">
        <v>38.5718918597263</v>
      </c>
      <c r="BV30" s="88">
        <v>0</v>
      </c>
      <c r="BW30" s="88">
        <v>0</v>
      </c>
      <c r="BX30" s="88">
        <v>5.1930609859300896</v>
      </c>
      <c r="BY30" s="88">
        <v>0</v>
      </c>
      <c r="BZ30" s="88">
        <v>1.3674381266026201</v>
      </c>
      <c r="CA30" s="88">
        <v>323.70474236236203</v>
      </c>
      <c r="CB30" s="88">
        <v>5.5509802629347904</v>
      </c>
      <c r="CE30" s="34">
        <f t="shared" si="0"/>
        <v>7.9999815918549225E-3</v>
      </c>
      <c r="CF30" s="79">
        <f t="shared" si="1"/>
        <v>-1.4269389999152777E-3</v>
      </c>
      <c r="CG30" s="79"/>
      <c r="CH30" s="79">
        <f t="shared" si="2"/>
        <v>-1.4274013057969301E-3</v>
      </c>
      <c r="CI30" s="79">
        <f t="shared" si="3"/>
        <v>-1.3632272824985062E-3</v>
      </c>
      <c r="CJ30" s="79">
        <f t="shared" si="4"/>
        <v>-1.3530705196858146E-3</v>
      </c>
      <c r="CK30" s="79">
        <f t="shared" si="5"/>
        <v>-1.4274714062928585E-3</v>
      </c>
      <c r="CL30" s="79">
        <f t="shared" si="6"/>
        <v>-1.4272452909238908E-3</v>
      </c>
      <c r="CM30" s="79"/>
      <c r="CN30" s="72">
        <f t="shared" si="7"/>
        <v>6.1265754981698742E-2</v>
      </c>
      <c r="CO30" s="79"/>
      <c r="CP30" s="72">
        <f t="shared" si="8"/>
        <v>6.8631374012810969E-2</v>
      </c>
      <c r="CQ30" s="79">
        <f t="shared" si="9"/>
        <v>-1.4315657029178802E-3</v>
      </c>
      <c r="CR30" s="79">
        <f t="shared" si="10"/>
        <v>-1.4283157650276271E-3</v>
      </c>
      <c r="CS30" s="72">
        <f t="shared" si="11"/>
        <v>-0.45562114992316693</v>
      </c>
    </row>
    <row r="31" spans="1:97" x14ac:dyDescent="0.25">
      <c r="A31" s="87" t="s">
        <v>30</v>
      </c>
      <c r="B31" s="88">
        <v>11146.964464000001</v>
      </c>
      <c r="C31" s="88"/>
      <c r="D31" s="88">
        <v>4174.3917625000004</v>
      </c>
      <c r="E31" s="88">
        <v>163.83234676000001</v>
      </c>
      <c r="F31" s="88">
        <v>144.55440866000001</v>
      </c>
      <c r="G31" s="88">
        <v>493.60270673999997</v>
      </c>
      <c r="H31" s="88">
        <v>1363.7795951000001</v>
      </c>
      <c r="I31" s="84">
        <v>50.733367428000001</v>
      </c>
      <c r="J31" s="84">
        <v>21.951954668999999</v>
      </c>
      <c r="K31" s="84">
        <v>146.59651277</v>
      </c>
      <c r="L31" s="84">
        <v>21.183577735</v>
      </c>
      <c r="M31" s="86">
        <v>28.765446891</v>
      </c>
      <c r="N31" s="86">
        <v>20.212950495000001</v>
      </c>
      <c r="O31" s="84">
        <v>11.686277412000001</v>
      </c>
      <c r="P31" s="88"/>
      <c r="Q31" s="87" t="s">
        <v>30</v>
      </c>
      <c r="R31" s="87">
        <v>0</v>
      </c>
      <c r="S31" s="88">
        <v>4.93260853297505</v>
      </c>
      <c r="T31" s="88">
        <v>28.724358990991501</v>
      </c>
      <c r="U31" s="88">
        <v>58.873063874189903</v>
      </c>
      <c r="V31" s="88">
        <v>58.873063874189903</v>
      </c>
      <c r="W31" s="88">
        <v>79.650983049041699</v>
      </c>
      <c r="X31" s="88">
        <v>0</v>
      </c>
      <c r="Y31" s="88">
        <v>23.039222840710899</v>
      </c>
      <c r="Z31" s="88">
        <v>20.184110107268602</v>
      </c>
      <c r="AA31" s="88">
        <v>0.64935089416199598</v>
      </c>
      <c r="AB31" s="88">
        <v>11131.0597878933</v>
      </c>
      <c r="AC31" s="88">
        <v>208.19174925035099</v>
      </c>
      <c r="AD31" s="88">
        <v>7.1478374180832702</v>
      </c>
      <c r="AE31" s="88">
        <v>53.572345923742098</v>
      </c>
      <c r="AF31" s="88">
        <v>0</v>
      </c>
      <c r="AG31" s="88">
        <v>0</v>
      </c>
      <c r="AH31" s="88">
        <v>165.51908584666299</v>
      </c>
      <c r="AI31" s="88">
        <v>165.51908584666299</v>
      </c>
      <c r="AJ31" s="88">
        <v>33.347433293451701</v>
      </c>
      <c r="AK31" s="88">
        <v>58.4965150450602</v>
      </c>
      <c r="AL31" s="88">
        <v>2.6503295638745199E-2</v>
      </c>
      <c r="AM31" s="88">
        <v>139.066712781456</v>
      </c>
      <c r="AN31" s="88">
        <v>0.15431064622271401</v>
      </c>
      <c r="AO31" s="88">
        <v>24.062793574521798</v>
      </c>
      <c r="AP31" s="88">
        <v>7.2587464873945198</v>
      </c>
      <c r="AQ31" s="88">
        <v>1373.8116432260199</v>
      </c>
      <c r="AR31" s="88">
        <v>3751.5857413253002</v>
      </c>
      <c r="AS31" s="88">
        <v>383.49597745487398</v>
      </c>
      <c r="AT31" s="88">
        <v>4168.4291520736297</v>
      </c>
      <c r="AU31" s="88">
        <v>1.5723515862346301E-4</v>
      </c>
      <c r="AV31" s="88">
        <v>85.106849130204793</v>
      </c>
      <c r="AW31" s="88">
        <v>0</v>
      </c>
      <c r="AX31" s="88">
        <v>369.89758397981097</v>
      </c>
      <c r="AY31" s="88">
        <v>6.2082629099907902E-2</v>
      </c>
      <c r="AZ31" s="88">
        <v>8.5591698622419895E-4</v>
      </c>
      <c r="BA31" s="88">
        <v>51.019421209565799</v>
      </c>
      <c r="BB31" s="88">
        <v>6.7500766293534298E-2</v>
      </c>
      <c r="BC31" s="88">
        <v>0</v>
      </c>
      <c r="BD31" s="88">
        <v>1.3485189170896701</v>
      </c>
      <c r="BE31" s="88">
        <v>163.608867152248</v>
      </c>
      <c r="BF31" s="88">
        <v>144.35843640769201</v>
      </c>
      <c r="BG31" s="88">
        <v>19.250430744555899</v>
      </c>
      <c r="BH31" s="88">
        <v>0</v>
      </c>
      <c r="BI31" s="88">
        <v>0</v>
      </c>
      <c r="BJ31" s="88">
        <v>44.610434237779501</v>
      </c>
      <c r="BK31" s="88">
        <v>0</v>
      </c>
      <c r="BL31" s="88">
        <v>6.9525813947541</v>
      </c>
      <c r="BM31" s="88">
        <v>2.96773866300699</v>
      </c>
      <c r="BN31" s="88">
        <v>6.2609402533254001E-3</v>
      </c>
      <c r="BO31" s="88">
        <v>27.8241150944956</v>
      </c>
      <c r="BP31" s="88">
        <v>1.04280005803707</v>
      </c>
      <c r="BQ31" s="88">
        <v>2.5663424099549698E-3</v>
      </c>
      <c r="BR31" s="88">
        <v>9.4963435951873105</v>
      </c>
      <c r="BS31" s="88">
        <v>1.6700770368070401E-5</v>
      </c>
      <c r="BT31" s="88">
        <v>492.897638863076</v>
      </c>
      <c r="BU31" s="88">
        <v>164.64315641427601</v>
      </c>
      <c r="BV31" s="88">
        <v>0</v>
      </c>
      <c r="BW31" s="88">
        <v>0</v>
      </c>
      <c r="BX31" s="88">
        <v>22.378630021710201</v>
      </c>
      <c r="BY31" s="88">
        <v>0</v>
      </c>
      <c r="BZ31" s="88">
        <v>6.4435402276049496</v>
      </c>
      <c r="CA31" s="88">
        <v>1361.8338813692901</v>
      </c>
      <c r="CB31" s="88">
        <v>24.026338773571801</v>
      </c>
      <c r="CE31" s="34">
        <f t="shared" si="0"/>
        <v>8.0000000184392399E-3</v>
      </c>
      <c r="CF31" s="79">
        <f t="shared" si="1"/>
        <v>-1.426816794658816E-3</v>
      </c>
      <c r="CG31" s="79"/>
      <c r="CH31" s="79">
        <f t="shared" si="2"/>
        <v>-1.4283782561892934E-3</v>
      </c>
      <c r="CI31" s="79">
        <f t="shared" si="3"/>
        <v>-1.3640749960042357E-3</v>
      </c>
      <c r="CJ31" s="79">
        <f t="shared" si="4"/>
        <v>-1.3556988965236869E-3</v>
      </c>
      <c r="CK31" s="79">
        <f t="shared" si="5"/>
        <v>-1.42841169081223E-3</v>
      </c>
      <c r="CL31" s="79">
        <f t="shared" si="6"/>
        <v>-1.4267068796899468E-3</v>
      </c>
      <c r="CM31" s="79"/>
      <c r="CN31" s="72">
        <f t="shared" si="7"/>
        <v>0.12907928516929471</v>
      </c>
      <c r="CO31" s="79"/>
      <c r="CP31" s="72">
        <f t="shared" si="8"/>
        <v>0.13591735426092311</v>
      </c>
      <c r="CQ31" s="79">
        <f t="shared" si="9"/>
        <v>-1.4283769052569222E-3</v>
      </c>
      <c r="CR31" s="79">
        <f t="shared" si="10"/>
        <v>-1.4268272085529406E-3</v>
      </c>
      <c r="CS31" s="72">
        <f t="shared" si="11"/>
        <v>-0.37886580717817731</v>
      </c>
    </row>
    <row r="32" spans="1:97" x14ac:dyDescent="0.25">
      <c r="A32" s="87" t="s">
        <v>31</v>
      </c>
      <c r="B32" s="88">
        <v>3755.3771545999998</v>
      </c>
      <c r="C32" s="88"/>
      <c r="D32" s="88">
        <v>1183.6972381</v>
      </c>
      <c r="E32" s="88">
        <v>106.42481949</v>
      </c>
      <c r="F32" s="88">
        <v>95.544317907000007</v>
      </c>
      <c r="G32" s="88">
        <v>130.49302753000001</v>
      </c>
      <c r="H32" s="88">
        <v>574.48864937999997</v>
      </c>
      <c r="I32" s="84">
        <v>23.398082918</v>
      </c>
      <c r="J32" s="84">
        <v>10.112548113000001</v>
      </c>
      <c r="K32" s="84">
        <v>67.627778277999994</v>
      </c>
      <c r="L32" s="84">
        <v>9.8152453239999993</v>
      </c>
      <c r="M32" s="86">
        <v>13.330323168</v>
      </c>
      <c r="N32" s="86">
        <v>9.3938108268999994</v>
      </c>
      <c r="O32" s="84">
        <v>5.7118667156000003</v>
      </c>
      <c r="P32" s="88"/>
      <c r="Q32" s="87" t="s">
        <v>31</v>
      </c>
      <c r="R32" s="87">
        <v>0</v>
      </c>
      <c r="S32" s="88">
        <v>2.1207616462852901</v>
      </c>
      <c r="T32" s="88">
        <v>13.311976835484399</v>
      </c>
      <c r="U32" s="88">
        <v>24.695027971371999</v>
      </c>
      <c r="V32" s="88">
        <v>24.695027971371999</v>
      </c>
      <c r="W32" s="88">
        <v>33.773254735271699</v>
      </c>
      <c r="X32" s="88">
        <v>0</v>
      </c>
      <c r="Y32" s="88">
        <v>9.7218395735082801</v>
      </c>
      <c r="Z32" s="88">
        <v>9.3809070782720507</v>
      </c>
      <c r="AA32" s="88">
        <v>7.8213054116273703E-2</v>
      </c>
      <c r="AB32" s="88">
        <v>3750.2159276928001</v>
      </c>
      <c r="AC32" s="88">
        <v>89.028574139346006</v>
      </c>
      <c r="AD32" s="88">
        <v>3.01660218133539</v>
      </c>
      <c r="AE32" s="88">
        <v>22.747377243832599</v>
      </c>
      <c r="AF32" s="88">
        <v>0</v>
      </c>
      <c r="AG32" s="88">
        <v>0</v>
      </c>
      <c r="AH32" s="88">
        <v>70.835016826579306</v>
      </c>
      <c r="AI32" s="88">
        <v>70.835016826579306</v>
      </c>
      <c r="AJ32" s="88">
        <v>9.4565632168367006</v>
      </c>
      <c r="AK32" s="88">
        <v>24.723340635800302</v>
      </c>
      <c r="AL32" s="88">
        <v>3.1923014269607201E-3</v>
      </c>
      <c r="AM32" s="88">
        <v>59.425354025235002</v>
      </c>
      <c r="AN32" s="88">
        <v>1.3166653487449401E-2</v>
      </c>
      <c r="AO32" s="88">
        <v>10.3457569102208</v>
      </c>
      <c r="AP32" s="88">
        <v>3.1117708366725401</v>
      </c>
      <c r="AQ32" s="88">
        <v>578.79360378643798</v>
      </c>
      <c r="AR32" s="88">
        <v>1063.8630107186</v>
      </c>
      <c r="AS32" s="88">
        <v>108.75039779602599</v>
      </c>
      <c r="AT32" s="88">
        <v>1182.0699717314601</v>
      </c>
      <c r="AU32" s="88">
        <v>1.34160193587374E-5</v>
      </c>
      <c r="AV32" s="88">
        <v>36.2344078161697</v>
      </c>
      <c r="AW32" s="88">
        <v>0</v>
      </c>
      <c r="AX32" s="88">
        <v>152.510654807847</v>
      </c>
      <c r="AY32" s="88">
        <v>4.0799853459878598E-2</v>
      </c>
      <c r="AZ32" s="88">
        <v>5.9985391096854503E-5</v>
      </c>
      <c r="BA32" s="88">
        <v>32.927808167573303</v>
      </c>
      <c r="BB32" s="88">
        <v>4.5592964784470599E-2</v>
      </c>
      <c r="BC32" s="88">
        <v>0</v>
      </c>
      <c r="BD32" s="88">
        <v>0.92666062148293804</v>
      </c>
      <c r="BE32" s="88">
        <v>106.285691103506</v>
      </c>
      <c r="BF32" s="88">
        <v>95.420145404337703</v>
      </c>
      <c r="BG32" s="88">
        <v>10.865545699168299</v>
      </c>
      <c r="BH32" s="88">
        <v>0</v>
      </c>
      <c r="BI32" s="88">
        <v>0</v>
      </c>
      <c r="BJ32" s="88">
        <v>30.3064689871415</v>
      </c>
      <c r="BK32" s="88">
        <v>0</v>
      </c>
      <c r="BL32" s="88">
        <v>4.5209657077663303</v>
      </c>
      <c r="BM32" s="88">
        <v>2.03955141718613</v>
      </c>
      <c r="BN32" s="88">
        <v>5.1408519650346905E-4</v>
      </c>
      <c r="BO32" s="88">
        <v>18.093338881044101</v>
      </c>
      <c r="BP32" s="88">
        <v>0.44835011145790898</v>
      </c>
      <c r="BQ32" s="88">
        <v>3.0896654542348002E-4</v>
      </c>
      <c r="BR32" s="88">
        <v>6.5180745963612603</v>
      </c>
      <c r="BS32" s="88">
        <v>1.1704047601867301E-6</v>
      </c>
      <c r="BT32" s="88">
        <v>130.31373469428999</v>
      </c>
      <c r="BU32" s="88">
        <v>67.6994608440815</v>
      </c>
      <c r="BV32" s="88">
        <v>0</v>
      </c>
      <c r="BW32" s="88">
        <v>0</v>
      </c>
      <c r="BX32" s="88">
        <v>9.0855229343363604</v>
      </c>
      <c r="BY32" s="88">
        <v>0</v>
      </c>
      <c r="BZ32" s="88">
        <v>2.29083408683575</v>
      </c>
      <c r="CA32" s="88">
        <v>573.69916875609704</v>
      </c>
      <c r="CB32" s="88">
        <v>9.6720714534194201</v>
      </c>
      <c r="CE32" s="34">
        <f t="shared" si="0"/>
        <v>8.0000029126744629E-3</v>
      </c>
      <c r="CF32" s="79">
        <f t="shared" si="1"/>
        <v>-1.3743564746560067E-3</v>
      </c>
      <c r="CG32" s="79"/>
      <c r="CH32" s="79">
        <f t="shared" si="2"/>
        <v>-1.3747319129948634E-3</v>
      </c>
      <c r="CI32" s="79">
        <f t="shared" si="3"/>
        <v>-1.3072926706451285E-3</v>
      </c>
      <c r="CJ32" s="79">
        <f t="shared" si="4"/>
        <v>-1.2996325200957551E-3</v>
      </c>
      <c r="CK32" s="79">
        <f t="shared" si="5"/>
        <v>-1.3739648707958457E-3</v>
      </c>
      <c r="CL32" s="79">
        <f t="shared" si="6"/>
        <v>-1.3742318925795245E-3</v>
      </c>
      <c r="CM32" s="79"/>
      <c r="CN32" s="72">
        <f t="shared" si="7"/>
        <v>4.742486933986207E-2</v>
      </c>
      <c r="CO32" s="79"/>
      <c r="CP32" s="72">
        <f t="shared" si="8"/>
        <v>5.4049753083970961E-2</v>
      </c>
      <c r="CQ32" s="79">
        <f t="shared" si="9"/>
        <v>-1.3762856522219417E-3</v>
      </c>
      <c r="CR32" s="79">
        <f t="shared" si="10"/>
        <v>-1.3736436538617125E-3</v>
      </c>
      <c r="CS32" s="72">
        <f t="shared" si="11"/>
        <v>-0.45520948026083874</v>
      </c>
    </row>
    <row r="33" spans="1:97" x14ac:dyDescent="0.25">
      <c r="A33" s="87" t="s">
        <v>32</v>
      </c>
      <c r="B33" s="88">
        <v>19916.097186999999</v>
      </c>
      <c r="C33" s="88"/>
      <c r="D33" s="88">
        <v>6501.3398846999999</v>
      </c>
      <c r="E33" s="88">
        <v>290.69371147999999</v>
      </c>
      <c r="F33" s="88">
        <v>255.06281034</v>
      </c>
      <c r="G33" s="88">
        <v>853.8764635</v>
      </c>
      <c r="H33" s="88">
        <v>1830.6904443999999</v>
      </c>
      <c r="I33" s="84">
        <v>65.311894499999994</v>
      </c>
      <c r="J33" s="84">
        <v>29.458632506000001</v>
      </c>
      <c r="K33" s="84">
        <v>188.95573153000001</v>
      </c>
      <c r="L33" s="84">
        <v>27.181544864999999</v>
      </c>
      <c r="M33" s="86">
        <v>36.922348335000002</v>
      </c>
      <c r="N33" s="86">
        <v>26.186850638999999</v>
      </c>
      <c r="O33" s="84">
        <v>18.091392111000001</v>
      </c>
      <c r="P33" s="88"/>
      <c r="Q33" s="87" t="s">
        <v>32</v>
      </c>
      <c r="R33" s="87">
        <v>0</v>
      </c>
      <c r="S33" s="88">
        <v>6.5745708123131301</v>
      </c>
      <c r="T33" s="88">
        <v>36.869624187387103</v>
      </c>
      <c r="U33" s="88">
        <v>78.691656239096602</v>
      </c>
      <c r="V33" s="88">
        <v>78.691656239096602</v>
      </c>
      <c r="W33" s="88">
        <v>106.334130407015</v>
      </c>
      <c r="X33" s="88">
        <v>0</v>
      </c>
      <c r="Y33" s="88">
        <v>30.9312907579422</v>
      </c>
      <c r="Z33" s="88">
        <v>26.149477047904998</v>
      </c>
      <c r="AA33" s="88">
        <v>1.1571254682760499</v>
      </c>
      <c r="AB33" s="88">
        <v>19887.677697486099</v>
      </c>
      <c r="AC33" s="88">
        <v>278.05807603102897</v>
      </c>
      <c r="AD33" s="88">
        <v>9.6093629862106003</v>
      </c>
      <c r="AE33" s="88">
        <v>71.746581695841101</v>
      </c>
      <c r="AF33" s="88">
        <v>0</v>
      </c>
      <c r="AG33" s="88">
        <v>0</v>
      </c>
      <c r="AH33" s="88">
        <v>220.73527436300401</v>
      </c>
      <c r="AI33" s="88">
        <v>220.73527436300401</v>
      </c>
      <c r="AJ33" s="88">
        <v>51.936427470683498</v>
      </c>
      <c r="AK33" s="88">
        <v>78.562199654025093</v>
      </c>
      <c r="AL33" s="88">
        <v>4.7227799206784202E-2</v>
      </c>
      <c r="AM33" s="88">
        <v>185.509916683661</v>
      </c>
      <c r="AN33" s="88">
        <v>0.22469847970263199</v>
      </c>
      <c r="AO33" s="88">
        <v>32.0729150633084</v>
      </c>
      <c r="AP33" s="88">
        <v>9.6783225048874399</v>
      </c>
      <c r="AQ33" s="88">
        <v>1844.12388001455</v>
      </c>
      <c r="AR33" s="88">
        <v>5842.8532748724801</v>
      </c>
      <c r="AS33" s="88">
        <v>597.26914242715702</v>
      </c>
      <c r="AT33" s="88">
        <v>6492.0588447703203</v>
      </c>
      <c r="AU33" s="88">
        <v>2.28961932300076E-4</v>
      </c>
      <c r="AV33" s="88">
        <v>113.804721919724</v>
      </c>
      <c r="AW33" s="88">
        <v>0</v>
      </c>
      <c r="AX33" s="88">
        <v>501.39928679266399</v>
      </c>
      <c r="AY33" s="88">
        <v>0.109191741829946</v>
      </c>
      <c r="AZ33" s="88">
        <v>1.0638638202175501E-3</v>
      </c>
      <c r="BA33" s="88">
        <v>89.070450304733797</v>
      </c>
      <c r="BB33" s="88">
        <v>0.11953839403649701</v>
      </c>
      <c r="BC33" s="88">
        <v>0</v>
      </c>
      <c r="BD33" s="88">
        <v>2.3996195104306102</v>
      </c>
      <c r="BE33" s="88">
        <v>290.29723464837099</v>
      </c>
      <c r="BF33" s="88">
        <v>254.71718851886101</v>
      </c>
      <c r="BG33" s="88">
        <v>35.580046129510499</v>
      </c>
      <c r="BH33" s="88">
        <v>0</v>
      </c>
      <c r="BI33" s="88">
        <v>0</v>
      </c>
      <c r="BJ33" s="88">
        <v>79.395259734783906</v>
      </c>
      <c r="BK33" s="88">
        <v>0</v>
      </c>
      <c r="BL33" s="88">
        <v>12.2821594737567</v>
      </c>
      <c r="BM33" s="88">
        <v>5.2811241088642298</v>
      </c>
      <c r="BN33" s="88">
        <v>8.6342749891168899E-3</v>
      </c>
      <c r="BO33" s="88">
        <v>49.153195813202302</v>
      </c>
      <c r="BP33" s="88">
        <v>1.38993085562122</v>
      </c>
      <c r="BQ33" s="88">
        <v>4.6507797863159098E-3</v>
      </c>
      <c r="BR33" s="88">
        <v>16.892279760577999</v>
      </c>
      <c r="BS33" s="88">
        <v>2.0758049623214599E-5</v>
      </c>
      <c r="BT33" s="88">
        <v>852.65762954440402</v>
      </c>
      <c r="BU33" s="88">
        <v>223.667914972403</v>
      </c>
      <c r="BV33" s="88">
        <v>0</v>
      </c>
      <c r="BW33" s="88">
        <v>0</v>
      </c>
      <c r="BX33" s="88">
        <v>30.4228731219095</v>
      </c>
      <c r="BY33" s="88">
        <v>0</v>
      </c>
      <c r="BZ33" s="88">
        <v>8.9993955221431605</v>
      </c>
      <c r="CA33" s="88">
        <v>1828.07828559224</v>
      </c>
      <c r="CB33" s="88">
        <v>32.851603810588998</v>
      </c>
      <c r="CE33" s="34">
        <f t="shared" si="0"/>
        <v>7.9999933322417276E-3</v>
      </c>
      <c r="CF33" s="79">
        <f t="shared" si="1"/>
        <v>-1.4269607768559827E-3</v>
      </c>
      <c r="CG33" s="79"/>
      <c r="CH33" s="79">
        <f t="shared" si="2"/>
        <v>-1.427558025618869E-3</v>
      </c>
      <c r="CI33" s="79">
        <f t="shared" si="3"/>
        <v>-1.3638988941674438E-3</v>
      </c>
      <c r="CJ33" s="79">
        <f t="shared" si="4"/>
        <v>-1.3550459225250258E-3</v>
      </c>
      <c r="CK33" s="79">
        <f t="shared" si="5"/>
        <v>-1.4274125212446296E-3</v>
      </c>
      <c r="CL33" s="79">
        <f t="shared" si="6"/>
        <v>-1.4268708375850072E-3</v>
      </c>
      <c r="CM33" s="79"/>
      <c r="CN33" s="72">
        <f t="shared" si="7"/>
        <v>0.16818512238650166</v>
      </c>
      <c r="CO33" s="79"/>
      <c r="CP33" s="72">
        <f t="shared" si="8"/>
        <v>0.17995188362552259</v>
      </c>
      <c r="CQ33" s="79">
        <f t="shared" si="9"/>
        <v>-1.4279738421437334E-3</v>
      </c>
      <c r="CR33" s="79">
        <f t="shared" si="10"/>
        <v>-1.4271892260056911E-3</v>
      </c>
      <c r="CS33" s="72">
        <f t="shared" si="11"/>
        <v>-0.46503163241911122</v>
      </c>
    </row>
    <row r="34" spans="1:97" x14ac:dyDescent="0.25">
      <c r="A34" s="87" t="s">
        <v>33</v>
      </c>
      <c r="B34" s="88">
        <v>17466.988267000001</v>
      </c>
      <c r="C34" s="88"/>
      <c r="D34" s="88">
        <v>5363.5618264000004</v>
      </c>
      <c r="E34" s="88">
        <v>338.99803097</v>
      </c>
      <c r="F34" s="88">
        <v>305.42531621000001</v>
      </c>
      <c r="G34" s="88">
        <v>724.72124625000004</v>
      </c>
      <c r="H34" s="88">
        <v>2213.9653438999999</v>
      </c>
      <c r="I34" s="84">
        <v>85.356811651000001</v>
      </c>
      <c r="J34" s="84">
        <v>36.893104305000001</v>
      </c>
      <c r="K34" s="84">
        <v>246.62496252</v>
      </c>
      <c r="L34" s="84">
        <v>35.741991837</v>
      </c>
      <c r="M34" s="86">
        <v>48.532931519000002</v>
      </c>
      <c r="N34" s="86">
        <v>34.103278566</v>
      </c>
      <c r="O34" s="84">
        <v>19.479054955999999</v>
      </c>
      <c r="P34" s="88"/>
      <c r="Q34" s="87" t="s">
        <v>33</v>
      </c>
      <c r="R34" s="87">
        <v>0</v>
      </c>
      <c r="S34" s="88">
        <v>8.0565184472928095</v>
      </c>
      <c r="T34" s="88">
        <v>48.463667830444201</v>
      </c>
      <c r="U34" s="88">
        <v>94.960893228662002</v>
      </c>
      <c r="V34" s="88">
        <v>94.960893228662002</v>
      </c>
      <c r="W34" s="88">
        <v>129.17866883342501</v>
      </c>
      <c r="X34" s="88">
        <v>0</v>
      </c>
      <c r="Y34" s="88">
        <v>37.4440907144024</v>
      </c>
      <c r="Z34" s="88">
        <v>34.054634537895602</v>
      </c>
      <c r="AA34" s="88">
        <v>0.90910404202991901</v>
      </c>
      <c r="AB34" s="88">
        <v>17442.0633399291</v>
      </c>
      <c r="AC34" s="88">
        <v>339.53000470961598</v>
      </c>
      <c r="AD34" s="88">
        <v>11.6320562343598</v>
      </c>
      <c r="AE34" s="88">
        <v>87.204927857999294</v>
      </c>
      <c r="AF34" s="88">
        <v>0</v>
      </c>
      <c r="AG34" s="88">
        <v>0</v>
      </c>
      <c r="AH34" s="88">
        <v>269.70606030557599</v>
      </c>
      <c r="AI34" s="88">
        <v>269.70606030557599</v>
      </c>
      <c r="AJ34" s="88">
        <v>42.847295437644</v>
      </c>
      <c r="AK34" s="88">
        <v>95.192616040523205</v>
      </c>
      <c r="AL34" s="88">
        <v>3.71045175420847E-2</v>
      </c>
      <c r="AM34" s="88">
        <v>226.45106454815399</v>
      </c>
      <c r="AN34" s="88">
        <v>0.148856633947686</v>
      </c>
      <c r="AO34" s="88">
        <v>39.302164125181399</v>
      </c>
      <c r="AP34" s="88">
        <v>11.838182302846301</v>
      </c>
      <c r="AQ34" s="88">
        <v>2230.32887217403</v>
      </c>
      <c r="AR34" s="88">
        <v>4820.31500182319</v>
      </c>
      <c r="AS34" s="88">
        <v>492.74347161481597</v>
      </c>
      <c r="AT34" s="88">
        <v>5355.9057688756502</v>
      </c>
      <c r="AU34" s="88">
        <v>1.51680482446868E-4</v>
      </c>
      <c r="AV34" s="88">
        <v>138.57375799897599</v>
      </c>
      <c r="AW34" s="88">
        <v>0</v>
      </c>
      <c r="AX34" s="88">
        <v>598.04811735694102</v>
      </c>
      <c r="AY34" s="88">
        <v>0.130447620920429</v>
      </c>
      <c r="AZ34" s="88">
        <v>6.1971046502146696E-4</v>
      </c>
      <c r="BA34" s="88">
        <v>105.631036472582</v>
      </c>
      <c r="BB34" s="88">
        <v>0.14440777431833601</v>
      </c>
      <c r="BC34" s="88">
        <v>0</v>
      </c>
      <c r="BD34" s="88">
        <v>2.9192083114469498</v>
      </c>
      <c r="BE34" s="88">
        <v>338.53673192840898</v>
      </c>
      <c r="BF34" s="88">
        <v>305.01191005353201</v>
      </c>
      <c r="BG34" s="88">
        <v>33.524821874876601</v>
      </c>
      <c r="BH34" s="88">
        <v>0</v>
      </c>
      <c r="BI34" s="88">
        <v>0</v>
      </c>
      <c r="BJ34" s="88">
        <v>96.132227672922198</v>
      </c>
      <c r="BK34" s="88">
        <v>0</v>
      </c>
      <c r="BL34" s="88">
        <v>14.609891340870901</v>
      </c>
      <c r="BM34" s="88">
        <v>6.4249089551701104</v>
      </c>
      <c r="BN34" s="88">
        <v>5.6426733180112102E-3</v>
      </c>
      <c r="BO34" s="88">
        <v>58.469434773524704</v>
      </c>
      <c r="BP34" s="88">
        <v>1.70322701089309</v>
      </c>
      <c r="BQ34" s="88">
        <v>3.76023781658646E-3</v>
      </c>
      <c r="BR34" s="88">
        <v>20.540312418238798</v>
      </c>
      <c r="BS34" s="88">
        <v>1.20919377468322E-5</v>
      </c>
      <c r="BT34" s="88">
        <v>723.68663857741899</v>
      </c>
      <c r="BU34" s="88">
        <v>266.30090770421401</v>
      </c>
      <c r="BV34" s="88">
        <v>0</v>
      </c>
      <c r="BW34" s="88">
        <v>0</v>
      </c>
      <c r="BX34" s="88">
        <v>35.94859468368</v>
      </c>
      <c r="BY34" s="88">
        <v>0</v>
      </c>
      <c r="BZ34" s="88">
        <v>9.8536843268728305</v>
      </c>
      <c r="CA34" s="88">
        <v>2210.8067056528698</v>
      </c>
      <c r="CB34" s="88">
        <v>38.608301523786999</v>
      </c>
      <c r="CE34" s="34">
        <f t="shared" si="0"/>
        <v>8.0000092022975994E-3</v>
      </c>
      <c r="CF34" s="54">
        <f t="shared" si="1"/>
        <v>-1.4269733676978941E-3</v>
      </c>
      <c r="CG34" s="54"/>
      <c r="CH34" s="54">
        <f t="shared" si="2"/>
        <v>-1.4274203919243213E-3</v>
      </c>
      <c r="CI34" s="54">
        <f t="shared" si="3"/>
        <v>-1.3607720383244414E-3</v>
      </c>
      <c r="CJ34" s="79">
        <f t="shared" si="4"/>
        <v>-1.3535425340568548E-3</v>
      </c>
      <c r="CK34" s="79">
        <f t="shared" si="5"/>
        <v>-1.4275939582764042E-3</v>
      </c>
      <c r="CL34" s="79">
        <f t="shared" si="6"/>
        <v>-1.4266882071270243E-3</v>
      </c>
      <c r="CM34" s="79"/>
      <c r="CN34" s="72">
        <f t="shared" si="7"/>
        <v>9.3587841026855648E-2</v>
      </c>
      <c r="CO34" s="79"/>
      <c r="CP34" s="72">
        <f t="shared" si="8"/>
        <v>9.9607551375911818E-2</v>
      </c>
      <c r="CQ34" s="79">
        <f t="shared" si="9"/>
        <v>-1.4271482555856822E-3</v>
      </c>
      <c r="CR34" s="79">
        <f t="shared" si="10"/>
        <v>-1.4263739484829177E-3</v>
      </c>
      <c r="CS34" s="72">
        <f t="shared" si="11"/>
        <v>-0.39226095261875799</v>
      </c>
    </row>
    <row r="35" spans="1:97" x14ac:dyDescent="0.25">
      <c r="A35" s="87" t="s">
        <v>34</v>
      </c>
      <c r="B35" s="88">
        <v>3373.1506399</v>
      </c>
      <c r="C35" s="88"/>
      <c r="D35" s="88">
        <v>597.08194295999999</v>
      </c>
      <c r="E35" s="88">
        <v>96.135441624999999</v>
      </c>
      <c r="F35" s="88">
        <v>83.491614550999998</v>
      </c>
      <c r="G35" s="88">
        <v>71.752988041999998</v>
      </c>
      <c r="H35" s="88">
        <v>337.42234206000001</v>
      </c>
      <c r="I35" s="84">
        <v>13.336832483</v>
      </c>
      <c r="J35" s="84">
        <v>6.2823638707000002</v>
      </c>
      <c r="K35" s="84">
        <v>38.669451778999999</v>
      </c>
      <c r="L35" s="84">
        <v>5.5574144379000003</v>
      </c>
      <c r="M35" s="86">
        <v>7.5558074907000004</v>
      </c>
      <c r="N35" s="86">
        <v>5.4513768661000004</v>
      </c>
      <c r="O35" s="84">
        <v>5.0828908036999998</v>
      </c>
      <c r="P35" s="88"/>
      <c r="Q35" s="87" t="s">
        <v>34</v>
      </c>
      <c r="R35" s="87">
        <v>0</v>
      </c>
      <c r="S35" s="88">
        <v>1.2437793112042099</v>
      </c>
      <c r="T35" s="88">
        <v>7.5452189785619996</v>
      </c>
      <c r="U35" s="88">
        <v>14.505247857876</v>
      </c>
      <c r="V35" s="88">
        <v>14.505247857876</v>
      </c>
      <c r="W35" s="88">
        <v>19.824204307490199</v>
      </c>
      <c r="X35" s="88">
        <v>0</v>
      </c>
      <c r="Y35" s="88">
        <v>5.7093877534313302</v>
      </c>
      <c r="Z35" s="88">
        <v>5.4437342127903596</v>
      </c>
      <c r="AA35" s="88">
        <v>5.46943086914135E-2</v>
      </c>
      <c r="AB35" s="88">
        <v>3368.4245035224299</v>
      </c>
      <c r="AC35" s="88">
        <v>52.233433215549603</v>
      </c>
      <c r="AD35" s="88">
        <v>1.77165343748457</v>
      </c>
      <c r="AE35" s="88">
        <v>13.3528330556427</v>
      </c>
      <c r="AF35" s="88">
        <v>0</v>
      </c>
      <c r="AG35" s="88">
        <v>0</v>
      </c>
      <c r="AH35" s="88">
        <v>41.554930879881702</v>
      </c>
      <c r="AI35" s="88">
        <v>41.554930879881702</v>
      </c>
      <c r="AJ35" s="88">
        <v>4.7699578419766597</v>
      </c>
      <c r="AK35" s="88">
        <v>14.518233948353</v>
      </c>
      <c r="AL35" s="88">
        <v>2.2323552811239098E-3</v>
      </c>
      <c r="AM35" s="88">
        <v>34.864905089301402</v>
      </c>
      <c r="AN35" s="88">
        <v>9.6322888708697697E-3</v>
      </c>
      <c r="AO35" s="88">
        <v>6.0675499960051802</v>
      </c>
      <c r="AP35" s="88">
        <v>1.8253122578405401</v>
      </c>
      <c r="AQ35" s="88">
        <v>339.93968126986198</v>
      </c>
      <c r="AR35" s="88">
        <v>536.62034482309502</v>
      </c>
      <c r="AS35" s="88">
        <v>54.854484709286403</v>
      </c>
      <c r="AT35" s="88">
        <v>596.244787374358</v>
      </c>
      <c r="AU35" s="88">
        <v>9.8152172189244696E-6</v>
      </c>
      <c r="AV35" s="88">
        <v>21.265235431031101</v>
      </c>
      <c r="AW35" s="88">
        <v>0</v>
      </c>
      <c r="AX35" s="88">
        <v>89.722551625102895</v>
      </c>
      <c r="AY35" s="88">
        <v>3.5652123608745701E-2</v>
      </c>
      <c r="AZ35" s="88">
        <v>4.62208957379145E-5</v>
      </c>
      <c r="BA35" s="88">
        <v>28.768685795179501</v>
      </c>
      <c r="BB35" s="88">
        <v>3.98612031647348E-2</v>
      </c>
      <c r="BC35" s="88">
        <v>0</v>
      </c>
      <c r="BD35" s="88">
        <v>0.81040181295987002</v>
      </c>
      <c r="BE35" s="88">
        <v>96.006967837497896</v>
      </c>
      <c r="BF35" s="88">
        <v>83.380854299355207</v>
      </c>
      <c r="BG35" s="88">
        <v>12.6261135381427</v>
      </c>
      <c r="BH35" s="88">
        <v>0</v>
      </c>
      <c r="BI35" s="88">
        <v>0</v>
      </c>
      <c r="BJ35" s="88">
        <v>26.493560778562198</v>
      </c>
      <c r="BK35" s="88">
        <v>0</v>
      </c>
      <c r="BL35" s="88">
        <v>3.947968318149</v>
      </c>
      <c r="BM35" s="88">
        <v>1.7836731526645599</v>
      </c>
      <c r="BN35" s="88">
        <v>3.8858803331183798E-4</v>
      </c>
      <c r="BO35" s="88">
        <v>15.800176413080001</v>
      </c>
      <c r="BP35" s="88">
        <v>0.26294717980014498</v>
      </c>
      <c r="BQ35" s="88">
        <v>2.2513866410930501E-4</v>
      </c>
      <c r="BR35" s="88">
        <v>5.7002138525218102</v>
      </c>
      <c r="BS35" s="88">
        <v>9.0187148156109198E-7</v>
      </c>
      <c r="BT35" s="88">
        <v>71.652419824613403</v>
      </c>
      <c r="BU35" s="88">
        <v>39.837851174984799</v>
      </c>
      <c r="BV35" s="88">
        <v>0</v>
      </c>
      <c r="BW35" s="88">
        <v>0</v>
      </c>
      <c r="BX35" s="88">
        <v>5.3506581624129401</v>
      </c>
      <c r="BY35" s="88">
        <v>0</v>
      </c>
      <c r="BZ35" s="88">
        <v>1.36249778973541</v>
      </c>
      <c r="CA35" s="88">
        <v>336.94951997651998</v>
      </c>
      <c r="CB35" s="88">
        <v>5.7004099105441899</v>
      </c>
      <c r="CE35" s="34">
        <f t="shared" ref="CE35:CE51" si="12">AJ35/AT35</f>
        <v>7.9999992335057449E-3</v>
      </c>
      <c r="CF35" s="54">
        <f t="shared" ref="CF35:CF51" si="13">+(AB35-B35)/B35</f>
        <v>-1.4011044516263403E-3</v>
      </c>
      <c r="CG35" s="54"/>
      <c r="CH35" s="54">
        <f t="shared" ref="CH35:CH51" si="14">+(AT35-D35)/D35</f>
        <v>-1.402078216420083E-3</v>
      </c>
      <c r="CI35" s="54">
        <f t="shared" ref="CI35:CI51" si="15">+(BE35-E35)/E35</f>
        <v>-1.3363831832514583E-3</v>
      </c>
      <c r="CJ35" s="79">
        <f t="shared" ref="CJ35:CJ51" si="16">+(BF35-F35)/F35</f>
        <v>-1.3266033031033844E-3</v>
      </c>
      <c r="CK35" s="79">
        <f t="shared" ref="CK35:CK51" si="17">+(BT35-G35)/G35</f>
        <v>-1.4015892596379149E-3</v>
      </c>
      <c r="CL35" s="79">
        <f t="shared" ref="CL35:CL51" si="18">+(CA35-H35)/H35</f>
        <v>-1.4012767518398316E-3</v>
      </c>
      <c r="CM35" s="79"/>
      <c r="CN35" s="72">
        <f t="shared" ref="CN35:CN51" si="19">+(AI35-K35)/K35</f>
        <v>7.4619084784871559E-2</v>
      </c>
      <c r="CO35" s="79"/>
      <c r="CP35" s="72">
        <f t="shared" ref="CP35:CP51" si="20">+(AO35-L35)/L35</f>
        <v>9.1793686399596022E-2</v>
      </c>
      <c r="CQ35" s="79">
        <f t="shared" ref="CQ35:CQ51" si="21">+(T35-M35)/M35</f>
        <v>-1.4013739962318382E-3</v>
      </c>
      <c r="CR35" s="79">
        <f t="shared" ref="CR35:CR51" si="22">+(Z35-N35)/N35</f>
        <v>-1.4019675207501165E-3</v>
      </c>
      <c r="CS35" s="72">
        <f t="shared" ref="CS35:CS51" si="23">+(AP35-O35)/O35</f>
        <v>-0.64089091654067465</v>
      </c>
    </row>
    <row r="36" spans="1:97" x14ac:dyDescent="0.25">
      <c r="A36" s="87" t="s">
        <v>35</v>
      </c>
      <c r="B36" s="88">
        <v>13911.02658</v>
      </c>
      <c r="C36" s="88"/>
      <c r="D36" s="88">
        <v>1551.4223059999999</v>
      </c>
      <c r="E36" s="88">
        <v>299.95323947000003</v>
      </c>
      <c r="F36" s="88">
        <v>246.97377455</v>
      </c>
      <c r="G36" s="88">
        <v>227.0899211</v>
      </c>
      <c r="H36" s="88">
        <v>802.46913204999998</v>
      </c>
      <c r="I36" s="84">
        <v>28.395248836</v>
      </c>
      <c r="J36" s="84">
        <v>16.072765265000001</v>
      </c>
      <c r="K36" s="84">
        <v>82.947038319000001</v>
      </c>
      <c r="L36" s="84">
        <v>11.627915243</v>
      </c>
      <c r="M36" s="86">
        <v>15.848848701</v>
      </c>
      <c r="N36" s="86">
        <v>12.078843150999999</v>
      </c>
      <c r="O36" s="84">
        <v>18.67614919</v>
      </c>
      <c r="P36" s="88"/>
      <c r="Q36" s="87" t="s">
        <v>35</v>
      </c>
      <c r="R36" s="87">
        <v>0</v>
      </c>
      <c r="S36" s="88">
        <v>2.9253184910967698</v>
      </c>
      <c r="T36" s="88">
        <v>15.8262228008512</v>
      </c>
      <c r="U36" s="88">
        <v>34.436963822516397</v>
      </c>
      <c r="V36" s="88">
        <v>34.436963822516397</v>
      </c>
      <c r="W36" s="88">
        <v>46.871594119414901</v>
      </c>
      <c r="X36" s="88">
        <v>0</v>
      </c>
      <c r="Y36" s="88">
        <v>13.5723834172067</v>
      </c>
      <c r="Z36" s="88">
        <v>12.0616183323709</v>
      </c>
      <c r="AA36" s="88">
        <v>0.301075335059033</v>
      </c>
      <c r="AB36" s="88">
        <v>13891.176123039901</v>
      </c>
      <c r="AC36" s="88">
        <v>123.222754831994</v>
      </c>
      <c r="AD36" s="88">
        <v>4.2154250545923402</v>
      </c>
      <c r="AE36" s="88">
        <v>31.627800363263599</v>
      </c>
      <c r="AF36" s="88">
        <v>0</v>
      </c>
      <c r="AG36" s="88">
        <v>0</v>
      </c>
      <c r="AH36" s="88">
        <v>97.907083313319703</v>
      </c>
      <c r="AI36" s="88">
        <v>97.907083313319703</v>
      </c>
      <c r="AJ36" s="88">
        <v>12.3936429278746</v>
      </c>
      <c r="AK36" s="88">
        <v>34.5045248025462</v>
      </c>
      <c r="AL36" s="88">
        <v>1.22884006252103E-2</v>
      </c>
      <c r="AM36" s="88">
        <v>82.197421066041798</v>
      </c>
      <c r="AN36" s="88">
        <v>5.0323231986548603E-2</v>
      </c>
      <c r="AO36" s="88">
        <v>14.270616989331501</v>
      </c>
      <c r="AP36" s="88">
        <v>4.2977987567694598</v>
      </c>
      <c r="AQ36" s="88">
        <v>808.40459158385499</v>
      </c>
      <c r="AR36" s="88">
        <v>1394.28600142286</v>
      </c>
      <c r="AS36" s="88">
        <v>142.52721351422201</v>
      </c>
      <c r="AT36" s="88">
        <v>1549.2068578649501</v>
      </c>
      <c r="AU36" s="88">
        <v>5.1278080313594601E-5</v>
      </c>
      <c r="AV36" s="88">
        <v>50.2748215928669</v>
      </c>
      <c r="AW36" s="88">
        <v>0</v>
      </c>
      <c r="AX36" s="88">
        <v>216.28343136937099</v>
      </c>
      <c r="AY36" s="88">
        <v>0.105461116949685</v>
      </c>
      <c r="AZ36" s="88">
        <v>2.1850156406333799E-4</v>
      </c>
      <c r="BA36" s="88">
        <v>85.163647428363504</v>
      </c>
      <c r="BB36" s="88">
        <v>0.117644811962278</v>
      </c>
      <c r="BC36" s="88">
        <v>0</v>
      </c>
      <c r="BD36" s="88">
        <v>2.3887095101881002</v>
      </c>
      <c r="BE36" s="88">
        <v>299.54358892522902</v>
      </c>
      <c r="BF36" s="88">
        <v>246.63972582608201</v>
      </c>
      <c r="BG36" s="88">
        <v>52.903863099147301</v>
      </c>
      <c r="BH36" s="88">
        <v>0</v>
      </c>
      <c r="BI36" s="88">
        <v>0</v>
      </c>
      <c r="BJ36" s="88">
        <v>78.224740750343003</v>
      </c>
      <c r="BK36" s="88">
        <v>0</v>
      </c>
      <c r="BL36" s="88">
        <v>11.7102336521216</v>
      </c>
      <c r="BM36" s="88">
        <v>5.2574520340393596</v>
      </c>
      <c r="BN36" s="88">
        <v>1.93207148701532E-3</v>
      </c>
      <c r="BO36" s="88">
        <v>46.865400065036297</v>
      </c>
      <c r="BP36" s="88">
        <v>0.61844180716914599</v>
      </c>
      <c r="BQ36" s="88">
        <v>1.2272713410693499E-3</v>
      </c>
      <c r="BR36" s="88">
        <v>16.8030543492231</v>
      </c>
      <c r="BS36" s="88">
        <v>4.2634629243153204E-6</v>
      </c>
      <c r="BT36" s="88">
        <v>226.76554613508799</v>
      </c>
      <c r="BU36" s="88">
        <v>96.265664296229104</v>
      </c>
      <c r="BV36" s="88">
        <v>0</v>
      </c>
      <c r="BW36" s="88">
        <v>0</v>
      </c>
      <c r="BX36" s="88">
        <v>12.987954679915299</v>
      </c>
      <c r="BY36" s="88">
        <v>0</v>
      </c>
      <c r="BZ36" s="88">
        <v>3.5279921402879602</v>
      </c>
      <c r="CA36" s="88">
        <v>801.32400824859201</v>
      </c>
      <c r="CB36" s="88">
        <v>13.932327264561801</v>
      </c>
      <c r="CE36" s="34">
        <f t="shared" si="12"/>
        <v>7.99999229602881E-3</v>
      </c>
      <c r="CF36" s="54">
        <f t="shared" si="13"/>
        <v>-1.4269584524148834E-3</v>
      </c>
      <c r="CG36" s="54"/>
      <c r="CH36" s="54">
        <f t="shared" si="14"/>
        <v>-1.4280110105944826E-3</v>
      </c>
      <c r="CI36" s="54">
        <f t="shared" si="15"/>
        <v>-1.3657146877121254E-3</v>
      </c>
      <c r="CJ36" s="79">
        <f t="shared" si="16"/>
        <v>-1.3525675935699786E-3</v>
      </c>
      <c r="CK36" s="79">
        <f t="shared" si="17"/>
        <v>-1.428398774110149E-3</v>
      </c>
      <c r="CL36" s="79">
        <f t="shared" si="18"/>
        <v>-1.4270004361197363E-3</v>
      </c>
      <c r="CM36" s="79"/>
      <c r="CN36" s="72">
        <f t="shared" si="19"/>
        <v>0.18035659015076524</v>
      </c>
      <c r="CO36" s="79"/>
      <c r="CP36" s="72">
        <f t="shared" si="20"/>
        <v>0.22727218861716467</v>
      </c>
      <c r="CQ36" s="79">
        <f t="shared" si="21"/>
        <v>-1.4276052838697369E-3</v>
      </c>
      <c r="CR36" s="79">
        <f t="shared" si="22"/>
        <v>-1.4260321467683991E-3</v>
      </c>
      <c r="CS36" s="72">
        <f t="shared" si="23"/>
        <v>-0.7698776812582605</v>
      </c>
    </row>
    <row r="37" spans="1:97" x14ac:dyDescent="0.25">
      <c r="A37" s="87" t="s">
        <v>36</v>
      </c>
      <c r="B37" s="88">
        <v>7528.0326720000003</v>
      </c>
      <c r="C37" s="88"/>
      <c r="D37" s="88">
        <v>3263.7256922000001</v>
      </c>
      <c r="E37" s="88">
        <v>256.17596501999998</v>
      </c>
      <c r="F37" s="88">
        <v>236.68900877999999</v>
      </c>
      <c r="G37" s="88">
        <v>337.15960394000001</v>
      </c>
      <c r="H37" s="88">
        <v>1598.9931266000001</v>
      </c>
      <c r="I37" s="84">
        <v>66.760042351999999</v>
      </c>
      <c r="J37" s="84">
        <v>27.735388596</v>
      </c>
      <c r="K37" s="84">
        <v>192.70871567</v>
      </c>
      <c r="L37" s="84">
        <v>28.095391305</v>
      </c>
      <c r="M37" s="86">
        <v>38.141078694999997</v>
      </c>
      <c r="N37" s="86">
        <v>26.620322047999998</v>
      </c>
      <c r="O37" s="84">
        <v>12.856415868999999</v>
      </c>
      <c r="P37" s="88"/>
      <c r="Q37" s="87" t="s">
        <v>36</v>
      </c>
      <c r="R37" s="87">
        <v>0</v>
      </c>
      <c r="S37" s="88">
        <v>5.9260523078792398</v>
      </c>
      <c r="T37" s="88">
        <v>38.087600355906403</v>
      </c>
      <c r="U37" s="88">
        <v>68.772169571497002</v>
      </c>
      <c r="V37" s="88">
        <v>68.772169571497002</v>
      </c>
      <c r="W37" s="88">
        <v>94.194239729863895</v>
      </c>
      <c r="X37" s="88">
        <v>0</v>
      </c>
      <c r="Y37" s="88">
        <v>27.0624759085112</v>
      </c>
      <c r="Z37" s="88">
        <v>26.582997643646699</v>
      </c>
      <c r="AA37" s="88">
        <v>9.5237320505555903E-2</v>
      </c>
      <c r="AB37" s="88">
        <v>7517.4793944846997</v>
      </c>
      <c r="AC37" s="88">
        <v>248.50614063450001</v>
      </c>
      <c r="AD37" s="88">
        <v>8.3945770045706798</v>
      </c>
      <c r="AE37" s="88">
        <v>63.403620813994301</v>
      </c>
      <c r="AF37" s="88">
        <v>0</v>
      </c>
      <c r="AG37" s="88">
        <v>0</v>
      </c>
      <c r="AH37" s="88">
        <v>197.81002011920501</v>
      </c>
      <c r="AI37" s="88">
        <v>197.81002011920501</v>
      </c>
      <c r="AJ37" s="88">
        <v>26.073220034744999</v>
      </c>
      <c r="AK37" s="88">
        <v>68.828127824901301</v>
      </c>
      <c r="AL37" s="88">
        <v>3.8870644592062199E-3</v>
      </c>
      <c r="AM37" s="88">
        <v>165.909813761668</v>
      </c>
      <c r="AN37" s="88">
        <v>1.6700995333628801E-2</v>
      </c>
      <c r="AO37" s="88">
        <v>28.909139047477002</v>
      </c>
      <c r="AP37" s="88">
        <v>8.6917931806224509</v>
      </c>
      <c r="AQ37" s="88">
        <v>1610.9521910954199</v>
      </c>
      <c r="AR37" s="88">
        <v>2933.2350063140502</v>
      </c>
      <c r="AS37" s="88">
        <v>299.84159347457</v>
      </c>
      <c r="AT37" s="88">
        <v>3259.1498198233598</v>
      </c>
      <c r="AU37" s="88">
        <v>1.7017591007307401E-5</v>
      </c>
      <c r="AV37" s="88">
        <v>101.063396938216</v>
      </c>
      <c r="AW37" s="88">
        <v>0</v>
      </c>
      <c r="AX37" s="88">
        <v>422.39405754604797</v>
      </c>
      <c r="AY37" s="88">
        <v>0.101054941821679</v>
      </c>
      <c r="AZ37" s="88">
        <v>7.6432917240474698E-5</v>
      </c>
      <c r="BA37" s="88">
        <v>81.488892334639502</v>
      </c>
      <c r="BB37" s="88">
        <v>0.113139396573245</v>
      </c>
      <c r="BC37" s="88">
        <v>0</v>
      </c>
      <c r="BD37" s="88">
        <v>2.30203608186422</v>
      </c>
      <c r="BE37" s="88">
        <v>255.83456741972401</v>
      </c>
      <c r="BF37" s="88">
        <v>236.37493207875201</v>
      </c>
      <c r="BG37" s="88">
        <v>19.459635340972302</v>
      </c>
      <c r="BH37" s="88">
        <v>0</v>
      </c>
      <c r="BI37" s="88">
        <v>0</v>
      </c>
      <c r="BJ37" s="88">
        <v>75.197727944685994</v>
      </c>
      <c r="BK37" s="88">
        <v>0</v>
      </c>
      <c r="BL37" s="88">
        <v>11.177879000710901</v>
      </c>
      <c r="BM37" s="88">
        <v>5.0667431283078903</v>
      </c>
      <c r="BN37" s="88">
        <v>6.5072315524396804E-4</v>
      </c>
      <c r="BO37" s="88">
        <v>44.735070018452603</v>
      </c>
      <c r="BP37" s="88">
        <v>1.25282559538141</v>
      </c>
      <c r="BQ37" s="88">
        <v>3.8625901369621399E-4</v>
      </c>
      <c r="BR37" s="88">
        <v>16.191274325280901</v>
      </c>
      <c r="BS37" s="88">
        <v>1.4913289789116801E-6</v>
      </c>
      <c r="BT37" s="88">
        <v>336.68686611005597</v>
      </c>
      <c r="BU37" s="88">
        <v>187.334460531063</v>
      </c>
      <c r="BV37" s="88">
        <v>0</v>
      </c>
      <c r="BW37" s="88">
        <v>0</v>
      </c>
      <c r="BX37" s="88">
        <v>25.098259037655399</v>
      </c>
      <c r="BY37" s="88">
        <v>0</v>
      </c>
      <c r="BZ37" s="88">
        <v>6.1684928132149004</v>
      </c>
      <c r="CA37" s="88">
        <v>1596.7508811597399</v>
      </c>
      <c r="CB37" s="88">
        <v>26.650461703049501</v>
      </c>
      <c r="CE37" s="34">
        <f t="shared" si="12"/>
        <v>8.0000065894970489E-3</v>
      </c>
      <c r="CF37" s="54">
        <f t="shared" si="13"/>
        <v>-1.4018639364508562E-3</v>
      </c>
      <c r="CG37" s="54"/>
      <c r="CH37" s="54">
        <f t="shared" si="14"/>
        <v>-1.402039511952919E-3</v>
      </c>
      <c r="CI37" s="54">
        <f t="shared" si="15"/>
        <v>-1.3326683486849162E-3</v>
      </c>
      <c r="CJ37" s="79">
        <f t="shared" si="16"/>
        <v>-1.3269593838213046E-3</v>
      </c>
      <c r="CK37" s="79">
        <f t="shared" si="17"/>
        <v>-1.4021188316147286E-3</v>
      </c>
      <c r="CL37" s="79">
        <f t="shared" si="18"/>
        <v>-1.4022858528653719E-3</v>
      </c>
      <c r="CM37" s="79"/>
      <c r="CN37" s="72">
        <f t="shared" si="19"/>
        <v>2.647158137850197E-2</v>
      </c>
      <c r="CO37" s="79"/>
      <c r="CP37" s="72">
        <f t="shared" si="20"/>
        <v>2.8963744752406533E-2</v>
      </c>
      <c r="CQ37" s="79">
        <f t="shared" si="21"/>
        <v>-1.4021192090879389E-3</v>
      </c>
      <c r="CR37" s="79">
        <f t="shared" si="22"/>
        <v>-1.4021019086845874E-3</v>
      </c>
      <c r="CS37" s="72">
        <f t="shared" si="23"/>
        <v>-0.32393341432113165</v>
      </c>
    </row>
    <row r="38" spans="1:97" x14ac:dyDescent="0.25">
      <c r="A38" s="87" t="s">
        <v>37</v>
      </c>
      <c r="B38" s="88">
        <v>8506.6733808000008</v>
      </c>
      <c r="C38" s="88"/>
      <c r="D38" s="88">
        <v>1667.576378</v>
      </c>
      <c r="E38" s="88">
        <v>175.295478</v>
      </c>
      <c r="F38" s="88">
        <v>148.66463614</v>
      </c>
      <c r="G38" s="88">
        <v>218.92150848</v>
      </c>
      <c r="H38" s="88">
        <v>824.63705222999999</v>
      </c>
      <c r="I38" s="84">
        <v>31.653336272000001</v>
      </c>
      <c r="J38" s="84">
        <v>14.967352596</v>
      </c>
      <c r="K38" s="84">
        <v>91.775147199000003</v>
      </c>
      <c r="L38" s="84">
        <v>13.166647965999999</v>
      </c>
      <c r="M38" s="86">
        <v>17.899578428000002</v>
      </c>
      <c r="N38" s="86">
        <v>12.907352683999999</v>
      </c>
      <c r="O38" s="84">
        <v>11.448829119999999</v>
      </c>
      <c r="P38" s="88"/>
      <c r="Q38" s="87" t="s">
        <v>37</v>
      </c>
      <c r="R38" s="87">
        <v>0</v>
      </c>
      <c r="S38" s="88">
        <v>3.0114824756304301</v>
      </c>
      <c r="T38" s="88">
        <v>17.875480548845999</v>
      </c>
      <c r="U38" s="88">
        <v>35.445527480354102</v>
      </c>
      <c r="V38" s="88">
        <v>35.445527480354102</v>
      </c>
      <c r="W38" s="88">
        <v>48.247737586011603</v>
      </c>
      <c r="X38" s="88">
        <v>0</v>
      </c>
      <c r="Y38" s="88">
        <v>13.947135198942</v>
      </c>
      <c r="Z38" s="88">
        <v>12.889994485660401</v>
      </c>
      <c r="AA38" s="88">
        <v>0.27545299341794599</v>
      </c>
      <c r="AB38" s="88">
        <v>8495.2246360246208</v>
      </c>
      <c r="AC38" s="88">
        <v>126.789880757155</v>
      </c>
      <c r="AD38" s="88">
        <v>4.3298763435030603</v>
      </c>
      <c r="AE38" s="88">
        <v>32.521309790597201</v>
      </c>
      <c r="AF38" s="88">
        <v>0</v>
      </c>
      <c r="AG38" s="88">
        <v>0</v>
      </c>
      <c r="AH38" s="88">
        <v>100.78780272178101</v>
      </c>
      <c r="AI38" s="88">
        <v>100.78780272178101</v>
      </c>
      <c r="AJ38" s="88">
        <v>13.3226564229324</v>
      </c>
      <c r="AK38" s="88">
        <v>35.451551398259497</v>
      </c>
      <c r="AL38" s="88">
        <v>1.12426665796002E-2</v>
      </c>
      <c r="AM38" s="88">
        <v>84.612155030562207</v>
      </c>
      <c r="AN38" s="88">
        <v>5.13082975947525E-2</v>
      </c>
      <c r="AO38" s="88">
        <v>14.6909530120393</v>
      </c>
      <c r="AP38" s="88">
        <v>4.4243062889056501</v>
      </c>
      <c r="AQ38" s="88">
        <v>830.80670014715895</v>
      </c>
      <c r="AR38" s="88">
        <v>1498.7996290445701</v>
      </c>
      <c r="AS38" s="88">
        <v>153.210491651316</v>
      </c>
      <c r="AT38" s="88">
        <v>1665.3327771188201</v>
      </c>
      <c r="AU38" s="88">
        <v>5.2282232248038799E-5</v>
      </c>
      <c r="AV38" s="88">
        <v>51.716678626008502</v>
      </c>
      <c r="AW38" s="88">
        <v>0</v>
      </c>
      <c r="AX38" s="88">
        <v>221.69739079936801</v>
      </c>
      <c r="AY38" s="88">
        <v>6.3522330164189206E-2</v>
      </c>
      <c r="AZ38" s="88">
        <v>2.31847858685935E-4</v>
      </c>
      <c r="BA38" s="88">
        <v>51.405663600257903</v>
      </c>
      <c r="BB38" s="88">
        <v>7.0593681542353501E-2</v>
      </c>
      <c r="BC38" s="88">
        <v>0</v>
      </c>
      <c r="BD38" s="88">
        <v>1.4301042326537501</v>
      </c>
      <c r="BE38" s="88">
        <v>175.070546707419</v>
      </c>
      <c r="BF38" s="88">
        <v>148.47554984128899</v>
      </c>
      <c r="BG38" s="88">
        <v>26.594996866129801</v>
      </c>
      <c r="BH38" s="88">
        <v>0</v>
      </c>
      <c r="BI38" s="88">
        <v>0</v>
      </c>
      <c r="BJ38" s="88">
        <v>46.924954378765001</v>
      </c>
      <c r="BK38" s="88">
        <v>0</v>
      </c>
      <c r="BL38" s="88">
        <v>7.0707669004668201</v>
      </c>
      <c r="BM38" s="88">
        <v>3.1475618280725501</v>
      </c>
      <c r="BN38" s="88">
        <v>1.94518165331216E-3</v>
      </c>
      <c r="BO38" s="88">
        <v>28.297715090306799</v>
      </c>
      <c r="BP38" s="88">
        <v>0.63665645188019704</v>
      </c>
      <c r="BQ38" s="88">
        <v>1.12245484125068E-3</v>
      </c>
      <c r="BR38" s="88">
        <v>10.061363790957699</v>
      </c>
      <c r="BS38" s="88">
        <v>4.5237488395090196E-6</v>
      </c>
      <c r="BT38" s="88">
        <v>218.62698987800701</v>
      </c>
      <c r="BU38" s="88">
        <v>98.610151462047398</v>
      </c>
      <c r="BV38" s="88">
        <v>0</v>
      </c>
      <c r="BW38" s="88">
        <v>0</v>
      </c>
      <c r="BX38" s="88">
        <v>13.3056833325053</v>
      </c>
      <c r="BY38" s="88">
        <v>0</v>
      </c>
      <c r="BZ38" s="88">
        <v>3.5918994492354002</v>
      </c>
      <c r="CA38" s="88">
        <v>823.52724387308001</v>
      </c>
      <c r="CB38" s="88">
        <v>14.248726940882699</v>
      </c>
      <c r="CE38" s="34">
        <f t="shared" si="12"/>
        <v>7.9999965208045858E-3</v>
      </c>
      <c r="CF38" s="54">
        <f t="shared" si="13"/>
        <v>-1.3458545147883977E-3</v>
      </c>
      <c r="CG38" s="54"/>
      <c r="CH38" s="54">
        <f t="shared" si="14"/>
        <v>-1.3454261590528916E-3</v>
      </c>
      <c r="CI38" s="54">
        <f t="shared" si="15"/>
        <v>-1.283155134104512E-3</v>
      </c>
      <c r="CJ38" s="79">
        <f t="shared" si="16"/>
        <v>-1.2718983049401086E-3</v>
      </c>
      <c r="CK38" s="79">
        <f t="shared" si="17"/>
        <v>-1.345315972093701E-3</v>
      </c>
      <c r="CL38" s="79">
        <f t="shared" si="18"/>
        <v>-1.3458143239123423E-3</v>
      </c>
      <c r="CM38" s="79"/>
      <c r="CN38" s="72">
        <f t="shared" si="19"/>
        <v>9.8203661861075237E-2</v>
      </c>
      <c r="CO38" s="79"/>
      <c r="CP38" s="72">
        <f t="shared" si="20"/>
        <v>0.11577016792546486</v>
      </c>
      <c r="CQ38" s="79">
        <f t="shared" si="21"/>
        <v>-1.3462819390375365E-3</v>
      </c>
      <c r="CR38" s="79">
        <f t="shared" si="22"/>
        <v>-1.3448302502120373E-3</v>
      </c>
      <c r="CS38" s="72">
        <f t="shared" si="23"/>
        <v>-0.61355818638459592</v>
      </c>
    </row>
    <row r="39" spans="1:97" x14ac:dyDescent="0.25">
      <c r="A39" s="87" t="s">
        <v>38</v>
      </c>
      <c r="B39" s="88">
        <v>13472.018158000001</v>
      </c>
      <c r="C39" s="88"/>
      <c r="D39" s="88">
        <v>3078.2357756000001</v>
      </c>
      <c r="E39" s="88">
        <v>234.56195194</v>
      </c>
      <c r="F39" s="88">
        <v>199.65028194000001</v>
      </c>
      <c r="G39" s="88">
        <v>423.84743472000002</v>
      </c>
      <c r="H39" s="88">
        <v>1129.7290528000001</v>
      </c>
      <c r="I39" s="84">
        <v>40.783166244</v>
      </c>
      <c r="J39" s="84">
        <v>19.496580812000001</v>
      </c>
      <c r="K39" s="84">
        <v>118.26089536000001</v>
      </c>
      <c r="L39" s="84">
        <v>16.910291135000001</v>
      </c>
      <c r="M39" s="86">
        <v>22.988537451999999</v>
      </c>
      <c r="N39" s="86">
        <v>16.586059684999999</v>
      </c>
      <c r="O39" s="84">
        <v>14.975151824999999</v>
      </c>
      <c r="P39" s="88"/>
      <c r="Q39" s="87" t="s">
        <v>130</v>
      </c>
      <c r="R39" s="87">
        <v>0</v>
      </c>
      <c r="S39" s="88">
        <v>4.0701447691179</v>
      </c>
      <c r="T39" s="88">
        <v>22.955703699127199</v>
      </c>
      <c r="U39" s="88">
        <v>48.533629633860102</v>
      </c>
      <c r="V39" s="88">
        <v>48.533629633860102</v>
      </c>
      <c r="W39" s="88">
        <v>65.6892106140793</v>
      </c>
      <c r="X39" s="88">
        <v>0</v>
      </c>
      <c r="Y39" s="88">
        <v>19.092517883750599</v>
      </c>
      <c r="Z39" s="88">
        <v>16.562378092251201</v>
      </c>
      <c r="AA39" s="88">
        <v>0.65428840355747897</v>
      </c>
      <c r="AB39" s="88">
        <v>13452.7947446088</v>
      </c>
      <c r="AC39" s="88">
        <v>171.99088659018599</v>
      </c>
      <c r="AD39" s="88">
        <v>5.9314283246572499</v>
      </c>
      <c r="AE39" s="88">
        <v>44.328973576146097</v>
      </c>
      <c r="AF39" s="88">
        <v>0</v>
      </c>
      <c r="AG39" s="88">
        <v>0</v>
      </c>
      <c r="AH39" s="88">
        <v>136.55395817018601</v>
      </c>
      <c r="AI39" s="88">
        <v>136.55395817018601</v>
      </c>
      <c r="AJ39" s="88">
        <v>24.590709363210301</v>
      </c>
      <c r="AK39" s="88">
        <v>48.5041560281716</v>
      </c>
      <c r="AL39" s="88">
        <v>2.67045308803582E-2</v>
      </c>
      <c r="AM39" s="88">
        <v>114.735863895927</v>
      </c>
      <c r="AN39" s="88">
        <v>0.123403828663882</v>
      </c>
      <c r="AO39" s="88">
        <v>19.855443524444599</v>
      </c>
      <c r="AP39" s="88">
        <v>5.9889016645076696</v>
      </c>
      <c r="AQ39" s="88">
        <v>1138.0329323445601</v>
      </c>
      <c r="AR39" s="88">
        <v>2766.4561926023898</v>
      </c>
      <c r="AS39" s="88">
        <v>282.79325288176</v>
      </c>
      <c r="AT39" s="88">
        <v>3073.8401548473598</v>
      </c>
      <c r="AU39" s="88">
        <v>1.2574332035599899E-4</v>
      </c>
      <c r="AV39" s="88">
        <v>70.344954052879999</v>
      </c>
      <c r="AW39" s="88">
        <v>0</v>
      </c>
      <c r="AX39" s="88">
        <v>308.40129143658697</v>
      </c>
      <c r="AY39" s="88">
        <v>8.5382921507740905E-2</v>
      </c>
      <c r="AZ39" s="88">
        <v>5.7733944771000303E-4</v>
      </c>
      <c r="BA39" s="88">
        <v>69.374817234411907</v>
      </c>
      <c r="BB39" s="88">
        <v>9.4157945815903005E-2</v>
      </c>
      <c r="BC39" s="88">
        <v>0</v>
      </c>
      <c r="BD39" s="88">
        <v>1.8986158793410299</v>
      </c>
      <c r="BE39" s="88">
        <v>234.24180558158201</v>
      </c>
      <c r="BF39" s="88">
        <v>199.37994672324601</v>
      </c>
      <c r="BG39" s="88">
        <v>34.861858858336397</v>
      </c>
      <c r="BH39" s="88">
        <v>0</v>
      </c>
      <c r="BI39" s="88">
        <v>0</v>
      </c>
      <c r="BJ39" s="88">
        <v>62.569852951162098</v>
      </c>
      <c r="BK39" s="88">
        <v>0</v>
      </c>
      <c r="BL39" s="88">
        <v>9.5579142075761805</v>
      </c>
      <c r="BM39" s="88">
        <v>4.1786147900373098</v>
      </c>
      <c r="BN39" s="88">
        <v>4.7499003791211299E-3</v>
      </c>
      <c r="BO39" s="88">
        <v>38.2510903055054</v>
      </c>
      <c r="BP39" s="88">
        <v>0.860467806092024</v>
      </c>
      <c r="BQ39" s="88">
        <v>2.6340001643986601E-3</v>
      </c>
      <c r="BR39" s="88">
        <v>13.3615279827157</v>
      </c>
      <c r="BS39" s="88">
        <v>1.1265181712096201E-5</v>
      </c>
      <c r="BT39" s="88">
        <v>423.24254640929797</v>
      </c>
      <c r="BU39" s="88">
        <v>137.51616836039801</v>
      </c>
      <c r="BV39" s="88">
        <v>0</v>
      </c>
      <c r="BW39" s="88">
        <v>0</v>
      </c>
      <c r="BX39" s="88">
        <v>18.670684966664499</v>
      </c>
      <c r="BY39" s="88">
        <v>0</v>
      </c>
      <c r="BZ39" s="88">
        <v>5.4267418565830097</v>
      </c>
      <c r="CA39" s="88">
        <v>1128.1165854726401</v>
      </c>
      <c r="CB39" s="88">
        <v>20.1359433808707</v>
      </c>
      <c r="CE39" s="34">
        <f t="shared" si="12"/>
        <v>7.9999961365692495E-3</v>
      </c>
      <c r="CF39" s="54">
        <f t="shared" si="13"/>
        <v>-1.4269141538964859E-3</v>
      </c>
      <c r="CG39" s="54"/>
      <c r="CH39" s="54">
        <f t="shared" si="14"/>
        <v>-1.4279675350025835E-3</v>
      </c>
      <c r="CI39" s="54">
        <f t="shared" si="15"/>
        <v>-1.3648690922382772E-3</v>
      </c>
      <c r="CJ39" s="79">
        <f t="shared" si="16"/>
        <v>-1.3540437515397483E-3</v>
      </c>
      <c r="CK39" s="79">
        <f t="shared" si="17"/>
        <v>-1.4271368920792213E-3</v>
      </c>
      <c r="CL39" s="79">
        <f t="shared" si="18"/>
        <v>-1.4273044703626801E-3</v>
      </c>
      <c r="CM39" s="79"/>
      <c r="CN39" s="72">
        <f t="shared" si="19"/>
        <v>0.15468395325859641</v>
      </c>
      <c r="CO39" s="79"/>
      <c r="CP39" s="72">
        <f t="shared" si="20"/>
        <v>0.17416331664147883</v>
      </c>
      <c r="CQ39" s="79">
        <f t="shared" si="21"/>
        <v>-1.4282662801562492E-3</v>
      </c>
      <c r="CR39" s="79">
        <f t="shared" si="22"/>
        <v>-1.4278010087118195E-3</v>
      </c>
      <c r="CS39" s="72">
        <f t="shared" si="23"/>
        <v>-0.6000773992481595</v>
      </c>
    </row>
    <row r="40" spans="1:97" x14ac:dyDescent="0.25">
      <c r="A40" s="87" t="s">
        <v>39</v>
      </c>
      <c r="B40" s="88">
        <v>1084.7076056999999</v>
      </c>
      <c r="C40" s="88"/>
      <c r="D40" s="88">
        <v>245.50278566</v>
      </c>
      <c r="E40" s="88">
        <v>16.239220756999998</v>
      </c>
      <c r="F40" s="88">
        <v>14.52438628</v>
      </c>
      <c r="G40" s="88">
        <v>33.015526115999997</v>
      </c>
      <c r="H40" s="88">
        <v>104.48794233</v>
      </c>
      <c r="I40" s="84">
        <v>4.0388947910999997</v>
      </c>
      <c r="J40" s="84">
        <v>1.7680035204</v>
      </c>
      <c r="K40" s="84">
        <v>11.673650284000001</v>
      </c>
      <c r="L40" s="84">
        <v>1.6893970678000001</v>
      </c>
      <c r="M40" s="86">
        <v>2.2940957941</v>
      </c>
      <c r="N40" s="86">
        <v>1.6156821856000001</v>
      </c>
      <c r="O40" s="84">
        <v>0.96199255520000004</v>
      </c>
      <c r="P40" s="88"/>
      <c r="Q40" s="87" t="s">
        <v>39</v>
      </c>
      <c r="R40" s="87">
        <v>0</v>
      </c>
      <c r="S40" s="88">
        <v>0.37832770780348002</v>
      </c>
      <c r="T40" s="88">
        <v>2.2908223953868898</v>
      </c>
      <c r="U40" s="88">
        <v>4.4712740145751697</v>
      </c>
      <c r="V40" s="88">
        <v>4.4712740145751697</v>
      </c>
      <c r="W40" s="88">
        <v>6.0753060417169502</v>
      </c>
      <c r="X40" s="88">
        <v>0</v>
      </c>
      <c r="Y40" s="88">
        <v>1.76718436292575</v>
      </c>
      <c r="Z40" s="88">
        <v>1.6133765950527801</v>
      </c>
      <c r="AA40" s="88">
        <v>5.3972347954784901E-2</v>
      </c>
      <c r="AB40" s="88">
        <v>1083.15978284473</v>
      </c>
      <c r="AC40" s="88">
        <v>15.966523469696901</v>
      </c>
      <c r="AD40" s="88">
        <v>0.54940854994659305</v>
      </c>
      <c r="AE40" s="88">
        <v>4.1086336892809001</v>
      </c>
      <c r="AF40" s="88">
        <v>0</v>
      </c>
      <c r="AG40" s="88">
        <v>0</v>
      </c>
      <c r="AH40" s="88">
        <v>12.6715849747736</v>
      </c>
      <c r="AI40" s="88">
        <v>12.6715849747736</v>
      </c>
      <c r="AJ40" s="88">
        <v>1.9612207053688</v>
      </c>
      <c r="AK40" s="88">
        <v>4.4932381875967904</v>
      </c>
      <c r="AL40" s="88">
        <v>2.2028607868901798E-3</v>
      </c>
      <c r="AM40" s="88">
        <v>10.641729730643601</v>
      </c>
      <c r="AN40" s="88">
        <v>8.02240619987293E-3</v>
      </c>
      <c r="AO40" s="88">
        <v>1.8456002436224099</v>
      </c>
      <c r="AP40" s="88">
        <v>0.55608850803931897</v>
      </c>
      <c r="AQ40" s="88">
        <v>105.258706438047</v>
      </c>
      <c r="AR40" s="88">
        <v>220.63727712649501</v>
      </c>
      <c r="AS40" s="88">
        <v>22.554040484796399</v>
      </c>
      <c r="AT40" s="88">
        <v>245.15253831666001</v>
      </c>
      <c r="AU40" s="88">
        <v>8.1747561142653304E-6</v>
      </c>
      <c r="AV40" s="88">
        <v>6.5222926152879497</v>
      </c>
      <c r="AW40" s="88">
        <v>0</v>
      </c>
      <c r="AX40" s="88">
        <v>28.413235025281502</v>
      </c>
      <c r="AY40" s="88">
        <v>6.2037059695651897E-3</v>
      </c>
      <c r="AZ40" s="88">
        <v>3.3500770301316603E-5</v>
      </c>
      <c r="BA40" s="88">
        <v>5.0268575648847804</v>
      </c>
      <c r="BB40" s="88">
        <v>6.8548253112650599E-3</v>
      </c>
      <c r="BC40" s="88">
        <v>0</v>
      </c>
      <c r="BD40" s="88">
        <v>0.13842053384921399</v>
      </c>
      <c r="BE40" s="88">
        <v>16.217109131382198</v>
      </c>
      <c r="BF40" s="88">
        <v>14.5047235319731</v>
      </c>
      <c r="BG40" s="88">
        <v>1.7123855994091599</v>
      </c>
      <c r="BH40" s="88">
        <v>0</v>
      </c>
      <c r="BI40" s="88">
        <v>0</v>
      </c>
      <c r="BJ40" s="88">
        <v>4.5645460517975902</v>
      </c>
      <c r="BK40" s="88">
        <v>0</v>
      </c>
      <c r="BL40" s="88">
        <v>0.69624111840473502</v>
      </c>
      <c r="BM40" s="88">
        <v>0.304649502582163</v>
      </c>
      <c r="BN40" s="88">
        <v>3.05802749089766E-4</v>
      </c>
      <c r="BO40" s="88">
        <v>2.78637786118597</v>
      </c>
      <c r="BP40" s="88">
        <v>7.9982196186753493E-2</v>
      </c>
      <c r="BQ40" s="88">
        <v>2.0458847483699499E-4</v>
      </c>
      <c r="BR40" s="88">
        <v>0.97402782232951302</v>
      </c>
      <c r="BS40" s="88">
        <v>6.5366408471039397E-7</v>
      </c>
      <c r="BT40" s="88">
        <v>32.968412978609699</v>
      </c>
      <c r="BU40" s="88">
        <v>12.669812021187701</v>
      </c>
      <c r="BV40" s="88">
        <v>0</v>
      </c>
      <c r="BW40" s="88">
        <v>0</v>
      </c>
      <c r="BX40" s="88">
        <v>1.7120612844202601</v>
      </c>
      <c r="BY40" s="88">
        <v>0</v>
      </c>
      <c r="BZ40" s="88">
        <v>0.48007157511863602</v>
      </c>
      <c r="CA40" s="88">
        <v>104.33884808501</v>
      </c>
      <c r="CB40" s="88">
        <v>1.84567141854473</v>
      </c>
      <c r="CE40" s="34">
        <f t="shared" si="12"/>
        <v>8.000001626887172E-3</v>
      </c>
      <c r="CF40" s="54">
        <f t="shared" si="13"/>
        <v>-1.4269493890669989E-3</v>
      </c>
      <c r="CG40" s="54"/>
      <c r="CH40" s="54">
        <f t="shared" si="14"/>
        <v>-1.426653234904834E-3</v>
      </c>
      <c r="CI40" s="54">
        <f t="shared" si="15"/>
        <v>-1.361618636058548E-3</v>
      </c>
      <c r="CJ40" s="79">
        <f t="shared" si="16"/>
        <v>-1.3537747928099981E-3</v>
      </c>
      <c r="CK40" s="79">
        <f t="shared" si="17"/>
        <v>-1.4269994433759993E-3</v>
      </c>
      <c r="CL40" s="79">
        <f t="shared" si="18"/>
        <v>-1.4269038289520322E-3</v>
      </c>
      <c r="CM40" s="79"/>
      <c r="CN40" s="72">
        <f t="shared" si="19"/>
        <v>8.5486087598613134E-2</v>
      </c>
      <c r="CO40" s="79"/>
      <c r="CP40" s="72">
        <f t="shared" si="20"/>
        <v>9.2460901465766007E-2</v>
      </c>
      <c r="CQ40" s="79">
        <f t="shared" si="21"/>
        <v>-1.42687969766945E-3</v>
      </c>
      <c r="CR40" s="79">
        <f t="shared" si="22"/>
        <v>-1.4270074695190199E-3</v>
      </c>
      <c r="CS40" s="72">
        <f t="shared" si="23"/>
        <v>-0.42194094431041917</v>
      </c>
    </row>
    <row r="41" spans="1:97" x14ac:dyDescent="0.25">
      <c r="A41" s="87" t="s">
        <v>40</v>
      </c>
      <c r="B41" s="88">
        <v>10006.971216</v>
      </c>
      <c r="C41" s="88"/>
      <c r="D41" s="88">
        <v>2903.2988476</v>
      </c>
      <c r="E41" s="88">
        <v>264.43826317999998</v>
      </c>
      <c r="F41" s="88">
        <v>236.87407984000001</v>
      </c>
      <c r="G41" s="88">
        <v>358.30871031999999</v>
      </c>
      <c r="H41" s="88">
        <v>1301.6335151999999</v>
      </c>
      <c r="I41" s="84">
        <v>51.720192851999997</v>
      </c>
      <c r="J41" s="84">
        <v>22.648387815</v>
      </c>
      <c r="K41" s="84">
        <v>149.5429024</v>
      </c>
      <c r="L41" s="84">
        <v>21.660125496999999</v>
      </c>
      <c r="M41" s="86">
        <v>29.419374141999999</v>
      </c>
      <c r="N41" s="86">
        <v>20.786937810000001</v>
      </c>
      <c r="O41" s="84">
        <v>13.599030752000001</v>
      </c>
      <c r="P41" s="88"/>
      <c r="Q41" s="87" t="s">
        <v>40</v>
      </c>
      <c r="R41" s="87">
        <v>0</v>
      </c>
      <c r="S41" s="88">
        <v>4.7818982871130702</v>
      </c>
      <c r="T41" s="88">
        <v>29.37740172022</v>
      </c>
      <c r="U41" s="88">
        <v>55.942787658902603</v>
      </c>
      <c r="V41" s="88">
        <v>55.942787658902603</v>
      </c>
      <c r="W41" s="88">
        <v>76.351256650326505</v>
      </c>
      <c r="X41" s="88">
        <v>0</v>
      </c>
      <c r="Y41" s="88">
        <v>22.020259649797499</v>
      </c>
      <c r="Z41" s="88">
        <v>20.7572702098199</v>
      </c>
      <c r="AA41" s="88">
        <v>0.291809639662373</v>
      </c>
      <c r="AB41" s="88">
        <v>9992.6915229815295</v>
      </c>
      <c r="AC41" s="88">
        <v>201.00021236291499</v>
      </c>
      <c r="AD41" s="88">
        <v>6.8343596848271897</v>
      </c>
      <c r="AE41" s="88">
        <v>51.444787313667703</v>
      </c>
      <c r="AF41" s="88">
        <v>0</v>
      </c>
      <c r="AG41" s="88">
        <v>0</v>
      </c>
      <c r="AH41" s="88">
        <v>159.85784094911901</v>
      </c>
      <c r="AI41" s="88">
        <v>159.85784094911901</v>
      </c>
      <c r="AJ41" s="88">
        <v>23.193247590859599</v>
      </c>
      <c r="AK41" s="88">
        <v>55.9878488240998</v>
      </c>
      <c r="AL41" s="88">
        <v>1.1910018422383499E-2</v>
      </c>
      <c r="AM41" s="88">
        <v>134.14949617466499</v>
      </c>
      <c r="AN41" s="88">
        <v>5.2119439065737898E-2</v>
      </c>
      <c r="AO41" s="88">
        <v>23.327606538902199</v>
      </c>
      <c r="AP41" s="88">
        <v>7.0202707277593799</v>
      </c>
      <c r="AQ41" s="88">
        <v>1311.2946474181099</v>
      </c>
      <c r="AR41" s="88">
        <v>2609.2397312887601</v>
      </c>
      <c r="AS41" s="88">
        <v>266.72230222415499</v>
      </c>
      <c r="AT41" s="88">
        <v>2899.15528110378</v>
      </c>
      <c r="AU41" s="88">
        <v>5.3107926081232802E-5</v>
      </c>
      <c r="AV41" s="88">
        <v>81.885492549140395</v>
      </c>
      <c r="AW41" s="88">
        <v>0</v>
      </c>
      <c r="AX41" s="88">
        <v>347.47689610996798</v>
      </c>
      <c r="AY41" s="88">
        <v>0.101169218825267</v>
      </c>
      <c r="AZ41" s="88">
        <v>2.37271396780039E-4</v>
      </c>
      <c r="BA41" s="88">
        <v>81.738387945126902</v>
      </c>
      <c r="BB41" s="88">
        <v>0.112803986717152</v>
      </c>
      <c r="BC41" s="88">
        <v>0</v>
      </c>
      <c r="BD41" s="88">
        <v>2.2896990452884398</v>
      </c>
      <c r="BE41" s="88">
        <v>264.07855949039902</v>
      </c>
      <c r="BF41" s="88">
        <v>236.553699604819</v>
      </c>
      <c r="BG41" s="88">
        <v>27.524859885580099</v>
      </c>
      <c r="BH41" s="88">
        <v>0</v>
      </c>
      <c r="BI41" s="88">
        <v>0</v>
      </c>
      <c r="BJ41" s="88">
        <v>74.983266031735496</v>
      </c>
      <c r="BK41" s="88">
        <v>0</v>
      </c>
      <c r="BL41" s="88">
        <v>11.231007132503199</v>
      </c>
      <c r="BM41" s="88">
        <v>5.0395335242535904</v>
      </c>
      <c r="BN41" s="88">
        <v>2.0081295009783001E-3</v>
      </c>
      <c r="BO41" s="88">
        <v>44.9474648708918</v>
      </c>
      <c r="BP41" s="88">
        <v>1.01094112780034</v>
      </c>
      <c r="BQ41" s="88">
        <v>1.1785857456108699E-3</v>
      </c>
      <c r="BR41" s="88">
        <v>16.106939233122201</v>
      </c>
      <c r="BS41" s="88">
        <v>4.6297118908239196E-6</v>
      </c>
      <c r="BT41" s="88">
        <v>357.79736976850302</v>
      </c>
      <c r="BU41" s="88">
        <v>154.386334253906</v>
      </c>
      <c r="BV41" s="88">
        <v>0</v>
      </c>
      <c r="BW41" s="88">
        <v>0</v>
      </c>
      <c r="BX41" s="88">
        <v>20.7684709112829</v>
      </c>
      <c r="BY41" s="88">
        <v>0</v>
      </c>
      <c r="BZ41" s="88">
        <v>5.4010823902286003</v>
      </c>
      <c r="CA41" s="88">
        <v>1299.77589980433</v>
      </c>
      <c r="CB41" s="88">
        <v>22.1688112028631</v>
      </c>
      <c r="CE41" s="34">
        <f t="shared" si="12"/>
        <v>8.0000018426158101E-3</v>
      </c>
      <c r="CF41" s="54">
        <f t="shared" si="13"/>
        <v>-1.4269745270815643E-3</v>
      </c>
      <c r="CG41" s="54"/>
      <c r="CH41" s="54">
        <f t="shared" si="14"/>
        <v>-1.4271925536171752E-3</v>
      </c>
      <c r="CI41" s="54">
        <f t="shared" si="15"/>
        <v>-1.3602558316461058E-3</v>
      </c>
      <c r="CJ41" s="79">
        <f t="shared" si="16"/>
        <v>-1.3525339513610389E-3</v>
      </c>
      <c r="CK41" s="79">
        <f t="shared" si="17"/>
        <v>-1.4270949512790268E-3</v>
      </c>
      <c r="CL41" s="79">
        <f t="shared" si="18"/>
        <v>-1.4271416446928638E-3</v>
      </c>
      <c r="CM41" s="79"/>
      <c r="CN41" s="72">
        <f t="shared" si="19"/>
        <v>6.8976450126188041E-2</v>
      </c>
      <c r="CO41" s="79"/>
      <c r="CP41" s="72">
        <f t="shared" si="20"/>
        <v>7.6983904923965063E-2</v>
      </c>
      <c r="CQ41" s="79">
        <f t="shared" si="21"/>
        <v>-1.4266932252674168E-3</v>
      </c>
      <c r="CR41" s="79">
        <f t="shared" si="22"/>
        <v>-1.4272232135042434E-3</v>
      </c>
      <c r="CS41" s="72">
        <f t="shared" si="23"/>
        <v>-0.48376683193198067</v>
      </c>
    </row>
    <row r="42" spans="1:97" x14ac:dyDescent="0.25">
      <c r="A42" s="87" t="s">
        <v>41</v>
      </c>
      <c r="B42" s="88">
        <v>1862.3150909000001</v>
      </c>
      <c r="C42" s="88"/>
      <c r="D42" s="88">
        <v>251.640849</v>
      </c>
      <c r="E42" s="88">
        <v>40.721912297000003</v>
      </c>
      <c r="F42" s="88">
        <v>33.996132187999997</v>
      </c>
      <c r="G42" s="88">
        <v>33.551312342999999</v>
      </c>
      <c r="H42" s="88">
        <v>128.83733107</v>
      </c>
      <c r="I42" s="84">
        <v>4.8000320479000003</v>
      </c>
      <c r="J42" s="84">
        <v>2.5045678138</v>
      </c>
      <c r="K42" s="84">
        <v>13.972771049</v>
      </c>
      <c r="L42" s="84">
        <v>1.9814265857</v>
      </c>
      <c r="M42" s="86">
        <v>2.6974415229000002</v>
      </c>
      <c r="N42" s="86">
        <v>2.0039463592</v>
      </c>
      <c r="O42" s="84">
        <v>2.5029748944999999</v>
      </c>
      <c r="P42" s="88"/>
      <c r="Q42" s="87" t="s">
        <v>41</v>
      </c>
      <c r="R42" s="87">
        <v>0</v>
      </c>
      <c r="S42" s="88">
        <v>0.471484690580945</v>
      </c>
      <c r="T42" s="88">
        <v>2.69367722348604</v>
      </c>
      <c r="U42" s="88">
        <v>5.5328439981437301</v>
      </c>
      <c r="V42" s="88">
        <v>5.5328439981437301</v>
      </c>
      <c r="W42" s="88">
        <v>7.5410725724524497</v>
      </c>
      <c r="X42" s="88">
        <v>0</v>
      </c>
      <c r="Y42" s="88">
        <v>2.1794113865347802</v>
      </c>
      <c r="Z42" s="88">
        <v>2.0011491975905802</v>
      </c>
      <c r="AA42" s="88">
        <v>3.8783668051876698E-2</v>
      </c>
      <c r="AB42" s="88">
        <v>1859.7158052167899</v>
      </c>
      <c r="AC42" s="88">
        <v>19.839413214940201</v>
      </c>
      <c r="AD42" s="88">
        <v>0.67667145256592398</v>
      </c>
      <c r="AE42" s="88">
        <v>5.0850807271118397</v>
      </c>
      <c r="AF42" s="88">
        <v>0</v>
      </c>
      <c r="AG42" s="88">
        <v>0</v>
      </c>
      <c r="AH42" s="88">
        <v>15.770719012874</v>
      </c>
      <c r="AI42" s="88">
        <v>15.770719012874</v>
      </c>
      <c r="AJ42" s="88">
        <v>2.0103189021138999</v>
      </c>
      <c r="AK42" s="88">
        <v>5.5410138395838597</v>
      </c>
      <c r="AL42" s="88">
        <v>1.58295475310849E-3</v>
      </c>
      <c r="AM42" s="88">
        <v>13.237337015112301</v>
      </c>
      <c r="AN42" s="88">
        <v>6.6029930102573199E-3</v>
      </c>
      <c r="AO42" s="88">
        <v>2.3000501582699</v>
      </c>
      <c r="AP42" s="88">
        <v>0.69243537981513203</v>
      </c>
      <c r="AQ42" s="88">
        <v>129.796021511709</v>
      </c>
      <c r="AR42" s="88">
        <v>226.16082264870701</v>
      </c>
      <c r="AS42" s="88">
        <v>23.118669606383701</v>
      </c>
      <c r="AT42" s="88">
        <v>251.28981115720501</v>
      </c>
      <c r="AU42" s="88">
        <v>6.7283693058397296E-6</v>
      </c>
      <c r="AV42" s="88">
        <v>8.0884514146362907</v>
      </c>
      <c r="AW42" s="88">
        <v>0</v>
      </c>
      <c r="AX42" s="88">
        <v>34.5631448108226</v>
      </c>
      <c r="AY42" s="88">
        <v>1.4517860174054899E-2</v>
      </c>
      <c r="AZ42" s="88">
        <v>2.9554853379255599E-5</v>
      </c>
      <c r="BA42" s="88">
        <v>11.7238915808682</v>
      </c>
      <c r="BB42" s="88">
        <v>1.6197990042912901E-2</v>
      </c>
      <c r="BC42" s="88">
        <v>0</v>
      </c>
      <c r="BD42" s="88">
        <v>0.32892074558331502</v>
      </c>
      <c r="BE42" s="88">
        <v>40.667596775794003</v>
      </c>
      <c r="BF42" s="88">
        <v>33.951205679413498</v>
      </c>
      <c r="BG42" s="88">
        <v>6.7163910963805602</v>
      </c>
      <c r="BH42" s="88">
        <v>0</v>
      </c>
      <c r="BI42" s="88">
        <v>0</v>
      </c>
      <c r="BJ42" s="88">
        <v>10.769135578597499</v>
      </c>
      <c r="BK42" s="88">
        <v>0</v>
      </c>
      <c r="BL42" s="88">
        <v>1.6114109302270201</v>
      </c>
      <c r="BM42" s="88">
        <v>0.72394218127945198</v>
      </c>
      <c r="BN42" s="88">
        <v>2.5745786794534699E-4</v>
      </c>
      <c r="BO42" s="88">
        <v>6.44900659420074</v>
      </c>
      <c r="BP42" s="88">
        <v>9.96765825940093E-2</v>
      </c>
      <c r="BQ42" s="88">
        <v>1.59362422591863E-4</v>
      </c>
      <c r="BR42" s="88">
        <v>2.3137352666324902</v>
      </c>
      <c r="BS42" s="88">
        <v>5.7666380446325705E-7</v>
      </c>
      <c r="BT42" s="88">
        <v>33.504512970344102</v>
      </c>
      <c r="BU42" s="88">
        <v>15.370659716801599</v>
      </c>
      <c r="BV42" s="88">
        <v>0</v>
      </c>
      <c r="BW42" s="88">
        <v>0</v>
      </c>
      <c r="BX42" s="88">
        <v>2.07070258534594</v>
      </c>
      <c r="BY42" s="88">
        <v>0</v>
      </c>
      <c r="BZ42" s="88">
        <v>0.55061828945620095</v>
      </c>
      <c r="CA42" s="88">
        <v>128.65754452201</v>
      </c>
      <c r="CB42" s="88">
        <v>2.2159770557288998</v>
      </c>
      <c r="CE42" s="34">
        <f t="shared" si="12"/>
        <v>8.0000016429486644E-3</v>
      </c>
      <c r="CF42" s="79">
        <f t="shared" si="13"/>
        <v>-1.3957281965395016E-3</v>
      </c>
      <c r="CG42" s="79"/>
      <c r="CH42" s="79">
        <f t="shared" si="14"/>
        <v>-1.3949954635345968E-3</v>
      </c>
      <c r="CI42" s="79">
        <f t="shared" si="15"/>
        <v>-1.3338155833610365E-3</v>
      </c>
      <c r="CJ42" s="79">
        <f t="shared" si="16"/>
        <v>-1.3215182344289626E-3</v>
      </c>
      <c r="CK42" s="79">
        <f t="shared" si="17"/>
        <v>-1.3948596757545702E-3</v>
      </c>
      <c r="CL42" s="79">
        <f t="shared" si="18"/>
        <v>-1.3954538369963874E-3</v>
      </c>
      <c r="CM42" s="79"/>
      <c r="CN42" s="72">
        <f t="shared" si="19"/>
        <v>0.12867511802554549</v>
      </c>
      <c r="CO42" s="79"/>
      <c r="CP42" s="72">
        <f t="shared" si="20"/>
        <v>0.1608051364958023</v>
      </c>
      <c r="CQ42" s="79">
        <f t="shared" si="21"/>
        <v>-1.3955073287050164E-3</v>
      </c>
      <c r="CR42" s="79">
        <f t="shared" si="22"/>
        <v>-1.3958265881609956E-3</v>
      </c>
      <c r="CS42" s="72">
        <f t="shared" si="23"/>
        <v>-0.72335504389729233</v>
      </c>
    </row>
    <row r="43" spans="1:97" x14ac:dyDescent="0.25">
      <c r="A43" s="87" t="s">
        <v>42</v>
      </c>
      <c r="B43" s="88">
        <v>13096.710880000001</v>
      </c>
      <c r="C43" s="88"/>
      <c r="D43" s="88">
        <v>3878.5085988000001</v>
      </c>
      <c r="E43" s="88">
        <v>195.77722525999999</v>
      </c>
      <c r="F43" s="88">
        <v>174.49325789</v>
      </c>
      <c r="G43" s="88">
        <v>522.89861671999995</v>
      </c>
      <c r="H43" s="88">
        <v>1715.2573904000001</v>
      </c>
      <c r="I43" s="84">
        <v>66.159890394000001</v>
      </c>
      <c r="J43" s="84">
        <v>28.174577562</v>
      </c>
      <c r="K43" s="84">
        <v>191.08266252000001</v>
      </c>
      <c r="L43" s="84">
        <v>27.695990197</v>
      </c>
      <c r="M43" s="86">
        <v>37.603549692000001</v>
      </c>
      <c r="N43" s="86">
        <v>26.338672692999999</v>
      </c>
      <c r="O43" s="84">
        <v>14.049267839000001</v>
      </c>
      <c r="P43" s="88"/>
      <c r="Q43" s="87" t="s">
        <v>42</v>
      </c>
      <c r="R43" s="87">
        <v>0</v>
      </c>
      <c r="S43" s="88">
        <v>6.2409340150577899</v>
      </c>
      <c r="T43" s="88">
        <v>37.550683687116504</v>
      </c>
      <c r="U43" s="88">
        <v>73.951899935836494</v>
      </c>
      <c r="V43" s="88">
        <v>73.951899935836494</v>
      </c>
      <c r="W43" s="88">
        <v>100.366855426756</v>
      </c>
      <c r="X43" s="88">
        <v>0</v>
      </c>
      <c r="Y43" s="88">
        <v>28.991739681850301</v>
      </c>
      <c r="Z43" s="88">
        <v>26.301649607847398</v>
      </c>
      <c r="AA43" s="88">
        <v>0.64875476993363301</v>
      </c>
      <c r="AB43" s="88">
        <v>13078.2927788294</v>
      </c>
      <c r="AC43" s="88">
        <v>262.99652503192198</v>
      </c>
      <c r="AD43" s="88">
        <v>8.9950841424117094</v>
      </c>
      <c r="AE43" s="88">
        <v>67.535623699999604</v>
      </c>
      <c r="AF43" s="88">
        <v>0</v>
      </c>
      <c r="AG43" s="88">
        <v>0</v>
      </c>
      <c r="AH43" s="88">
        <v>209.13498028337</v>
      </c>
      <c r="AI43" s="88">
        <v>209.13498028337</v>
      </c>
      <c r="AJ43" s="88">
        <v>30.984419792260098</v>
      </c>
      <c r="AK43" s="88">
        <v>73.6448527549055</v>
      </c>
      <c r="AL43" s="88">
        <v>2.6478805319893699E-2</v>
      </c>
      <c r="AM43" s="88">
        <v>175.634628760482</v>
      </c>
      <c r="AN43" s="88">
        <v>0.14900171291405301</v>
      </c>
      <c r="AO43" s="88">
        <v>30.445257030809302</v>
      </c>
      <c r="AP43" s="88">
        <v>9.1761533176113801</v>
      </c>
      <c r="AQ43" s="88">
        <v>1727.9546415334501</v>
      </c>
      <c r="AR43" s="88">
        <v>3485.7461334714098</v>
      </c>
      <c r="AS43" s="88">
        <v>356.320848331609</v>
      </c>
      <c r="AT43" s="88">
        <v>3873.0514015952799</v>
      </c>
      <c r="AU43" s="88">
        <v>1.5182856121452899E-4</v>
      </c>
      <c r="AV43" s="88">
        <v>107.372405048563</v>
      </c>
      <c r="AW43" s="88">
        <v>0</v>
      </c>
      <c r="AX43" s="88">
        <v>462.388241937359</v>
      </c>
      <c r="AY43" s="88">
        <v>7.4869451597645395E-2</v>
      </c>
      <c r="AZ43" s="88">
        <v>8.5981329135005602E-4</v>
      </c>
      <c r="BA43" s="88">
        <v>61.329192978389102</v>
      </c>
      <c r="BB43" s="88">
        <v>8.1841926626068498E-2</v>
      </c>
      <c r="BC43" s="88">
        <v>0</v>
      </c>
      <c r="BD43" s="88">
        <v>1.6405907305655401</v>
      </c>
      <c r="BE43" s="88">
        <v>195.51402385031801</v>
      </c>
      <c r="BF43" s="88">
        <v>174.26007784897399</v>
      </c>
      <c r="BG43" s="88">
        <v>21.253946001344801</v>
      </c>
      <c r="BH43" s="88">
        <v>0</v>
      </c>
      <c r="BI43" s="88">
        <v>0</v>
      </c>
      <c r="BJ43" s="88">
        <v>54.134109421407899</v>
      </c>
      <c r="BK43" s="88">
        <v>0</v>
      </c>
      <c r="BL43" s="88">
        <v>8.3623797795300803</v>
      </c>
      <c r="BM43" s="88">
        <v>3.6105852389005499</v>
      </c>
      <c r="BN43" s="88">
        <v>6.2690335097692297E-3</v>
      </c>
      <c r="BO43" s="88">
        <v>33.466313341832098</v>
      </c>
      <c r="BP43" s="88">
        <v>1.3193945595625001</v>
      </c>
      <c r="BQ43" s="88">
        <v>2.5430667645772302E-3</v>
      </c>
      <c r="BR43" s="88">
        <v>11.550506289615599</v>
      </c>
      <c r="BS43" s="88">
        <v>1.6776943389947998E-5</v>
      </c>
      <c r="BT43" s="88">
        <v>522.16346327150904</v>
      </c>
      <c r="BU43" s="88">
        <v>205.65508336845099</v>
      </c>
      <c r="BV43" s="88">
        <v>0</v>
      </c>
      <c r="BW43" s="88">
        <v>0</v>
      </c>
      <c r="BX43" s="88">
        <v>27.851765181783001</v>
      </c>
      <c r="BY43" s="88">
        <v>0</v>
      </c>
      <c r="BZ43" s="88">
        <v>7.7377450317802996</v>
      </c>
      <c r="CA43" s="88">
        <v>1712.8477350886701</v>
      </c>
      <c r="CB43" s="88">
        <v>29.832207254728001</v>
      </c>
      <c r="CE43" s="34">
        <f t="shared" si="12"/>
        <v>8.0000022151778972E-3</v>
      </c>
      <c r="CF43" s="79">
        <f t="shared" si="13"/>
        <v>-1.406315015988235E-3</v>
      </c>
      <c r="CG43" s="79"/>
      <c r="CH43" s="79">
        <f t="shared" si="14"/>
        <v>-1.4070349634930813E-3</v>
      </c>
      <c r="CI43" s="79">
        <f t="shared" si="15"/>
        <v>-1.3443923793099071E-3</v>
      </c>
      <c r="CJ43" s="79">
        <f t="shared" si="16"/>
        <v>-1.3363269380470789E-3</v>
      </c>
      <c r="CK43" s="79">
        <f t="shared" si="17"/>
        <v>-1.4059196658471231E-3</v>
      </c>
      <c r="CL43" s="79">
        <f t="shared" si="18"/>
        <v>-1.4048359883574301E-3</v>
      </c>
      <c r="CM43" s="79"/>
      <c r="CN43" s="72">
        <f t="shared" si="19"/>
        <v>9.4473865526551917E-2</v>
      </c>
      <c r="CO43" s="79"/>
      <c r="CP43" s="72">
        <f t="shared" si="20"/>
        <v>9.9265879798986156E-2</v>
      </c>
      <c r="CQ43" s="79">
        <f t="shared" si="21"/>
        <v>-1.4058780438684206E-3</v>
      </c>
      <c r="CR43" s="79">
        <f t="shared" si="22"/>
        <v>-1.4056549312160512E-3</v>
      </c>
      <c r="CS43" s="72">
        <f t="shared" si="23"/>
        <v>-0.34685896640543223</v>
      </c>
    </row>
    <row r="44" spans="1:97" x14ac:dyDescent="0.25">
      <c r="A44" s="87" t="s">
        <v>43</v>
      </c>
      <c r="B44" s="88">
        <v>52224.560695</v>
      </c>
      <c r="C44" s="88"/>
      <c r="D44" s="88">
        <v>22151.683515000001</v>
      </c>
      <c r="E44" s="88">
        <v>897.71420293999995</v>
      </c>
      <c r="F44" s="88">
        <v>791.35536489000003</v>
      </c>
      <c r="G44" s="88">
        <v>2467.7878429000002</v>
      </c>
      <c r="H44" s="88">
        <v>5691.6444062</v>
      </c>
      <c r="I44" s="84">
        <v>210.23434473</v>
      </c>
      <c r="J44" s="84">
        <v>93.232320332</v>
      </c>
      <c r="K44" s="84">
        <v>608.03854538999997</v>
      </c>
      <c r="L44" s="84">
        <v>87.822117711000004</v>
      </c>
      <c r="M44" s="86">
        <v>119.29301228999999</v>
      </c>
      <c r="N44" s="86">
        <v>84.438803675000003</v>
      </c>
      <c r="O44" s="84">
        <v>55.410905729</v>
      </c>
      <c r="P44" s="88"/>
      <c r="Q44" s="87" t="s">
        <v>43</v>
      </c>
      <c r="R44" s="87">
        <v>0</v>
      </c>
      <c r="S44" s="88">
        <v>20.730385717855501</v>
      </c>
      <c r="T44" s="88">
        <v>119.125524457143</v>
      </c>
      <c r="U44" s="88">
        <v>244.67296540232701</v>
      </c>
      <c r="V44" s="88">
        <v>244.67296540232701</v>
      </c>
      <c r="W44" s="88">
        <v>332.64297849033397</v>
      </c>
      <c r="X44" s="88">
        <v>0</v>
      </c>
      <c r="Y44" s="88">
        <v>96.241999330629199</v>
      </c>
      <c r="Z44" s="88">
        <v>84.320431269851497</v>
      </c>
      <c r="AA44" s="88">
        <v>2.16066944589641</v>
      </c>
      <c r="AB44" s="88">
        <v>52151.351648178897</v>
      </c>
      <c r="AC44" s="88">
        <v>873.40187018998495</v>
      </c>
      <c r="AD44" s="88">
        <v>29.880414559113799</v>
      </c>
      <c r="AE44" s="88">
        <v>224.23105808942401</v>
      </c>
      <c r="AF44" s="88">
        <v>0</v>
      </c>
      <c r="AG44" s="88">
        <v>0</v>
      </c>
      <c r="AH44" s="88">
        <v>694.16020286356104</v>
      </c>
      <c r="AI44" s="88">
        <v>694.16020286356104</v>
      </c>
      <c r="AJ44" s="88">
        <v>176.96430581701699</v>
      </c>
      <c r="AK44" s="88">
        <v>244.59758600878899</v>
      </c>
      <c r="AL44" s="88">
        <v>8.8186827025577605E-2</v>
      </c>
      <c r="AM44" s="88">
        <v>582.85623446092404</v>
      </c>
      <c r="AN44" s="88">
        <v>0.41125409497191501</v>
      </c>
      <c r="AO44" s="88">
        <v>101.129206488788</v>
      </c>
      <c r="AP44" s="88">
        <v>30.465934848461099</v>
      </c>
      <c r="AQ44" s="88">
        <v>5733.8450439291901</v>
      </c>
      <c r="AR44" s="88">
        <v>19908.469175574701</v>
      </c>
      <c r="AS44" s="88">
        <v>2035.0893837322001</v>
      </c>
      <c r="AT44" s="88">
        <v>22120.522865123901</v>
      </c>
      <c r="AU44" s="88">
        <v>4.1905330625710801E-4</v>
      </c>
      <c r="AV44" s="88">
        <v>356.44518281130001</v>
      </c>
      <c r="AW44" s="88">
        <v>0</v>
      </c>
      <c r="AX44" s="88">
        <v>1534.47713936785</v>
      </c>
      <c r="AY44" s="88">
        <v>0.338320282877902</v>
      </c>
      <c r="AZ44" s="88">
        <v>1.8824942615660199E-3</v>
      </c>
      <c r="BA44" s="88">
        <v>274.46969227871898</v>
      </c>
      <c r="BB44" s="88">
        <v>0.37421128090969302</v>
      </c>
      <c r="BC44" s="88">
        <v>0</v>
      </c>
      <c r="BD44" s="88">
        <v>7.5593455096137996</v>
      </c>
      <c r="BE44" s="88">
        <v>896.51388602678799</v>
      </c>
      <c r="BF44" s="88">
        <v>790.30412930821399</v>
      </c>
      <c r="BG44" s="88">
        <v>106.209756718574</v>
      </c>
      <c r="BH44" s="88">
        <v>0</v>
      </c>
      <c r="BI44" s="88">
        <v>0</v>
      </c>
      <c r="BJ44" s="88">
        <v>248.69259929531401</v>
      </c>
      <c r="BK44" s="88">
        <v>0</v>
      </c>
      <c r="BL44" s="88">
        <v>37.787269772905198</v>
      </c>
      <c r="BM44" s="88">
        <v>16.637338102323099</v>
      </c>
      <c r="BN44" s="88">
        <v>1.55414924722994E-2</v>
      </c>
      <c r="BO44" s="88">
        <v>151.22643550801601</v>
      </c>
      <c r="BP44" s="88">
        <v>4.3826023001784504</v>
      </c>
      <c r="BQ44" s="88">
        <v>8.6808565738895494E-3</v>
      </c>
      <c r="BR44" s="88">
        <v>53.192775702276798</v>
      </c>
      <c r="BS44" s="88">
        <v>3.6731949625089601E-5</v>
      </c>
      <c r="BT44" s="88">
        <v>2464.3181526206799</v>
      </c>
      <c r="BU44" s="88">
        <v>682.82081598327102</v>
      </c>
      <c r="BV44" s="88">
        <v>0</v>
      </c>
      <c r="BW44" s="88">
        <v>0</v>
      </c>
      <c r="BX44" s="88">
        <v>92.261440301115599</v>
      </c>
      <c r="BY44" s="88">
        <v>0</v>
      </c>
      <c r="BZ44" s="88">
        <v>25.298459748675999</v>
      </c>
      <c r="CA44" s="88">
        <v>5683.6617887285302</v>
      </c>
      <c r="CB44" s="88">
        <v>98.924662251288595</v>
      </c>
      <c r="CE44" s="34">
        <f t="shared" si="12"/>
        <v>8.0000055557468749E-3</v>
      </c>
      <c r="CF44" s="79">
        <f t="shared" si="13"/>
        <v>-1.40181259252051E-3</v>
      </c>
      <c r="CG44" s="79"/>
      <c r="CH44" s="79">
        <f t="shared" si="14"/>
        <v>-1.4066944327278297E-3</v>
      </c>
      <c r="CI44" s="79">
        <f t="shared" si="15"/>
        <v>-1.3370813442417917E-3</v>
      </c>
      <c r="CJ44" s="79">
        <f t="shared" si="16"/>
        <v>-1.3283988817491231E-3</v>
      </c>
      <c r="CK44" s="79">
        <f t="shared" si="17"/>
        <v>-1.4059921274443502E-3</v>
      </c>
      <c r="CL44" s="79">
        <f t="shared" si="18"/>
        <v>-1.4025151435627812E-3</v>
      </c>
      <c r="CM44" s="79"/>
      <c r="CN44" s="72">
        <f t="shared" si="19"/>
        <v>0.14163848349173663</v>
      </c>
      <c r="CO44" s="79"/>
      <c r="CP44" s="72">
        <f t="shared" si="20"/>
        <v>0.15152320536813063</v>
      </c>
      <c r="CQ44" s="79">
        <f t="shared" si="21"/>
        <v>-1.4040037185902448E-3</v>
      </c>
      <c r="CR44" s="79">
        <f t="shared" si="22"/>
        <v>-1.4018721250968241E-3</v>
      </c>
      <c r="CS44" s="72">
        <f t="shared" si="23"/>
        <v>-0.45018161230820009</v>
      </c>
    </row>
    <row r="45" spans="1:97" x14ac:dyDescent="0.25">
      <c r="A45" s="87" t="s">
        <v>44</v>
      </c>
      <c r="B45" s="88">
        <v>6362.7667455000001</v>
      </c>
      <c r="C45" s="88"/>
      <c r="D45" s="88">
        <v>1544.2931341999999</v>
      </c>
      <c r="E45" s="88">
        <v>99.674471670000003</v>
      </c>
      <c r="F45" s="88">
        <v>83.416239556999997</v>
      </c>
      <c r="G45" s="88">
        <v>210.59033099000001</v>
      </c>
      <c r="H45" s="88">
        <v>629.56953639999995</v>
      </c>
      <c r="I45" s="84">
        <v>23.187419487</v>
      </c>
      <c r="J45" s="84">
        <v>10.805048553000001</v>
      </c>
      <c r="K45" s="84">
        <v>67.174692770999997</v>
      </c>
      <c r="L45" s="84">
        <v>9.6429246698999993</v>
      </c>
      <c r="M45" s="86">
        <v>13.105593526</v>
      </c>
      <c r="N45" s="86">
        <v>9.3934738066999994</v>
      </c>
      <c r="O45" s="84">
        <v>7.5760807463999997</v>
      </c>
      <c r="P45" s="88"/>
      <c r="Q45" s="87" t="s">
        <v>44</v>
      </c>
      <c r="R45" s="87">
        <v>0</v>
      </c>
      <c r="S45" s="88">
        <v>2.2785005594104799</v>
      </c>
      <c r="T45" s="88">
        <v>13.0875728903468</v>
      </c>
      <c r="U45" s="88">
        <v>27.029002962115001</v>
      </c>
      <c r="V45" s="88">
        <v>27.029002962115001</v>
      </c>
      <c r="W45" s="88">
        <v>36.665752961550197</v>
      </c>
      <c r="X45" s="88">
        <v>0</v>
      </c>
      <c r="Y45" s="88">
        <v>10.6438619611862</v>
      </c>
      <c r="Z45" s="88">
        <v>9.38056940227683</v>
      </c>
      <c r="AA45" s="88">
        <v>0.31711290217708199</v>
      </c>
      <c r="AB45" s="88">
        <v>6354.0221015867701</v>
      </c>
      <c r="AC45" s="88">
        <v>96.165875946054697</v>
      </c>
      <c r="AD45" s="88">
        <v>3.3066065107376201</v>
      </c>
      <c r="AE45" s="88">
        <v>24.746971743980701</v>
      </c>
      <c r="AF45" s="88">
        <v>0</v>
      </c>
      <c r="AG45" s="88">
        <v>0</v>
      </c>
      <c r="AH45" s="88">
        <v>76.368862577957799</v>
      </c>
      <c r="AI45" s="88">
        <v>76.368862577957799</v>
      </c>
      <c r="AJ45" s="88">
        <v>12.3373550153325</v>
      </c>
      <c r="AK45" s="88">
        <v>27.048942687497998</v>
      </c>
      <c r="AL45" s="88">
        <v>1.29427820178673E-2</v>
      </c>
      <c r="AM45" s="88">
        <v>64.146516016027505</v>
      </c>
      <c r="AN45" s="88">
        <v>5.6982520037495397E-2</v>
      </c>
      <c r="AO45" s="88">
        <v>11.115240339243501</v>
      </c>
      <c r="AP45" s="88">
        <v>3.3505571386148798</v>
      </c>
      <c r="AQ45" s="88">
        <v>634.24187563286398</v>
      </c>
      <c r="AR45" s="88">
        <v>1387.9533217667599</v>
      </c>
      <c r="AS45" s="88">
        <v>141.879515688319</v>
      </c>
      <c r="AT45" s="88">
        <v>1542.17019247041</v>
      </c>
      <c r="AU45" s="88">
        <v>5.8062359913950803E-5</v>
      </c>
      <c r="AV45" s="88">
        <v>39.2947253725998</v>
      </c>
      <c r="AW45" s="88">
        <v>0</v>
      </c>
      <c r="AX45" s="88">
        <v>171.066229295927</v>
      </c>
      <c r="AY45" s="88">
        <v>3.5658267852753299E-2</v>
      </c>
      <c r="AZ45" s="88">
        <v>2.4487837813184698E-4</v>
      </c>
      <c r="BA45" s="88">
        <v>28.959177442528201</v>
      </c>
      <c r="BB45" s="88">
        <v>3.9277892318545803E-2</v>
      </c>
      <c r="BC45" s="88">
        <v>0</v>
      </c>
      <c r="BD45" s="88">
        <v>0.79157206236875599</v>
      </c>
      <c r="BE45" s="88">
        <v>99.5435665250357</v>
      </c>
      <c r="BF45" s="88">
        <v>83.307673101312901</v>
      </c>
      <c r="BG45" s="88">
        <v>16.2358934237228</v>
      </c>
      <c r="BH45" s="88">
        <v>0</v>
      </c>
      <c r="BI45" s="88">
        <v>0</v>
      </c>
      <c r="BJ45" s="88">
        <v>26.132241073099699</v>
      </c>
      <c r="BK45" s="88">
        <v>0</v>
      </c>
      <c r="BL45" s="88">
        <v>4.0049989472929903</v>
      </c>
      <c r="BM45" s="88">
        <v>1.7421500788703499</v>
      </c>
      <c r="BN45" s="88">
        <v>2.1167706359838398E-3</v>
      </c>
      <c r="BO45" s="88">
        <v>16.0280998415979</v>
      </c>
      <c r="BP45" s="88">
        <v>0.48169685023255499</v>
      </c>
      <c r="BQ45" s="88">
        <v>1.2922538911434799E-3</v>
      </c>
      <c r="BR45" s="88">
        <v>5.57083881435429</v>
      </c>
      <c r="BS45" s="88">
        <v>4.7781239941169596E-6</v>
      </c>
      <c r="BT45" s="88">
        <v>210.30061831516099</v>
      </c>
      <c r="BU45" s="88">
        <v>76.231525139890493</v>
      </c>
      <c r="BV45" s="88">
        <v>0</v>
      </c>
      <c r="BW45" s="88">
        <v>0</v>
      </c>
      <c r="BX45" s="88">
        <v>10.323725496785601</v>
      </c>
      <c r="BY45" s="88">
        <v>0</v>
      </c>
      <c r="BZ45" s="88">
        <v>2.9250810400203</v>
      </c>
      <c r="CA45" s="88">
        <v>628.70415604534901</v>
      </c>
      <c r="CB45" s="88">
        <v>11.113252849239201</v>
      </c>
      <c r="CE45" s="34">
        <f t="shared" si="12"/>
        <v>7.9999957693185804E-3</v>
      </c>
      <c r="CF45" s="79">
        <f t="shared" si="13"/>
        <v>-1.3743461395020571E-3</v>
      </c>
      <c r="CG45" s="79"/>
      <c r="CH45" s="79">
        <f t="shared" si="14"/>
        <v>-1.3747012678973491E-3</v>
      </c>
      <c r="CI45" s="79">
        <f t="shared" si="15"/>
        <v>-1.3133267001173578E-3</v>
      </c>
      <c r="CJ45" s="79">
        <f t="shared" si="16"/>
        <v>-1.3015026362212243E-3</v>
      </c>
      <c r="CK45" s="79">
        <f t="shared" si="17"/>
        <v>-1.3757168882211437E-3</v>
      </c>
      <c r="CL45" s="79">
        <f t="shared" si="18"/>
        <v>-1.3745588129936365E-3</v>
      </c>
      <c r="CM45" s="79"/>
      <c r="CN45" s="72">
        <f t="shared" si="19"/>
        <v>0.13686954755864578</v>
      </c>
      <c r="CO45" s="79"/>
      <c r="CP45" s="72">
        <f t="shared" si="20"/>
        <v>0.15268351871909522</v>
      </c>
      <c r="CQ45" s="79">
        <f t="shared" si="21"/>
        <v>-1.3750339210084955E-3</v>
      </c>
      <c r="CR45" s="79">
        <f t="shared" si="22"/>
        <v>-1.3737627515355625E-3</v>
      </c>
      <c r="CS45" s="72">
        <f t="shared" si="23"/>
        <v>-0.55774532363491547</v>
      </c>
    </row>
    <row r="46" spans="1:97" x14ac:dyDescent="0.25">
      <c r="A46" s="87" t="s">
        <v>45</v>
      </c>
      <c r="B46" s="88">
        <v>839.55575618</v>
      </c>
      <c r="C46" s="88"/>
      <c r="D46" s="88">
        <v>173.73078992999999</v>
      </c>
      <c r="E46" s="88">
        <v>19.947065599999998</v>
      </c>
      <c r="F46" s="88">
        <v>17.272782716999998</v>
      </c>
      <c r="G46" s="88">
        <v>21.399008135999999</v>
      </c>
      <c r="H46" s="88">
        <v>80.809382769999999</v>
      </c>
      <c r="I46" s="84">
        <v>3.1441898137000002</v>
      </c>
      <c r="J46" s="84">
        <v>1.4846992848</v>
      </c>
      <c r="K46" s="84">
        <v>9.1161076933</v>
      </c>
      <c r="L46" s="84">
        <v>1.3099358978</v>
      </c>
      <c r="M46" s="86">
        <v>1.7807617359000001</v>
      </c>
      <c r="N46" s="86">
        <v>1.2841616782</v>
      </c>
      <c r="O46" s="84">
        <v>1.1246378370000001</v>
      </c>
      <c r="P46" s="88"/>
      <c r="Q46" s="87" t="s">
        <v>45</v>
      </c>
      <c r="R46" s="87">
        <v>0</v>
      </c>
      <c r="S46" s="88">
        <v>0.29650992672673099</v>
      </c>
      <c r="T46" s="88">
        <v>1.77821997535234</v>
      </c>
      <c r="U46" s="88">
        <v>3.4642851277461202</v>
      </c>
      <c r="V46" s="88">
        <v>3.4642851277461202</v>
      </c>
      <c r="W46" s="88">
        <v>4.7308143370343396</v>
      </c>
      <c r="X46" s="88">
        <v>0</v>
      </c>
      <c r="Y46" s="88">
        <v>1.36741644266081</v>
      </c>
      <c r="Z46" s="88">
        <v>1.2823281408523</v>
      </c>
      <c r="AA46" s="88">
        <v>2.1326043482901302E-2</v>
      </c>
      <c r="AB46" s="88">
        <v>838.35779886572197</v>
      </c>
      <c r="AC46" s="88">
        <v>12.4681542157125</v>
      </c>
      <c r="AD46" s="88">
        <v>0.42468608105540701</v>
      </c>
      <c r="AE46" s="88">
        <v>3.19292655942981</v>
      </c>
      <c r="AF46" s="88">
        <v>0</v>
      </c>
      <c r="AG46" s="88">
        <v>0</v>
      </c>
      <c r="AH46" s="88">
        <v>9.9098347878258508</v>
      </c>
      <c r="AI46" s="88">
        <v>9.9098347878258508</v>
      </c>
      <c r="AJ46" s="88">
        <v>1.3878633630185599</v>
      </c>
      <c r="AK46" s="88">
        <v>3.4779165045873701</v>
      </c>
      <c r="AL46" s="88">
        <v>8.7042020952088101E-4</v>
      </c>
      <c r="AM46" s="88">
        <v>8.3158932239865901</v>
      </c>
      <c r="AN46" s="88">
        <v>2.8401714232145999E-3</v>
      </c>
      <c r="AO46" s="88">
        <v>1.4464685412601801</v>
      </c>
      <c r="AP46" s="88">
        <v>0.43523763945673699</v>
      </c>
      <c r="AQ46" s="88">
        <v>81.409242899739297</v>
      </c>
      <c r="AR46" s="88">
        <v>156.13470260531199</v>
      </c>
      <c r="AS46" s="88">
        <v>15.9604088138141</v>
      </c>
      <c r="AT46" s="88">
        <v>173.482974782144</v>
      </c>
      <c r="AU46" s="88">
        <v>2.8941421228741402E-6</v>
      </c>
      <c r="AV46" s="88">
        <v>5.0799553544800604</v>
      </c>
      <c r="AW46" s="88">
        <v>0</v>
      </c>
      <c r="AX46" s="88">
        <v>21.6272173300285</v>
      </c>
      <c r="AY46" s="88">
        <v>7.3717487282086904E-3</v>
      </c>
      <c r="AZ46" s="88">
        <v>1.05821994739771E-5</v>
      </c>
      <c r="BA46" s="88">
        <v>5.94567833462854</v>
      </c>
      <c r="BB46" s="88">
        <v>8.2316243765053407E-3</v>
      </c>
      <c r="BC46" s="88">
        <v>0</v>
      </c>
      <c r="BD46" s="88">
        <v>0.167253875339649</v>
      </c>
      <c r="BE46" s="88">
        <v>19.919882944413398</v>
      </c>
      <c r="BF46" s="88">
        <v>17.249419177265601</v>
      </c>
      <c r="BG46" s="88">
        <v>2.6704637671478202</v>
      </c>
      <c r="BH46" s="88">
        <v>0</v>
      </c>
      <c r="BI46" s="88">
        <v>0</v>
      </c>
      <c r="BJ46" s="88">
        <v>5.4779604836940603</v>
      </c>
      <c r="BK46" s="88">
        <v>0</v>
      </c>
      <c r="BL46" s="88">
        <v>0.81928412517843596</v>
      </c>
      <c r="BM46" s="88">
        <v>0.36812107982385001</v>
      </c>
      <c r="BN46" s="88">
        <v>1.1113012417864E-4</v>
      </c>
      <c r="BO46" s="88">
        <v>3.2788417921372099</v>
      </c>
      <c r="BP46" s="88">
        <v>6.2684940989879603E-2</v>
      </c>
      <c r="BQ46" s="88">
        <v>8.9538948070129004E-5</v>
      </c>
      <c r="BR46" s="88">
        <v>1.1764646556104801</v>
      </c>
      <c r="BS46" s="88">
        <v>2.0647694089739101E-7</v>
      </c>
      <c r="BT46" s="88">
        <v>21.3684652256816</v>
      </c>
      <c r="BU46" s="88">
        <v>9.6170126074849591</v>
      </c>
      <c r="BV46" s="88">
        <v>0</v>
      </c>
      <c r="BW46" s="88">
        <v>0</v>
      </c>
      <c r="BX46" s="88">
        <v>1.29247890726061</v>
      </c>
      <c r="BY46" s="88">
        <v>0</v>
      </c>
      <c r="BZ46" s="88">
        <v>0.33650592121225498</v>
      </c>
      <c r="CA46" s="88">
        <v>80.6940986546294</v>
      </c>
      <c r="CB46" s="88">
        <v>1.3824625218508599</v>
      </c>
      <c r="CE46" s="34">
        <f t="shared" si="12"/>
        <v>7.999997491174032E-3</v>
      </c>
      <c r="CF46" s="79">
        <f t="shared" si="13"/>
        <v>-1.4268942895809141E-3</v>
      </c>
      <c r="CG46" s="79"/>
      <c r="CH46" s="79">
        <f t="shared" si="14"/>
        <v>-1.4264319407966675E-3</v>
      </c>
      <c r="CI46" s="79">
        <f t="shared" si="15"/>
        <v>-1.3627395694031275E-3</v>
      </c>
      <c r="CJ46" s="79">
        <f t="shared" si="16"/>
        <v>-1.3526216428000832E-3</v>
      </c>
      <c r="CK46" s="79">
        <f t="shared" si="17"/>
        <v>-1.4273049537756835E-3</v>
      </c>
      <c r="CL46" s="79">
        <f t="shared" si="18"/>
        <v>-1.4266179423585174E-3</v>
      </c>
      <c r="CM46" s="79"/>
      <c r="CN46" s="72">
        <f t="shared" si="19"/>
        <v>8.7068639514780041E-2</v>
      </c>
      <c r="CO46" s="79"/>
      <c r="CP46" s="72">
        <f t="shared" si="20"/>
        <v>0.10422849216475616</v>
      </c>
      <c r="CQ46" s="79">
        <f t="shared" si="21"/>
        <v>-1.4273445438648072E-3</v>
      </c>
      <c r="CR46" s="79">
        <f t="shared" si="22"/>
        <v>-1.4278088022920471E-3</v>
      </c>
      <c r="CS46" s="72">
        <f t="shared" si="23"/>
        <v>-0.61299751338818154</v>
      </c>
    </row>
    <row r="47" spans="1:97" x14ac:dyDescent="0.25">
      <c r="A47" s="87" t="s">
        <v>46</v>
      </c>
      <c r="B47" s="88">
        <v>16698.819636</v>
      </c>
      <c r="C47" s="88"/>
      <c r="D47" s="88">
        <v>4761.6516712000002</v>
      </c>
      <c r="E47" s="88">
        <v>277.16391102</v>
      </c>
      <c r="F47" s="88">
        <v>252.8239839</v>
      </c>
      <c r="G47" s="88">
        <v>633.96969357</v>
      </c>
      <c r="H47" s="88">
        <v>3532.952961</v>
      </c>
      <c r="I47" s="84">
        <v>144.17414762999999</v>
      </c>
      <c r="J47" s="84">
        <v>59.032870289000002</v>
      </c>
      <c r="K47" s="84">
        <v>415.91815656</v>
      </c>
      <c r="L47" s="84">
        <v>60.653787872999999</v>
      </c>
      <c r="M47" s="86">
        <v>82.320192574000004</v>
      </c>
      <c r="N47" s="86">
        <v>57.171639681000002</v>
      </c>
      <c r="O47" s="84">
        <v>24.392420223999999</v>
      </c>
      <c r="P47" s="88"/>
      <c r="Q47" s="87" t="s">
        <v>46</v>
      </c>
      <c r="R47" s="87">
        <v>0</v>
      </c>
      <c r="S47" s="88">
        <v>12.9929438516406</v>
      </c>
      <c r="T47" s="88">
        <v>82.202613566287098</v>
      </c>
      <c r="U47" s="88">
        <v>152.05985207487501</v>
      </c>
      <c r="V47" s="88">
        <v>152.05985207487501</v>
      </c>
      <c r="W47" s="88">
        <v>207.49842885715</v>
      </c>
      <c r="X47" s="88">
        <v>0</v>
      </c>
      <c r="Y47" s="88">
        <v>59.761540892758802</v>
      </c>
      <c r="Z47" s="88">
        <v>57.0900430863351</v>
      </c>
      <c r="AA47" s="88">
        <v>0.68967191551136198</v>
      </c>
      <c r="AB47" s="88">
        <v>16674.9919391449</v>
      </c>
      <c r="AC47" s="88">
        <v>545.96749718218098</v>
      </c>
      <c r="AD47" s="88">
        <v>18.540615737161399</v>
      </c>
      <c r="AE47" s="88">
        <v>139.675439823603</v>
      </c>
      <c r="AF47" s="88">
        <v>0</v>
      </c>
      <c r="AG47" s="88">
        <v>0</v>
      </c>
      <c r="AH47" s="88">
        <v>434.38182397509098</v>
      </c>
      <c r="AI47" s="88">
        <v>434.38182397509098</v>
      </c>
      <c r="AJ47" s="88">
        <v>38.038831080021097</v>
      </c>
      <c r="AK47" s="88">
        <v>151.920507891233</v>
      </c>
      <c r="AL47" s="88">
        <v>2.8148627155125401E-2</v>
      </c>
      <c r="AM47" s="88">
        <v>364.521380425904</v>
      </c>
      <c r="AN47" s="88">
        <v>0.146536309024065</v>
      </c>
      <c r="AO47" s="88">
        <v>63.383651737964001</v>
      </c>
      <c r="AP47" s="88">
        <v>19.075705321156001</v>
      </c>
      <c r="AQ47" s="88">
        <v>3559.1808625284302</v>
      </c>
      <c r="AR47" s="88">
        <v>4279.3708448984198</v>
      </c>
      <c r="AS47" s="88">
        <v>437.446830841262</v>
      </c>
      <c r="AT47" s="88">
        <v>4754.8565068197004</v>
      </c>
      <c r="AU47" s="88">
        <v>1.4931377945828501E-4</v>
      </c>
      <c r="AV47" s="88">
        <v>222.39223096512299</v>
      </c>
      <c r="AW47" s="88">
        <v>0</v>
      </c>
      <c r="AX47" s="88">
        <v>941.39093171313903</v>
      </c>
      <c r="AY47" s="88">
        <v>0.108220088331905</v>
      </c>
      <c r="AZ47" s="88">
        <v>7.85376145386773E-4</v>
      </c>
      <c r="BA47" s="88">
        <v>88.061753016749606</v>
      </c>
      <c r="BB47" s="88">
        <v>0.119343328545886</v>
      </c>
      <c r="BC47" s="88">
        <v>0</v>
      </c>
      <c r="BD47" s="88">
        <v>2.4059676064826898</v>
      </c>
      <c r="BE47" s="88">
        <v>276.78689585913202</v>
      </c>
      <c r="BF47" s="88">
        <v>252.48170082231999</v>
      </c>
      <c r="BG47" s="88">
        <v>24.3051950368116</v>
      </c>
      <c r="BH47" s="88">
        <v>0</v>
      </c>
      <c r="BI47" s="88">
        <v>0</v>
      </c>
      <c r="BJ47" s="88">
        <v>79.167338127195606</v>
      </c>
      <c r="BK47" s="88">
        <v>0</v>
      </c>
      <c r="BL47" s="88">
        <v>12.0714254183744</v>
      </c>
      <c r="BM47" s="88">
        <v>5.2952054793123704</v>
      </c>
      <c r="BN47" s="88">
        <v>6.0117498052326699E-3</v>
      </c>
      <c r="BO47" s="88">
        <v>48.310319481880697</v>
      </c>
      <c r="BP47" s="88">
        <v>2.7468338285024498</v>
      </c>
      <c r="BQ47" s="88">
        <v>2.8122710885706802E-3</v>
      </c>
      <c r="BR47" s="88">
        <v>16.932503554163699</v>
      </c>
      <c r="BS47" s="88">
        <v>1.5324244445046999E-5</v>
      </c>
      <c r="BT47" s="88">
        <v>633.06499735678005</v>
      </c>
      <c r="BU47" s="88">
        <v>418.044493927806</v>
      </c>
      <c r="BV47" s="88">
        <v>0</v>
      </c>
      <c r="BW47" s="88">
        <v>0</v>
      </c>
      <c r="BX47" s="88">
        <v>56.256450078772303</v>
      </c>
      <c r="BY47" s="88">
        <v>0</v>
      </c>
      <c r="BZ47" s="88">
        <v>14.5870136287229</v>
      </c>
      <c r="CA47" s="88">
        <v>3527.9118645517701</v>
      </c>
      <c r="CB47" s="88">
        <v>59.967805913475402</v>
      </c>
      <c r="CE47" s="34">
        <f t="shared" si="12"/>
        <v>7.9999955888181949E-3</v>
      </c>
      <c r="CF47" s="79">
        <f t="shared" si="13"/>
        <v>-1.4269090495313335E-3</v>
      </c>
      <c r="CG47" s="79"/>
      <c r="CH47" s="79">
        <f t="shared" si="14"/>
        <v>-1.4270603667629039E-3</v>
      </c>
      <c r="CI47" s="79">
        <f t="shared" si="15"/>
        <v>-1.3602606467794385E-3</v>
      </c>
      <c r="CJ47" s="79">
        <f t="shared" si="16"/>
        <v>-1.3538394277316358E-3</v>
      </c>
      <c r="CK47" s="79">
        <f t="shared" si="17"/>
        <v>-1.4270338509802239E-3</v>
      </c>
      <c r="CL47" s="79">
        <f t="shared" si="18"/>
        <v>-1.426879017037056E-3</v>
      </c>
      <c r="CM47" s="79"/>
      <c r="CN47" s="72">
        <f t="shared" si="19"/>
        <v>4.4392549649193848E-2</v>
      </c>
      <c r="CO47" s="79"/>
      <c r="CP47" s="72">
        <f t="shared" si="20"/>
        <v>4.5007310519170396E-2</v>
      </c>
      <c r="CQ47" s="79">
        <f t="shared" si="21"/>
        <v>-1.4283130789230103E-3</v>
      </c>
      <c r="CR47" s="79">
        <f t="shared" si="22"/>
        <v>-1.4272215231220446E-3</v>
      </c>
      <c r="CS47" s="72">
        <f t="shared" si="23"/>
        <v>-0.21796586210058883</v>
      </c>
    </row>
    <row r="48" spans="1:97" x14ac:dyDescent="0.25">
      <c r="A48" s="87" t="s">
        <v>47</v>
      </c>
      <c r="B48" s="88">
        <v>16727.647548000001</v>
      </c>
      <c r="C48" s="88"/>
      <c r="D48" s="88">
        <v>3756.5246375000002</v>
      </c>
      <c r="E48" s="88">
        <v>332.25031818000002</v>
      </c>
      <c r="F48" s="88">
        <v>283.89767759</v>
      </c>
      <c r="G48" s="88">
        <v>490.40626724999998</v>
      </c>
      <c r="H48" s="88">
        <v>1547.7842879</v>
      </c>
      <c r="I48" s="84">
        <v>58.384830397999998</v>
      </c>
      <c r="J48" s="84">
        <v>27.587069633999999</v>
      </c>
      <c r="K48" s="84">
        <v>169.26560011999999</v>
      </c>
      <c r="L48" s="84">
        <v>24.272291574</v>
      </c>
      <c r="M48" s="86">
        <v>32.995248246999999</v>
      </c>
      <c r="N48" s="86">
        <v>23.777414031999999</v>
      </c>
      <c r="O48" s="84">
        <v>20.834053766</v>
      </c>
      <c r="P48" s="88"/>
      <c r="Q48" s="87" t="s">
        <v>47</v>
      </c>
      <c r="R48" s="87">
        <v>0</v>
      </c>
      <c r="S48" s="88">
        <v>5.6363823738131398</v>
      </c>
      <c r="T48" s="88">
        <v>32.950723244268097</v>
      </c>
      <c r="U48" s="88">
        <v>66.563575162836798</v>
      </c>
      <c r="V48" s="88">
        <v>66.563575162836798</v>
      </c>
      <c r="W48" s="88">
        <v>90.472432784677295</v>
      </c>
      <c r="X48" s="88">
        <v>0</v>
      </c>
      <c r="Y48" s="88">
        <v>26.172010857476199</v>
      </c>
      <c r="Z48" s="88">
        <v>23.74539885419</v>
      </c>
      <c r="AA48" s="88">
        <v>0.59045473410468696</v>
      </c>
      <c r="AB48" s="88">
        <v>16705.1305786757</v>
      </c>
      <c r="AC48" s="88">
        <v>237.48285436362201</v>
      </c>
      <c r="AD48" s="88">
        <v>8.1250394706321192</v>
      </c>
      <c r="AE48" s="88">
        <v>60.973790284611397</v>
      </c>
      <c r="AF48" s="88">
        <v>0</v>
      </c>
      <c r="AG48" s="88">
        <v>0</v>
      </c>
      <c r="AH48" s="88">
        <v>188.75650258697701</v>
      </c>
      <c r="AI48" s="88">
        <v>188.75650258697701</v>
      </c>
      <c r="AJ48" s="88">
        <v>30.011584387855301</v>
      </c>
      <c r="AK48" s="88">
        <v>66.511340078466603</v>
      </c>
      <c r="AL48" s="88">
        <v>2.4099197908054801E-2</v>
      </c>
      <c r="AM48" s="88">
        <v>158.49560536599299</v>
      </c>
      <c r="AN48" s="88">
        <v>0.11519553329004401</v>
      </c>
      <c r="AO48" s="88">
        <v>27.496061655708601</v>
      </c>
      <c r="AP48" s="88">
        <v>8.28397790232831</v>
      </c>
      <c r="AQ48" s="88">
        <v>1559.34395771094</v>
      </c>
      <c r="AR48" s="88">
        <v>3376.2944489928</v>
      </c>
      <c r="AS48" s="88">
        <v>345.13273834725902</v>
      </c>
      <c r="AT48" s="88">
        <v>3751.4387717279201</v>
      </c>
      <c r="AU48" s="88">
        <v>1.17380315883636E-4</v>
      </c>
      <c r="AV48" s="88">
        <v>96.926065318806906</v>
      </c>
      <c r="AW48" s="88">
        <v>0</v>
      </c>
      <c r="AX48" s="88">
        <v>417.355570219583</v>
      </c>
      <c r="AY48" s="88">
        <v>0.121342376776511</v>
      </c>
      <c r="AZ48" s="88">
        <v>5.2673849913170896E-4</v>
      </c>
      <c r="BA48" s="88">
        <v>98.295452176898905</v>
      </c>
      <c r="BB48" s="88">
        <v>0.13464138839376699</v>
      </c>
      <c r="BC48" s="88">
        <v>0</v>
      </c>
      <c r="BD48" s="88">
        <v>2.7249845004050899</v>
      </c>
      <c r="BE48" s="88">
        <v>331.823931473279</v>
      </c>
      <c r="BF48" s="88">
        <v>283.53635852829001</v>
      </c>
      <c r="BG48" s="88">
        <v>48.287572944989101</v>
      </c>
      <c r="BH48" s="88">
        <v>0</v>
      </c>
      <c r="BI48" s="88">
        <v>0</v>
      </c>
      <c r="BJ48" s="88">
        <v>89.473597018138506</v>
      </c>
      <c r="BK48" s="88">
        <v>0</v>
      </c>
      <c r="BL48" s="88">
        <v>13.516231537337999</v>
      </c>
      <c r="BM48" s="88">
        <v>5.9974642081824499</v>
      </c>
      <c r="BN48" s="88">
        <v>4.3276540895826098E-3</v>
      </c>
      <c r="BO48" s="88">
        <v>54.092817471188297</v>
      </c>
      <c r="BP48" s="88">
        <v>1.1915867436104399</v>
      </c>
      <c r="BQ48" s="88">
        <v>2.3929499114149801E-3</v>
      </c>
      <c r="BR48" s="88">
        <v>19.172570230438101</v>
      </c>
      <c r="BS48" s="88">
        <v>1.0278030167471899E-5</v>
      </c>
      <c r="BT48" s="88">
        <v>489.74277467039298</v>
      </c>
      <c r="BU48" s="88">
        <v>185.70989718391101</v>
      </c>
      <c r="BV48" s="88">
        <v>0</v>
      </c>
      <c r="BW48" s="88">
        <v>0</v>
      </c>
      <c r="BX48" s="88">
        <v>25.101132896428901</v>
      </c>
      <c r="BY48" s="88">
        <v>0</v>
      </c>
      <c r="BZ48" s="88">
        <v>6.8982258760801498</v>
      </c>
      <c r="CA48" s="88">
        <v>1545.6993801947699</v>
      </c>
      <c r="CB48" s="88">
        <v>26.912109549189001</v>
      </c>
      <c r="CE48" s="34">
        <f t="shared" si="12"/>
        <v>8.000019782818394E-3</v>
      </c>
      <c r="CF48" s="79">
        <f t="shared" si="13"/>
        <v>-1.3460930031965418E-3</v>
      </c>
      <c r="CG48" s="79"/>
      <c r="CH48" s="79">
        <f t="shared" si="14"/>
        <v>-1.3538752604760652E-3</v>
      </c>
      <c r="CI48" s="79">
        <f t="shared" si="15"/>
        <v>-1.2833297167529547E-3</v>
      </c>
      <c r="CJ48" s="79">
        <f t="shared" si="16"/>
        <v>-1.2727087617525436E-3</v>
      </c>
      <c r="CK48" s="79">
        <f t="shared" si="17"/>
        <v>-1.3529447397310139E-3</v>
      </c>
      <c r="CL48" s="79">
        <f t="shared" si="18"/>
        <v>-1.3470273096381133E-3</v>
      </c>
      <c r="CM48" s="79"/>
      <c r="CN48" s="72">
        <f t="shared" si="19"/>
        <v>0.1151498145704682</v>
      </c>
      <c r="CO48" s="79"/>
      <c r="CP48" s="72">
        <f t="shared" si="20"/>
        <v>0.13281688182923115</v>
      </c>
      <c r="CQ48" s="79">
        <f t="shared" si="21"/>
        <v>-1.3494368158284815E-3</v>
      </c>
      <c r="CR48" s="79">
        <f t="shared" si="22"/>
        <v>-1.3464533093006906E-3</v>
      </c>
      <c r="CS48" s="72">
        <f t="shared" si="23"/>
        <v>-0.60238281059602072</v>
      </c>
    </row>
    <row r="49" spans="1:97" x14ac:dyDescent="0.25">
      <c r="A49" s="87" t="s">
        <v>48</v>
      </c>
      <c r="B49" s="88">
        <v>1739.6353059999999</v>
      </c>
      <c r="C49" s="88"/>
      <c r="D49" s="88">
        <v>465.63012058999999</v>
      </c>
      <c r="E49" s="88">
        <v>50.818730858999999</v>
      </c>
      <c r="F49" s="88">
        <v>45.057433521999997</v>
      </c>
      <c r="G49" s="88">
        <v>49.911841361</v>
      </c>
      <c r="H49" s="88">
        <v>238.68749704999999</v>
      </c>
      <c r="I49" s="84">
        <v>9.7038825287999995</v>
      </c>
      <c r="J49" s="84">
        <v>4.3088988392000003</v>
      </c>
      <c r="K49" s="84">
        <v>28.072231593000001</v>
      </c>
      <c r="L49" s="84">
        <v>4.0609842527</v>
      </c>
      <c r="M49" s="86">
        <v>5.5170580702000001</v>
      </c>
      <c r="N49" s="86">
        <v>3.9131943183</v>
      </c>
      <c r="O49" s="84">
        <v>2.7235102215000002</v>
      </c>
      <c r="P49" s="88"/>
      <c r="Q49" s="87" t="s">
        <v>48</v>
      </c>
      <c r="R49" s="87">
        <v>0</v>
      </c>
      <c r="S49" s="88">
        <v>0.87754580153905004</v>
      </c>
      <c r="T49" s="88">
        <v>5.5091849760766403</v>
      </c>
      <c r="U49" s="88">
        <v>10.251397048058401</v>
      </c>
      <c r="V49" s="88">
        <v>10.251397048058401</v>
      </c>
      <c r="W49" s="88">
        <v>14.0001210101511</v>
      </c>
      <c r="X49" s="88">
        <v>0</v>
      </c>
      <c r="Y49" s="88">
        <v>4.0384888898610702</v>
      </c>
      <c r="Z49" s="88">
        <v>3.9076120951257902</v>
      </c>
      <c r="AA49" s="88">
        <v>5.1359562248127599E-2</v>
      </c>
      <c r="AB49" s="88">
        <v>1737.15313269597</v>
      </c>
      <c r="AC49" s="88">
        <v>36.879359117251298</v>
      </c>
      <c r="AD49" s="88">
        <v>1.2535811869026201</v>
      </c>
      <c r="AE49" s="88">
        <v>9.4368099688885305</v>
      </c>
      <c r="AF49" s="88">
        <v>0</v>
      </c>
      <c r="AG49" s="88">
        <v>0</v>
      </c>
      <c r="AH49" s="88">
        <v>29.328202757153299</v>
      </c>
      <c r="AI49" s="88">
        <v>29.328202757153299</v>
      </c>
      <c r="AJ49" s="88">
        <v>3.7197273610178199</v>
      </c>
      <c r="AK49" s="88">
        <v>10.26956777883</v>
      </c>
      <c r="AL49" s="88">
        <v>2.09620973459079E-3</v>
      </c>
      <c r="AM49" s="88">
        <v>24.609698128603299</v>
      </c>
      <c r="AN49" s="88">
        <v>8.2828116689395003E-3</v>
      </c>
      <c r="AO49" s="88">
        <v>4.2809387177789402</v>
      </c>
      <c r="AP49" s="88">
        <v>1.2880985124604001</v>
      </c>
      <c r="AQ49" s="88">
        <v>240.46015379983101</v>
      </c>
      <c r="AR49" s="88">
        <v>418.46913869866597</v>
      </c>
      <c r="AS49" s="88">
        <v>42.776857847951099</v>
      </c>
      <c r="AT49" s="88">
        <v>464.965723907636</v>
      </c>
      <c r="AU49" s="88">
        <v>8.4399114651479994E-6</v>
      </c>
      <c r="AV49" s="88">
        <v>15.021415372464</v>
      </c>
      <c r="AW49" s="88">
        <v>0</v>
      </c>
      <c r="AX49" s="88">
        <v>63.6823750531481</v>
      </c>
      <c r="AY49" s="88">
        <v>1.9236574048677998E-2</v>
      </c>
      <c r="AZ49" s="88">
        <v>3.3808287459977797E-5</v>
      </c>
      <c r="BA49" s="88">
        <v>15.5263076864035</v>
      </c>
      <c r="BB49" s="88">
        <v>2.14724169579413E-2</v>
      </c>
      <c r="BC49" s="88">
        <v>0</v>
      </c>
      <c r="BD49" s="88">
        <v>0.436159057893373</v>
      </c>
      <c r="BE49" s="88">
        <v>50.749567580274302</v>
      </c>
      <c r="BF49" s="88">
        <v>44.996490606746399</v>
      </c>
      <c r="BG49" s="88">
        <v>5.7530769735279996</v>
      </c>
      <c r="BH49" s="88">
        <v>0</v>
      </c>
      <c r="BI49" s="88">
        <v>0</v>
      </c>
      <c r="BJ49" s="88">
        <v>14.280765144353101</v>
      </c>
      <c r="BK49" s="88">
        <v>0</v>
      </c>
      <c r="BL49" s="88">
        <v>2.1359066490671701</v>
      </c>
      <c r="BM49" s="88">
        <v>0.95997094285950502</v>
      </c>
      <c r="BN49" s="88">
        <v>3.1306257514950102E-4</v>
      </c>
      <c r="BO49" s="88">
        <v>8.5480890765499797</v>
      </c>
      <c r="BP49" s="88">
        <v>0.185521335960042</v>
      </c>
      <c r="BQ49" s="88">
        <v>2.1410272169623601E-4</v>
      </c>
      <c r="BR49" s="88">
        <v>3.06802142536527</v>
      </c>
      <c r="BS49" s="88">
        <v>6.5966348234924502E-7</v>
      </c>
      <c r="BT49" s="88">
        <v>49.840640170478999</v>
      </c>
      <c r="BU49" s="88">
        <v>28.295200784303901</v>
      </c>
      <c r="BV49" s="88">
        <v>0</v>
      </c>
      <c r="BW49" s="88">
        <v>0</v>
      </c>
      <c r="BX49" s="88">
        <v>3.8032510504280199</v>
      </c>
      <c r="BY49" s="88">
        <v>0</v>
      </c>
      <c r="BZ49" s="88">
        <v>0.98250449738549295</v>
      </c>
      <c r="CA49" s="88">
        <v>238.34689501325499</v>
      </c>
      <c r="CB49" s="88">
        <v>4.0595690470252697</v>
      </c>
      <c r="CE49" s="34">
        <f t="shared" si="12"/>
        <v>8.000003376069785E-3</v>
      </c>
      <c r="CF49" s="79">
        <f t="shared" si="13"/>
        <v>-1.4268354381339837E-3</v>
      </c>
      <c r="CG49" s="79"/>
      <c r="CH49" s="79">
        <f t="shared" si="14"/>
        <v>-1.4268765120308982E-3</v>
      </c>
      <c r="CI49" s="79">
        <f t="shared" si="15"/>
        <v>-1.3609800472505812E-3</v>
      </c>
      <c r="CJ49" s="79">
        <f t="shared" si="16"/>
        <v>-1.3525607317123765E-3</v>
      </c>
      <c r="CK49" s="79">
        <f t="shared" si="17"/>
        <v>-1.4265390452342028E-3</v>
      </c>
      <c r="CL49" s="79">
        <f t="shared" si="18"/>
        <v>-1.4269789618416753E-3</v>
      </c>
      <c r="CM49" s="79"/>
      <c r="CN49" s="72">
        <f t="shared" si="19"/>
        <v>4.47406954446216E-2</v>
      </c>
      <c r="CO49" s="79"/>
      <c r="CP49" s="72">
        <f t="shared" si="20"/>
        <v>5.4162846096411366E-2</v>
      </c>
      <c r="CQ49" s="79">
        <f t="shared" si="21"/>
        <v>-1.4270457231338118E-3</v>
      </c>
      <c r="CR49" s="79">
        <f t="shared" si="22"/>
        <v>-1.4265131552768961E-3</v>
      </c>
      <c r="CS49" s="72">
        <f t="shared" si="23"/>
        <v>-0.52704472988870699</v>
      </c>
    </row>
    <row r="50" spans="1:97" x14ac:dyDescent="0.25">
      <c r="A50" s="87" t="s">
        <v>49</v>
      </c>
      <c r="B50" s="88">
        <v>7848.8109476</v>
      </c>
      <c r="C50" s="88"/>
      <c r="D50" s="88">
        <v>877.4946612</v>
      </c>
      <c r="E50" s="88">
        <v>165.70743845999999</v>
      </c>
      <c r="F50" s="88">
        <v>136.10639119000001</v>
      </c>
      <c r="G50" s="88">
        <v>126.62544501000001</v>
      </c>
      <c r="H50" s="88">
        <v>473.00617297000002</v>
      </c>
      <c r="I50" s="84">
        <v>16.855306193000001</v>
      </c>
      <c r="J50" s="84">
        <v>9.4158470170000008</v>
      </c>
      <c r="K50" s="84">
        <v>49.205228365000004</v>
      </c>
      <c r="L50" s="84">
        <v>6.9072953826000001</v>
      </c>
      <c r="M50" s="86">
        <v>9.4132754298000005</v>
      </c>
      <c r="N50" s="86">
        <v>7.1406599239000004</v>
      </c>
      <c r="O50" s="84">
        <v>10.578945574</v>
      </c>
      <c r="P50" s="88"/>
      <c r="Q50" s="87" t="s">
        <v>49</v>
      </c>
      <c r="R50" s="87">
        <v>0</v>
      </c>
      <c r="S50" s="88">
        <v>1.72088070738734</v>
      </c>
      <c r="T50" s="88">
        <v>9.4000791982918894</v>
      </c>
      <c r="U50" s="88">
        <v>20.3075053365359</v>
      </c>
      <c r="V50" s="88">
        <v>20.3075053365359</v>
      </c>
      <c r="W50" s="88">
        <v>27.610880133319</v>
      </c>
      <c r="X50" s="88">
        <v>0</v>
      </c>
      <c r="Y50" s="88">
        <v>7.9989856663506496</v>
      </c>
      <c r="Z50" s="88">
        <v>7.13064966124296</v>
      </c>
      <c r="AA50" s="88">
        <v>0.19325795809743199</v>
      </c>
      <c r="AB50" s="88">
        <v>7837.8083504908</v>
      </c>
      <c r="AC50" s="88">
        <v>72.527207524055498</v>
      </c>
      <c r="AD50" s="88">
        <v>2.48435934203617</v>
      </c>
      <c r="AE50" s="88">
        <v>18.628677411302199</v>
      </c>
      <c r="AF50" s="88">
        <v>0</v>
      </c>
      <c r="AG50" s="88">
        <v>0</v>
      </c>
      <c r="AH50" s="88">
        <v>57.622182984499297</v>
      </c>
      <c r="AI50" s="88">
        <v>57.622182984499297</v>
      </c>
      <c r="AJ50" s="88">
        <v>7.0101273592420403</v>
      </c>
      <c r="AK50" s="88">
        <v>20.332338470510301</v>
      </c>
      <c r="AL50" s="88">
        <v>7.8878062531640408E-3</v>
      </c>
      <c r="AM50" s="88">
        <v>48.383536268731397</v>
      </c>
      <c r="AN50" s="88">
        <v>3.3843115043388203E-2</v>
      </c>
      <c r="AO50" s="88">
        <v>8.3950011983978499</v>
      </c>
      <c r="AP50" s="88">
        <v>2.52899824605257</v>
      </c>
      <c r="AQ50" s="88">
        <v>476.51278468118301</v>
      </c>
      <c r="AR50" s="88">
        <v>788.63770947403202</v>
      </c>
      <c r="AS50" s="88">
        <v>80.616270275103702</v>
      </c>
      <c r="AT50" s="88">
        <v>876.26410710837797</v>
      </c>
      <c r="AU50" s="88">
        <v>3.4485201616042403E-5</v>
      </c>
      <c r="AV50" s="88">
        <v>29.603809444838099</v>
      </c>
      <c r="AW50" s="88">
        <v>0</v>
      </c>
      <c r="AX50" s="88">
        <v>127.756975544889</v>
      </c>
      <c r="AY50" s="88">
        <v>5.8131015370624498E-2</v>
      </c>
      <c r="AZ50" s="88">
        <v>1.49376844632131E-4</v>
      </c>
      <c r="BA50" s="88">
        <v>46.974530821276801</v>
      </c>
      <c r="BB50" s="88">
        <v>6.4769844210387006E-2</v>
      </c>
      <c r="BC50" s="88">
        <v>0</v>
      </c>
      <c r="BD50" s="88">
        <v>1.31417557984314</v>
      </c>
      <c r="BE50" s="88">
        <v>165.48525986927601</v>
      </c>
      <c r="BF50" s="88">
        <v>135.92570257060001</v>
      </c>
      <c r="BG50" s="88">
        <v>29.559557298676602</v>
      </c>
      <c r="BH50" s="88">
        <v>0</v>
      </c>
      <c r="BI50" s="88">
        <v>0</v>
      </c>
      <c r="BJ50" s="88">
        <v>43.062617011083702</v>
      </c>
      <c r="BK50" s="88">
        <v>0</v>
      </c>
      <c r="BL50" s="88">
        <v>6.4597094429471298</v>
      </c>
      <c r="BM50" s="88">
        <v>2.8924368479417102</v>
      </c>
      <c r="BN50" s="88">
        <v>1.28990443988822E-3</v>
      </c>
      <c r="BO50" s="88">
        <v>25.852282334804901</v>
      </c>
      <c r="BP50" s="88">
        <v>0.36381145338481702</v>
      </c>
      <c r="BQ50" s="88">
        <v>7.8596367541350397E-4</v>
      </c>
      <c r="BR50" s="88">
        <v>9.2448215134729903</v>
      </c>
      <c r="BS50" s="88">
        <v>2.9146886731195902E-6</v>
      </c>
      <c r="BT50" s="88">
        <v>126.447941872054</v>
      </c>
      <c r="BU50" s="88">
        <v>56.878315108883399</v>
      </c>
      <c r="BV50" s="88">
        <v>0</v>
      </c>
      <c r="BW50" s="88">
        <v>0</v>
      </c>
      <c r="BX50" s="88">
        <v>7.6834057441436299</v>
      </c>
      <c r="BY50" s="88">
        <v>0</v>
      </c>
      <c r="BZ50" s="88">
        <v>2.1137814427761001</v>
      </c>
      <c r="CA50" s="88">
        <v>472.343121254209</v>
      </c>
      <c r="CB50" s="88">
        <v>8.2487801859552601</v>
      </c>
      <c r="CE50" s="34">
        <f t="shared" si="12"/>
        <v>8.0000165502328562E-3</v>
      </c>
      <c r="CF50" s="79">
        <f t="shared" si="13"/>
        <v>-1.4018170628207522E-3</v>
      </c>
      <c r="CG50" s="79"/>
      <c r="CH50" s="79">
        <f t="shared" si="14"/>
        <v>-1.4023493771907467E-3</v>
      </c>
      <c r="CI50" s="79">
        <f t="shared" si="15"/>
        <v>-1.3407882759446333E-3</v>
      </c>
      <c r="CJ50" s="79">
        <f t="shared" si="16"/>
        <v>-1.3275542597244103E-3</v>
      </c>
      <c r="CK50" s="79">
        <f t="shared" si="17"/>
        <v>-1.4017967552413073E-3</v>
      </c>
      <c r="CL50" s="79">
        <f t="shared" si="18"/>
        <v>-1.4017823734259829E-3</v>
      </c>
      <c r="CM50" s="79"/>
      <c r="CN50" s="72">
        <f t="shared" si="19"/>
        <v>0.17105813547013893</v>
      </c>
      <c r="CO50" s="79"/>
      <c r="CP50" s="72">
        <f t="shared" si="20"/>
        <v>0.2153818149351906</v>
      </c>
      <c r="CQ50" s="79">
        <f t="shared" si="21"/>
        <v>-1.4018745766574776E-3</v>
      </c>
      <c r="CR50" s="79">
        <f t="shared" si="22"/>
        <v>-1.4018680015184266E-3</v>
      </c>
      <c r="CS50" s="72">
        <f t="shared" si="23"/>
        <v>-0.76094042375375115</v>
      </c>
    </row>
    <row r="51" spans="1:97" x14ac:dyDescent="0.25">
      <c r="A51" s="87" t="s">
        <v>50</v>
      </c>
      <c r="B51" s="88">
        <v>1475.4254329</v>
      </c>
      <c r="C51" s="88"/>
      <c r="D51" s="88">
        <v>293.35357624</v>
      </c>
      <c r="E51" s="88">
        <v>35.580257908999997</v>
      </c>
      <c r="F51" s="88">
        <v>30.734857279</v>
      </c>
      <c r="G51" s="88">
        <v>34.499423788999998</v>
      </c>
      <c r="H51" s="88">
        <v>165.74051129</v>
      </c>
      <c r="I51" s="84">
        <v>6.5962249751000002</v>
      </c>
      <c r="J51" s="84">
        <v>3.0124740426000001</v>
      </c>
      <c r="K51" s="84">
        <v>19.103553252000001</v>
      </c>
      <c r="L51" s="84">
        <v>2.7554761237999998</v>
      </c>
      <c r="M51" s="86">
        <v>3.7448108112999998</v>
      </c>
      <c r="N51" s="86">
        <v>2.6788720943</v>
      </c>
      <c r="O51" s="84">
        <v>2.1501262182000001</v>
      </c>
      <c r="P51" s="88"/>
      <c r="Q51" s="87" t="s">
        <v>50</v>
      </c>
      <c r="R51" s="87">
        <v>0</v>
      </c>
      <c r="S51" s="88">
        <v>0.61164840776146201</v>
      </c>
      <c r="T51" s="88">
        <v>3.73965570970979</v>
      </c>
      <c r="U51" s="88">
        <v>7.1273911253526903</v>
      </c>
      <c r="V51" s="88">
        <v>7.1273911253526903</v>
      </c>
      <c r="W51" s="88">
        <v>9.7444377402734794</v>
      </c>
      <c r="X51" s="88">
        <v>0</v>
      </c>
      <c r="Y51" s="88">
        <v>2.8045743686781299</v>
      </c>
      <c r="Z51" s="88">
        <v>2.6751932563923599</v>
      </c>
      <c r="AA51" s="88">
        <v>2.3072353198017499E-2</v>
      </c>
      <c r="AB51" s="88">
        <v>1473.3979385902501</v>
      </c>
      <c r="AC51" s="88">
        <v>25.678675562448401</v>
      </c>
      <c r="AD51" s="88">
        <v>0.87016185880034502</v>
      </c>
      <c r="AE51" s="88">
        <v>6.5616823332492302</v>
      </c>
      <c r="AF51" s="88">
        <v>0</v>
      </c>
      <c r="AG51" s="88">
        <v>0</v>
      </c>
      <c r="AH51" s="88">
        <v>20.432235059520998</v>
      </c>
      <c r="AI51" s="88">
        <v>20.432235059520998</v>
      </c>
      <c r="AJ51" s="88">
        <v>2.3436012499765702</v>
      </c>
      <c r="AK51" s="88">
        <v>7.1316756309064804</v>
      </c>
      <c r="AL51" s="88">
        <v>9.4172987212370798E-4</v>
      </c>
      <c r="AM51" s="88">
        <v>17.141757521750801</v>
      </c>
      <c r="AN51" s="88">
        <v>4.2376833655858696E-3</v>
      </c>
      <c r="AO51" s="88">
        <v>2.9838116689732499</v>
      </c>
      <c r="AP51" s="88">
        <v>0.89754088862918802</v>
      </c>
      <c r="AQ51" s="88">
        <v>166.982178978929</v>
      </c>
      <c r="AR51" s="88">
        <v>263.655388837337</v>
      </c>
      <c r="AS51" s="88">
        <v>26.951449374251101</v>
      </c>
      <c r="AT51" s="88">
        <v>292.950439461565</v>
      </c>
      <c r="AU51" s="88">
        <v>4.3181328043797801E-6</v>
      </c>
      <c r="AV51" s="88">
        <v>10.4520699467804</v>
      </c>
      <c r="AW51" s="88">
        <v>0</v>
      </c>
      <c r="AX51" s="88">
        <v>44.008012033816698</v>
      </c>
      <c r="AY51" s="88">
        <v>1.31247153777895E-2</v>
      </c>
      <c r="AZ51" s="88">
        <v>1.8853411033229101E-5</v>
      </c>
      <c r="BA51" s="88">
        <v>10.5922017471629</v>
      </c>
      <c r="BB51" s="88">
        <v>1.46683359182526E-2</v>
      </c>
      <c r="BC51" s="88">
        <v>0</v>
      </c>
      <c r="BD51" s="88">
        <v>0.29814794975666398</v>
      </c>
      <c r="BE51" s="88">
        <v>35.533665446111101</v>
      </c>
      <c r="BF51" s="88">
        <v>30.694922086157</v>
      </c>
      <c r="BG51" s="88">
        <v>4.8387433599541403</v>
      </c>
      <c r="BH51" s="88">
        <v>0</v>
      </c>
      <c r="BI51" s="88">
        <v>0</v>
      </c>
      <c r="BJ51" s="88">
        <v>9.7498567315376601</v>
      </c>
      <c r="BK51" s="88">
        <v>0</v>
      </c>
      <c r="BL51" s="88">
        <v>1.45404888198107</v>
      </c>
      <c r="BM51" s="88">
        <v>0.65621530988717802</v>
      </c>
      <c r="BN51" s="88">
        <v>1.60253718174352E-4</v>
      </c>
      <c r="BO51" s="88">
        <v>5.8192374752668901</v>
      </c>
      <c r="BP51" s="88">
        <v>0.12930848599240899</v>
      </c>
      <c r="BQ51" s="88">
        <v>9.4832873804130401E-5</v>
      </c>
      <c r="BR51" s="88">
        <v>2.0971466313927101</v>
      </c>
      <c r="BS51" s="88">
        <v>3.6787283958729501E-7</v>
      </c>
      <c r="BT51" s="88">
        <v>34.452020599106</v>
      </c>
      <c r="BU51" s="88">
        <v>19.5344524777217</v>
      </c>
      <c r="BV51" s="88">
        <v>0</v>
      </c>
      <c r="BW51" s="88">
        <v>0</v>
      </c>
      <c r="BX51" s="88">
        <v>2.6226845333480999</v>
      </c>
      <c r="BY51" s="88">
        <v>0</v>
      </c>
      <c r="BZ51" s="88">
        <v>0.66341716475735402</v>
      </c>
      <c r="CA51" s="88">
        <v>165.51276916836099</v>
      </c>
      <c r="CB51" s="88">
        <v>2.7918694020376198</v>
      </c>
      <c r="CE51" s="34">
        <f t="shared" si="12"/>
        <v>7.999992265872842E-3</v>
      </c>
      <c r="CF51" s="79">
        <f t="shared" si="13"/>
        <v>-1.3741760610462325E-3</v>
      </c>
      <c r="CG51" s="79"/>
      <c r="CH51" s="79">
        <f t="shared" si="14"/>
        <v>-1.3742350906442735E-3</v>
      </c>
      <c r="CI51" s="79">
        <f t="shared" si="15"/>
        <v>-1.3095032365437154E-3</v>
      </c>
      <c r="CJ51" s="79">
        <f t="shared" si="16"/>
        <v>-1.2993453159870802E-3</v>
      </c>
      <c r="CK51" s="79">
        <f t="shared" si="17"/>
        <v>-1.3740284528784711E-3</v>
      </c>
      <c r="CL51" s="79">
        <f t="shared" si="18"/>
        <v>-1.3740884462491209E-3</v>
      </c>
      <c r="CM51" s="79"/>
      <c r="CN51" s="72">
        <f t="shared" si="19"/>
        <v>6.9551553577180417E-2</v>
      </c>
      <c r="CO51" s="79"/>
      <c r="CP51" s="72">
        <f t="shared" si="20"/>
        <v>8.2866094611031837E-2</v>
      </c>
      <c r="CQ51" s="79">
        <f t="shared" si="21"/>
        <v>-1.3765986721289781E-3</v>
      </c>
      <c r="CR51" s="79">
        <f t="shared" si="22"/>
        <v>-1.3732786703283435E-3</v>
      </c>
      <c r="CS51" s="72">
        <f t="shared" si="23"/>
        <v>-0.58256362764574188</v>
      </c>
    </row>
    <row r="52" spans="1:97" x14ac:dyDescent="0.25">
      <c r="B52" s="88"/>
      <c r="C52" s="88"/>
      <c r="D52" s="88"/>
      <c r="E52" s="88"/>
      <c r="F52" s="88"/>
      <c r="G52" s="88"/>
      <c r="H52" s="88"/>
      <c r="I52" s="84"/>
      <c r="J52" s="84"/>
      <c r="K52" s="84"/>
      <c r="L52" s="84"/>
      <c r="M52" s="86"/>
      <c r="N52" s="86"/>
      <c r="O52" s="84"/>
      <c r="P52" s="88"/>
      <c r="S52" s="88"/>
      <c r="T52" s="88"/>
      <c r="CF52" s="79"/>
      <c r="CG52" s="79"/>
      <c r="CH52" s="79"/>
      <c r="CI52" s="79"/>
      <c r="CJ52" s="79"/>
      <c r="CK52" s="79"/>
      <c r="CL52" s="79"/>
      <c r="CM52" s="79"/>
      <c r="CN52" s="72"/>
      <c r="CO52" s="79"/>
      <c r="CP52" s="72"/>
      <c r="CQ52" s="79"/>
      <c r="CR52" s="79"/>
      <c r="CS52" s="72"/>
    </row>
    <row r="53" spans="1:97" x14ac:dyDescent="0.25">
      <c r="B53" s="88"/>
      <c r="C53" s="88"/>
      <c r="D53" s="88"/>
      <c r="E53" s="88"/>
      <c r="F53" s="88"/>
      <c r="G53" s="88"/>
      <c r="H53" s="88"/>
      <c r="I53" s="84"/>
      <c r="J53" s="84"/>
      <c r="K53" s="84"/>
      <c r="L53" s="84"/>
      <c r="M53" s="86"/>
      <c r="N53" s="86"/>
      <c r="O53" s="84"/>
      <c r="P53" s="88"/>
      <c r="S53" s="88"/>
      <c r="T53" s="88"/>
      <c r="CF53" s="79"/>
      <c r="CG53" s="79"/>
      <c r="CH53" s="79"/>
      <c r="CI53" s="79"/>
      <c r="CJ53" s="79"/>
      <c r="CK53" s="79"/>
      <c r="CL53" s="79"/>
      <c r="CM53" s="79"/>
      <c r="CN53" s="72"/>
      <c r="CO53" s="79"/>
      <c r="CP53" s="72"/>
      <c r="CQ53" s="79"/>
      <c r="CR53" s="79"/>
      <c r="CS53" s="72"/>
    </row>
    <row r="54" spans="1:97" x14ac:dyDescent="0.25">
      <c r="A54" s="87" t="s">
        <v>51</v>
      </c>
      <c r="B54" s="88">
        <v>329.48258718</v>
      </c>
      <c r="C54" s="88"/>
      <c r="D54" s="88">
        <v>40.315207594999997</v>
      </c>
      <c r="E54" s="88">
        <v>7.1575940541999996</v>
      </c>
      <c r="F54" s="88">
        <v>5.9480891883</v>
      </c>
      <c r="G54" s="88">
        <v>5.6508990208999998</v>
      </c>
      <c r="H54" s="88">
        <v>18.109046152000001</v>
      </c>
      <c r="I54" s="84">
        <v>0.64376222260000004</v>
      </c>
      <c r="J54" s="84">
        <v>0.36522473960000001</v>
      </c>
      <c r="K54" s="84">
        <v>1.8808250605000001</v>
      </c>
      <c r="L54" s="84">
        <v>0.26408371889999999</v>
      </c>
      <c r="M54" s="86">
        <v>0.35993748800000003</v>
      </c>
      <c r="N54" s="86">
        <v>0.27472287719999999</v>
      </c>
      <c r="O54" s="84">
        <v>0.42397076919999999</v>
      </c>
      <c r="P54" s="88"/>
      <c r="Q54" s="87" t="s">
        <v>51</v>
      </c>
      <c r="R54" s="87">
        <v>0</v>
      </c>
      <c r="S54" s="88">
        <v>6.6480135150973493E-2</v>
      </c>
      <c r="T54" s="88">
        <v>0.35946468904449902</v>
      </c>
      <c r="U54" s="88">
        <v>0.77519826892951704</v>
      </c>
      <c r="V54" s="88">
        <v>0.77519826892951704</v>
      </c>
      <c r="W54" s="88">
        <v>1.0595232294305399</v>
      </c>
      <c r="X54" s="88">
        <v>0</v>
      </c>
      <c r="Y54" s="88">
        <v>0.30653276768580301</v>
      </c>
      <c r="Z54" s="88">
        <v>0.274361711089117</v>
      </c>
      <c r="AA54" s="88">
        <v>4.84478532515417E-3</v>
      </c>
      <c r="AB54" s="88">
        <v>329.04746185265401</v>
      </c>
      <c r="AC54" s="88">
        <v>2.7952719148687901</v>
      </c>
      <c r="AD54" s="88">
        <v>9.5236294397244306E-2</v>
      </c>
      <c r="AE54" s="88">
        <v>0.71578527648534596</v>
      </c>
      <c r="AF54" s="88">
        <v>0</v>
      </c>
      <c r="AG54" s="88">
        <v>0</v>
      </c>
      <c r="AH54" s="88">
        <v>2.2210610423970198</v>
      </c>
      <c r="AI54" s="88">
        <v>2.2210610423970198</v>
      </c>
      <c r="AJ54" s="88">
        <v>0.32210155717521799</v>
      </c>
      <c r="AK54" s="88">
        <v>0.77984544463112704</v>
      </c>
      <c r="AL54" s="88">
        <v>1.9773748980858301E-4</v>
      </c>
      <c r="AM54" s="88">
        <v>1.86364421225678</v>
      </c>
      <c r="AN54" s="88">
        <v>5.0542608200091496E-4</v>
      </c>
      <c r="AO54" s="88">
        <v>0.32431153833063298</v>
      </c>
      <c r="AP54" s="88">
        <v>9.7561367435367904E-2</v>
      </c>
      <c r="AQ54" s="88">
        <v>18.245630447152401</v>
      </c>
      <c r="AR54" s="88">
        <v>36.2365006485336</v>
      </c>
      <c r="AS54" s="88">
        <v>3.7041674063085099</v>
      </c>
      <c r="AT54" s="88">
        <v>40.262769612017301</v>
      </c>
      <c r="AU54" s="88">
        <v>5.1499199681432003E-7</v>
      </c>
      <c r="AV54" s="88">
        <v>1.1386998514873401</v>
      </c>
      <c r="AW54" s="88">
        <v>0</v>
      </c>
      <c r="AX54" s="88">
        <v>4.8482790256832899</v>
      </c>
      <c r="AY54" s="88">
        <v>2.5384336473817299E-3</v>
      </c>
      <c r="AZ54" s="88">
        <v>1.83637846745702E-6</v>
      </c>
      <c r="BA54" s="88">
        <v>2.0456416282235601</v>
      </c>
      <c r="BB54" s="88">
        <v>2.8398181324647098E-3</v>
      </c>
      <c r="BC54" s="88">
        <v>0</v>
      </c>
      <c r="BD54" s="88">
        <v>5.7763354938628698E-2</v>
      </c>
      <c r="BE54" s="88">
        <v>7.14856314466447</v>
      </c>
      <c r="BF54" s="88">
        <v>5.9406662400639698</v>
      </c>
      <c r="BG54" s="88">
        <v>1.2078969046004899</v>
      </c>
      <c r="BH54" s="88">
        <v>0</v>
      </c>
      <c r="BI54" s="88">
        <v>0</v>
      </c>
      <c r="BJ54" s="88">
        <v>1.8896603494325801</v>
      </c>
      <c r="BK54" s="88">
        <v>0</v>
      </c>
      <c r="BL54" s="88">
        <v>0.28163349914295299</v>
      </c>
      <c r="BM54" s="88">
        <v>0.12713622090312299</v>
      </c>
      <c r="BN54" s="88">
        <v>2.27798519596333E-5</v>
      </c>
      <c r="BO54" s="88">
        <v>1.1271261139679301</v>
      </c>
      <c r="BP54" s="88">
        <v>1.4054486578004999E-2</v>
      </c>
      <c r="BQ54" s="88">
        <v>2.1529169904705099E-5</v>
      </c>
      <c r="BR54" s="88">
        <v>0.40628064044268802</v>
      </c>
      <c r="BS54" s="88">
        <v>3.5832316451440398E-8</v>
      </c>
      <c r="BT54" s="88">
        <v>5.6435345617222499</v>
      </c>
      <c r="BU54" s="88">
        <v>2.1565198263594998</v>
      </c>
      <c r="BV54" s="88">
        <v>0</v>
      </c>
      <c r="BW54" s="88">
        <v>0</v>
      </c>
      <c r="BX54" s="88">
        <v>0.289487453938989</v>
      </c>
      <c r="BY54" s="88">
        <v>0</v>
      </c>
      <c r="BZ54" s="88">
        <v>7.4872836805469606E-2</v>
      </c>
      <c r="CA54" s="88">
        <v>18.085269705848301</v>
      </c>
      <c r="CB54" s="88">
        <v>0.30984270486895399</v>
      </c>
      <c r="CE54" s="34">
        <f>AJ54/AT54</f>
        <v>7.9999851048269607E-3</v>
      </c>
      <c r="CF54" s="79">
        <f>+(AB54-B54)/B54</f>
        <v>-1.3206322405993258E-3</v>
      </c>
      <c r="CG54" s="79"/>
      <c r="CH54" s="79">
        <f>+(AT54-D54)/D54</f>
        <v>-1.3006998130700195E-3</v>
      </c>
      <c r="CI54" s="79">
        <f t="shared" ref="CI54:CJ58" si="24">+(BE54-E54)/E54</f>
        <v>-1.2617241865275121E-3</v>
      </c>
      <c r="CJ54" s="79">
        <f t="shared" si="24"/>
        <v>-1.2479550997034905E-3</v>
      </c>
      <c r="CK54" s="79">
        <f>+(BT54-G54)/G54</f>
        <v>-1.3032367328653944E-3</v>
      </c>
      <c r="CL54" s="79">
        <f>+(CA54-H54)/H54</f>
        <v>-1.3129596088126568E-3</v>
      </c>
      <c r="CM54" s="79"/>
      <c r="CN54" s="72">
        <f>+(AI54-K54)/K54</f>
        <v>0.18089719721544498</v>
      </c>
      <c r="CO54" s="79"/>
      <c r="CP54" s="72">
        <f>+(AO54-L54)/L54</f>
        <v>0.22806335688357723</v>
      </c>
      <c r="CQ54" s="79">
        <f>+(T54-M54)/M54</f>
        <v>-1.3135585240874052E-3</v>
      </c>
      <c r="CR54" s="79">
        <f>+(Z54-N54)/N54</f>
        <v>-1.3146561166075081E-3</v>
      </c>
      <c r="CS54" s="72">
        <f>+(AP54-O54)/O54</f>
        <v>-0.76988657114390535</v>
      </c>
    </row>
    <row r="55" spans="1:97" x14ac:dyDescent="0.25">
      <c r="A55" s="87" t="s">
        <v>1</v>
      </c>
      <c r="B55" s="88">
        <v>9532.5016101000001</v>
      </c>
      <c r="C55" s="88"/>
      <c r="D55" s="88">
        <v>3187.8108946000002</v>
      </c>
      <c r="E55" s="88">
        <v>258.28071101</v>
      </c>
      <c r="F55" s="88">
        <v>237.72518034000001</v>
      </c>
      <c r="G55" s="88">
        <v>390.67838052000002</v>
      </c>
      <c r="H55" s="88">
        <v>1468.0065265999999</v>
      </c>
      <c r="I55" s="84">
        <v>59.989217001999997</v>
      </c>
      <c r="J55" s="84">
        <v>25.144050023999998</v>
      </c>
      <c r="K55" s="84">
        <v>173.20202345000001</v>
      </c>
      <c r="L55" s="84">
        <v>25.187504021999999</v>
      </c>
      <c r="M55" s="86">
        <v>34.191171879999999</v>
      </c>
      <c r="N55" s="86">
        <v>23.890644789</v>
      </c>
      <c r="O55" s="84">
        <v>12.482839577</v>
      </c>
      <c r="P55" s="88"/>
      <c r="Q55" s="87" t="s">
        <v>1</v>
      </c>
      <c r="R55" s="87">
        <v>0</v>
      </c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8">
        <v>0</v>
      </c>
      <c r="AG55" s="88">
        <v>0</v>
      </c>
      <c r="AH55" s="88">
        <v>0</v>
      </c>
      <c r="AI55" s="88">
        <v>0</v>
      </c>
      <c r="AJ55" s="88">
        <v>0</v>
      </c>
      <c r="AK55" s="88">
        <v>0</v>
      </c>
      <c r="AL55" s="88">
        <v>0</v>
      </c>
      <c r="AM55" s="88">
        <v>0</v>
      </c>
      <c r="AN55" s="88">
        <v>0</v>
      </c>
      <c r="AO55" s="88">
        <v>0</v>
      </c>
      <c r="AP55" s="88">
        <v>0</v>
      </c>
      <c r="AQ55" s="88">
        <v>0</v>
      </c>
      <c r="AR55" s="88">
        <v>0</v>
      </c>
      <c r="AS55" s="88">
        <v>0</v>
      </c>
      <c r="AT55" s="88">
        <v>0</v>
      </c>
      <c r="AU55" s="88">
        <v>0</v>
      </c>
      <c r="AV55" s="88">
        <v>0</v>
      </c>
      <c r="AW55" s="88">
        <v>0</v>
      </c>
      <c r="AX55" s="88">
        <v>0</v>
      </c>
      <c r="AY55" s="88">
        <v>0</v>
      </c>
      <c r="AZ55" s="88">
        <v>0</v>
      </c>
      <c r="BA55" s="88">
        <v>0</v>
      </c>
      <c r="BB55" s="88">
        <v>0</v>
      </c>
      <c r="BC55" s="88">
        <v>0</v>
      </c>
      <c r="BD55" s="88">
        <v>0</v>
      </c>
      <c r="BE55" s="88">
        <v>0</v>
      </c>
      <c r="BF55" s="88">
        <v>0</v>
      </c>
      <c r="BG55" s="88">
        <v>0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0</v>
      </c>
      <c r="BP55" s="88">
        <v>0</v>
      </c>
      <c r="BQ55" s="88">
        <v>0</v>
      </c>
      <c r="BR55" s="88">
        <v>0</v>
      </c>
      <c r="BS55" s="88">
        <v>0</v>
      </c>
      <c r="BT55" s="88">
        <v>0</v>
      </c>
      <c r="BU55" s="88">
        <v>0</v>
      </c>
      <c r="BV55" s="88">
        <v>0</v>
      </c>
      <c r="BW55" s="88">
        <v>0</v>
      </c>
      <c r="BX55" s="88">
        <v>0</v>
      </c>
      <c r="BY55" s="88">
        <v>0</v>
      </c>
      <c r="BZ55" s="88">
        <v>0</v>
      </c>
      <c r="CA55" s="88">
        <v>0</v>
      </c>
      <c r="CB55" s="88">
        <v>0</v>
      </c>
      <c r="CE55" s="34" t="e">
        <f>AJ55/AT55</f>
        <v>#DIV/0!</v>
      </c>
      <c r="CF55" s="79">
        <f>+(AB55-B55)/B55</f>
        <v>-1</v>
      </c>
      <c r="CG55" s="79"/>
      <c r="CH55" s="79">
        <f>+(AT55-D55)/D55</f>
        <v>-1</v>
      </c>
      <c r="CI55" s="79">
        <f t="shared" si="24"/>
        <v>-1</v>
      </c>
      <c r="CJ55" s="79">
        <f t="shared" si="24"/>
        <v>-1</v>
      </c>
      <c r="CK55" s="79">
        <f>+(BT55-G55)/G55</f>
        <v>-1</v>
      </c>
      <c r="CL55" s="79">
        <f>+(CA55-H55)/H55</f>
        <v>-1</v>
      </c>
      <c r="CM55" s="79"/>
      <c r="CN55" s="72">
        <f>+(AI55-K55)/K55</f>
        <v>-1</v>
      </c>
      <c r="CO55" s="79"/>
      <c r="CP55" s="72">
        <f>+(AO55-L55)/L55</f>
        <v>-1</v>
      </c>
      <c r="CQ55" s="79">
        <f>+(T55-M55)/M55</f>
        <v>-1</v>
      </c>
      <c r="CR55" s="79">
        <f>+(Z55-N55)/N55</f>
        <v>-1</v>
      </c>
      <c r="CS55" s="72">
        <f>+(AP55-O55)/O55</f>
        <v>-1</v>
      </c>
    </row>
    <row r="56" spans="1:97" x14ac:dyDescent="0.25">
      <c r="A56" s="87" t="s">
        <v>11</v>
      </c>
      <c r="B56" s="88">
        <v>7798.5447499000002</v>
      </c>
      <c r="C56" s="88"/>
      <c r="D56" s="88">
        <v>2566.4545093000002</v>
      </c>
      <c r="E56" s="88">
        <v>152.23020217999999</v>
      </c>
      <c r="F56" s="88">
        <v>139.79333030999999</v>
      </c>
      <c r="G56" s="88">
        <v>366.67352830999999</v>
      </c>
      <c r="H56" s="88">
        <v>878.25288179999995</v>
      </c>
      <c r="I56" s="84">
        <v>33.412672550000003</v>
      </c>
      <c r="J56" s="84">
        <v>14.164111687</v>
      </c>
      <c r="K56" s="84">
        <v>96.471917188999996</v>
      </c>
      <c r="L56" s="84">
        <v>13.972704582</v>
      </c>
      <c r="M56" s="86">
        <v>18.967071172000001</v>
      </c>
      <c r="N56" s="86">
        <v>13.252249034</v>
      </c>
      <c r="O56" s="84">
        <v>7.2575848423</v>
      </c>
      <c r="P56" s="88"/>
      <c r="Q56" s="87" t="s">
        <v>11</v>
      </c>
      <c r="R56" s="87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0</v>
      </c>
      <c r="AK56" s="88">
        <v>0</v>
      </c>
      <c r="AL56" s="88">
        <v>0</v>
      </c>
      <c r="AM56" s="88">
        <v>0</v>
      </c>
      <c r="AN56" s="88">
        <v>0</v>
      </c>
      <c r="AO56" s="88">
        <v>0</v>
      </c>
      <c r="AP56" s="88">
        <v>0</v>
      </c>
      <c r="AQ56" s="88">
        <v>0</v>
      </c>
      <c r="AR56" s="88">
        <v>0</v>
      </c>
      <c r="AS56" s="88">
        <v>0</v>
      </c>
      <c r="AT56" s="88">
        <v>0</v>
      </c>
      <c r="AU56" s="88">
        <v>0</v>
      </c>
      <c r="AV56" s="88">
        <v>0</v>
      </c>
      <c r="AW56" s="88">
        <v>0</v>
      </c>
      <c r="AX56" s="88">
        <v>0</v>
      </c>
      <c r="AY56" s="88">
        <v>0</v>
      </c>
      <c r="AZ56" s="88">
        <v>0</v>
      </c>
      <c r="BA56" s="88">
        <v>0</v>
      </c>
      <c r="BB56" s="88">
        <v>0</v>
      </c>
      <c r="BC56" s="88">
        <v>0</v>
      </c>
      <c r="BD56" s="88">
        <v>0</v>
      </c>
      <c r="BE56" s="88">
        <v>0</v>
      </c>
      <c r="BF56" s="88">
        <v>0</v>
      </c>
      <c r="BG56" s="88">
        <v>0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0</v>
      </c>
      <c r="BQ56" s="88">
        <v>0</v>
      </c>
      <c r="BR56" s="88">
        <v>0</v>
      </c>
      <c r="BS56" s="88">
        <v>0</v>
      </c>
      <c r="BT56" s="88">
        <v>0</v>
      </c>
      <c r="BU56" s="88">
        <v>0</v>
      </c>
      <c r="BV56" s="88">
        <v>0</v>
      </c>
      <c r="BW56" s="88">
        <v>0</v>
      </c>
      <c r="BX56" s="88">
        <v>0</v>
      </c>
      <c r="BY56" s="88">
        <v>0</v>
      </c>
      <c r="BZ56" s="88">
        <v>0</v>
      </c>
      <c r="CA56" s="88">
        <v>0</v>
      </c>
      <c r="CB56" s="88">
        <v>0</v>
      </c>
      <c r="CE56" s="34" t="e">
        <f>AJ56/AT56</f>
        <v>#DIV/0!</v>
      </c>
      <c r="CF56" s="79">
        <f>+(AB56-B56)/B56</f>
        <v>-1</v>
      </c>
      <c r="CG56" s="79"/>
      <c r="CH56" s="79">
        <f>+(AT56-D56)/D56</f>
        <v>-1</v>
      </c>
      <c r="CI56" s="79">
        <f t="shared" si="24"/>
        <v>-1</v>
      </c>
      <c r="CJ56" s="79">
        <f t="shared" si="24"/>
        <v>-1</v>
      </c>
      <c r="CK56" s="79">
        <f>+(BT56-G56)/G56</f>
        <v>-1</v>
      </c>
      <c r="CL56" s="79">
        <f>+(CA56-H56)/H56</f>
        <v>-1</v>
      </c>
      <c r="CM56" s="79"/>
      <c r="CN56" s="72">
        <f>+(AI56-K56)/K56</f>
        <v>-1</v>
      </c>
      <c r="CO56" s="79"/>
      <c r="CP56" s="72">
        <f>+(AO56-L56)/L56</f>
        <v>-1</v>
      </c>
      <c r="CQ56" s="79">
        <f>+(T56-M56)/M56</f>
        <v>-1</v>
      </c>
      <c r="CR56" s="79">
        <f>+(Z56-N56)/N56</f>
        <v>-1</v>
      </c>
      <c r="CS56" s="72">
        <f>+(AP56-O56)/O56</f>
        <v>-1</v>
      </c>
    </row>
    <row r="57" spans="1:97" x14ac:dyDescent="0.25">
      <c r="A57" s="87" t="s">
        <v>58</v>
      </c>
      <c r="B57" s="88">
        <v>2974.4701820999999</v>
      </c>
      <c r="C57" s="88"/>
      <c r="D57" s="88">
        <v>593.35752276999995</v>
      </c>
      <c r="E57" s="88">
        <v>45.016128037999998</v>
      </c>
      <c r="F57" s="88">
        <v>41.673177772000003</v>
      </c>
      <c r="G57" s="88">
        <v>87.892199700000006</v>
      </c>
      <c r="H57" s="88">
        <v>317.15121805000001</v>
      </c>
      <c r="I57" s="84">
        <v>12.948217833999999</v>
      </c>
      <c r="J57" s="84">
        <v>5.4032653861000002</v>
      </c>
      <c r="K57" s="84">
        <v>37.369269119000002</v>
      </c>
      <c r="L57" s="84">
        <v>5.4340401861999998</v>
      </c>
      <c r="M57" s="86">
        <v>7.3755675809000003</v>
      </c>
      <c r="N57" s="86">
        <v>5.1366338524000001</v>
      </c>
      <c r="O57" s="84">
        <v>2.4267125420000002</v>
      </c>
      <c r="P57" s="88"/>
      <c r="Q57" s="87" t="s">
        <v>58</v>
      </c>
      <c r="R57" s="87">
        <v>0</v>
      </c>
      <c r="S57" s="88">
        <v>0</v>
      </c>
      <c r="T57" s="88">
        <v>0</v>
      </c>
      <c r="U57" s="88">
        <v>0</v>
      </c>
      <c r="V57" s="88">
        <v>0</v>
      </c>
      <c r="W57" s="88">
        <v>0</v>
      </c>
      <c r="X57" s="88">
        <v>0</v>
      </c>
      <c r="Y57" s="88">
        <v>0</v>
      </c>
      <c r="Z57" s="88">
        <v>0</v>
      </c>
      <c r="AA57" s="88">
        <v>0</v>
      </c>
      <c r="AB57" s="88">
        <v>0</v>
      </c>
      <c r="AC57" s="88">
        <v>0</v>
      </c>
      <c r="AD57" s="88">
        <v>0</v>
      </c>
      <c r="AE57" s="88">
        <v>0</v>
      </c>
      <c r="AF57" s="88">
        <v>0</v>
      </c>
      <c r="AG57" s="88">
        <v>0</v>
      </c>
      <c r="AH57" s="88">
        <v>0</v>
      </c>
      <c r="AI57" s="88">
        <v>0</v>
      </c>
      <c r="AJ57" s="88">
        <v>0</v>
      </c>
      <c r="AK57" s="88">
        <v>0</v>
      </c>
      <c r="AL57" s="88">
        <v>0</v>
      </c>
      <c r="AM57" s="88">
        <v>0</v>
      </c>
      <c r="AN57" s="88">
        <v>0</v>
      </c>
      <c r="AO57" s="88">
        <v>0</v>
      </c>
      <c r="AP57" s="88">
        <v>0</v>
      </c>
      <c r="AQ57" s="88">
        <v>0</v>
      </c>
      <c r="AR57" s="88">
        <v>0</v>
      </c>
      <c r="AS57" s="88">
        <v>0</v>
      </c>
      <c r="AT57" s="88">
        <v>0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  <c r="BF57" s="88">
        <v>0</v>
      </c>
      <c r="BG57" s="88">
        <v>0</v>
      </c>
      <c r="BH57" s="88">
        <v>0</v>
      </c>
      <c r="BI57" s="88">
        <v>0</v>
      </c>
      <c r="BJ57" s="88">
        <v>0</v>
      </c>
      <c r="BK57" s="88">
        <v>0</v>
      </c>
      <c r="BL57" s="88">
        <v>0</v>
      </c>
      <c r="BM57" s="88">
        <v>0</v>
      </c>
      <c r="BN57" s="88">
        <v>0</v>
      </c>
      <c r="BO57" s="88">
        <v>0</v>
      </c>
      <c r="BP57" s="88">
        <v>0</v>
      </c>
      <c r="BQ57" s="88">
        <v>0</v>
      </c>
      <c r="BR57" s="88">
        <v>0</v>
      </c>
      <c r="BS57" s="88">
        <v>0</v>
      </c>
      <c r="BT57" s="88">
        <v>0</v>
      </c>
      <c r="BU57" s="88">
        <v>0</v>
      </c>
      <c r="BV57" s="88">
        <v>0</v>
      </c>
      <c r="BW57" s="88">
        <v>0</v>
      </c>
      <c r="BX57" s="88">
        <v>0</v>
      </c>
      <c r="BY57" s="88">
        <v>0</v>
      </c>
      <c r="BZ57" s="88">
        <v>0</v>
      </c>
      <c r="CA57" s="88">
        <v>0</v>
      </c>
      <c r="CB57" s="88">
        <v>0</v>
      </c>
      <c r="CE57" s="34" t="e">
        <f>AJ57/AT57</f>
        <v>#DIV/0!</v>
      </c>
      <c r="CF57" s="79">
        <f>+(AB57-B57)/B57</f>
        <v>-1</v>
      </c>
      <c r="CG57" s="79"/>
      <c r="CH57" s="79">
        <f>+(AT57-D57)/D57</f>
        <v>-1</v>
      </c>
      <c r="CI57" s="79">
        <f t="shared" si="24"/>
        <v>-1</v>
      </c>
      <c r="CJ57" s="79">
        <f t="shared" si="24"/>
        <v>-1</v>
      </c>
      <c r="CK57" s="79">
        <f>+(BT57-G57)/G57</f>
        <v>-1</v>
      </c>
      <c r="CL57" s="79">
        <f>+(CA57-H57)/H57</f>
        <v>-1</v>
      </c>
      <c r="CM57" s="79"/>
      <c r="CN57" s="72">
        <f>+(AI57-K57)/K57</f>
        <v>-1</v>
      </c>
      <c r="CO57" s="79"/>
      <c r="CP57" s="72">
        <f>+(AO57-L57)/L57</f>
        <v>-1</v>
      </c>
      <c r="CQ57" s="79">
        <f>+(T57-M57)/M57</f>
        <v>-1</v>
      </c>
      <c r="CR57" s="79">
        <f>+(Z57-N57)/N57</f>
        <v>-1</v>
      </c>
      <c r="CS57" s="72">
        <f>+(AP57-O57)/O57</f>
        <v>-1</v>
      </c>
    </row>
    <row r="58" spans="1:97" x14ac:dyDescent="0.25">
      <c r="A58" s="87" t="s">
        <v>75</v>
      </c>
      <c r="B58" s="88">
        <v>740.61984204999999</v>
      </c>
      <c r="C58" s="88"/>
      <c r="D58" s="88">
        <v>99.860212579000006</v>
      </c>
      <c r="E58" s="88">
        <v>10.212159931</v>
      </c>
      <c r="F58" s="88">
        <v>9.6113917965999995</v>
      </c>
      <c r="G58" s="88">
        <v>15.977261751</v>
      </c>
      <c r="H58" s="88">
        <v>68.067162827000004</v>
      </c>
      <c r="I58" s="84">
        <v>2.8580469489999998</v>
      </c>
      <c r="J58" s="84">
        <v>1.1749933610000001</v>
      </c>
      <c r="K58" s="84">
        <v>8.2460834579999993</v>
      </c>
      <c r="L58" s="84">
        <v>1.2012712940000001</v>
      </c>
      <c r="M58" s="86">
        <v>1.6302971880999999</v>
      </c>
      <c r="N58" s="86">
        <v>1.1332382562000001</v>
      </c>
      <c r="O58" s="84">
        <v>0.48999368789999997</v>
      </c>
      <c r="P58" s="88"/>
      <c r="Q58" s="87" t="s">
        <v>176</v>
      </c>
      <c r="R58" s="87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0</v>
      </c>
      <c r="Z58" s="88">
        <v>0</v>
      </c>
      <c r="AA58" s="88">
        <v>0</v>
      </c>
      <c r="AB58" s="88">
        <v>0</v>
      </c>
      <c r="AC58" s="88">
        <v>0</v>
      </c>
      <c r="AD58" s="88">
        <v>0</v>
      </c>
      <c r="AE58" s="88">
        <v>0</v>
      </c>
      <c r="AF58" s="88">
        <v>0</v>
      </c>
      <c r="AG58" s="88">
        <v>0</v>
      </c>
      <c r="AH58" s="88">
        <v>0</v>
      </c>
      <c r="AI58" s="88">
        <v>0</v>
      </c>
      <c r="AJ58" s="88">
        <v>0</v>
      </c>
      <c r="AK58" s="88">
        <v>0</v>
      </c>
      <c r="AL58" s="88">
        <v>0</v>
      </c>
      <c r="AM58" s="88">
        <v>0</v>
      </c>
      <c r="AN58" s="88">
        <v>0</v>
      </c>
      <c r="AO58" s="88">
        <v>0</v>
      </c>
      <c r="AP58" s="88">
        <v>0</v>
      </c>
      <c r="AQ58" s="88">
        <v>0</v>
      </c>
      <c r="AR58" s="88">
        <v>0</v>
      </c>
      <c r="AS58" s="88">
        <v>0</v>
      </c>
      <c r="AT58" s="88">
        <v>0</v>
      </c>
      <c r="AU58" s="88">
        <v>0</v>
      </c>
      <c r="AV58" s="88">
        <v>0</v>
      </c>
      <c r="AW58" s="88">
        <v>0</v>
      </c>
      <c r="AX58" s="88">
        <v>0</v>
      </c>
      <c r="AY58" s="88">
        <v>0</v>
      </c>
      <c r="AZ58" s="88">
        <v>0</v>
      </c>
      <c r="BA58" s="88">
        <v>0</v>
      </c>
      <c r="BB58" s="88">
        <v>0</v>
      </c>
      <c r="BC58" s="88">
        <v>0</v>
      </c>
      <c r="BD58" s="88">
        <v>0</v>
      </c>
      <c r="BE58" s="88">
        <v>0</v>
      </c>
      <c r="BF58" s="88">
        <v>0</v>
      </c>
      <c r="BG58" s="88">
        <v>0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0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0</v>
      </c>
      <c r="BV58" s="88">
        <v>0</v>
      </c>
      <c r="BW58" s="88">
        <v>0</v>
      </c>
      <c r="BX58" s="88">
        <v>0</v>
      </c>
      <c r="BY58" s="88">
        <v>0</v>
      </c>
      <c r="BZ58" s="88">
        <v>0</v>
      </c>
      <c r="CA58" s="88">
        <v>0</v>
      </c>
      <c r="CB58" s="88">
        <v>0</v>
      </c>
      <c r="CE58" s="34" t="e">
        <f>AJ58/AT58</f>
        <v>#DIV/0!</v>
      </c>
      <c r="CF58" s="79">
        <f>+(AB58-B58)/B58</f>
        <v>-1</v>
      </c>
      <c r="CG58" s="79"/>
      <c r="CH58" s="79">
        <f>+(AT58-D58)/D58</f>
        <v>-1</v>
      </c>
      <c r="CI58" s="79">
        <f t="shared" si="24"/>
        <v>-1</v>
      </c>
      <c r="CJ58" s="79">
        <f t="shared" si="24"/>
        <v>-1</v>
      </c>
      <c r="CK58" s="79">
        <f>+(BT58-G58)/G58</f>
        <v>-1</v>
      </c>
      <c r="CL58" s="79">
        <f>+(CA58-H58)/H58</f>
        <v>-1</v>
      </c>
      <c r="CM58" s="79"/>
      <c r="CN58" s="72">
        <f>+(AI58-K58)/K58</f>
        <v>-1</v>
      </c>
      <c r="CO58" s="79"/>
      <c r="CP58" s="72">
        <f>+(AO58-L58)/L58</f>
        <v>-1</v>
      </c>
      <c r="CQ58" s="79">
        <f>+(T58-M58)/M58</f>
        <v>-1</v>
      </c>
      <c r="CR58" s="79">
        <f>+(Z58-N58)/N58</f>
        <v>-1</v>
      </c>
      <c r="CS58" s="72">
        <f>+(AP58-O58)/O58</f>
        <v>-1</v>
      </c>
    </row>
    <row r="59" spans="1:97" x14ac:dyDescent="0.25">
      <c r="A59" s="87" t="s">
        <v>235</v>
      </c>
      <c r="P59" s="88"/>
      <c r="CF59" s="79"/>
      <c r="CG59" s="79"/>
      <c r="CH59" s="79"/>
      <c r="CI59" s="79"/>
      <c r="CJ59" s="79"/>
      <c r="CK59" s="79"/>
      <c r="CL59" s="79"/>
      <c r="CM59" s="79"/>
      <c r="CN59" s="72"/>
      <c r="CO59" s="79"/>
      <c r="CP59" s="72"/>
      <c r="CQ59" s="79"/>
      <c r="CR59" s="79"/>
      <c r="CS59" s="72"/>
    </row>
    <row r="60" spans="1:97" x14ac:dyDescent="0.25">
      <c r="P60" s="88"/>
      <c r="CF60" s="79"/>
      <c r="CG60" s="79"/>
      <c r="CH60" s="79"/>
      <c r="CI60" s="79"/>
      <c r="CJ60" s="79"/>
      <c r="CK60" s="79"/>
      <c r="CL60" s="79"/>
      <c r="CM60" s="79"/>
      <c r="CN60" s="72"/>
      <c r="CO60" s="79"/>
      <c r="CP60" s="72"/>
      <c r="CQ60" s="79"/>
      <c r="CR60" s="79"/>
      <c r="CS60" s="72"/>
    </row>
    <row r="61" spans="1:97" x14ac:dyDescent="0.25">
      <c r="A61" s="2" t="s">
        <v>55</v>
      </c>
      <c r="B61" s="1">
        <f>SUM(B3:B58)</f>
        <v>554353.59539831011</v>
      </c>
      <c r="C61" s="1">
        <f t="shared" ref="C61:O61" si="25">SUM(C3:C58)</f>
        <v>0</v>
      </c>
      <c r="D61" s="1">
        <f t="shared" si="25"/>
        <v>158469.68242148205</v>
      </c>
      <c r="E61" s="1">
        <f t="shared" si="25"/>
        <v>10679.5073865902</v>
      </c>
      <c r="F61" s="1">
        <f t="shared" si="25"/>
        <v>9380.6679669728983</v>
      </c>
      <c r="G61" s="1">
        <f t="shared" si="25"/>
        <v>19363.245910815891</v>
      </c>
      <c r="H61" s="1">
        <f t="shared" si="25"/>
        <v>62398.384498395011</v>
      </c>
      <c r="I61" s="52">
        <f t="shared" si="25"/>
        <v>2386.3839699518999</v>
      </c>
      <c r="J61" s="52">
        <f t="shared" si="25"/>
        <v>1062.8960563288999</v>
      </c>
      <c r="K61" s="52">
        <f t="shared" si="25"/>
        <v>6903.1129541914997</v>
      </c>
      <c r="L61" s="52">
        <f t="shared" si="25"/>
        <v>996.6246367256997</v>
      </c>
      <c r="M61" s="1">
        <f t="shared" si="25"/>
        <v>1353.8412325265001</v>
      </c>
      <c r="N61" s="1">
        <f t="shared" si="25"/>
        <v>959.59311472260015</v>
      </c>
      <c r="O61" s="52">
        <f t="shared" si="25"/>
        <v>652.54525116900004</v>
      </c>
      <c r="S61" s="1">
        <f>SUM(S3:S58)</f>
        <v>217.36175349827255</v>
      </c>
      <c r="T61" s="1">
        <f t="shared" ref="T61:AC61" si="26">SUM(T3:T58)</f>
        <v>1289.868072632305</v>
      </c>
      <c r="U61" s="1">
        <f t="shared" si="26"/>
        <v>2564.7046512611259</v>
      </c>
      <c r="V61" s="1">
        <f t="shared" si="26"/>
        <v>2564.7046512611259</v>
      </c>
      <c r="W61" s="1">
        <f t="shared" si="26"/>
        <v>3487.2555498580818</v>
      </c>
      <c r="X61" s="1"/>
      <c r="Y61" s="1">
        <f t="shared" si="26"/>
        <v>1008.9543618442051</v>
      </c>
      <c r="Z61" s="1">
        <f t="shared" si="26"/>
        <v>914.89844124276874</v>
      </c>
      <c r="AA61" s="1">
        <f t="shared" si="26"/>
        <v>22.498790884132415</v>
      </c>
      <c r="AB61" s="1">
        <f t="shared" si="26"/>
        <v>532562.14604644245</v>
      </c>
      <c r="AC61" s="1">
        <f t="shared" si="26"/>
        <v>9157.3389273837929</v>
      </c>
      <c r="AD61" s="1">
        <f>SUM(AD3:AD58)</f>
        <v>313.25719273241981</v>
      </c>
      <c r="AE61" s="1">
        <f>SUM(AE3:AE58)</f>
        <v>2350.8496600617309</v>
      </c>
      <c r="AF61" s="1">
        <f>SUM(AF3:AF58)</f>
        <v>0</v>
      </c>
      <c r="AG61" s="1">
        <f t="shared" ref="AG61:BF61" si="27">SUM(AG3:AG58)</f>
        <v>0</v>
      </c>
      <c r="AH61" s="1">
        <f t="shared" si="27"/>
        <v>7278.0066726974346</v>
      </c>
      <c r="AI61" s="1">
        <f t="shared" si="27"/>
        <v>7278.0066726974346</v>
      </c>
      <c r="AJ61" s="1">
        <f t="shared" si="27"/>
        <v>1214.4733795475429</v>
      </c>
      <c r="AK61" s="1">
        <f t="shared" si="27"/>
        <v>2564.3038057514127</v>
      </c>
      <c r="AL61" s="1">
        <f t="shared" si="27"/>
        <v>0.91828110838608679</v>
      </c>
      <c r="AM61" s="1">
        <f t="shared" si="27"/>
        <v>6110.9119870880832</v>
      </c>
      <c r="AN61" s="1">
        <f t="shared" si="27"/>
        <v>4.2486121406091168</v>
      </c>
      <c r="AO61" s="1">
        <f t="shared" si="27"/>
        <v>1060.3587770022925</v>
      </c>
      <c r="AP61" s="1">
        <f t="shared" si="27"/>
        <v>319.42950567341211</v>
      </c>
      <c r="AQ61" s="1">
        <f t="shared" si="27"/>
        <v>60109.574283264614</v>
      </c>
      <c r="AR61" s="1">
        <f t="shared" si="27"/>
        <v>136628.21022633222</v>
      </c>
      <c r="AS61" s="1">
        <f t="shared" si="27"/>
        <v>13966.446787643568</v>
      </c>
      <c r="AT61" s="1">
        <f t="shared" si="27"/>
        <v>151809.13039352332</v>
      </c>
      <c r="AU61" s="1">
        <f t="shared" si="27"/>
        <v>4.329200194989607E-3</v>
      </c>
      <c r="AV61" s="1">
        <f t="shared" si="27"/>
        <v>3737.0593739355977</v>
      </c>
      <c r="AW61" s="1">
        <f t="shared" si="27"/>
        <v>0</v>
      </c>
      <c r="AX61" s="1">
        <f t="shared" si="27"/>
        <v>16083.788729439519</v>
      </c>
      <c r="AY61" s="1">
        <f t="shared" si="27"/>
        <v>3.8276375847110282</v>
      </c>
      <c r="AZ61" s="1">
        <f t="shared" si="27"/>
        <v>2.0236877231913964E-2</v>
      </c>
      <c r="BA61" s="1">
        <f t="shared" si="27"/>
        <v>3104.9379499382203</v>
      </c>
      <c r="BB61" s="1">
        <f t="shared" si="27"/>
        <v>4.2381804641212231</v>
      </c>
      <c r="BC61" s="1">
        <f t="shared" si="27"/>
        <v>0</v>
      </c>
      <c r="BD61" s="1">
        <f t="shared" si="27"/>
        <v>85.66368605496892</v>
      </c>
      <c r="BE61" s="1">
        <f t="shared" si="27"/>
        <v>10200.154378415915</v>
      </c>
      <c r="BF61" s="1">
        <f t="shared" si="27"/>
        <v>8940.0116228741172</v>
      </c>
      <c r="BG61" s="1">
        <f t="shared" ref="BG61:CB61" si="28">SUM(BG3:BG58)</f>
        <v>1260.1427555417995</v>
      </c>
      <c r="BH61" s="1">
        <f t="shared" si="28"/>
        <v>0</v>
      </c>
      <c r="BI61" s="1">
        <f t="shared" si="28"/>
        <v>0</v>
      </c>
      <c r="BJ61" s="1">
        <f t="shared" si="28"/>
        <v>2815.2494273382899</v>
      </c>
      <c r="BK61" s="1">
        <f t="shared" si="28"/>
        <v>0</v>
      </c>
      <c r="BL61" s="1">
        <f t="shared" si="28"/>
        <v>426.72850664396486</v>
      </c>
      <c r="BM61" s="1">
        <f t="shared" si="28"/>
        <v>188.53727446208296</v>
      </c>
      <c r="BN61" s="1">
        <f t="shared" si="28"/>
        <v>0.16265948983430262</v>
      </c>
      <c r="BO61" s="1">
        <f t="shared" si="28"/>
        <v>1707.7906586697939</v>
      </c>
      <c r="BP61" s="1">
        <f t="shared" si="28"/>
        <v>45.952403634833075</v>
      </c>
      <c r="BQ61" s="1">
        <f t="shared" si="28"/>
        <v>8.5755516002904736E-2</v>
      </c>
      <c r="BR61" s="1">
        <f t="shared" si="28"/>
        <v>602.76925496817944</v>
      </c>
      <c r="BS61" s="1">
        <f t="shared" si="28"/>
        <v>3.9486671249692887E-4</v>
      </c>
      <c r="BT61" s="1">
        <f t="shared" si="28"/>
        <v>18476.115218626634</v>
      </c>
      <c r="BU61" s="1">
        <f t="shared" si="28"/>
        <v>7157.0060254395021</v>
      </c>
      <c r="BV61" s="1">
        <f t="shared" si="28"/>
        <v>0</v>
      </c>
      <c r="BW61" s="1">
        <f t="shared" si="28"/>
        <v>0</v>
      </c>
      <c r="BX61" s="1">
        <f t="shared" si="28"/>
        <v>966.89127018935505</v>
      </c>
      <c r="BY61" s="1">
        <f t="shared" si="28"/>
        <v>0</v>
      </c>
      <c r="BZ61" s="1">
        <f t="shared" si="28"/>
        <v>264.77796424440396</v>
      </c>
      <c r="CA61" s="1">
        <f t="shared" si="28"/>
        <v>59583.439092230816</v>
      </c>
      <c r="CB61" s="1">
        <f t="shared" si="28"/>
        <v>1036.6833611906241</v>
      </c>
      <c r="CC61" s="1"/>
      <c r="CF61" s="79">
        <f>+(AB61-B61)/B61</f>
        <v>-3.9309656386751178E-2</v>
      </c>
      <c r="CG61" s="79"/>
      <c r="CH61" s="79">
        <f>+(AT61-D61)/D61</f>
        <v>-4.2030449775520194E-2</v>
      </c>
      <c r="CI61" s="79">
        <f t="shared" ref="CI61:CJ63" si="29">+(BE61-E61)/E61</f>
        <v>-4.4885310794034169E-2</v>
      </c>
      <c r="CJ61" s="79">
        <f t="shared" si="29"/>
        <v>-4.697494311175146E-2</v>
      </c>
      <c r="CK61" s="79">
        <f>+(BT61-G61)/G61</f>
        <v>-4.5815184926909662E-2</v>
      </c>
      <c r="CL61" s="79">
        <f>+(CA61-H61)/H61</f>
        <v>-4.5112472523012204E-2</v>
      </c>
      <c r="CM61" s="79"/>
      <c r="CN61" s="72">
        <f>+(AI61-K61)/K61</f>
        <v>5.43079218019029E-2</v>
      </c>
      <c r="CO61" s="79"/>
      <c r="CP61" s="72">
        <f>+(AO61-L61)/L61</f>
        <v>6.3949994740230692E-2</v>
      </c>
      <c r="CQ61" s="79">
        <f>+(T61-M61)/M61</f>
        <v>-4.7253073962602088E-2</v>
      </c>
      <c r="CR61" s="79">
        <f>+(Z61-N61)/N61</f>
        <v>-4.6576692552396833E-2</v>
      </c>
      <c r="CS61" s="72">
        <f>+(AP61-O61)/O61</f>
        <v>-0.51048681282842656</v>
      </c>
    </row>
    <row r="62" spans="1:97" x14ac:dyDescent="0.25">
      <c r="A62" s="87" t="s">
        <v>56</v>
      </c>
      <c r="B62" s="88">
        <f>SUM(B2:B54)</f>
        <v>533307.45901416009</v>
      </c>
      <c r="C62" s="88">
        <f t="shared" ref="C62:O62" si="30">SUM(C2:C54)</f>
        <v>0</v>
      </c>
      <c r="D62" s="88">
        <f t="shared" si="30"/>
        <v>152022.19928223305</v>
      </c>
      <c r="E62" s="88">
        <f t="shared" si="30"/>
        <v>10213.7681854312</v>
      </c>
      <c r="F62" s="88">
        <f t="shared" si="30"/>
        <v>8951.8648867542997</v>
      </c>
      <c r="G62" s="88">
        <f t="shared" si="30"/>
        <v>18502.024540534894</v>
      </c>
      <c r="H62" s="88">
        <f t="shared" si="30"/>
        <v>59666.906709118011</v>
      </c>
      <c r="I62" s="88">
        <f t="shared" si="30"/>
        <v>2277.1758156169003</v>
      </c>
      <c r="J62" s="88">
        <f t="shared" si="30"/>
        <v>1017.0096358707999</v>
      </c>
      <c r="K62" s="88">
        <f t="shared" si="30"/>
        <v>6587.8236609755004</v>
      </c>
      <c r="L62" s="88">
        <f t="shared" si="30"/>
        <v>950.8291166414997</v>
      </c>
      <c r="M62" s="88">
        <f t="shared" si="30"/>
        <v>1291.6771247055001</v>
      </c>
      <c r="N62" s="88">
        <f t="shared" si="30"/>
        <v>916.18034879100014</v>
      </c>
      <c r="O62" s="84">
        <f t="shared" si="30"/>
        <v>629.88812051979994</v>
      </c>
      <c r="S62" s="88">
        <f>SUM(S2:S54)</f>
        <v>217.36175349827255</v>
      </c>
      <c r="T62" s="88">
        <f t="shared" ref="T62:AC62" si="31">SUM(T2:T54)</f>
        <v>1289.868072632305</v>
      </c>
      <c r="U62" s="88">
        <f t="shared" si="31"/>
        <v>2564.7046512611259</v>
      </c>
      <c r="V62" s="88">
        <f t="shared" si="31"/>
        <v>2564.7046512611259</v>
      </c>
      <c r="W62" s="88">
        <f t="shared" si="31"/>
        <v>3487.2555498580818</v>
      </c>
      <c r="Y62" s="88">
        <f t="shared" si="31"/>
        <v>1008.9543618442051</v>
      </c>
      <c r="Z62" s="88">
        <f t="shared" si="31"/>
        <v>914.89844124276874</v>
      </c>
      <c r="AA62" s="88">
        <f t="shared" si="31"/>
        <v>22.498790884132415</v>
      </c>
      <c r="AB62" s="88">
        <f t="shared" si="31"/>
        <v>532562.14604644245</v>
      </c>
      <c r="AC62" s="88">
        <f t="shared" si="31"/>
        <v>9157.3389273837929</v>
      </c>
      <c r="AD62" s="88">
        <f>SUM(AD2:AD54)</f>
        <v>313.25719273241981</v>
      </c>
      <c r="AE62" s="88">
        <f>SUM(AE2:AE54)</f>
        <v>2350.8496600617309</v>
      </c>
      <c r="AF62" s="88">
        <f>SUM(AF2:AF54)</f>
        <v>0</v>
      </c>
      <c r="AG62" s="88">
        <f t="shared" ref="AG62:BF62" si="32">SUM(AG2:AG54)</f>
        <v>0</v>
      </c>
      <c r="AH62" s="88">
        <f t="shared" si="32"/>
        <v>7278.0066726974346</v>
      </c>
      <c r="AI62" s="88">
        <f t="shared" si="32"/>
        <v>7278.0066726974346</v>
      </c>
      <c r="AJ62" s="88">
        <f t="shared" si="32"/>
        <v>1214.4733795475429</v>
      </c>
      <c r="AK62" s="88">
        <f t="shared" si="32"/>
        <v>2564.3038057514127</v>
      </c>
      <c r="AL62" s="88">
        <f t="shared" si="32"/>
        <v>0.91828110838608679</v>
      </c>
      <c r="AM62" s="88">
        <f t="shared" si="32"/>
        <v>6110.9119870880832</v>
      </c>
      <c r="AN62" s="88">
        <f t="shared" si="32"/>
        <v>4.2486121406091168</v>
      </c>
      <c r="AO62" s="88">
        <f t="shared" si="32"/>
        <v>1060.3587770022925</v>
      </c>
      <c r="AP62" s="88">
        <f t="shared" si="32"/>
        <v>319.42950567341211</v>
      </c>
      <c r="AQ62" s="88">
        <f t="shared" si="32"/>
        <v>60109.574283264614</v>
      </c>
      <c r="AR62" s="88">
        <f t="shared" si="32"/>
        <v>136628.21022633222</v>
      </c>
      <c r="AS62" s="88">
        <f t="shared" si="32"/>
        <v>13966.446787643568</v>
      </c>
      <c r="AT62" s="88">
        <f t="shared" si="32"/>
        <v>151809.13039352332</v>
      </c>
      <c r="AU62" s="88">
        <f t="shared" si="32"/>
        <v>4.329200194989607E-3</v>
      </c>
      <c r="AV62" s="88">
        <f t="shared" si="32"/>
        <v>3737.0593739355977</v>
      </c>
      <c r="AW62" s="88">
        <f t="shared" si="32"/>
        <v>0</v>
      </c>
      <c r="AX62" s="88">
        <f t="shared" si="32"/>
        <v>16083.788729439519</v>
      </c>
      <c r="AY62" s="88">
        <f t="shared" si="32"/>
        <v>3.8276375847110282</v>
      </c>
      <c r="AZ62" s="88">
        <f t="shared" si="32"/>
        <v>2.0236877231913964E-2</v>
      </c>
      <c r="BA62" s="88">
        <f t="shared" si="32"/>
        <v>3104.9379499382203</v>
      </c>
      <c r="BB62" s="88">
        <f t="shared" si="32"/>
        <v>4.2381804641212231</v>
      </c>
      <c r="BC62" s="88">
        <f t="shared" si="32"/>
        <v>0</v>
      </c>
      <c r="BD62" s="88">
        <f t="shared" si="32"/>
        <v>85.66368605496892</v>
      </c>
      <c r="BE62" s="88">
        <f t="shared" si="32"/>
        <v>10200.154378415915</v>
      </c>
      <c r="BF62" s="88">
        <f t="shared" si="32"/>
        <v>8940.0116228741172</v>
      </c>
      <c r="BG62" s="88">
        <f t="shared" ref="BG62:CB62" si="33">SUM(BG2:BG54)</f>
        <v>1260.1427555417995</v>
      </c>
      <c r="BH62" s="88">
        <f t="shared" si="33"/>
        <v>0</v>
      </c>
      <c r="BI62" s="88">
        <f t="shared" si="33"/>
        <v>0</v>
      </c>
      <c r="BJ62" s="88">
        <f t="shared" si="33"/>
        <v>2815.2494273382899</v>
      </c>
      <c r="BK62" s="88">
        <f t="shared" si="33"/>
        <v>0</v>
      </c>
      <c r="BL62" s="88">
        <f t="shared" si="33"/>
        <v>426.72850664396486</v>
      </c>
      <c r="BM62" s="88">
        <f t="shared" si="33"/>
        <v>188.53727446208296</v>
      </c>
      <c r="BN62" s="88">
        <f t="shared" si="33"/>
        <v>0.16265948983430262</v>
      </c>
      <c r="BO62" s="88">
        <f t="shared" si="33"/>
        <v>1707.7906586697939</v>
      </c>
      <c r="BP62" s="88">
        <f t="shared" si="33"/>
        <v>45.952403634833075</v>
      </c>
      <c r="BQ62" s="88">
        <f t="shared" si="33"/>
        <v>8.5755516002904736E-2</v>
      </c>
      <c r="BR62" s="88">
        <f t="shared" si="33"/>
        <v>602.76925496817944</v>
      </c>
      <c r="BS62" s="88">
        <f t="shared" si="33"/>
        <v>3.9486671249692887E-4</v>
      </c>
      <c r="BT62" s="88">
        <f t="shared" si="33"/>
        <v>18476.115218626634</v>
      </c>
      <c r="BU62" s="88">
        <f t="shared" si="33"/>
        <v>7157.0060254395021</v>
      </c>
      <c r="BV62" s="88">
        <f t="shared" si="33"/>
        <v>0</v>
      </c>
      <c r="BW62" s="88">
        <f t="shared" si="33"/>
        <v>0</v>
      </c>
      <c r="BX62" s="88">
        <f t="shared" si="33"/>
        <v>966.89127018935505</v>
      </c>
      <c r="BY62" s="88">
        <f t="shared" si="33"/>
        <v>0</v>
      </c>
      <c r="BZ62" s="88">
        <f t="shared" si="33"/>
        <v>264.77796424440396</v>
      </c>
      <c r="CA62" s="88">
        <f t="shared" si="33"/>
        <v>59583.439092230816</v>
      </c>
      <c r="CB62" s="88">
        <f t="shared" si="33"/>
        <v>1036.6833611906241</v>
      </c>
      <c r="CF62" s="79">
        <f>+(AB62-B62)/B62</f>
        <v>-1.3975296147092861E-3</v>
      </c>
      <c r="CG62" s="79"/>
      <c r="CH62" s="79">
        <f>+(AT62-D62)/D62</f>
        <v>-1.4015643091320308E-3</v>
      </c>
      <c r="CI62" s="79">
        <f t="shared" si="29"/>
        <v>-1.3328878008709135E-3</v>
      </c>
      <c r="CJ62" s="79">
        <f t="shared" si="29"/>
        <v>-1.3241111243447548E-3</v>
      </c>
      <c r="CK62" s="79">
        <f>+(BT62-G62)/G62</f>
        <v>-1.4003506400879289E-3</v>
      </c>
      <c r="CL62" s="79">
        <f>+(CA62-H62)/H62</f>
        <v>-1.3988929792205986E-3</v>
      </c>
      <c r="CM62" s="79"/>
      <c r="CN62" s="72">
        <f>+(AI62-K62)/K62</f>
        <v>0.10476646723414793</v>
      </c>
      <c r="CO62" s="79"/>
      <c r="CP62" s="72">
        <f>+(AO62-L62)/L62</f>
        <v>0.11519384339814014</v>
      </c>
      <c r="CQ62" s="79">
        <f>+(T62-M62)/M62</f>
        <v>-1.4005451041857865E-3</v>
      </c>
      <c r="CR62" s="79">
        <f>+(Z62-N62)/N62</f>
        <v>-1.3991869067296835E-3</v>
      </c>
      <c r="CS62" s="72">
        <f>+(AP62-O62)/O62</f>
        <v>-0.49287898077866488</v>
      </c>
    </row>
    <row r="63" spans="1:97" x14ac:dyDescent="0.25">
      <c r="A63" s="87" t="s">
        <v>238</v>
      </c>
      <c r="B63" s="88">
        <f>+B3+B5+B8+B9+B11+B12+B14+B15+B16+B17+B18+B19+B20+B21+B22+B23+B24+B25+B26+B28+B30+B31+B33+B34+B35+B36+B37+B39+B40+B41+B42+B43+B44+B46+B47+B49+B50+B10</f>
        <v>391059.73199098004</v>
      </c>
      <c r="C63" s="88">
        <f t="shared" ref="C63:O63" si="34">+C3+C5+C8+C9+C11+C12+C14+C15+C16+C17+C18+C19+C20+C21+C22+C23+C24+C25+C26+C28+C30+C31+C33+C34+C35+C36+C37+C39+C40+C41+C42+C43+C44+C46+C47+C49+C50+C10</f>
        <v>0</v>
      </c>
      <c r="D63" s="88">
        <f t="shared" si="34"/>
        <v>117370.18233146802</v>
      </c>
      <c r="E63" s="88">
        <f t="shared" si="34"/>
        <v>7628.1583209460005</v>
      </c>
      <c r="F63" s="88">
        <f t="shared" si="34"/>
        <v>6729.5791468849993</v>
      </c>
      <c r="G63" s="88">
        <f t="shared" si="34"/>
        <v>13913.025137608001</v>
      </c>
      <c r="H63" s="88">
        <f t="shared" si="34"/>
        <v>45716.805679736004</v>
      </c>
      <c r="I63" s="88">
        <f t="shared" si="34"/>
        <v>1754.5092649312003</v>
      </c>
      <c r="J63" s="88">
        <f t="shared" si="34"/>
        <v>776.11422146870007</v>
      </c>
      <c r="K63" s="88">
        <f t="shared" si="34"/>
        <v>5074.0921897810003</v>
      </c>
      <c r="L63" s="88">
        <f t="shared" si="34"/>
        <v>733.21730640429985</v>
      </c>
      <c r="M63" s="88">
        <f t="shared" si="34"/>
        <v>995.94445411750007</v>
      </c>
      <c r="N63" s="88">
        <f t="shared" si="34"/>
        <v>704.68723965590016</v>
      </c>
      <c r="O63" s="88">
        <f t="shared" si="34"/>
        <v>463.09899631500002</v>
      </c>
      <c r="S63" s="88">
        <f>+S3+S5+S8+S9+S11+S12+S14+S15+S16+S17+S18+S19+S20+S21+S22+S23+S24+S25+S26+S28+S30+S31+S33+S34+S35+S36+S37+S39+S40+S41+S42+S43+S44+S46+S47+S49+S50+S10</f>
        <v>166.69419117872485</v>
      </c>
      <c r="T63" s="88">
        <f t="shared" ref="T63:AC63" si="35">+T3+T5+T8+T9+T11+T12+T14+T15+T16+T17+T18+T19+T20+T21+T22+T23+T24+T25+T26+T28+T30+T31+T33+T34+T35+T36+T37+T39+T40+T41+T42+T43+T44+T46+T47+T49+T50+T10</f>
        <v>994.53436455746225</v>
      </c>
      <c r="U63" s="88">
        <f t="shared" si="35"/>
        <v>1965.0132013794155</v>
      </c>
      <c r="V63" s="88">
        <f t="shared" si="35"/>
        <v>1965.0132013794155</v>
      </c>
      <c r="W63" s="88">
        <f t="shared" si="35"/>
        <v>2672.9497563006898</v>
      </c>
      <c r="Y63" s="88">
        <f t="shared" si="35"/>
        <v>773.08959859391928</v>
      </c>
      <c r="Z63" s="88">
        <f t="shared" si="35"/>
        <v>703.68987384227341</v>
      </c>
      <c r="AA63" s="88">
        <f t="shared" si="35"/>
        <v>16.478753406219973</v>
      </c>
      <c r="AB63" s="88">
        <f t="shared" si="35"/>
        <v>390506.09703442338</v>
      </c>
      <c r="AC63" s="88">
        <f t="shared" si="35"/>
        <v>7020.9833657273302</v>
      </c>
      <c r="AD63" s="88">
        <f>+AD3+AD5+AD8+AD9+AD11+AD12+AD14+AD15+AD16+AD17+AD18+AD19+AD20+AD21+AD22+AD23+AD24+AD25+AD26+AD28+AD30+AD31+AD33+AD34+AD35+AD36+AD37+AD39+AD40+AD41+AD42+AD43+AD44+AD46+AD47+AD49+AD50+AD10</f>
        <v>240.01767573747253</v>
      </c>
      <c r="AE63" s="88">
        <f>+AE3+AE5+AE8+AE9+AE11+AE12+AE14+AE15+AE16+AE17+AE18+AE19+AE20+AE21+AE22+AE23+AE24+AE25+AE26+AE28+AE30+AE31+AE33+AE34+AE35+AE36+AE37+AE39+AE40+AE41+AE42+AE43+AE44+AE46+AE47+AE49+AE50+AE10</f>
        <v>1801.8154255326745</v>
      </c>
      <c r="AF63" s="88">
        <f>+AF3+AF5+AF8+AF9+AF11+AF12+AF14+AF15+AF16+AF17+AF18+AF19+AF20+AF21+AF22+AF23+AF24+AF25+AF26+AF28+AF30+AF31+AF33+AF34+AF35+AF36+AF37+AF39+AF40+AF41+AF42+AF43+AF44+AF46+AF47+AF49+AF50+AF10</f>
        <v>0</v>
      </c>
      <c r="AG63" s="88">
        <f t="shared" ref="AG63:BF63" si="36">+AG3+AG5+AG8+AG9+AG11+AG12+AG14+AG15+AG16+AG17+AG18+AG19+AG20+AG21+AG22+AG23+AG24+AG25+AG26+AG28+AG30+AG31+AG33+AG34+AG35+AG36+AG37+AG39+AG40+AG41+AG42+AG43+AG44+AG46+AG47+AG49+AG50+AG10</f>
        <v>0</v>
      </c>
      <c r="AH63" s="88">
        <f t="shared" si="36"/>
        <v>5580.496522204091</v>
      </c>
      <c r="AI63" s="88">
        <f t="shared" si="36"/>
        <v>5580.496522204091</v>
      </c>
      <c r="AJ63" s="88">
        <f t="shared" si="36"/>
        <v>937.63133617257404</v>
      </c>
      <c r="AK63" s="88">
        <f t="shared" si="36"/>
        <v>1964.9305740182465</v>
      </c>
      <c r="AL63" s="88">
        <f t="shared" si="36"/>
        <v>0.67257498843688202</v>
      </c>
      <c r="AM63" s="88">
        <f t="shared" si="36"/>
        <v>4685.3281032666264</v>
      </c>
      <c r="AN63" s="88">
        <f t="shared" si="36"/>
        <v>3.0987267881185518</v>
      </c>
      <c r="AO63" s="88">
        <f t="shared" si="36"/>
        <v>813.18636661842095</v>
      </c>
      <c r="AP63" s="88">
        <f t="shared" si="36"/>
        <v>244.94229977238555</v>
      </c>
      <c r="AQ63" s="88">
        <f t="shared" si="36"/>
        <v>46055.384341954981</v>
      </c>
      <c r="AR63" s="88">
        <f t="shared" si="36"/>
        <v>105483.49762875009</v>
      </c>
      <c r="AS63" s="88">
        <f t="shared" si="36"/>
        <v>10782.762647616288</v>
      </c>
      <c r="AT63" s="88">
        <f t="shared" si="36"/>
        <v>117203.89161253888</v>
      </c>
      <c r="AU63" s="88">
        <f t="shared" si="36"/>
        <v>3.1575021252324429E-3</v>
      </c>
      <c r="AV63" s="88">
        <f t="shared" si="36"/>
        <v>2864.6820671875062</v>
      </c>
      <c r="AW63" s="88">
        <f t="shared" si="36"/>
        <v>0</v>
      </c>
      <c r="AX63" s="88">
        <f t="shared" si="36"/>
        <v>12310.298754512725</v>
      </c>
      <c r="AY63" s="88">
        <f t="shared" si="36"/>
        <v>2.8776375902860769</v>
      </c>
      <c r="AZ63" s="88">
        <f t="shared" si="36"/>
        <v>1.5124337486851413E-2</v>
      </c>
      <c r="BA63" s="88">
        <f t="shared" si="36"/>
        <v>2334.478814533426</v>
      </c>
      <c r="BB63" s="88">
        <f t="shared" si="36"/>
        <v>3.1870550642485411</v>
      </c>
      <c r="BC63" s="88">
        <f t="shared" si="36"/>
        <v>0</v>
      </c>
      <c r="BD63" s="88">
        <f t="shared" si="36"/>
        <v>64.425544416185218</v>
      </c>
      <c r="BE63" s="88">
        <f t="shared" si="36"/>
        <v>7617.8602825702073</v>
      </c>
      <c r="BF63" s="88">
        <f t="shared" si="36"/>
        <v>6720.5525409790343</v>
      </c>
      <c r="BG63" s="88">
        <f t="shared" ref="BG63:CB63" si="37">+BG3+BG5+BG8+BG9+BG11+BG12+BG14+BG15+BG16+BG17+BG18+BG19+BG20+BG21+BG22+BG23+BG24+BG25+BG26+BG28+BG30+BG31+BG33+BG34+BG35+BG36+BG37+BG39+BG40+BG41+BG42+BG43+BG44+BG46+BG47+BG49+BG50+BG10</f>
        <v>897.307741591173</v>
      </c>
      <c r="BH63" s="88">
        <f t="shared" si="37"/>
        <v>0</v>
      </c>
      <c r="BI63" s="88">
        <f t="shared" si="37"/>
        <v>0</v>
      </c>
      <c r="BJ63" s="88">
        <f t="shared" si="37"/>
        <v>2116.5617261964071</v>
      </c>
      <c r="BK63" s="88">
        <f t="shared" si="37"/>
        <v>0</v>
      </c>
      <c r="BL63" s="88">
        <f t="shared" si="37"/>
        <v>320.60919715425791</v>
      </c>
      <c r="BM63" s="88">
        <f t="shared" si="37"/>
        <v>141.79426613956898</v>
      </c>
      <c r="BN63" s="88">
        <f t="shared" si="37"/>
        <v>0.12001959929829405</v>
      </c>
      <c r="BO63" s="88">
        <f t="shared" si="37"/>
        <v>1283.0960797947032</v>
      </c>
      <c r="BP63" s="88">
        <f t="shared" si="37"/>
        <v>35.240781257016209</v>
      </c>
      <c r="BQ63" s="88">
        <f t="shared" si="37"/>
        <v>6.1439672180393409E-2</v>
      </c>
      <c r="BR63" s="88">
        <f t="shared" si="37"/>
        <v>453.32534137161474</v>
      </c>
      <c r="BS63" s="88">
        <f t="shared" si="37"/>
        <v>2.9510937280629478E-4</v>
      </c>
      <c r="BT63" s="88">
        <f t="shared" si="37"/>
        <v>13893.313843377229</v>
      </c>
      <c r="BU63" s="88">
        <f t="shared" si="37"/>
        <v>5476.9793055409691</v>
      </c>
      <c r="BV63" s="88">
        <f t="shared" si="37"/>
        <v>0</v>
      </c>
      <c r="BW63" s="88">
        <f t="shared" si="37"/>
        <v>0</v>
      </c>
      <c r="BX63" s="88">
        <f t="shared" si="37"/>
        <v>739.58147491567956</v>
      </c>
      <c r="BY63" s="88">
        <f t="shared" si="37"/>
        <v>0</v>
      </c>
      <c r="BZ63" s="88">
        <f t="shared" si="37"/>
        <v>201.43097789660976</v>
      </c>
      <c r="CA63" s="88">
        <f t="shared" si="37"/>
        <v>45652.106671970148</v>
      </c>
      <c r="CB63" s="88">
        <f t="shared" si="37"/>
        <v>792.59096261880393</v>
      </c>
      <c r="CF63" s="79">
        <f>+(AB63-B63)/B63</f>
        <v>-1.4157299033014047E-3</v>
      </c>
      <c r="CG63" s="79"/>
      <c r="CH63" s="79">
        <f>+(AT63-D63)/D63</f>
        <v>-1.4168054920415639E-3</v>
      </c>
      <c r="CI63" s="79">
        <f t="shared" si="29"/>
        <v>-1.3500032304672996E-3</v>
      </c>
      <c r="CJ63" s="79">
        <f t="shared" si="29"/>
        <v>-1.3413328989738123E-3</v>
      </c>
      <c r="CK63" s="79">
        <f>+(BT63-G63)/G63</f>
        <v>-1.4167511404468754E-3</v>
      </c>
      <c r="CL63" s="79">
        <f>+(CA63-H63)/H63</f>
        <v>-1.4152127823430479E-3</v>
      </c>
      <c r="CM63" s="79"/>
      <c r="CN63" s="72">
        <f>+(AI63-K63)/K63</f>
        <v>9.9801957371402669E-2</v>
      </c>
      <c r="CO63" s="79"/>
      <c r="CP63" s="72">
        <f>+(AO63-L63)/L63</f>
        <v>0.10906597473304284</v>
      </c>
      <c r="CQ63" s="79">
        <f>+(T63-M63)/M63</f>
        <v>-1.4158315297686851E-3</v>
      </c>
      <c r="CR63" s="79">
        <f>+(Z63-N63)/N63</f>
        <v>-1.41533116750313E-3</v>
      </c>
      <c r="CS63" s="72">
        <f>+(AP63-O63)/O63</f>
        <v>-0.47108004612090382</v>
      </c>
    </row>
    <row r="64" spans="1:97" x14ac:dyDescent="0.25">
      <c r="B64" s="88"/>
    </row>
    <row r="66" spans="2:15" x14ac:dyDescent="0.25">
      <c r="B66" s="87" t="s">
        <v>59</v>
      </c>
      <c r="C66" s="87" t="s">
        <v>57</v>
      </c>
      <c r="D66" s="87" t="s">
        <v>60</v>
      </c>
      <c r="E66" s="87" t="s">
        <v>343</v>
      </c>
      <c r="F66" s="87" t="s">
        <v>344</v>
      </c>
      <c r="G66" s="87" t="s">
        <v>61</v>
      </c>
      <c r="H66" s="87" t="s">
        <v>62</v>
      </c>
      <c r="I66" s="87">
        <v>75070</v>
      </c>
      <c r="J66" s="87">
        <v>71432</v>
      </c>
      <c r="K66" s="87">
        <v>50000</v>
      </c>
    </row>
    <row r="67" spans="2:15" x14ac:dyDescent="0.25">
      <c r="B67" s="87">
        <v>295.423</v>
      </c>
      <c r="C67" s="87">
        <v>0</v>
      </c>
      <c r="D67" s="87">
        <v>224</v>
      </c>
      <c r="E67" s="87">
        <v>126.53700000000001</v>
      </c>
      <c r="F67" s="87">
        <v>37</v>
      </c>
      <c r="G67" s="59">
        <v>2</v>
      </c>
      <c r="H67" s="87">
        <v>295</v>
      </c>
      <c r="I67" s="87">
        <v>3.22011</v>
      </c>
      <c r="J67" s="59">
        <v>0.177253999999999</v>
      </c>
      <c r="K67" s="59">
        <v>0.38405</v>
      </c>
    </row>
    <row r="69" spans="2:15" x14ac:dyDescent="0.25">
      <c r="B69" s="88">
        <f>B16-B67</f>
        <v>3345.3532177999996</v>
      </c>
      <c r="C69" s="88">
        <f t="shared" ref="C69:K69" si="38">C16-C67</f>
        <v>0</v>
      </c>
      <c r="D69" s="88">
        <f t="shared" si="38"/>
        <v>192.23123856000001</v>
      </c>
      <c r="E69" s="88">
        <f t="shared" si="38"/>
        <v>-50.675271069000004</v>
      </c>
      <c r="F69" s="88">
        <f t="shared" si="38"/>
        <v>25.188743852000002</v>
      </c>
      <c r="G69" s="88">
        <f t="shared" si="38"/>
        <v>57.103259109</v>
      </c>
      <c r="H69" s="88">
        <f t="shared" si="38"/>
        <v>-82.477806570000013</v>
      </c>
      <c r="I69" s="88">
        <f t="shared" si="38"/>
        <v>4.3539944739000003</v>
      </c>
      <c r="J69" s="88">
        <f t="shared" si="38"/>
        <v>4.0871548634000012</v>
      </c>
      <c r="K69" s="88">
        <f t="shared" si="38"/>
        <v>21.737550939000002</v>
      </c>
      <c r="L69" s="88"/>
      <c r="M69" s="86"/>
      <c r="N69" s="86"/>
      <c r="O69" s="8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M65"/>
  <sheetViews>
    <sheetView zoomScale="85" zoomScaleNormal="85" workbookViewId="0">
      <pane xSplit="1" ySplit="2" topLeftCell="B3" activePane="bottomRight" state="frozen"/>
      <selection activeCell="A30" sqref="A30"/>
      <selection pane="topRight" activeCell="A30" sqref="A30"/>
      <selection pane="bottomLeft" activeCell="A30" sqref="A30"/>
      <selection pane="bottomRight" activeCell="B34" sqref="B34"/>
    </sheetView>
  </sheetViews>
  <sheetFormatPr defaultColWidth="9.140625" defaultRowHeight="15" x14ac:dyDescent="0.25"/>
  <cols>
    <col min="1" max="1" width="19.7109375" style="27" customWidth="1"/>
    <col min="2" max="2" width="12.140625" style="27" customWidth="1"/>
    <col min="3" max="3" width="12.5703125" style="27" customWidth="1"/>
    <col min="4" max="5" width="9.140625" style="27"/>
    <col min="6" max="6" width="15.42578125" style="27" bestFit="1" customWidth="1"/>
    <col min="7" max="27" width="12" style="25" bestFit="1" customWidth="1"/>
    <col min="28" max="28" width="12" style="25" customWidth="1"/>
    <col min="29" max="30" width="9.140625" style="25"/>
    <col min="31" max="31" width="12" style="25" customWidth="1"/>
    <col min="32" max="55" width="9.140625" style="25"/>
    <col min="56" max="56" width="10.85546875" style="25" bestFit="1" customWidth="1"/>
    <col min="57" max="57" width="9.85546875" style="25" bestFit="1" customWidth="1"/>
    <col min="58" max="16384" width="9.140625" style="27"/>
  </cols>
  <sheetData>
    <row r="1" spans="1:65" x14ac:dyDescent="0.25">
      <c r="B1" s="27" t="s">
        <v>489</v>
      </c>
      <c r="F1" s="27" t="s">
        <v>493</v>
      </c>
      <c r="AH1" s="25" t="s">
        <v>492</v>
      </c>
      <c r="BG1" s="27" t="s">
        <v>334</v>
      </c>
      <c r="BJ1" s="27" t="s">
        <v>463</v>
      </c>
    </row>
    <row r="2" spans="1:65" x14ac:dyDescent="0.25">
      <c r="A2" s="27" t="s">
        <v>52</v>
      </c>
      <c r="B2" s="27" t="s">
        <v>305</v>
      </c>
      <c r="C2" s="27" t="s">
        <v>306</v>
      </c>
      <c r="D2" s="27" t="s">
        <v>236</v>
      </c>
      <c r="F2" s="27" t="s">
        <v>226</v>
      </c>
      <c r="G2" s="27" t="s">
        <v>149</v>
      </c>
      <c r="H2" s="27" t="s">
        <v>151</v>
      </c>
      <c r="I2" s="27" t="s">
        <v>152</v>
      </c>
      <c r="J2" s="27" t="s">
        <v>153</v>
      </c>
      <c r="K2" s="27" t="s">
        <v>154</v>
      </c>
      <c r="L2" s="27" t="s">
        <v>155</v>
      </c>
      <c r="M2" s="27" t="s">
        <v>156</v>
      </c>
      <c r="N2" s="27" t="s">
        <v>54</v>
      </c>
      <c r="O2" s="27" t="s">
        <v>53</v>
      </c>
      <c r="P2" s="27" t="s">
        <v>157</v>
      </c>
      <c r="Q2" s="27" t="s">
        <v>158</v>
      </c>
      <c r="R2" s="27" t="s">
        <v>159</v>
      </c>
      <c r="S2" s="27" t="s">
        <v>160</v>
      </c>
      <c r="T2" s="27" t="s">
        <v>161</v>
      </c>
      <c r="U2" s="27" t="s">
        <v>162</v>
      </c>
      <c r="V2" s="27" t="s">
        <v>163</v>
      </c>
      <c r="W2" s="27" t="s">
        <v>164</v>
      </c>
      <c r="X2" s="27" t="s">
        <v>165</v>
      </c>
      <c r="Y2" s="27" t="s">
        <v>166</v>
      </c>
      <c r="Z2" s="27" t="s">
        <v>167</v>
      </c>
      <c r="AA2" s="27" t="s">
        <v>168</v>
      </c>
      <c r="AB2" s="27"/>
      <c r="AC2" s="25" t="s">
        <v>54</v>
      </c>
      <c r="AD2" s="25" t="s">
        <v>53</v>
      </c>
      <c r="AE2" s="27"/>
      <c r="AF2" s="25" t="s">
        <v>307</v>
      </c>
      <c r="AG2" s="25" t="s">
        <v>177</v>
      </c>
      <c r="AH2" s="25" t="s">
        <v>149</v>
      </c>
      <c r="AI2" s="25" t="s">
        <v>151</v>
      </c>
      <c r="AJ2" s="25" t="s">
        <v>152</v>
      </c>
      <c r="AK2" s="25" t="s">
        <v>153</v>
      </c>
      <c r="AL2" s="25" t="s">
        <v>154</v>
      </c>
      <c r="AM2" s="25" t="s">
        <v>155</v>
      </c>
      <c r="AN2" s="25" t="s">
        <v>156</v>
      </c>
      <c r="AO2" s="25" t="s">
        <v>157</v>
      </c>
      <c r="AP2" s="25" t="s">
        <v>158</v>
      </c>
      <c r="AQ2" s="25" t="s">
        <v>159</v>
      </c>
      <c r="AR2" s="25" t="s">
        <v>160</v>
      </c>
      <c r="AS2" s="25" t="s">
        <v>161</v>
      </c>
      <c r="AT2" s="25" t="s">
        <v>162</v>
      </c>
      <c r="AU2" s="25" t="s">
        <v>163</v>
      </c>
      <c r="AV2" s="25" t="s">
        <v>164</v>
      </c>
      <c r="AW2" s="25" t="s">
        <v>165</v>
      </c>
      <c r="AX2" s="25" t="s">
        <v>166</v>
      </c>
      <c r="AY2" s="25" t="s">
        <v>167</v>
      </c>
      <c r="AZ2" s="25" t="s">
        <v>168</v>
      </c>
      <c r="BA2" s="25" t="s">
        <v>54</v>
      </c>
      <c r="BB2" s="25" t="s">
        <v>53</v>
      </c>
      <c r="BD2" s="25" t="s">
        <v>54</v>
      </c>
      <c r="BE2" s="25" t="s">
        <v>53</v>
      </c>
      <c r="BG2" s="25" t="s">
        <v>54</v>
      </c>
      <c r="BH2" s="25" t="s">
        <v>53</v>
      </c>
      <c r="BJ2" s="88" t="s">
        <v>54</v>
      </c>
      <c r="BK2" s="88" t="s">
        <v>53</v>
      </c>
    </row>
    <row r="3" spans="1:65" x14ac:dyDescent="0.25">
      <c r="A3" s="27" t="s">
        <v>0</v>
      </c>
      <c r="B3" s="25">
        <v>308578.61551999999</v>
      </c>
      <c r="C3" s="25">
        <v>42607.460272999997</v>
      </c>
      <c r="D3" s="27" t="s">
        <v>237</v>
      </c>
      <c r="F3" s="27" t="s">
        <v>0</v>
      </c>
      <c r="G3" s="25">
        <v>2163.1396329304298</v>
      </c>
      <c r="H3" s="25">
        <v>2304.0300606822202</v>
      </c>
      <c r="I3" s="25">
        <v>75.429448392555003</v>
      </c>
      <c r="J3" s="25">
        <v>325.01793933982498</v>
      </c>
      <c r="K3" s="25">
        <v>1746.9021877566299</v>
      </c>
      <c r="L3" s="25">
        <v>127.825224612399</v>
      </c>
      <c r="M3" s="25">
        <v>724.31694086652601</v>
      </c>
      <c r="N3" s="25">
        <v>310571.61117557</v>
      </c>
      <c r="O3" s="25">
        <v>42854.185032170899</v>
      </c>
      <c r="P3" s="25">
        <v>267717.42614339897</v>
      </c>
      <c r="Q3" s="25">
        <v>224.598531721754</v>
      </c>
      <c r="R3" s="25">
        <v>44.586637797141698</v>
      </c>
      <c r="S3" s="25">
        <v>22345.9028782442</v>
      </c>
      <c r="T3" s="25">
        <v>67.206748799858801</v>
      </c>
      <c r="U3" s="25">
        <v>1438.0548603647501</v>
      </c>
      <c r="V3" s="25">
        <v>133.03452929667</v>
      </c>
      <c r="W3" s="25">
        <v>339.64291660466102</v>
      </c>
      <c r="X3" s="25">
        <v>3596.1037613055701</v>
      </c>
      <c r="Y3" s="25">
        <v>6649.3274321114204</v>
      </c>
      <c r="Z3" s="25">
        <v>399.51632787138198</v>
      </c>
      <c r="AA3" s="25">
        <v>149.548973472885</v>
      </c>
      <c r="AB3" s="27"/>
      <c r="AC3" s="49">
        <f>(N3-B3)/(B3+1E-50)</f>
        <v>6.4586317888928116E-3</v>
      </c>
      <c r="AD3" s="49">
        <f>(O3-C3)/(C3+1E-50)</f>
        <v>5.7906469334256336E-3</v>
      </c>
      <c r="AE3" s="27"/>
      <c r="AF3" s="25">
        <v>1</v>
      </c>
      <c r="AG3" s="25" t="s">
        <v>0</v>
      </c>
      <c r="AH3" s="25">
        <v>667.05113890861298</v>
      </c>
      <c r="AI3" s="25">
        <v>704.93267204116103</v>
      </c>
      <c r="AJ3" s="25">
        <v>23.213749210290899</v>
      </c>
      <c r="AK3" s="25">
        <v>101.730807375566</v>
      </c>
      <c r="AL3" s="25">
        <v>536.54541591166605</v>
      </c>
      <c r="AM3" s="25">
        <v>40.172249270404798</v>
      </c>
      <c r="AN3" s="25">
        <v>223.356897293374</v>
      </c>
      <c r="AO3" s="25">
        <v>82136.972751661102</v>
      </c>
      <c r="AP3" s="25">
        <v>67.424988637793106</v>
      </c>
      <c r="AQ3" s="25">
        <v>13.701657878704401</v>
      </c>
      <c r="AR3" s="25">
        <v>6857.1996887120804</v>
      </c>
      <c r="AS3" s="25">
        <v>20.8593059847543</v>
      </c>
      <c r="AT3" s="25">
        <v>445.06157576893202</v>
      </c>
      <c r="AU3" s="25">
        <v>42.732003580487202</v>
      </c>
      <c r="AV3" s="25">
        <v>109.44663149146101</v>
      </c>
      <c r="AW3" s="25">
        <v>1112.9464582381199</v>
      </c>
      <c r="AX3" s="25">
        <v>2045.2145433935</v>
      </c>
      <c r="AY3" s="25">
        <v>124.634064840175</v>
      </c>
      <c r="AZ3" s="25">
        <v>45.986075065198399</v>
      </c>
      <c r="BA3" s="25">
        <f t="shared" ref="BA3:BA51" si="0">BB3+AO3</f>
        <v>95319.182675263379</v>
      </c>
      <c r="BB3" s="25">
        <f>SUM(AH3:AZ3)-AO3</f>
        <v>13182.209923602277</v>
      </c>
      <c r="BD3" s="25">
        <f t="shared" ref="BD3:BE34" si="1">BA3-B3</f>
        <v>-213259.43284473661</v>
      </c>
      <c r="BE3" s="25">
        <f t="shared" si="1"/>
        <v>-29425.25034939772</v>
      </c>
      <c r="BG3" s="22">
        <f>BA3/N3</f>
        <v>0.30691531114020032</v>
      </c>
      <c r="BH3" s="22">
        <f>BB3/O3</f>
        <v>0.307606127936077</v>
      </c>
      <c r="BJ3" s="79">
        <v>0.30336272486578425</v>
      </c>
      <c r="BK3" s="79">
        <v>0.30379139991726123</v>
      </c>
      <c r="BL3" s="79"/>
      <c r="BM3" s="79"/>
    </row>
    <row r="4" spans="1:65" x14ac:dyDescent="0.25">
      <c r="A4" s="27" t="s">
        <v>2</v>
      </c>
      <c r="B4" s="25">
        <v>185000.75805999999</v>
      </c>
      <c r="C4" s="25">
        <v>25292.348445</v>
      </c>
      <c r="F4" s="27" t="s">
        <v>2</v>
      </c>
      <c r="G4" s="25">
        <v>1438.2484920936699</v>
      </c>
      <c r="H4" s="25">
        <v>1170.33914879545</v>
      </c>
      <c r="I4" s="25">
        <v>48.534892475073903</v>
      </c>
      <c r="J4" s="25">
        <v>167.87081278901201</v>
      </c>
      <c r="K4" s="25">
        <v>966.74466553128502</v>
      </c>
      <c r="L4" s="25">
        <v>72.328875587669501</v>
      </c>
      <c r="M4" s="25">
        <v>418.523278713823</v>
      </c>
      <c r="N4" s="25">
        <v>185087.85685377201</v>
      </c>
      <c r="O4" s="25">
        <v>25303.899502295499</v>
      </c>
      <c r="P4" s="25">
        <v>159783.957351477</v>
      </c>
      <c r="Q4" s="25">
        <v>107.412951823497</v>
      </c>
      <c r="R4" s="25">
        <v>27.470531357992002</v>
      </c>
      <c r="S4" s="25">
        <v>13691.864330759399</v>
      </c>
      <c r="T4" s="25">
        <v>57.554734921763398</v>
      </c>
      <c r="U4" s="25">
        <v>702.38832244801199</v>
      </c>
      <c r="V4" s="25">
        <v>79.768992763328299</v>
      </c>
      <c r="W4" s="25">
        <v>208.75221702298799</v>
      </c>
      <c r="X4" s="25">
        <v>1756.32931166189</v>
      </c>
      <c r="Y4" s="25">
        <v>4085.2181461333598</v>
      </c>
      <c r="Z4" s="25">
        <v>221.567053688057</v>
      </c>
      <c r="AA4" s="25">
        <v>82.982743729228304</v>
      </c>
      <c r="AB4" s="27"/>
      <c r="AC4" s="49">
        <f t="shared" ref="AC4:AD56" si="2">(N4-B4)/(B4+1E-50)</f>
        <v>4.7080236148963243E-4</v>
      </c>
      <c r="AD4" s="49">
        <f t="shared" si="2"/>
        <v>4.5670165111862349E-4</v>
      </c>
      <c r="AE4" s="27"/>
      <c r="AF4" s="25">
        <v>4</v>
      </c>
      <c r="AG4" s="25" t="s">
        <v>2</v>
      </c>
      <c r="AH4" s="25">
        <v>926.54948394289795</v>
      </c>
      <c r="AI4" s="25">
        <v>736.54924626602701</v>
      </c>
      <c r="AJ4" s="25">
        <v>31.414164036470002</v>
      </c>
      <c r="AK4" s="25">
        <v>114.365378886434</v>
      </c>
      <c r="AL4" s="25">
        <v>621.40383698617597</v>
      </c>
      <c r="AM4" s="25">
        <v>48.515715129651099</v>
      </c>
      <c r="AN4" s="25">
        <v>270.529149200029</v>
      </c>
      <c r="AO4" s="25">
        <v>101125.79587</v>
      </c>
      <c r="AP4" s="25">
        <v>67.063165577099497</v>
      </c>
      <c r="AQ4" s="25">
        <v>17.563570628694901</v>
      </c>
      <c r="AR4" s="25">
        <v>8707.5524739837001</v>
      </c>
      <c r="AS4" s="25">
        <v>37.370514149912999</v>
      </c>
      <c r="AT4" s="25">
        <v>464.33854005016002</v>
      </c>
      <c r="AU4" s="25">
        <v>55.960896771959</v>
      </c>
      <c r="AV4" s="25">
        <v>147.18025174828301</v>
      </c>
      <c r="AW4" s="25">
        <v>1161.08724367527</v>
      </c>
      <c r="AX4" s="25">
        <v>2627.8702178050298</v>
      </c>
      <c r="AY4" s="25">
        <v>146.16329925063999</v>
      </c>
      <c r="AZ4" s="25">
        <v>53.317250819705201</v>
      </c>
      <c r="BA4" s="25">
        <f t="shared" si="0"/>
        <v>117360.59026890813</v>
      </c>
      <c r="BB4" s="25">
        <f t="shared" ref="BB4:BB51" si="3">SUM(AH4:AZ4)-AO4</f>
        <v>16234.794398908125</v>
      </c>
      <c r="BD4" s="25">
        <f t="shared" si="1"/>
        <v>-67640.167791091866</v>
      </c>
      <c r="BE4" s="25">
        <f t="shared" si="1"/>
        <v>-9057.5540460918746</v>
      </c>
      <c r="BG4" s="22">
        <f t="shared" ref="BG4:BH51" si="4">BA4/N4</f>
        <v>0.63408044300620126</v>
      </c>
      <c r="BH4" s="22">
        <f t="shared" si="4"/>
        <v>0.64159258921477103</v>
      </c>
      <c r="BJ4" s="79">
        <v>0.63415176688065522</v>
      </c>
      <c r="BK4" s="79">
        <v>0.64006546480321302</v>
      </c>
      <c r="BL4" s="79"/>
      <c r="BM4" s="79"/>
    </row>
    <row r="5" spans="1:65" x14ac:dyDescent="0.25">
      <c r="A5" s="27" t="s">
        <v>3</v>
      </c>
      <c r="B5" s="25">
        <v>392203.59723999997</v>
      </c>
      <c r="C5" s="25">
        <v>54834.921172000002</v>
      </c>
      <c r="D5" s="27" t="s">
        <v>237</v>
      </c>
      <c r="F5" s="27" t="s">
        <v>3</v>
      </c>
      <c r="G5" s="25">
        <v>3279.0195826650502</v>
      </c>
      <c r="H5" s="25">
        <v>2557.7742072454898</v>
      </c>
      <c r="I5" s="25">
        <v>88.696409310118696</v>
      </c>
      <c r="J5" s="25">
        <v>321.34674779675498</v>
      </c>
      <c r="K5" s="25">
        <v>2458.9468545004502</v>
      </c>
      <c r="L5" s="25">
        <v>150.58040644411</v>
      </c>
      <c r="M5" s="25">
        <v>989.73258673809596</v>
      </c>
      <c r="N5" s="25">
        <v>393463.84643849899</v>
      </c>
      <c r="O5" s="25">
        <v>54879.818061376602</v>
      </c>
      <c r="P5" s="25">
        <v>338584.02837712201</v>
      </c>
      <c r="Q5" s="25">
        <v>206.065242480861</v>
      </c>
      <c r="R5" s="25">
        <v>61.472457668502003</v>
      </c>
      <c r="S5" s="25">
        <v>28272.234108698802</v>
      </c>
      <c r="T5" s="25">
        <v>76.606181892337204</v>
      </c>
      <c r="U5" s="25">
        <v>1569.29985703026</v>
      </c>
      <c r="V5" s="25">
        <v>180.94837856666501</v>
      </c>
      <c r="W5" s="25">
        <v>468.92011725281998</v>
      </c>
      <c r="X5" s="25">
        <v>3926.1278913341798</v>
      </c>
      <c r="Y5" s="25">
        <v>9612.6728121606902</v>
      </c>
      <c r="Z5" s="25">
        <v>446.39355985824301</v>
      </c>
      <c r="AA5" s="25">
        <v>212.98065973313001</v>
      </c>
      <c r="AB5" s="27"/>
      <c r="AC5" s="49">
        <f t="shared" si="2"/>
        <v>3.2132525233516374E-3</v>
      </c>
      <c r="AD5" s="49">
        <f t="shared" si="2"/>
        <v>8.1876454669775253E-4</v>
      </c>
      <c r="AE5" s="27"/>
      <c r="AF5" s="25">
        <v>5</v>
      </c>
      <c r="AG5" s="25" t="s">
        <v>3</v>
      </c>
      <c r="AH5" s="25">
        <v>1172.8393207553099</v>
      </c>
      <c r="AI5" s="25">
        <v>814.96198980674001</v>
      </c>
      <c r="AJ5" s="25">
        <v>29.242411925569201</v>
      </c>
      <c r="AK5" s="25">
        <v>94.809944071994096</v>
      </c>
      <c r="AL5" s="25">
        <v>858.20590957804097</v>
      </c>
      <c r="AM5" s="25">
        <v>45.225185306171099</v>
      </c>
      <c r="AN5" s="25">
        <v>339.194385448481</v>
      </c>
      <c r="AO5" s="25">
        <v>109305.120780825</v>
      </c>
      <c r="AP5" s="25">
        <v>62.555715213622101</v>
      </c>
      <c r="AQ5" s="25">
        <v>21.142185181003999</v>
      </c>
      <c r="AR5" s="25">
        <v>9528.4987621468208</v>
      </c>
      <c r="AS5" s="25">
        <v>25.7936768809145</v>
      </c>
      <c r="AT5" s="25">
        <v>490.74132064960099</v>
      </c>
      <c r="AU5" s="25">
        <v>54.209744313809601</v>
      </c>
      <c r="AV5" s="25">
        <v>138.31970915797501</v>
      </c>
      <c r="AW5" s="25">
        <v>1227.8059003953399</v>
      </c>
      <c r="AX5" s="25">
        <v>3398.3141957218099</v>
      </c>
      <c r="AY5" s="25">
        <v>134.207329507753</v>
      </c>
      <c r="AZ5" s="25">
        <v>74.855076308295196</v>
      </c>
      <c r="BA5" s="25">
        <f t="shared" si="0"/>
        <v>127816.04354319423</v>
      </c>
      <c r="BB5" s="25">
        <f t="shared" si="3"/>
        <v>18510.922762369228</v>
      </c>
      <c r="BD5" s="25">
        <f t="shared" si="1"/>
        <v>-264387.55369680573</v>
      </c>
      <c r="BE5" s="25">
        <f t="shared" si="1"/>
        <v>-36323.998409630774</v>
      </c>
      <c r="BG5" s="22">
        <f t="shared" si="4"/>
        <v>0.324848254039454</v>
      </c>
      <c r="BH5" s="22">
        <f t="shared" si="4"/>
        <v>0.33729927350828576</v>
      </c>
      <c r="BJ5" s="79">
        <v>0.34352160462309034</v>
      </c>
      <c r="BK5" s="79">
        <v>0.35618872279578934</v>
      </c>
      <c r="BL5" s="79"/>
      <c r="BM5" s="79"/>
    </row>
    <row r="6" spans="1:65" x14ac:dyDescent="0.25">
      <c r="A6" s="27" t="s">
        <v>4</v>
      </c>
      <c r="B6" s="25">
        <v>321336.22203</v>
      </c>
      <c r="C6" s="25">
        <v>41001.631727</v>
      </c>
      <c r="F6" s="27" t="s">
        <v>4</v>
      </c>
      <c r="G6" s="25">
        <v>1806.51615447786</v>
      </c>
      <c r="H6" s="25">
        <v>2184.6608818487898</v>
      </c>
      <c r="I6" s="25">
        <v>79.600016214994696</v>
      </c>
      <c r="J6" s="25">
        <v>541.24871740604101</v>
      </c>
      <c r="K6" s="25">
        <v>1485.8265792534</v>
      </c>
      <c r="L6" s="25">
        <v>207.510378632803</v>
      </c>
      <c r="M6" s="25">
        <v>704.73718502841098</v>
      </c>
      <c r="N6" s="25">
        <v>322385.71164965699</v>
      </c>
      <c r="O6" s="25">
        <v>41136.545365381899</v>
      </c>
      <c r="P6" s="25">
        <v>281249.16628427501</v>
      </c>
      <c r="Q6" s="25">
        <v>160.05924000066099</v>
      </c>
      <c r="R6" s="25">
        <v>38.554883780044797</v>
      </c>
      <c r="S6" s="25">
        <v>19986.908872831798</v>
      </c>
      <c r="T6" s="25">
        <v>80.459793074179998</v>
      </c>
      <c r="U6" s="25">
        <v>1870.3110960829299</v>
      </c>
      <c r="V6" s="25">
        <v>281.20694446006001</v>
      </c>
      <c r="W6" s="25">
        <v>748.48357720641297</v>
      </c>
      <c r="X6" s="25">
        <v>4675.8807244387799</v>
      </c>
      <c r="Y6" s="25">
        <v>5573.5454121265202</v>
      </c>
      <c r="Z6" s="25">
        <v>583.28935200648095</v>
      </c>
      <c r="AA6" s="25">
        <v>127.74555651162601</v>
      </c>
      <c r="AB6" s="27"/>
      <c r="AC6" s="49">
        <f t="shared" si="2"/>
        <v>3.2660171736226154E-3</v>
      </c>
      <c r="AD6" s="49">
        <f t="shared" si="2"/>
        <v>3.2904455920240022E-3</v>
      </c>
      <c r="AE6" s="27"/>
      <c r="AF6" s="25">
        <v>6</v>
      </c>
      <c r="AG6" s="25" t="s">
        <v>4</v>
      </c>
      <c r="AH6" s="25">
        <v>1026.7546788448799</v>
      </c>
      <c r="AI6" s="25">
        <v>1210.83658392701</v>
      </c>
      <c r="AJ6" s="25">
        <v>47.693809915947803</v>
      </c>
      <c r="AK6" s="25">
        <v>348.484837757484</v>
      </c>
      <c r="AL6" s="25">
        <v>838.06643668479001</v>
      </c>
      <c r="AM6" s="25">
        <v>131.638081391719</v>
      </c>
      <c r="AN6" s="25">
        <v>410.34933184973801</v>
      </c>
      <c r="AO6" s="25">
        <v>157682.54448858299</v>
      </c>
      <c r="AP6" s="25">
        <v>85.833079594855704</v>
      </c>
      <c r="AQ6" s="25">
        <v>21.688231807053</v>
      </c>
      <c r="AR6" s="25">
        <v>11196.677171675599</v>
      </c>
      <c r="AS6" s="25">
        <v>49.7301195504266</v>
      </c>
      <c r="AT6" s="25">
        <v>1152.1193741295499</v>
      </c>
      <c r="AU6" s="25">
        <v>186.49417854202801</v>
      </c>
      <c r="AV6" s="25">
        <v>499.436802651226</v>
      </c>
      <c r="AW6" s="25">
        <v>2880.3362051398999</v>
      </c>
      <c r="AX6" s="25">
        <v>3154.9068855611299</v>
      </c>
      <c r="AY6" s="25">
        <v>361.91180099349901</v>
      </c>
      <c r="AZ6" s="25">
        <v>71.780161044760504</v>
      </c>
      <c r="BA6" s="25">
        <f t="shared" si="0"/>
        <v>181357.28225964459</v>
      </c>
      <c r="BB6" s="25">
        <f t="shared" si="3"/>
        <v>23674.737771061598</v>
      </c>
      <c r="BD6" s="25">
        <f t="shared" si="1"/>
        <v>-139978.93977035541</v>
      </c>
      <c r="BE6" s="25">
        <f t="shared" si="1"/>
        <v>-17326.893955938402</v>
      </c>
      <c r="BG6" s="22">
        <f t="shared" si="4"/>
        <v>0.56254751903126887</v>
      </c>
      <c r="BH6" s="22">
        <f t="shared" si="4"/>
        <v>0.57551594478288082</v>
      </c>
      <c r="BJ6" s="79">
        <v>0.5733889523817185</v>
      </c>
      <c r="BK6" s="79">
        <v>0.58789774021783592</v>
      </c>
      <c r="BL6" s="79"/>
      <c r="BM6" s="79"/>
    </row>
    <row r="7" spans="1:65" x14ac:dyDescent="0.25">
      <c r="A7" s="27" t="s">
        <v>5</v>
      </c>
      <c r="B7" s="25">
        <v>280701.82672999997</v>
      </c>
      <c r="C7" s="25">
        <v>41345.584353999999</v>
      </c>
      <c r="F7" s="27" t="s">
        <v>5</v>
      </c>
      <c r="G7" s="25">
        <v>2217.6816553404201</v>
      </c>
      <c r="H7" s="25">
        <v>1900.11883540843</v>
      </c>
      <c r="I7" s="25">
        <v>74.626420265987605</v>
      </c>
      <c r="J7" s="25">
        <v>445.74575464761801</v>
      </c>
      <c r="K7" s="25">
        <v>1684.88420685968</v>
      </c>
      <c r="L7" s="25">
        <v>184.82460682220201</v>
      </c>
      <c r="M7" s="25">
        <v>750.74497717664997</v>
      </c>
      <c r="N7" s="25">
        <v>281008.072622751</v>
      </c>
      <c r="O7" s="25">
        <v>41335.539407145101</v>
      </c>
      <c r="P7" s="25">
        <v>239672.533215606</v>
      </c>
      <c r="Q7" s="25">
        <v>122.939719296505</v>
      </c>
      <c r="R7" s="25">
        <v>42.486880291230499</v>
      </c>
      <c r="S7" s="25">
        <v>20004.863005120202</v>
      </c>
      <c r="T7" s="25">
        <v>72.597752338277104</v>
      </c>
      <c r="U7" s="25">
        <v>1624.1082930163</v>
      </c>
      <c r="V7" s="25">
        <v>264.81766864641702</v>
      </c>
      <c r="W7" s="25">
        <v>707.86295386167001</v>
      </c>
      <c r="X7" s="25">
        <v>4061.7745006806699</v>
      </c>
      <c r="Y7" s="25">
        <v>6524.6638197280599</v>
      </c>
      <c r="Z7" s="25">
        <v>505.16196933370799</v>
      </c>
      <c r="AA7" s="25">
        <v>145.63638831109401</v>
      </c>
      <c r="AB7" s="27"/>
      <c r="AC7" s="49">
        <f t="shared" si="2"/>
        <v>1.0910007117467064E-3</v>
      </c>
      <c r="AD7" s="49">
        <f t="shared" si="2"/>
        <v>-2.4295089818765408E-4</v>
      </c>
      <c r="AE7" s="27"/>
      <c r="AF7" s="25">
        <v>8</v>
      </c>
      <c r="AG7" s="25" t="s">
        <v>5</v>
      </c>
      <c r="AH7" s="25">
        <v>1158.2010433590101</v>
      </c>
      <c r="AI7" s="25">
        <v>919.67862941409203</v>
      </c>
      <c r="AJ7" s="25">
        <v>39.375800989312197</v>
      </c>
      <c r="AK7" s="25">
        <v>249.44427087986199</v>
      </c>
      <c r="AL7" s="25">
        <v>864.69539879294996</v>
      </c>
      <c r="AM7" s="25">
        <v>101.71318623354099</v>
      </c>
      <c r="AN7" s="25">
        <v>391.34384146647102</v>
      </c>
      <c r="AO7" s="25">
        <v>118342.880238584</v>
      </c>
      <c r="AP7" s="25">
        <v>55.4774995318067</v>
      </c>
      <c r="AQ7" s="25">
        <v>21.659634785746299</v>
      </c>
      <c r="AR7" s="25">
        <v>10043.1107469095</v>
      </c>
      <c r="AS7" s="25">
        <v>39.620055430819498</v>
      </c>
      <c r="AT7" s="25">
        <v>870.98169223827301</v>
      </c>
      <c r="AU7" s="25">
        <v>151.77431526677</v>
      </c>
      <c r="AV7" s="25">
        <v>407.44970443795199</v>
      </c>
      <c r="AW7" s="25">
        <v>2178.2463475632399</v>
      </c>
      <c r="AX7" s="25">
        <v>3377.04609403009</v>
      </c>
      <c r="AY7" s="25">
        <v>271.96277634634902</v>
      </c>
      <c r="AZ7" s="25">
        <v>74.702073786929802</v>
      </c>
      <c r="BA7" s="25">
        <f t="shared" si="0"/>
        <v>139559.36335004674</v>
      </c>
      <c r="BB7" s="25">
        <f t="shared" si="3"/>
        <v>21216.483111462745</v>
      </c>
      <c r="BD7" s="25">
        <f t="shared" si="1"/>
        <v>-141142.46337995323</v>
      </c>
      <c r="BE7" s="25">
        <f t="shared" si="1"/>
        <v>-20129.101242537254</v>
      </c>
      <c r="BG7" s="22">
        <f t="shared" si="4"/>
        <v>0.49663827109124736</v>
      </c>
      <c r="BH7" s="22">
        <f t="shared" si="4"/>
        <v>0.51327461588163881</v>
      </c>
      <c r="BJ7" s="79">
        <v>0.49958849516905063</v>
      </c>
      <c r="BK7" s="79">
        <v>0.51915935361340071</v>
      </c>
      <c r="BL7" s="79"/>
      <c r="BM7" s="79"/>
    </row>
    <row r="8" spans="1:65" x14ac:dyDescent="0.25">
      <c r="A8" s="27" t="s">
        <v>6</v>
      </c>
      <c r="B8" s="25">
        <v>25346.035452</v>
      </c>
      <c r="C8" s="25">
        <v>4199.3654616000003</v>
      </c>
      <c r="D8" s="27" t="s">
        <v>237</v>
      </c>
      <c r="F8" s="27" t="s">
        <v>6</v>
      </c>
      <c r="G8" s="25">
        <v>258.34125828800097</v>
      </c>
      <c r="H8" s="25">
        <v>198.262454626123</v>
      </c>
      <c r="I8" s="25">
        <v>6.8746442787303499</v>
      </c>
      <c r="J8" s="25">
        <v>21.1072310498961</v>
      </c>
      <c r="K8" s="25">
        <v>188.66428887161899</v>
      </c>
      <c r="L8" s="25">
        <v>7.1561137805408999</v>
      </c>
      <c r="M8" s="25">
        <v>73.124336491454301</v>
      </c>
      <c r="N8" s="25">
        <v>25336.22731509</v>
      </c>
      <c r="O8" s="25">
        <v>4200.7764277848501</v>
      </c>
      <c r="P8" s="25">
        <v>21135.4508873052</v>
      </c>
      <c r="Q8" s="25">
        <v>16.5391461499032</v>
      </c>
      <c r="R8" s="25">
        <v>4.5717111945193096</v>
      </c>
      <c r="S8" s="25">
        <v>2220.72299553012</v>
      </c>
      <c r="T8" s="25">
        <v>7.1353882614902098</v>
      </c>
      <c r="U8" s="25">
        <v>109.655264471965</v>
      </c>
      <c r="V8" s="25">
        <v>4.7632155073110702</v>
      </c>
      <c r="W8" s="25">
        <v>8.7414772179875104</v>
      </c>
      <c r="X8" s="25">
        <v>274.07746964511102</v>
      </c>
      <c r="Y8" s="25">
        <v>759.17393442351897</v>
      </c>
      <c r="Z8" s="25">
        <v>25.0528692604044</v>
      </c>
      <c r="AA8" s="25">
        <v>16.8126287361453</v>
      </c>
      <c r="AB8" s="27"/>
      <c r="AC8" s="49">
        <f t="shared" si="2"/>
        <v>-3.8696927290954655E-4</v>
      </c>
      <c r="AD8" s="49">
        <f t="shared" si="2"/>
        <v>3.3599509205662714E-4</v>
      </c>
      <c r="AE8" s="27"/>
      <c r="AF8" s="25">
        <v>9</v>
      </c>
      <c r="AG8" s="25" t="s">
        <v>6</v>
      </c>
      <c r="AH8" s="25">
        <v>60.551072503222002</v>
      </c>
      <c r="AI8" s="25">
        <v>51.395084885545302</v>
      </c>
      <c r="AJ8" s="25">
        <v>1.6614439781155399</v>
      </c>
      <c r="AK8" s="25">
        <v>5.3253035665849797</v>
      </c>
      <c r="AL8" s="25">
        <v>44.993803203246699</v>
      </c>
      <c r="AM8" s="25">
        <v>1.8273617470935399</v>
      </c>
      <c r="AN8" s="25">
        <v>17.570169220604701</v>
      </c>
      <c r="AO8" s="25">
        <v>5288.4306433824404</v>
      </c>
      <c r="AP8" s="25">
        <v>4.1182049868834802</v>
      </c>
      <c r="AQ8" s="25">
        <v>1.0991347184859801</v>
      </c>
      <c r="AR8" s="25">
        <v>547.12355964676397</v>
      </c>
      <c r="AS8" s="25">
        <v>1.7194372518063701</v>
      </c>
      <c r="AT8" s="25">
        <v>27.481519214488099</v>
      </c>
      <c r="AU8" s="25">
        <v>1.10525831198077</v>
      </c>
      <c r="AV8" s="25">
        <v>1.92307523030484</v>
      </c>
      <c r="AW8" s="25">
        <v>68.6798359417228</v>
      </c>
      <c r="AX8" s="25">
        <v>179.48021810665099</v>
      </c>
      <c r="AY8" s="25">
        <v>6.5091725984129098</v>
      </c>
      <c r="AZ8" s="25">
        <v>4.0255715426942604</v>
      </c>
      <c r="BA8" s="25">
        <f t="shared" si="0"/>
        <v>6315.0198700370474</v>
      </c>
      <c r="BB8" s="25">
        <f t="shared" si="3"/>
        <v>1026.589226654607</v>
      </c>
      <c r="BD8" s="25">
        <f t="shared" si="1"/>
        <v>-19031.015581962951</v>
      </c>
      <c r="BE8" s="25">
        <f t="shared" si="1"/>
        <v>-3172.7762349453933</v>
      </c>
      <c r="BG8" s="22">
        <f t="shared" si="4"/>
        <v>0.24924862693649286</v>
      </c>
      <c r="BH8" s="22">
        <f t="shared" si="4"/>
        <v>0.24438082918779547</v>
      </c>
      <c r="BJ8" s="79">
        <v>0.26079408440773999</v>
      </c>
      <c r="BK8" s="79">
        <v>0.25847814418431442</v>
      </c>
      <c r="BL8" s="79"/>
      <c r="BM8" s="79"/>
    </row>
    <row r="9" spans="1:65" x14ac:dyDescent="0.25">
      <c r="A9" s="27" t="s">
        <v>7</v>
      </c>
      <c r="B9" s="25">
        <v>17037.042820999999</v>
      </c>
      <c r="C9" s="25">
        <v>2680.1940021</v>
      </c>
      <c r="D9" s="27" t="s">
        <v>237</v>
      </c>
      <c r="F9" s="27" t="s">
        <v>7</v>
      </c>
      <c r="G9" s="25">
        <v>130.270592437044</v>
      </c>
      <c r="H9" s="25">
        <v>155.71859532509799</v>
      </c>
      <c r="I9" s="25">
        <v>4.5114104620336501</v>
      </c>
      <c r="J9" s="25">
        <v>22.783594415692399</v>
      </c>
      <c r="K9" s="25">
        <v>105.32301140340699</v>
      </c>
      <c r="L9" s="25">
        <v>7.3499232240392001</v>
      </c>
      <c r="M9" s="25">
        <v>43.935229087782503</v>
      </c>
      <c r="N9" s="25">
        <v>17002.622758974099</v>
      </c>
      <c r="O9" s="25">
        <v>2685.6885669405901</v>
      </c>
      <c r="P9" s="25">
        <v>14316.934192033599</v>
      </c>
      <c r="Q9" s="25">
        <v>10.937523989042999</v>
      </c>
      <c r="R9" s="25">
        <v>2.57116200113538</v>
      </c>
      <c r="S9" s="25">
        <v>1410.04575648847</v>
      </c>
      <c r="T9" s="25">
        <v>4.8344719103600697</v>
      </c>
      <c r="U9" s="25">
        <v>94.462008410633004</v>
      </c>
      <c r="V9" s="25">
        <v>5.9111917635322397</v>
      </c>
      <c r="W9" s="25">
        <v>12.6561991214581</v>
      </c>
      <c r="X9" s="25">
        <v>235.97057182382801</v>
      </c>
      <c r="Y9" s="25">
        <v>404.11954165908702</v>
      </c>
      <c r="Z9" s="25">
        <v>24.711470537982802</v>
      </c>
      <c r="AA9" s="25">
        <v>9.5763128799528303</v>
      </c>
      <c r="AB9" s="27"/>
      <c r="AC9" s="49">
        <f t="shared" si="2"/>
        <v>-2.0203073025955756E-3</v>
      </c>
      <c r="AD9" s="49">
        <f t="shared" si="2"/>
        <v>2.0500623597713339E-3</v>
      </c>
      <c r="AE9" s="27"/>
      <c r="AF9" s="25">
        <v>10</v>
      </c>
      <c r="AG9" s="25" t="s">
        <v>7</v>
      </c>
      <c r="AH9" s="25">
        <v>50.515759962907801</v>
      </c>
      <c r="AI9" s="25">
        <v>61.7490020625036</v>
      </c>
      <c r="AJ9" s="25">
        <v>1.73653873102616</v>
      </c>
      <c r="AK9" s="25">
        <v>8.8178090342194597</v>
      </c>
      <c r="AL9" s="25">
        <v>40.991198374278099</v>
      </c>
      <c r="AM9" s="25">
        <v>2.9370210238771999</v>
      </c>
      <c r="AN9" s="25">
        <v>17.1634092005086</v>
      </c>
      <c r="AO9" s="25">
        <v>5728.9695235807703</v>
      </c>
      <c r="AP9" s="25">
        <v>4.1314619168138398</v>
      </c>
      <c r="AQ9" s="25">
        <v>1.0068891915414699</v>
      </c>
      <c r="AR9" s="25">
        <v>553.36001853523305</v>
      </c>
      <c r="AS9" s="25">
        <v>1.8484276700840701</v>
      </c>
      <c r="AT9" s="25">
        <v>36.780042170490198</v>
      </c>
      <c r="AU9" s="25">
        <v>2.3920372013748601</v>
      </c>
      <c r="AV9" s="25">
        <v>5.1759890953684602</v>
      </c>
      <c r="AW9" s="25">
        <v>91.879169345924495</v>
      </c>
      <c r="AX9" s="25">
        <v>156.68896112763301</v>
      </c>
      <c r="AY9" s="25">
        <v>9.8441186944480705</v>
      </c>
      <c r="AZ9" s="25">
        <v>3.7357212930936399</v>
      </c>
      <c r="BA9" s="25">
        <f t="shared" si="0"/>
        <v>6779.7230982120964</v>
      </c>
      <c r="BB9" s="25">
        <f t="shared" si="3"/>
        <v>1050.753574631326</v>
      </c>
      <c r="BD9" s="25">
        <f t="shared" si="1"/>
        <v>-10257.319722787903</v>
      </c>
      <c r="BE9" s="25">
        <f t="shared" si="1"/>
        <v>-1629.440427468674</v>
      </c>
      <c r="BG9" s="22">
        <f t="shared" si="4"/>
        <v>0.39874572260527941</v>
      </c>
      <c r="BH9" s="22">
        <f t="shared" si="4"/>
        <v>0.39124177969312912</v>
      </c>
      <c r="BJ9" s="79">
        <v>0.39293492136123498</v>
      </c>
      <c r="BK9" s="79">
        <v>0.3873988044212649</v>
      </c>
      <c r="BL9" s="79"/>
      <c r="BM9" s="79"/>
    </row>
    <row r="10" spans="1:65" x14ac:dyDescent="0.25">
      <c r="A10" s="27" t="s">
        <v>8</v>
      </c>
      <c r="B10" s="25">
        <v>3292.0506927000001</v>
      </c>
      <c r="C10" s="25">
        <v>468.60439057000002</v>
      </c>
      <c r="F10" s="27" t="s">
        <v>8</v>
      </c>
      <c r="G10" s="25">
        <v>21.184949707060799</v>
      </c>
      <c r="H10" s="25">
        <v>32.192027976652902</v>
      </c>
      <c r="I10" s="25">
        <v>0.62417026295628697</v>
      </c>
      <c r="J10" s="25">
        <v>2.4409148078947598</v>
      </c>
      <c r="K10" s="25">
        <v>18.017946284385101</v>
      </c>
      <c r="L10" s="25">
        <v>1.02980362329624</v>
      </c>
      <c r="M10" s="25">
        <v>7.3331674355285799</v>
      </c>
      <c r="N10" s="25">
        <v>3277.11144828232</v>
      </c>
      <c r="O10" s="25">
        <v>468.55134124792602</v>
      </c>
      <c r="P10" s="25">
        <v>2808.5601070343901</v>
      </c>
      <c r="Q10" s="25">
        <v>1.62320485898686</v>
      </c>
      <c r="R10" s="25">
        <v>0.46074840302694597</v>
      </c>
      <c r="S10" s="25">
        <v>263.16687632621699</v>
      </c>
      <c r="T10" s="25">
        <v>0.59848322007087795</v>
      </c>
      <c r="U10" s="25">
        <v>13.479239736106701</v>
      </c>
      <c r="V10" s="25">
        <v>0.318665597425001</v>
      </c>
      <c r="W10" s="25">
        <v>0.17922796342532099</v>
      </c>
      <c r="X10" s="25">
        <v>33.662925974304997</v>
      </c>
      <c r="Y10" s="25">
        <v>66.578504825366593</v>
      </c>
      <c r="Z10" s="25">
        <v>3.97220103947926</v>
      </c>
      <c r="AA10" s="25">
        <v>1.6882832057408199</v>
      </c>
      <c r="AB10" s="27"/>
      <c r="AC10" s="49">
        <f t="shared" si="2"/>
        <v>-4.5379752051836102E-3</v>
      </c>
      <c r="AD10" s="49">
        <f t="shared" si="2"/>
        <v>-1.1320705298871545E-4</v>
      </c>
      <c r="AE10" s="27"/>
      <c r="AF10" s="25">
        <v>11</v>
      </c>
      <c r="AG10" s="25" t="s">
        <v>8</v>
      </c>
      <c r="AH10" s="25">
        <v>7.9379266245448097</v>
      </c>
      <c r="AI10" s="25">
        <v>12.171001540447</v>
      </c>
      <c r="AJ10" s="25">
        <v>0.23192204178048001</v>
      </c>
      <c r="AK10" s="25">
        <v>0.89995315449346602</v>
      </c>
      <c r="AL10" s="25">
        <v>6.7623699695396704</v>
      </c>
      <c r="AM10" s="25">
        <v>0.38863128875009201</v>
      </c>
      <c r="AN10" s="25">
        <v>2.7542539192195501</v>
      </c>
      <c r="AO10" s="25">
        <v>1065.2177478818301</v>
      </c>
      <c r="AP10" s="25">
        <v>0.59865976910217999</v>
      </c>
      <c r="AQ10" s="25">
        <v>0.17341190294657799</v>
      </c>
      <c r="AR10" s="25">
        <v>99.126097253390398</v>
      </c>
      <c r="AS10" s="25">
        <v>0.220910377570633</v>
      </c>
      <c r="AT10" s="25">
        <v>5.0329749562833097</v>
      </c>
      <c r="AU10" s="25">
        <v>0.119774379996549</v>
      </c>
      <c r="AV10" s="25">
        <v>6.7387799583241995E-2</v>
      </c>
      <c r="AW10" s="25">
        <v>12.5693035309551</v>
      </c>
      <c r="AX10" s="25">
        <v>24.942774615896901</v>
      </c>
      <c r="AY10" s="25">
        <v>1.49951904103737</v>
      </c>
      <c r="AZ10" s="25">
        <v>0.63444994306464897</v>
      </c>
      <c r="BA10" s="25">
        <f t="shared" si="0"/>
        <v>1241.3490699904319</v>
      </c>
      <c r="BB10" s="25">
        <f t="shared" si="3"/>
        <v>176.13132210860181</v>
      </c>
      <c r="BD10" s="25">
        <f t="shared" si="1"/>
        <v>-2050.7016227095683</v>
      </c>
      <c r="BE10" s="25">
        <f t="shared" si="1"/>
        <v>-292.47306846139821</v>
      </c>
      <c r="BG10" s="22">
        <f t="shared" si="4"/>
        <v>0.37879366923608232</v>
      </c>
      <c r="BH10" s="22">
        <f t="shared" si="4"/>
        <v>0.37590613152338603</v>
      </c>
      <c r="BJ10" s="79">
        <v>0.37881084123315384</v>
      </c>
      <c r="BK10" s="79">
        <v>0.37596905951081699</v>
      </c>
      <c r="BL10" s="79"/>
      <c r="BM10" s="79"/>
    </row>
    <row r="11" spans="1:65" x14ac:dyDescent="0.25">
      <c r="A11" s="27" t="s">
        <v>9</v>
      </c>
      <c r="B11" s="25">
        <v>410217.67398000002</v>
      </c>
      <c r="C11" s="25">
        <v>59686.955106000001</v>
      </c>
      <c r="D11" s="27" t="s">
        <v>237</v>
      </c>
      <c r="F11" s="27" t="s">
        <v>9</v>
      </c>
      <c r="G11" s="25">
        <v>2927.4799987874499</v>
      </c>
      <c r="H11" s="25">
        <v>3251.1103272210098</v>
      </c>
      <c r="I11" s="25">
        <v>113.798682561991</v>
      </c>
      <c r="J11" s="25">
        <v>501.39705017168399</v>
      </c>
      <c r="K11" s="25">
        <v>2359.87245269707</v>
      </c>
      <c r="L11" s="25">
        <v>172.633084916527</v>
      </c>
      <c r="M11" s="25">
        <v>986.76772510568298</v>
      </c>
      <c r="N11" s="25">
        <v>413317.54100406897</v>
      </c>
      <c r="O11" s="25">
        <v>60145.111292930298</v>
      </c>
      <c r="P11" s="25">
        <v>353172.429711139</v>
      </c>
      <c r="Q11" s="25">
        <v>356.71799035477801</v>
      </c>
      <c r="R11" s="25">
        <v>60.611076723049798</v>
      </c>
      <c r="S11" s="25">
        <v>31503.883506120499</v>
      </c>
      <c r="T11" s="25">
        <v>110.979171084177</v>
      </c>
      <c r="U11" s="25">
        <v>2106.3708033091302</v>
      </c>
      <c r="V11" s="25">
        <v>163.856847247253</v>
      </c>
      <c r="W11" s="25">
        <v>408.73763092423201</v>
      </c>
      <c r="X11" s="25">
        <v>5265.8829795466099</v>
      </c>
      <c r="Y11" s="25">
        <v>9098.5001755981393</v>
      </c>
      <c r="Z11" s="25">
        <v>555.384077316093</v>
      </c>
      <c r="AA11" s="25">
        <v>201.12771324481699</v>
      </c>
      <c r="AB11" s="27"/>
      <c r="AC11" s="49">
        <f t="shared" si="2"/>
        <v>7.556639366591714E-3</v>
      </c>
      <c r="AD11" s="49">
        <f t="shared" si="2"/>
        <v>7.6759852486467496E-3</v>
      </c>
      <c r="AE11" s="27"/>
      <c r="AF11" s="25">
        <v>12</v>
      </c>
      <c r="AG11" s="25" t="s">
        <v>9</v>
      </c>
      <c r="AH11" s="25">
        <v>1339.8350101539199</v>
      </c>
      <c r="AI11" s="25">
        <v>1491.9207234677899</v>
      </c>
      <c r="AJ11" s="25">
        <v>51.811520366730797</v>
      </c>
      <c r="AK11" s="25">
        <v>224.24673684830901</v>
      </c>
      <c r="AL11" s="25">
        <v>1079.61583422994</v>
      </c>
      <c r="AM11" s="25">
        <v>77.318743072672504</v>
      </c>
      <c r="AN11" s="25">
        <v>450.143429299741</v>
      </c>
      <c r="AO11" s="25">
        <v>162128.06003575501</v>
      </c>
      <c r="AP11" s="25">
        <v>163.77734416933799</v>
      </c>
      <c r="AQ11" s="25">
        <v>27.7711200502849</v>
      </c>
      <c r="AR11" s="25">
        <v>14447.8229673241</v>
      </c>
      <c r="AS11" s="25">
        <v>50.452936847691497</v>
      </c>
      <c r="AT11" s="25">
        <v>951.96491716877199</v>
      </c>
      <c r="AU11" s="25">
        <v>71.635654934726503</v>
      </c>
      <c r="AV11" s="25">
        <v>177.77542679754299</v>
      </c>
      <c r="AW11" s="25">
        <v>2379.88817142885</v>
      </c>
      <c r="AX11" s="25">
        <v>4163.7931466294203</v>
      </c>
      <c r="AY11" s="25">
        <v>250.49903539544101</v>
      </c>
      <c r="AZ11" s="25">
        <v>92.052708597670701</v>
      </c>
      <c r="BA11" s="25">
        <f t="shared" si="0"/>
        <v>189620.38546253793</v>
      </c>
      <c r="BB11" s="25">
        <f t="shared" si="3"/>
        <v>27492.325426782918</v>
      </c>
      <c r="BD11" s="25">
        <f t="shared" si="1"/>
        <v>-220597.28851746209</v>
      </c>
      <c r="BE11" s="25">
        <f t="shared" si="1"/>
        <v>-32194.629679217083</v>
      </c>
      <c r="BG11" s="22">
        <f t="shared" si="4"/>
        <v>0.45877652567537941</v>
      </c>
      <c r="BH11" s="22">
        <f t="shared" si="4"/>
        <v>0.45709991777859554</v>
      </c>
      <c r="BJ11" s="79">
        <v>0.42801137137002065</v>
      </c>
      <c r="BK11" s="79">
        <v>0.43082323556449997</v>
      </c>
      <c r="BL11" s="79"/>
      <c r="BM11" s="79"/>
    </row>
    <row r="12" spans="1:65" x14ac:dyDescent="0.25">
      <c r="A12" s="27" t="s">
        <v>10</v>
      </c>
      <c r="B12" s="25">
        <v>295454.27525000001</v>
      </c>
      <c r="C12" s="25">
        <v>42907.888747999998</v>
      </c>
      <c r="D12" s="27" t="s">
        <v>237</v>
      </c>
      <c r="F12" s="27" t="s">
        <v>10</v>
      </c>
      <c r="G12" s="25">
        <v>2249.2031702464201</v>
      </c>
      <c r="H12" s="25">
        <v>2248.7775174854</v>
      </c>
      <c r="I12" s="25">
        <v>76.827801539928402</v>
      </c>
      <c r="J12" s="25">
        <v>327.17896347492501</v>
      </c>
      <c r="K12" s="25">
        <v>1787.27511378605</v>
      </c>
      <c r="L12" s="25">
        <v>119.86609824897801</v>
      </c>
      <c r="M12" s="25">
        <v>732.57513274580106</v>
      </c>
      <c r="N12" s="25">
        <v>297240.03181822703</v>
      </c>
      <c r="O12" s="25">
        <v>43144.131473094203</v>
      </c>
      <c r="P12" s="25">
        <v>254095.90034513301</v>
      </c>
      <c r="Q12" s="25">
        <v>224.33769842975701</v>
      </c>
      <c r="R12" s="25">
        <v>44.781279184510304</v>
      </c>
      <c r="S12" s="25">
        <v>22397.950542171598</v>
      </c>
      <c r="T12" s="25">
        <v>71.342418263088504</v>
      </c>
      <c r="U12" s="25">
        <v>1436.3794768432001</v>
      </c>
      <c r="V12" s="25">
        <v>120.531944641941</v>
      </c>
      <c r="W12" s="25">
        <v>300.75473883496699</v>
      </c>
      <c r="X12" s="25">
        <v>3591.4381452515099</v>
      </c>
      <c r="Y12" s="25">
        <v>6882.1633236881098</v>
      </c>
      <c r="Z12" s="25">
        <v>378.86264759668597</v>
      </c>
      <c r="AA12" s="25">
        <v>153.885460661276</v>
      </c>
      <c r="AB12" s="27"/>
      <c r="AC12" s="97">
        <f t="shared" si="2"/>
        <v>6.0441046815653465E-3</v>
      </c>
      <c r="AD12" s="97">
        <f t="shared" si="2"/>
        <v>5.5058109822571297E-3</v>
      </c>
      <c r="AE12" s="27"/>
      <c r="AF12" s="25">
        <v>13</v>
      </c>
      <c r="AG12" s="25" t="s">
        <v>10</v>
      </c>
      <c r="AH12" s="25">
        <v>713.38540430188095</v>
      </c>
      <c r="AI12" s="25">
        <v>695.72930512586197</v>
      </c>
      <c r="AJ12" s="25">
        <v>24.1110664511789</v>
      </c>
      <c r="AK12" s="25">
        <v>103.65288468513999</v>
      </c>
      <c r="AL12" s="25">
        <v>562.88629700223601</v>
      </c>
      <c r="AM12" s="25">
        <v>37.540693501037801</v>
      </c>
      <c r="AN12" s="25">
        <v>230.62063952611601</v>
      </c>
      <c r="AO12" s="25">
        <v>78139.629381029503</v>
      </c>
      <c r="AP12" s="25">
        <v>68.567742328948</v>
      </c>
      <c r="AQ12" s="25">
        <v>14.032511513032601</v>
      </c>
      <c r="AR12" s="25">
        <v>6998.3284124187503</v>
      </c>
      <c r="AS12" s="25">
        <v>22.700157998372902</v>
      </c>
      <c r="AT12" s="25">
        <v>450.92209077086397</v>
      </c>
      <c r="AU12" s="25">
        <v>38.234643508775598</v>
      </c>
      <c r="AV12" s="25">
        <v>95.173349054408504</v>
      </c>
      <c r="AW12" s="25">
        <v>1127.4232696516799</v>
      </c>
      <c r="AX12" s="25">
        <v>2175.4892407615298</v>
      </c>
      <c r="AY12" s="25">
        <v>118.169244138265</v>
      </c>
      <c r="AZ12" s="25">
        <v>48.588928552034403</v>
      </c>
      <c r="BA12" s="25">
        <f t="shared" si="0"/>
        <v>91665.185262319617</v>
      </c>
      <c r="BB12" s="25">
        <f t="shared" si="3"/>
        <v>13525.555881290114</v>
      </c>
      <c r="BD12" s="25">
        <f t="shared" si="1"/>
        <v>-203789.08998768037</v>
      </c>
      <c r="BE12" s="25">
        <f t="shared" si="1"/>
        <v>-29382.332866709883</v>
      </c>
      <c r="BG12" s="22">
        <f t="shared" si="4"/>
        <v>0.30838775215303493</v>
      </c>
      <c r="BH12" s="22">
        <f t="shared" si="4"/>
        <v>0.31349700224525323</v>
      </c>
      <c r="BJ12" s="79">
        <v>0.30119461512501017</v>
      </c>
      <c r="BK12" s="79">
        <v>0.30531232155847493</v>
      </c>
      <c r="BL12" s="79"/>
      <c r="BM12" s="79"/>
    </row>
    <row r="13" spans="1:65" x14ac:dyDescent="0.25">
      <c r="A13" s="27" t="s">
        <v>12</v>
      </c>
      <c r="B13" s="25">
        <v>570768.35173999995</v>
      </c>
      <c r="C13" s="25">
        <v>65508.991168</v>
      </c>
      <c r="F13" s="27" t="s">
        <v>12</v>
      </c>
      <c r="G13" s="25">
        <v>3650.1866364633402</v>
      </c>
      <c r="H13" s="25">
        <v>3507.8392962846601</v>
      </c>
      <c r="I13" s="25">
        <v>99.077549970513203</v>
      </c>
      <c r="J13" s="25">
        <v>288.12090160220799</v>
      </c>
      <c r="K13" s="25">
        <v>2880.4357415521599</v>
      </c>
      <c r="L13" s="25">
        <v>166.70437904065801</v>
      </c>
      <c r="M13" s="25">
        <v>1147.2506449070399</v>
      </c>
      <c r="N13" s="25">
        <v>574043.92636408203</v>
      </c>
      <c r="O13" s="25">
        <v>65704.932261776805</v>
      </c>
      <c r="P13" s="25">
        <v>508338.99410230498</v>
      </c>
      <c r="Q13" s="25">
        <v>292.17124015498399</v>
      </c>
      <c r="R13" s="25">
        <v>74.386716513169802</v>
      </c>
      <c r="S13" s="25">
        <v>35139.513072416303</v>
      </c>
      <c r="T13" s="25">
        <v>71.404636011397798</v>
      </c>
      <c r="U13" s="25">
        <v>1737.4086543538499</v>
      </c>
      <c r="V13" s="25">
        <v>168.459093977523</v>
      </c>
      <c r="W13" s="25">
        <v>435.57881203943998</v>
      </c>
      <c r="X13" s="25">
        <v>4347.9166443448703</v>
      </c>
      <c r="Y13" s="25">
        <v>10924.7375697349</v>
      </c>
      <c r="Z13" s="25">
        <v>526.07506407182598</v>
      </c>
      <c r="AA13" s="25">
        <v>247.66560833788</v>
      </c>
      <c r="AB13" s="27"/>
      <c r="AC13" s="92">
        <f t="shared" si="2"/>
        <v>5.7388862120620592E-3</v>
      </c>
      <c r="AD13" s="92">
        <f t="shared" si="2"/>
        <v>2.9910564990125836E-3</v>
      </c>
      <c r="AE13" s="27"/>
      <c r="AF13" s="25">
        <v>16</v>
      </c>
      <c r="AG13" s="25" t="s">
        <v>12</v>
      </c>
      <c r="AH13" s="25">
        <v>1806.9126201209101</v>
      </c>
      <c r="AI13" s="25">
        <v>1640.27788966711</v>
      </c>
      <c r="AJ13" s="25">
        <v>50.087716676917601</v>
      </c>
      <c r="AK13" s="25">
        <v>174.21224521344101</v>
      </c>
      <c r="AL13" s="25">
        <v>1404.89420986919</v>
      </c>
      <c r="AM13" s="25">
        <v>91.8141251446512</v>
      </c>
      <c r="AN13" s="25">
        <v>569.043111441983</v>
      </c>
      <c r="AO13" s="25">
        <v>238712.73613996</v>
      </c>
      <c r="AP13" s="25">
        <v>131.30017322280099</v>
      </c>
      <c r="AQ13" s="25">
        <v>36.0183734621844</v>
      </c>
      <c r="AR13" s="25">
        <v>16847.394801807899</v>
      </c>
      <c r="AS13" s="25">
        <v>38.741380078925502</v>
      </c>
      <c r="AT13" s="25">
        <v>911.90920622199496</v>
      </c>
      <c r="AU13" s="25">
        <v>105.325996953732</v>
      </c>
      <c r="AV13" s="25">
        <v>276.11886313217298</v>
      </c>
      <c r="AW13" s="25">
        <v>2281.8494702473799</v>
      </c>
      <c r="AX13" s="25">
        <v>5367.9068461521401</v>
      </c>
      <c r="AY13" s="25">
        <v>277.16044583199903</v>
      </c>
      <c r="AZ13" s="25">
        <v>120.900890570832</v>
      </c>
      <c r="BA13" s="25">
        <f t="shared" si="0"/>
        <v>270844.60450577637</v>
      </c>
      <c r="BB13" s="25">
        <f t="shared" si="3"/>
        <v>32131.868365816365</v>
      </c>
      <c r="BD13" s="25">
        <f t="shared" si="1"/>
        <v>-299923.74723422359</v>
      </c>
      <c r="BE13" s="25">
        <f t="shared" si="1"/>
        <v>-33377.122802183636</v>
      </c>
      <c r="BG13" s="22">
        <f t="shared" si="4"/>
        <v>0.47181860493023614</v>
      </c>
      <c r="BH13" s="22">
        <f t="shared" si="4"/>
        <v>0.48903282082080102</v>
      </c>
      <c r="BJ13" s="79">
        <v>0.46869456247150076</v>
      </c>
      <c r="BK13" s="79">
        <v>0.49332270872751632</v>
      </c>
      <c r="BL13" s="79"/>
      <c r="BM13" s="79"/>
    </row>
    <row r="14" spans="1:65" x14ac:dyDescent="0.25">
      <c r="A14" s="27" t="s">
        <v>13</v>
      </c>
      <c r="B14" s="25">
        <v>1114409.5214</v>
      </c>
      <c r="C14" s="25">
        <v>161706.30812</v>
      </c>
      <c r="D14" s="27" t="s">
        <v>237</v>
      </c>
      <c r="F14" s="27" t="s">
        <v>13</v>
      </c>
      <c r="G14" s="25">
        <v>10426.335834035999</v>
      </c>
      <c r="H14" s="25">
        <v>7869.9995486036396</v>
      </c>
      <c r="I14" s="25">
        <v>215.31882313971201</v>
      </c>
      <c r="J14" s="25">
        <v>336.90432740841101</v>
      </c>
      <c r="K14" s="25">
        <v>7690.1922456830698</v>
      </c>
      <c r="L14" s="25">
        <v>255.749347597237</v>
      </c>
      <c r="M14" s="25">
        <v>2910.9498384563199</v>
      </c>
      <c r="N14" s="25">
        <v>1114563.5872843501</v>
      </c>
      <c r="O14" s="25">
        <v>161332.22987985899</v>
      </c>
      <c r="P14" s="25">
        <v>953231.35740449803</v>
      </c>
      <c r="Q14" s="25">
        <v>485.70088952088003</v>
      </c>
      <c r="R14" s="25">
        <v>190.06059443222699</v>
      </c>
      <c r="S14" s="25">
        <v>87079.978484763196</v>
      </c>
      <c r="T14" s="25">
        <v>170.03021127994799</v>
      </c>
      <c r="U14" s="25">
        <v>3243.8774744952698</v>
      </c>
      <c r="V14" s="25">
        <v>184.67998862415001</v>
      </c>
      <c r="W14" s="25">
        <v>383.60509882769202</v>
      </c>
      <c r="X14" s="25">
        <v>8116.5544077558598</v>
      </c>
      <c r="Y14" s="25">
        <v>30206.746906308999</v>
      </c>
      <c r="Z14" s="25">
        <v>880.89415900836002</v>
      </c>
      <c r="AA14" s="25">
        <v>684.65169991787798</v>
      </c>
      <c r="AB14" s="27"/>
      <c r="AC14" s="92">
        <f t="shared" si="2"/>
        <v>1.3824889449665873E-4</v>
      </c>
      <c r="AD14" s="92">
        <f t="shared" si="2"/>
        <v>-2.3133187844682742E-3</v>
      </c>
      <c r="AE14" s="27"/>
      <c r="AF14" s="25">
        <v>17</v>
      </c>
      <c r="AG14" s="25" t="s">
        <v>13</v>
      </c>
      <c r="AH14" s="25">
        <v>4063.0590631129699</v>
      </c>
      <c r="AI14" s="25">
        <v>3037.1812626160599</v>
      </c>
      <c r="AJ14" s="25">
        <v>83.753946733987803</v>
      </c>
      <c r="AK14" s="25">
        <v>134.51442694928301</v>
      </c>
      <c r="AL14" s="25">
        <v>2989.8107400229701</v>
      </c>
      <c r="AM14" s="25">
        <v>100.339116873252</v>
      </c>
      <c r="AN14" s="25">
        <v>1132.6797262038299</v>
      </c>
      <c r="AO14" s="25">
        <v>367991.11606518301</v>
      </c>
      <c r="AP14" s="25">
        <v>184.95875760495301</v>
      </c>
      <c r="AQ14" s="25">
        <v>73.805923741583399</v>
      </c>
      <c r="AR14" s="25">
        <v>33762.3507485546</v>
      </c>
      <c r="AS14" s="25">
        <v>66.706195967005499</v>
      </c>
      <c r="AT14" s="25">
        <v>1264.4596770034</v>
      </c>
      <c r="AU14" s="25">
        <v>74.734076355481506</v>
      </c>
      <c r="AV14" s="25">
        <v>156.97977622237099</v>
      </c>
      <c r="AW14" s="25">
        <v>3163.7854859191998</v>
      </c>
      <c r="AX14" s="25">
        <v>11757.8437372594</v>
      </c>
      <c r="AY14" s="25">
        <v>343.32172905668699</v>
      </c>
      <c r="AZ14" s="25">
        <v>266.32156083590598</v>
      </c>
      <c r="BA14" s="25">
        <f t="shared" si="0"/>
        <v>430647.72201621596</v>
      </c>
      <c r="BB14" s="25">
        <f t="shared" si="3"/>
        <v>62656.605951032951</v>
      </c>
      <c r="BD14" s="25">
        <f t="shared" si="1"/>
        <v>-683761.79938378395</v>
      </c>
      <c r="BE14" s="25">
        <f t="shared" si="1"/>
        <v>-99049.702168967051</v>
      </c>
      <c r="BG14" s="22">
        <f t="shared" si="4"/>
        <v>0.38638237147644061</v>
      </c>
      <c r="BH14" s="22">
        <f t="shared" si="4"/>
        <v>0.38837004854945673</v>
      </c>
      <c r="BJ14" s="79">
        <v>0.37900795687792488</v>
      </c>
      <c r="BK14" s="79">
        <v>0.38375323590752408</v>
      </c>
      <c r="BL14" s="79"/>
      <c r="BM14" s="79"/>
    </row>
    <row r="15" spans="1:65" x14ac:dyDescent="0.25">
      <c r="A15" s="27" t="s">
        <v>14</v>
      </c>
      <c r="B15" s="25">
        <v>151163.98295999999</v>
      </c>
      <c r="C15" s="25">
        <v>28623.983258</v>
      </c>
      <c r="D15" s="27" t="s">
        <v>237</v>
      </c>
      <c r="F15" s="27" t="s">
        <v>14</v>
      </c>
      <c r="G15" s="25">
        <v>1882.0802774516701</v>
      </c>
      <c r="H15" s="25">
        <v>1071.6362511505299</v>
      </c>
      <c r="I15" s="25">
        <v>52.602787843714303</v>
      </c>
      <c r="J15" s="25">
        <v>221.82364807619101</v>
      </c>
      <c r="K15" s="25">
        <v>1297.2950531589399</v>
      </c>
      <c r="L15" s="25">
        <v>68.361251045817497</v>
      </c>
      <c r="M15" s="25">
        <v>521.00661970821795</v>
      </c>
      <c r="N15" s="25">
        <v>150645.63301788701</v>
      </c>
      <c r="O15" s="25">
        <v>28570.377614964898</v>
      </c>
      <c r="P15" s="25">
        <v>122075.255402922</v>
      </c>
      <c r="Q15" s="25">
        <v>90.298154654232505</v>
      </c>
      <c r="R15" s="25">
        <v>30.592012800035199</v>
      </c>
      <c r="S15" s="25">
        <v>14203.226936732801</v>
      </c>
      <c r="T15" s="25">
        <v>61.269494755755403</v>
      </c>
      <c r="U15" s="25">
        <v>877.680977860084</v>
      </c>
      <c r="V15" s="25">
        <v>83.539515060323893</v>
      </c>
      <c r="W15" s="25">
        <v>201.297733373016</v>
      </c>
      <c r="X15" s="25">
        <v>2193.7081687858499</v>
      </c>
      <c r="Y15" s="25">
        <v>5397.5044706426997</v>
      </c>
      <c r="Z15" s="25">
        <v>201.26572331994001</v>
      </c>
      <c r="AA15" s="25">
        <v>115.188538545059</v>
      </c>
      <c r="AB15" s="27"/>
      <c r="AC15" s="92">
        <f t="shared" si="2"/>
        <v>-3.4290571865266618E-3</v>
      </c>
      <c r="AD15" s="92">
        <f t="shared" si="2"/>
        <v>-1.8727527385665236E-3</v>
      </c>
      <c r="AE15" s="27"/>
      <c r="AF15" s="25">
        <v>18</v>
      </c>
      <c r="AG15" s="25" t="s">
        <v>14</v>
      </c>
      <c r="AH15" s="25">
        <v>631.42602386648798</v>
      </c>
      <c r="AI15" s="25">
        <v>356.20462941541803</v>
      </c>
      <c r="AJ15" s="25">
        <v>17.502251435988502</v>
      </c>
      <c r="AK15" s="25">
        <v>74.884993247228707</v>
      </c>
      <c r="AL15" s="25">
        <v>434.66190250353901</v>
      </c>
      <c r="AM15" s="25">
        <v>23.670070748518999</v>
      </c>
      <c r="AN15" s="25">
        <v>175.11482807742701</v>
      </c>
      <c r="AO15" s="25">
        <v>41376.085550201002</v>
      </c>
      <c r="AP15" s="25">
        <v>28.744153757421799</v>
      </c>
      <c r="AQ15" s="25">
        <v>10.2576508094866</v>
      </c>
      <c r="AR15" s="25">
        <v>4737.8560859588197</v>
      </c>
      <c r="AS15" s="25">
        <v>20.328683772181702</v>
      </c>
      <c r="AT15" s="25">
        <v>294.711456437658</v>
      </c>
      <c r="AU15" s="25">
        <v>29.746159106871801</v>
      </c>
      <c r="AV15" s="25">
        <v>72.460544115180099</v>
      </c>
      <c r="AW15" s="25">
        <v>736.64217053862899</v>
      </c>
      <c r="AX15" s="25">
        <v>1807.13649050309</v>
      </c>
      <c r="AY15" s="25">
        <v>68.875988137008093</v>
      </c>
      <c r="AZ15" s="25">
        <v>38.608483183043099</v>
      </c>
      <c r="BA15" s="25">
        <f t="shared" si="0"/>
        <v>50934.918115815002</v>
      </c>
      <c r="BB15" s="25">
        <f t="shared" si="3"/>
        <v>9558.8325656140005</v>
      </c>
      <c r="BD15" s="25">
        <f t="shared" si="1"/>
        <v>-100229.06484418499</v>
      </c>
      <c r="BE15" s="25">
        <f t="shared" si="1"/>
        <v>-19065.150692386</v>
      </c>
      <c r="BG15" s="22">
        <f t="shared" si="4"/>
        <v>0.33811081738935778</v>
      </c>
      <c r="BH15" s="22">
        <f t="shared" si="4"/>
        <v>0.334571446497339</v>
      </c>
      <c r="BJ15" s="79">
        <v>0.30581613589407081</v>
      </c>
      <c r="BK15" s="79">
        <v>0.30985128678069579</v>
      </c>
      <c r="BL15" s="79"/>
      <c r="BM15" s="79"/>
    </row>
    <row r="16" spans="1:65" x14ac:dyDescent="0.25">
      <c r="A16" s="27" t="s">
        <v>15</v>
      </c>
      <c r="B16" s="25">
        <v>387894.42343000002</v>
      </c>
      <c r="C16" s="25">
        <v>57675.191078000003</v>
      </c>
      <c r="D16" s="27" t="s">
        <v>237</v>
      </c>
      <c r="F16" s="27" t="s">
        <v>15</v>
      </c>
      <c r="G16" s="25">
        <v>3362.8168009832598</v>
      </c>
      <c r="H16" s="25">
        <v>2334.6036149186698</v>
      </c>
      <c r="I16" s="25">
        <v>106.852658994582</v>
      </c>
      <c r="J16" s="25">
        <v>609.07373457453502</v>
      </c>
      <c r="K16" s="25">
        <v>2452.6502100453599</v>
      </c>
      <c r="L16" s="25">
        <v>246.57658334297801</v>
      </c>
      <c r="M16" s="25">
        <v>1073.3489480095</v>
      </c>
      <c r="N16" s="25">
        <v>388247.300111619</v>
      </c>
      <c r="O16" s="25">
        <v>57613.309253856598</v>
      </c>
      <c r="P16" s="25">
        <v>330633.99085776298</v>
      </c>
      <c r="Q16" s="25">
        <v>163.400505078897</v>
      </c>
      <c r="R16" s="25">
        <v>60.749348346809001</v>
      </c>
      <c r="S16" s="25">
        <v>27456.3802975137</v>
      </c>
      <c r="T16" s="25">
        <v>107.307029624607</v>
      </c>
      <c r="U16" s="25">
        <v>2195.7070550108301</v>
      </c>
      <c r="V16" s="25">
        <v>368.67617883893502</v>
      </c>
      <c r="W16" s="25">
        <v>988.21386156076198</v>
      </c>
      <c r="X16" s="25">
        <v>5491.8714739551397</v>
      </c>
      <c r="Y16" s="25">
        <v>9725.3153440588103</v>
      </c>
      <c r="Z16" s="25">
        <v>658.55529599806005</v>
      </c>
      <c r="AA16" s="25">
        <v>211.210313001207</v>
      </c>
      <c r="AB16" s="27"/>
      <c r="AC16" s="92">
        <f t="shared" si="2"/>
        <v>9.0972352347482293E-4</v>
      </c>
      <c r="AD16" s="92">
        <f t="shared" si="2"/>
        <v>-1.0729366125500387E-3</v>
      </c>
      <c r="AE16" s="27"/>
      <c r="AF16" s="25">
        <v>19</v>
      </c>
      <c r="AG16" s="25" t="s">
        <v>15</v>
      </c>
      <c r="AH16" s="25">
        <v>1415.77743744649</v>
      </c>
      <c r="AI16" s="25">
        <v>968.99787862233995</v>
      </c>
      <c r="AJ16" s="25">
        <v>46.516660980906103</v>
      </c>
      <c r="AK16" s="25">
        <v>281.58045565406798</v>
      </c>
      <c r="AL16" s="25">
        <v>1029.4506681381899</v>
      </c>
      <c r="AM16" s="25">
        <v>112.64862099682</v>
      </c>
      <c r="AN16" s="25">
        <v>458.48294295859699</v>
      </c>
      <c r="AO16" s="25">
        <v>139428.19470388899</v>
      </c>
      <c r="AP16" s="25">
        <v>65.905754589233894</v>
      </c>
      <c r="AQ16" s="25">
        <v>25.4977335574881</v>
      </c>
      <c r="AR16" s="25">
        <v>11489.1275338538</v>
      </c>
      <c r="AS16" s="25">
        <v>47.5439126833584</v>
      </c>
      <c r="AT16" s="25">
        <v>980.12742278505698</v>
      </c>
      <c r="AU16" s="25">
        <v>172.20119443937</v>
      </c>
      <c r="AV16" s="25">
        <v>463.36856143057503</v>
      </c>
      <c r="AW16" s="25">
        <v>2451.42490032556</v>
      </c>
      <c r="AX16" s="25">
        <v>4087.0500962741198</v>
      </c>
      <c r="AY16" s="25">
        <v>297.09633567792901</v>
      </c>
      <c r="AZ16" s="25">
        <v>88.451010332307803</v>
      </c>
      <c r="BA16" s="25">
        <f t="shared" si="0"/>
        <v>163909.44382463521</v>
      </c>
      <c r="BB16" s="25">
        <f t="shared" si="3"/>
        <v>24481.249120746215</v>
      </c>
      <c r="BD16" s="25">
        <f t="shared" si="1"/>
        <v>-223984.97960536482</v>
      </c>
      <c r="BE16" s="25">
        <f t="shared" si="1"/>
        <v>-33193.941957253788</v>
      </c>
      <c r="BG16" s="22">
        <f t="shared" si="4"/>
        <v>0.42217793601529779</v>
      </c>
      <c r="BH16" s="22">
        <f t="shared" si="4"/>
        <v>0.4249235018401144</v>
      </c>
      <c r="BJ16" s="79">
        <v>0.42396883660999102</v>
      </c>
      <c r="BK16" s="79">
        <v>0.42647628055313824</v>
      </c>
      <c r="BL16" s="79"/>
      <c r="BM16" s="79"/>
    </row>
    <row r="17" spans="1:65" x14ac:dyDescent="0.25">
      <c r="A17" s="27" t="s">
        <v>16</v>
      </c>
      <c r="B17" s="25">
        <v>668048.23540000001</v>
      </c>
      <c r="C17" s="25">
        <v>89409.016495000003</v>
      </c>
      <c r="D17" s="27" t="s">
        <v>237</v>
      </c>
      <c r="F17" s="27" t="s">
        <v>16</v>
      </c>
      <c r="G17" s="25">
        <v>4507.4552070415602</v>
      </c>
      <c r="H17" s="25">
        <v>4377.7359656519802</v>
      </c>
      <c r="I17" s="25">
        <v>163.46978640519799</v>
      </c>
      <c r="J17" s="25">
        <v>952.92011971097304</v>
      </c>
      <c r="K17" s="25">
        <v>3572.9157555515098</v>
      </c>
      <c r="L17" s="25">
        <v>415.57366457778699</v>
      </c>
      <c r="M17" s="25">
        <v>1605.12242155679</v>
      </c>
      <c r="N17" s="25">
        <v>671311.345208199</v>
      </c>
      <c r="O17" s="25">
        <v>89645.753075612898</v>
      </c>
      <c r="P17" s="25">
        <v>581665.59213258501</v>
      </c>
      <c r="Q17" s="25">
        <v>344.16792164773398</v>
      </c>
      <c r="R17" s="25">
        <v>92.791504852924106</v>
      </c>
      <c r="S17" s="25">
        <v>43849.1540818024</v>
      </c>
      <c r="T17" s="25">
        <v>144.047341005417</v>
      </c>
      <c r="U17" s="25">
        <v>3565.68476716435</v>
      </c>
      <c r="V17" s="25">
        <v>589.52043024300394</v>
      </c>
      <c r="W17" s="25">
        <v>1598.5239448734201</v>
      </c>
      <c r="X17" s="25">
        <v>8919.85873686183</v>
      </c>
      <c r="Y17" s="25">
        <v>13503.6165553883</v>
      </c>
      <c r="Z17" s="25">
        <v>1141.76177857879</v>
      </c>
      <c r="AA17" s="25">
        <v>301.43309269884298</v>
      </c>
      <c r="AB17" s="27"/>
      <c r="AC17" s="92">
        <f t="shared" si="2"/>
        <v>4.884542216094882E-3</v>
      </c>
      <c r="AD17" s="92">
        <f t="shared" si="2"/>
        <v>2.6477931409315254E-3</v>
      </c>
      <c r="AE17" s="27"/>
      <c r="AF17" s="25">
        <v>20</v>
      </c>
      <c r="AG17" s="25" t="s">
        <v>16</v>
      </c>
      <c r="AH17" s="25">
        <v>2522.0991256202101</v>
      </c>
      <c r="AI17" s="25">
        <v>2393.5003554893601</v>
      </c>
      <c r="AJ17" s="25">
        <v>90.999717677292296</v>
      </c>
      <c r="AK17" s="25">
        <v>533.46829225437898</v>
      </c>
      <c r="AL17" s="25">
        <v>1987.7953302102301</v>
      </c>
      <c r="AM17" s="25">
        <v>231.67469511426501</v>
      </c>
      <c r="AN17" s="25">
        <v>893.46803425216899</v>
      </c>
      <c r="AO17" s="25">
        <v>319576.39717700903</v>
      </c>
      <c r="AP17" s="25">
        <v>187.16463865906499</v>
      </c>
      <c r="AQ17" s="25">
        <v>51.485619960551801</v>
      </c>
      <c r="AR17" s="25">
        <v>24221.194409034801</v>
      </c>
      <c r="AS17" s="25">
        <v>80.847988204513697</v>
      </c>
      <c r="AT17" s="25">
        <v>1983.37906943501</v>
      </c>
      <c r="AU17" s="25">
        <v>331.25857874390601</v>
      </c>
      <c r="AV17" s="25">
        <v>898.45114663398203</v>
      </c>
      <c r="AW17" s="25">
        <v>4961.5896348894103</v>
      </c>
      <c r="AX17" s="25">
        <v>7534.9215951472797</v>
      </c>
      <c r="AY17" s="25">
        <v>633.89908581032</v>
      </c>
      <c r="AZ17" s="25">
        <v>167.75889061079499</v>
      </c>
      <c r="BA17" s="25">
        <f t="shared" si="0"/>
        <v>369281.35338475648</v>
      </c>
      <c r="BB17" s="25">
        <f t="shared" si="3"/>
        <v>49704.956207747455</v>
      </c>
      <c r="BD17" s="25">
        <f t="shared" si="1"/>
        <v>-298766.88201524352</v>
      </c>
      <c r="BE17" s="25">
        <f t="shared" si="1"/>
        <v>-39704.060287252549</v>
      </c>
      <c r="BG17" s="22">
        <f t="shared" si="4"/>
        <v>0.55008954640894436</v>
      </c>
      <c r="BH17" s="22">
        <f t="shared" si="4"/>
        <v>0.5544596871847699</v>
      </c>
      <c r="BJ17" s="79">
        <v>0.54824790169536874</v>
      </c>
      <c r="BK17" s="79">
        <v>0.55537178310192292</v>
      </c>
      <c r="BL17" s="79"/>
      <c r="BM17" s="79"/>
    </row>
    <row r="18" spans="1:65" x14ac:dyDescent="0.25">
      <c r="A18" s="27" t="s">
        <v>17</v>
      </c>
      <c r="B18" s="25">
        <v>180787.10875000001</v>
      </c>
      <c r="C18" s="25">
        <v>29863.382893000002</v>
      </c>
      <c r="D18" s="27" t="s">
        <v>237</v>
      </c>
      <c r="F18" s="27" t="s">
        <v>17</v>
      </c>
      <c r="G18" s="25">
        <v>1734.71106676146</v>
      </c>
      <c r="H18" s="25">
        <v>1214.8841142655499</v>
      </c>
      <c r="I18" s="25">
        <v>56.711030739044404</v>
      </c>
      <c r="J18" s="25">
        <v>321.51657220963699</v>
      </c>
      <c r="K18" s="25">
        <v>1254.5703326223399</v>
      </c>
      <c r="L18" s="25">
        <v>120.813450442853</v>
      </c>
      <c r="M18" s="25">
        <v>547.44353985129806</v>
      </c>
      <c r="N18" s="25">
        <v>180757.95480377501</v>
      </c>
      <c r="O18" s="25">
        <v>29838.385879906498</v>
      </c>
      <c r="P18" s="25">
        <v>150919.56892386801</v>
      </c>
      <c r="Q18" s="25">
        <v>89.5813365631045</v>
      </c>
      <c r="R18" s="25">
        <v>30.816012937824102</v>
      </c>
      <c r="S18" s="25">
        <v>14298.334963982001</v>
      </c>
      <c r="T18" s="25">
        <v>60.6158672751423</v>
      </c>
      <c r="U18" s="25">
        <v>1143.41735390245</v>
      </c>
      <c r="V18" s="25">
        <v>174.859700977198</v>
      </c>
      <c r="W18" s="25">
        <v>462.61444655720697</v>
      </c>
      <c r="X18" s="25">
        <v>2859.1325390080301</v>
      </c>
      <c r="Y18" s="25">
        <v>5031.0190636970401</v>
      </c>
      <c r="Z18" s="25">
        <v>328.44976633211502</v>
      </c>
      <c r="AA18" s="25">
        <v>108.894721782216</v>
      </c>
      <c r="AB18" s="27"/>
      <c r="AC18" s="92">
        <f t="shared" si="2"/>
        <v>-1.6126120068285857E-4</v>
      </c>
      <c r="AD18" s="92">
        <f t="shared" si="2"/>
        <v>-8.3704559470262831E-4</v>
      </c>
      <c r="AE18" s="27"/>
      <c r="AF18" s="25">
        <v>21</v>
      </c>
      <c r="AG18" s="25" t="s">
        <v>17</v>
      </c>
      <c r="AH18" s="25">
        <v>474.91588449842601</v>
      </c>
      <c r="AI18" s="25">
        <v>327.91839666813303</v>
      </c>
      <c r="AJ18" s="25">
        <v>15.518475619285701</v>
      </c>
      <c r="AK18" s="25">
        <v>90.564656406061104</v>
      </c>
      <c r="AL18" s="25">
        <v>342.31056447904598</v>
      </c>
      <c r="AM18" s="25">
        <v>34.214520669000997</v>
      </c>
      <c r="AN18" s="25">
        <v>150.43318825157101</v>
      </c>
      <c r="AO18" s="25">
        <v>40948.701556696797</v>
      </c>
      <c r="AP18" s="25">
        <v>22.740907152768099</v>
      </c>
      <c r="AQ18" s="25">
        <v>8.3964712941885598</v>
      </c>
      <c r="AR18" s="25">
        <v>3880.1545348896002</v>
      </c>
      <c r="AS18" s="25">
        <v>16.6930033279314</v>
      </c>
      <c r="AT18" s="25">
        <v>317.68162473553599</v>
      </c>
      <c r="AU18" s="25">
        <v>50.2948016309237</v>
      </c>
      <c r="AV18" s="25">
        <v>133.34658508394401</v>
      </c>
      <c r="AW18" s="25">
        <v>794.36646086848305</v>
      </c>
      <c r="AX18" s="25">
        <v>1373.52524762656</v>
      </c>
      <c r="AY18" s="25">
        <v>92.244953951564497</v>
      </c>
      <c r="AZ18" s="25">
        <v>29.755372556644001</v>
      </c>
      <c r="BA18" s="25">
        <f t="shared" si="0"/>
        <v>49103.777206406477</v>
      </c>
      <c r="BB18" s="25">
        <f t="shared" si="3"/>
        <v>8155.0756497096809</v>
      </c>
      <c r="BD18" s="25">
        <f t="shared" si="1"/>
        <v>-131683.33154359355</v>
      </c>
      <c r="BE18" s="25">
        <f t="shared" si="1"/>
        <v>-21708.307243290321</v>
      </c>
      <c r="BG18" s="22">
        <f t="shared" si="4"/>
        <v>0.27165486166134128</v>
      </c>
      <c r="BH18" s="22">
        <f t="shared" si="4"/>
        <v>0.27330820381947668</v>
      </c>
      <c r="BJ18" s="79">
        <v>0.25476470118527267</v>
      </c>
      <c r="BK18" s="79">
        <v>0.26052111536796368</v>
      </c>
      <c r="BL18" s="79"/>
      <c r="BM18" s="79"/>
    </row>
    <row r="19" spans="1:65" x14ac:dyDescent="0.25">
      <c r="A19" s="27" t="s">
        <v>18</v>
      </c>
      <c r="B19" s="25">
        <v>185332.42576000001</v>
      </c>
      <c r="C19" s="25">
        <v>28778.220126</v>
      </c>
      <c r="D19" s="27" t="s">
        <v>237</v>
      </c>
      <c r="F19" s="27" t="s">
        <v>18</v>
      </c>
      <c r="G19" s="25">
        <v>1699.9879974867299</v>
      </c>
      <c r="H19" s="25">
        <v>1347.08122632098</v>
      </c>
      <c r="I19" s="25">
        <v>48.591123761966898</v>
      </c>
      <c r="J19" s="25">
        <v>191.49369709596101</v>
      </c>
      <c r="K19" s="25">
        <v>1268.2455030671799</v>
      </c>
      <c r="L19" s="25">
        <v>74.177905950825803</v>
      </c>
      <c r="M19" s="25">
        <v>510.65978471866202</v>
      </c>
      <c r="N19" s="25">
        <v>185669.18820873299</v>
      </c>
      <c r="O19" s="25">
        <v>28807.934504252102</v>
      </c>
      <c r="P19" s="25">
        <v>156861.253704481</v>
      </c>
      <c r="Q19" s="25">
        <v>111.612220440152</v>
      </c>
      <c r="R19" s="25">
        <v>31.1118031603256</v>
      </c>
      <c r="S19" s="25">
        <v>14805.4603531804</v>
      </c>
      <c r="T19" s="25">
        <v>47.118702998837001</v>
      </c>
      <c r="U19" s="25">
        <v>867.32244779179496</v>
      </c>
      <c r="V19" s="25">
        <v>81.686192849308597</v>
      </c>
      <c r="W19" s="25">
        <v>202.22171438019799</v>
      </c>
      <c r="X19" s="25">
        <v>2168.7308285520598</v>
      </c>
      <c r="Y19" s="25">
        <v>5013.9181917690403</v>
      </c>
      <c r="Z19" s="25">
        <v>227.35579832118</v>
      </c>
      <c r="AA19" s="25">
        <v>111.15901240651</v>
      </c>
      <c r="AB19" s="27"/>
      <c r="AC19" s="92">
        <f t="shared" si="2"/>
        <v>1.8170724704648898E-3</v>
      </c>
      <c r="AD19" s="92">
        <f t="shared" si="2"/>
        <v>1.0325300912288114E-3</v>
      </c>
      <c r="AE19" s="27"/>
      <c r="AF19" s="25">
        <v>22</v>
      </c>
      <c r="AG19" s="25" t="s">
        <v>18</v>
      </c>
      <c r="AH19" s="25">
        <v>635.452299967464</v>
      </c>
      <c r="AI19" s="25">
        <v>479.69897924470899</v>
      </c>
      <c r="AJ19" s="25">
        <v>17.6485566156882</v>
      </c>
      <c r="AK19" s="25">
        <v>68.260292083894299</v>
      </c>
      <c r="AL19" s="25">
        <v>469.42385537392403</v>
      </c>
      <c r="AM19" s="25">
        <v>26.437302662355201</v>
      </c>
      <c r="AN19" s="25">
        <v>188.08345149982199</v>
      </c>
      <c r="AO19" s="25">
        <v>56232.445991414403</v>
      </c>
      <c r="AP19" s="25">
        <v>38.937964512377803</v>
      </c>
      <c r="AQ19" s="25">
        <v>11.4475433139954</v>
      </c>
      <c r="AR19" s="25">
        <v>5393.5009114656796</v>
      </c>
      <c r="AS19" s="25">
        <v>17.2361293421861</v>
      </c>
      <c r="AT19" s="25">
        <v>311.16582071825297</v>
      </c>
      <c r="AU19" s="25">
        <v>29.522177461103499</v>
      </c>
      <c r="AV19" s="25">
        <v>72.869876138091101</v>
      </c>
      <c r="AW19" s="25">
        <v>778.07795411307802</v>
      </c>
      <c r="AX19" s="25">
        <v>1864.5043967818999</v>
      </c>
      <c r="AY19" s="25">
        <v>80.621154134784305</v>
      </c>
      <c r="AZ19" s="25">
        <v>41.228061498107003</v>
      </c>
      <c r="BA19" s="25">
        <f t="shared" si="0"/>
        <v>66756.562718341826</v>
      </c>
      <c r="BB19" s="25">
        <f t="shared" si="3"/>
        <v>10524.116726927423</v>
      </c>
      <c r="BD19" s="25">
        <f t="shared" si="1"/>
        <v>-118575.86304165819</v>
      </c>
      <c r="BE19" s="25">
        <f t="shared" si="1"/>
        <v>-18254.103399072577</v>
      </c>
      <c r="BG19" s="22">
        <f t="shared" si="4"/>
        <v>0.3595457241041673</v>
      </c>
      <c r="BH19" s="22">
        <f t="shared" si="4"/>
        <v>0.36532007268254668</v>
      </c>
      <c r="BJ19" s="79">
        <v>0.3520721217331455</v>
      </c>
      <c r="BK19" s="79">
        <v>0.35949035403945584</v>
      </c>
      <c r="BL19" s="79"/>
      <c r="BM19" s="79"/>
    </row>
    <row r="20" spans="1:65" x14ac:dyDescent="0.25">
      <c r="A20" s="27" t="s">
        <v>19</v>
      </c>
      <c r="B20" s="25">
        <v>72120.559871000005</v>
      </c>
      <c r="C20" s="25">
        <v>9021.1903500000008</v>
      </c>
      <c r="D20" s="27" t="s">
        <v>237</v>
      </c>
      <c r="F20" s="27" t="s">
        <v>19</v>
      </c>
      <c r="G20" s="25">
        <v>456.237578553437</v>
      </c>
      <c r="H20" s="25">
        <v>540.61706487651304</v>
      </c>
      <c r="I20" s="25">
        <v>14.3218657826132</v>
      </c>
      <c r="J20" s="25">
        <v>36.985766078583701</v>
      </c>
      <c r="K20" s="25">
        <v>381.802821475222</v>
      </c>
      <c r="L20" s="25">
        <v>18.067518885343102</v>
      </c>
      <c r="M20" s="25">
        <v>149.13270148867099</v>
      </c>
      <c r="N20" s="25">
        <v>72727.121616142205</v>
      </c>
      <c r="O20" s="25">
        <v>9091.44381657544</v>
      </c>
      <c r="P20" s="25">
        <v>63635.6777995667</v>
      </c>
      <c r="Q20" s="25">
        <v>55.252509686557801</v>
      </c>
      <c r="R20" s="25">
        <v>9.93491868802945</v>
      </c>
      <c r="S20" s="25">
        <v>5015.0303724157602</v>
      </c>
      <c r="T20" s="25">
        <v>10.438794027679</v>
      </c>
      <c r="U20" s="25">
        <v>243.04739584538899</v>
      </c>
      <c r="V20" s="25">
        <v>9.3217692311931906</v>
      </c>
      <c r="W20" s="25">
        <v>20.456437463141398</v>
      </c>
      <c r="X20" s="25">
        <v>607.97665051780996</v>
      </c>
      <c r="Y20" s="25">
        <v>1424.25416833391</v>
      </c>
      <c r="Z20" s="25">
        <v>65.957568632638299</v>
      </c>
      <c r="AA20" s="25">
        <v>32.607914592944098</v>
      </c>
      <c r="AB20" s="27"/>
      <c r="AC20" s="92">
        <f t="shared" si="2"/>
        <v>8.4103859735301569E-3</v>
      </c>
      <c r="AD20" s="92">
        <f t="shared" si="2"/>
        <v>7.7876049445558173E-3</v>
      </c>
      <c r="AE20" s="27"/>
      <c r="AF20" s="25">
        <v>23</v>
      </c>
      <c r="AG20" s="25" t="s">
        <v>19</v>
      </c>
      <c r="AH20" s="25">
        <v>77.109511687281298</v>
      </c>
      <c r="AI20" s="25">
        <v>92.350443104160604</v>
      </c>
      <c r="AJ20" s="25">
        <v>2.4445442064256402</v>
      </c>
      <c r="AK20" s="25">
        <v>6.3269993709129499</v>
      </c>
      <c r="AL20" s="25">
        <v>64.465996843198198</v>
      </c>
      <c r="AM20" s="25">
        <v>3.1175337181757099</v>
      </c>
      <c r="AN20" s="25">
        <v>25.271932757535499</v>
      </c>
      <c r="AO20" s="25">
        <v>10902.5646313408</v>
      </c>
      <c r="AP20" s="25">
        <v>9.4096235287415304</v>
      </c>
      <c r="AQ20" s="25">
        <v>1.6880855985348899</v>
      </c>
      <c r="AR20" s="25">
        <v>855.00570574576602</v>
      </c>
      <c r="AS20" s="25">
        <v>1.80267633812579</v>
      </c>
      <c r="AT20" s="25">
        <v>41.343133952972501</v>
      </c>
      <c r="AU20" s="25">
        <v>1.63007204516963</v>
      </c>
      <c r="AV20" s="25">
        <v>3.62034439911797</v>
      </c>
      <c r="AW20" s="25">
        <v>103.41817146164701</v>
      </c>
      <c r="AX20" s="25">
        <v>240.64562312864399</v>
      </c>
      <c r="AY20" s="25">
        <v>11.3592211499549</v>
      </c>
      <c r="AZ20" s="25">
        <v>5.5025815860406198</v>
      </c>
      <c r="BA20" s="25">
        <f t="shared" si="0"/>
        <v>12449.076831963202</v>
      </c>
      <c r="BB20" s="25">
        <f t="shared" si="3"/>
        <v>1546.5122006224028</v>
      </c>
      <c r="BD20" s="25">
        <f t="shared" si="1"/>
        <v>-59671.483039036801</v>
      </c>
      <c r="BE20" s="25">
        <f t="shared" si="1"/>
        <v>-7474.6781493775979</v>
      </c>
      <c r="BG20" s="22">
        <f t="shared" si="4"/>
        <v>0.17117516210348765</v>
      </c>
      <c r="BH20" s="22">
        <f t="shared" si="4"/>
        <v>0.17010633644381273</v>
      </c>
      <c r="BJ20" s="79">
        <v>0.16825884049225162</v>
      </c>
      <c r="BK20" s="79">
        <v>0.16515691282559256</v>
      </c>
      <c r="BL20" s="79"/>
      <c r="BM20" s="79"/>
    </row>
    <row r="21" spans="1:65" x14ac:dyDescent="0.25">
      <c r="A21" s="27" t="s">
        <v>20</v>
      </c>
      <c r="B21" s="25">
        <v>82843.954394999993</v>
      </c>
      <c r="C21" s="25">
        <v>13340.484591</v>
      </c>
      <c r="D21" s="27" t="s">
        <v>237</v>
      </c>
      <c r="F21" s="27" t="s">
        <v>20</v>
      </c>
      <c r="G21" s="25">
        <v>777.51052795185001</v>
      </c>
      <c r="H21" s="25">
        <v>681.63005428881604</v>
      </c>
      <c r="I21" s="25">
        <v>21.3797548350116</v>
      </c>
      <c r="J21" s="25">
        <v>70.075206600638197</v>
      </c>
      <c r="K21" s="25">
        <v>564.15146789243602</v>
      </c>
      <c r="L21" s="25">
        <v>24.701687924734198</v>
      </c>
      <c r="M21" s="25">
        <v>224.226587410506</v>
      </c>
      <c r="N21" s="25">
        <v>82498.683633139895</v>
      </c>
      <c r="O21" s="25">
        <v>13322.3888568814</v>
      </c>
      <c r="P21" s="25">
        <v>69176.294776258394</v>
      </c>
      <c r="Q21" s="25">
        <v>46.0981901817159</v>
      </c>
      <c r="R21" s="25">
        <v>14.0845261771303</v>
      </c>
      <c r="S21" s="25">
        <v>7190.0357414419304</v>
      </c>
      <c r="T21" s="25">
        <v>24.113540810308798</v>
      </c>
      <c r="U21" s="25">
        <v>350.28432745250302</v>
      </c>
      <c r="V21" s="25">
        <v>14.4207845808738</v>
      </c>
      <c r="W21" s="25">
        <v>23.822418073491001</v>
      </c>
      <c r="X21" s="25">
        <v>875.13655858507298</v>
      </c>
      <c r="Y21" s="25">
        <v>2281.0070272325902</v>
      </c>
      <c r="Z21" s="25">
        <v>88.499842700220995</v>
      </c>
      <c r="AA21" s="25">
        <v>51.210612741612699</v>
      </c>
      <c r="AB21" s="27"/>
      <c r="AC21" s="92">
        <f t="shared" si="2"/>
        <v>-4.167724300240992E-3</v>
      </c>
      <c r="AD21" s="92">
        <f t="shared" si="2"/>
        <v>-1.3564525332766734E-3</v>
      </c>
      <c r="AE21" s="27"/>
      <c r="AF21" s="25">
        <v>24</v>
      </c>
      <c r="AG21" s="25" t="s">
        <v>20</v>
      </c>
      <c r="AH21" s="25">
        <v>271.74469904004002</v>
      </c>
      <c r="AI21" s="25">
        <v>237.887732984206</v>
      </c>
      <c r="AJ21" s="25">
        <v>7.2825707467013503</v>
      </c>
      <c r="AK21" s="25">
        <v>23.175560237287801</v>
      </c>
      <c r="AL21" s="25">
        <v>196.675771382845</v>
      </c>
      <c r="AM21" s="25">
        <v>8.6154071984798506</v>
      </c>
      <c r="AN21" s="25">
        <v>78.169638776315693</v>
      </c>
      <c r="AO21" s="25">
        <v>24484.3887653579</v>
      </c>
      <c r="AP21" s="25">
        <v>15.1242484072444</v>
      </c>
      <c r="AQ21" s="25">
        <v>4.9292188946241398</v>
      </c>
      <c r="AR21" s="25">
        <v>2506.5369994973998</v>
      </c>
      <c r="AS21" s="25">
        <v>8.1710704019063698</v>
      </c>
      <c r="AT21" s="25">
        <v>118.962072949681</v>
      </c>
      <c r="AU21" s="25">
        <v>5.1175556003773401</v>
      </c>
      <c r="AV21" s="25">
        <v>8.6006034961022895</v>
      </c>
      <c r="AW21" s="25">
        <v>297.21918380980901</v>
      </c>
      <c r="AX21" s="25">
        <v>794.60468618323705</v>
      </c>
      <c r="AY21" s="25">
        <v>30.774015057308599</v>
      </c>
      <c r="AZ21" s="25">
        <v>17.889398757353099</v>
      </c>
      <c r="BA21" s="25">
        <f t="shared" si="0"/>
        <v>29115.869198778815</v>
      </c>
      <c r="BB21" s="25">
        <f t="shared" si="3"/>
        <v>4631.4804334209148</v>
      </c>
      <c r="BD21" s="25">
        <f t="shared" si="1"/>
        <v>-53728.085196221175</v>
      </c>
      <c r="BE21" s="25">
        <f t="shared" si="1"/>
        <v>-8709.0041575790856</v>
      </c>
      <c r="BG21" s="22">
        <f t="shared" si="4"/>
        <v>0.3529252579138476</v>
      </c>
      <c r="BH21" s="22">
        <f t="shared" si="4"/>
        <v>0.3476463930887756</v>
      </c>
      <c r="BJ21" s="79">
        <v>0.35551074132422267</v>
      </c>
      <c r="BK21" s="79">
        <v>0.35078573218753079</v>
      </c>
      <c r="BL21" s="79"/>
      <c r="BM21" s="79"/>
    </row>
    <row r="22" spans="1:65" x14ac:dyDescent="0.25">
      <c r="A22" s="27" t="s">
        <v>21</v>
      </c>
      <c r="B22" s="25">
        <v>63919.851841000003</v>
      </c>
      <c r="C22" s="25">
        <v>9804.9605042000003</v>
      </c>
      <c r="D22" s="27" t="s">
        <v>237</v>
      </c>
      <c r="F22" s="27" t="s">
        <v>129</v>
      </c>
      <c r="G22" s="25">
        <v>565.23678610206196</v>
      </c>
      <c r="H22" s="25">
        <v>512.28910012841902</v>
      </c>
      <c r="I22" s="25">
        <v>15.736666214719101</v>
      </c>
      <c r="J22" s="25">
        <v>45.4502273075502</v>
      </c>
      <c r="K22" s="25">
        <v>430.66828904798899</v>
      </c>
      <c r="L22" s="25">
        <v>16.402317730121201</v>
      </c>
      <c r="M22" s="25">
        <v>166.59466172831301</v>
      </c>
      <c r="N22" s="25">
        <v>64057.719198046703</v>
      </c>
      <c r="O22" s="25">
        <v>9829.7197489817299</v>
      </c>
      <c r="P22" s="25">
        <v>54227.999449064897</v>
      </c>
      <c r="Q22" s="25">
        <v>45.065004778518102</v>
      </c>
      <c r="R22" s="25">
        <v>10.6174287218152</v>
      </c>
      <c r="S22" s="25">
        <v>5295.4943568290801</v>
      </c>
      <c r="T22" s="25">
        <v>15.1243992041314</v>
      </c>
      <c r="U22" s="25">
        <v>256.75052850300602</v>
      </c>
      <c r="V22" s="25">
        <v>7.6523264648335196</v>
      </c>
      <c r="W22" s="25">
        <v>11.2884813340167</v>
      </c>
      <c r="X22" s="25">
        <v>641.77788753120899</v>
      </c>
      <c r="Y22" s="25">
        <v>1694.7241429256401</v>
      </c>
      <c r="Z22" s="25">
        <v>60.689975153910098</v>
      </c>
      <c r="AA22" s="25">
        <v>38.157169276387897</v>
      </c>
      <c r="AB22" s="27"/>
      <c r="AC22" s="92">
        <f t="shared" si="2"/>
        <v>2.156878545176287E-3</v>
      </c>
      <c r="AD22" s="92">
        <f t="shared" si="2"/>
        <v>2.5251753712953674E-3</v>
      </c>
      <c r="AE22" s="27"/>
      <c r="AF22" s="25">
        <v>25</v>
      </c>
      <c r="AG22" s="25" t="s">
        <v>129</v>
      </c>
      <c r="AH22" s="25">
        <v>131.10000960433399</v>
      </c>
      <c r="AI22" s="25">
        <v>124.104339655676</v>
      </c>
      <c r="AJ22" s="25">
        <v>3.80185656297507</v>
      </c>
      <c r="AK22" s="25">
        <v>11.8884678300695</v>
      </c>
      <c r="AL22" s="25">
        <v>100.386507904886</v>
      </c>
      <c r="AM22" s="25">
        <v>4.0383770474215801</v>
      </c>
      <c r="AN22" s="25">
        <v>39.134052174187602</v>
      </c>
      <c r="AO22" s="25">
        <v>12625.231131476599</v>
      </c>
      <c r="AP22" s="25">
        <v>10.8597909686805</v>
      </c>
      <c r="AQ22" s="25">
        <v>2.47740784966865</v>
      </c>
      <c r="AR22" s="25">
        <v>1259.5837821545899</v>
      </c>
      <c r="AS22" s="25">
        <v>3.7782386401533099</v>
      </c>
      <c r="AT22" s="25">
        <v>63.457513021110799</v>
      </c>
      <c r="AU22" s="25">
        <v>1.80893439055852</v>
      </c>
      <c r="AV22" s="25">
        <v>2.4939168796028701</v>
      </c>
      <c r="AW22" s="25">
        <v>158.59067279335801</v>
      </c>
      <c r="AX22" s="25">
        <v>395.067905126163</v>
      </c>
      <c r="AY22" s="25">
        <v>15.0171729217766</v>
      </c>
      <c r="AZ22" s="25">
        <v>8.9253769550110604</v>
      </c>
      <c r="BA22" s="25">
        <f t="shared" si="0"/>
        <v>14961.745453956823</v>
      </c>
      <c r="BB22" s="25">
        <f t="shared" si="3"/>
        <v>2336.5143224802232</v>
      </c>
      <c r="BD22" s="25">
        <f t="shared" si="1"/>
        <v>-48958.106387043183</v>
      </c>
      <c r="BE22" s="25">
        <f t="shared" si="1"/>
        <v>-7468.4461817197771</v>
      </c>
      <c r="BG22" s="22">
        <f t="shared" si="4"/>
        <v>0.23356662774239154</v>
      </c>
      <c r="BH22" s="22">
        <f t="shared" si="4"/>
        <v>0.23769897638457749</v>
      </c>
      <c r="BJ22" s="79">
        <v>0.23795831467169601</v>
      </c>
      <c r="BK22" s="79">
        <v>0.24293872528288268</v>
      </c>
      <c r="BL22" s="79"/>
      <c r="BM22" s="79"/>
    </row>
    <row r="23" spans="1:65" x14ac:dyDescent="0.25">
      <c r="A23" s="27" t="s">
        <v>22</v>
      </c>
      <c r="B23" s="25">
        <v>296901.42561999999</v>
      </c>
      <c r="C23" s="25">
        <v>39869.989958999999</v>
      </c>
      <c r="D23" s="27" t="s">
        <v>237</v>
      </c>
      <c r="F23" s="27" t="s">
        <v>22</v>
      </c>
      <c r="G23" s="25">
        <v>2160.3749600136698</v>
      </c>
      <c r="H23" s="25">
        <v>2155.4886599756301</v>
      </c>
      <c r="I23" s="25">
        <v>64.625023716220994</v>
      </c>
      <c r="J23" s="25">
        <v>213.26716419473399</v>
      </c>
      <c r="K23" s="25">
        <v>1723.37293539906</v>
      </c>
      <c r="L23" s="25">
        <v>95.263152697630503</v>
      </c>
      <c r="M23" s="25">
        <v>685.11346175256404</v>
      </c>
      <c r="N23" s="25">
        <v>298698.90851867502</v>
      </c>
      <c r="O23" s="25">
        <v>40058.913614218698</v>
      </c>
      <c r="P23" s="25">
        <v>258639.99490445701</v>
      </c>
      <c r="Q23" s="25">
        <v>201.713163257769</v>
      </c>
      <c r="R23" s="25">
        <v>43.686370762303099</v>
      </c>
      <c r="S23" s="25">
        <v>21330.6776391805</v>
      </c>
      <c r="T23" s="25">
        <v>52.4214637918395</v>
      </c>
      <c r="U23" s="25">
        <v>1146.1625945093799</v>
      </c>
      <c r="V23" s="25">
        <v>84.226235337885896</v>
      </c>
      <c r="W23" s="25">
        <v>207.124039319433</v>
      </c>
      <c r="X23" s="25">
        <v>2866.8643666947701</v>
      </c>
      <c r="Y23" s="25">
        <v>6567.3023209158</v>
      </c>
      <c r="Z23" s="25">
        <v>312.67296044356999</v>
      </c>
      <c r="AA23" s="25">
        <v>148.55710225587899</v>
      </c>
      <c r="AB23" s="27"/>
      <c r="AC23" s="92">
        <f t="shared" si="2"/>
        <v>6.0541403427802837E-3</v>
      </c>
      <c r="AD23" s="92">
        <f t="shared" si="2"/>
        <v>4.7384926711287771E-3</v>
      </c>
      <c r="AE23" s="27"/>
      <c r="AF23" s="25">
        <v>26</v>
      </c>
      <c r="AG23" s="25" t="s">
        <v>22</v>
      </c>
      <c r="AH23" s="25">
        <v>596.11535875698303</v>
      </c>
      <c r="AI23" s="25">
        <v>572.684143783575</v>
      </c>
      <c r="AJ23" s="25">
        <v>18.038929068505801</v>
      </c>
      <c r="AK23" s="25">
        <v>66.031185636367994</v>
      </c>
      <c r="AL23" s="25">
        <v>469.93460315542001</v>
      </c>
      <c r="AM23" s="25">
        <v>28.593755553090499</v>
      </c>
      <c r="AN23" s="25">
        <v>189.25427483335099</v>
      </c>
      <c r="AO23" s="25">
        <v>69126.953967152396</v>
      </c>
      <c r="AP23" s="25">
        <v>52.0628304716816</v>
      </c>
      <c r="AQ23" s="25">
        <v>11.871828843400699</v>
      </c>
      <c r="AR23" s="25">
        <v>5761.6802639361804</v>
      </c>
      <c r="AS23" s="25">
        <v>15.2640743267315</v>
      </c>
      <c r="AT23" s="25">
        <v>327.53844427934001</v>
      </c>
      <c r="AU23" s="25">
        <v>28.6075119494738</v>
      </c>
      <c r="AV23" s="25">
        <v>71.985457772349804</v>
      </c>
      <c r="AW23" s="25">
        <v>819.22599125943304</v>
      </c>
      <c r="AX23" s="25">
        <v>1800.9421597727501</v>
      </c>
      <c r="AY23" s="25">
        <v>90.514893529516797</v>
      </c>
      <c r="AZ23" s="25">
        <v>40.553813456758199</v>
      </c>
      <c r="BA23" s="25">
        <f t="shared" si="0"/>
        <v>80087.853487537301</v>
      </c>
      <c r="BB23" s="25">
        <f t="shared" si="3"/>
        <v>10960.899520384904</v>
      </c>
      <c r="BD23" s="25">
        <f t="shared" si="1"/>
        <v>-216813.57213246269</v>
      </c>
      <c r="BE23" s="25">
        <f t="shared" si="1"/>
        <v>-28909.090438615094</v>
      </c>
      <c r="BG23" s="22">
        <f t="shared" si="4"/>
        <v>0.26812235064638718</v>
      </c>
      <c r="BH23" s="22">
        <f t="shared" si="4"/>
        <v>0.27361949018243947</v>
      </c>
      <c r="BJ23" s="79">
        <v>0.26597525333714561</v>
      </c>
      <c r="BK23" s="79">
        <v>0.27186597567860987</v>
      </c>
      <c r="BL23" s="79"/>
      <c r="BM23" s="79"/>
    </row>
    <row r="24" spans="1:65" x14ac:dyDescent="0.25">
      <c r="A24" s="27" t="s">
        <v>23</v>
      </c>
      <c r="B24" s="25">
        <v>425817.92041000002</v>
      </c>
      <c r="C24" s="25">
        <v>60527.473473999999</v>
      </c>
      <c r="D24" s="27" t="s">
        <v>237</v>
      </c>
      <c r="F24" s="27" t="s">
        <v>23</v>
      </c>
      <c r="G24" s="25">
        <v>3785.9700225422498</v>
      </c>
      <c r="H24" s="25">
        <v>2697.3692983239298</v>
      </c>
      <c r="I24" s="25">
        <v>95.4457107646179</v>
      </c>
      <c r="J24" s="25">
        <v>323.25371150316602</v>
      </c>
      <c r="K24" s="25">
        <v>2791.6577050987298</v>
      </c>
      <c r="L24" s="25">
        <v>154.488916075552</v>
      </c>
      <c r="M24" s="25">
        <v>1108.41298279843</v>
      </c>
      <c r="N24" s="25">
        <v>426703.356920077</v>
      </c>
      <c r="O24" s="25">
        <v>60497.2871955995</v>
      </c>
      <c r="P24" s="25">
        <v>366206.06972447701</v>
      </c>
      <c r="Q24" s="25">
        <v>204.83553444997401</v>
      </c>
      <c r="R24" s="25">
        <v>68.810075199655998</v>
      </c>
      <c r="S24" s="25">
        <v>31061.570100475601</v>
      </c>
      <c r="T24" s="25">
        <v>82.808504593880997</v>
      </c>
      <c r="U24" s="25">
        <v>1643.10547110016</v>
      </c>
      <c r="V24" s="25">
        <v>187.860539107238</v>
      </c>
      <c r="W24" s="25">
        <v>482.258737809818</v>
      </c>
      <c r="X24" s="25">
        <v>4110.9735820146898</v>
      </c>
      <c r="Y24" s="25">
        <v>10999.4368394539</v>
      </c>
      <c r="Z24" s="25">
        <v>455.76487827730801</v>
      </c>
      <c r="AA24" s="25">
        <v>243.26458601057101</v>
      </c>
      <c r="AB24" s="27"/>
      <c r="AC24" s="92">
        <f t="shared" si="2"/>
        <v>2.0793782216221293E-3</v>
      </c>
      <c r="AD24" s="92">
        <f t="shared" si="2"/>
        <v>-4.9872027804804338E-4</v>
      </c>
      <c r="AE24" s="27"/>
      <c r="AF24" s="25">
        <v>27</v>
      </c>
      <c r="AG24" s="25" t="s">
        <v>23</v>
      </c>
      <c r="AH24" s="25">
        <v>1489.9860010203299</v>
      </c>
      <c r="AI24" s="25">
        <v>991.65516377566803</v>
      </c>
      <c r="AJ24" s="25">
        <v>37.7482130859172</v>
      </c>
      <c r="AK24" s="25">
        <v>140.82879400667699</v>
      </c>
      <c r="AL24" s="25">
        <v>1083.2997632508</v>
      </c>
      <c r="AM24" s="25">
        <v>64.610159980031099</v>
      </c>
      <c r="AN24" s="25">
        <v>434.44601608264202</v>
      </c>
      <c r="AO24" s="25">
        <v>137559.079514635</v>
      </c>
      <c r="AP24" s="25">
        <v>71.662929337188402</v>
      </c>
      <c r="AQ24" s="25">
        <v>26.523950696278</v>
      </c>
      <c r="AR24" s="25">
        <v>11830.223746784101</v>
      </c>
      <c r="AS24" s="25">
        <v>34.152936435422603</v>
      </c>
      <c r="AT24" s="25">
        <v>662.58988200297495</v>
      </c>
      <c r="AU24" s="25">
        <v>84.574910899246802</v>
      </c>
      <c r="AV24" s="25">
        <v>219.30152638532201</v>
      </c>
      <c r="AW24" s="25">
        <v>1657.69796051757</v>
      </c>
      <c r="AX24" s="25">
        <v>4299.1717857207996</v>
      </c>
      <c r="AY24" s="25">
        <v>184.59035432902499</v>
      </c>
      <c r="AZ24" s="25">
        <v>94.497329564481802</v>
      </c>
      <c r="BA24" s="25">
        <f t="shared" si="0"/>
        <v>160966.64093850946</v>
      </c>
      <c r="BB24" s="25">
        <f t="shared" si="3"/>
        <v>23407.56142387446</v>
      </c>
      <c r="BD24" s="25">
        <f t="shared" si="1"/>
        <v>-264851.27947149053</v>
      </c>
      <c r="BE24" s="25">
        <f t="shared" si="1"/>
        <v>-37119.912050125538</v>
      </c>
      <c r="BG24" s="22">
        <f t="shared" si="4"/>
        <v>0.37723312537393294</v>
      </c>
      <c r="BH24" s="22">
        <f t="shared" si="4"/>
        <v>0.3869191910736966</v>
      </c>
      <c r="BJ24" s="79">
        <v>0.38119932663900863</v>
      </c>
      <c r="BK24" s="79">
        <v>0.39067187590142566</v>
      </c>
      <c r="BL24" s="79"/>
      <c r="BM24" s="79"/>
    </row>
    <row r="25" spans="1:65" x14ac:dyDescent="0.25">
      <c r="A25" s="27" t="s">
        <v>24</v>
      </c>
      <c r="B25" s="25">
        <v>449567.09967000003</v>
      </c>
      <c r="C25" s="25">
        <v>55650.230764</v>
      </c>
      <c r="D25" s="27" t="s">
        <v>237</v>
      </c>
      <c r="F25" s="27" t="s">
        <v>24</v>
      </c>
      <c r="G25" s="25">
        <v>2958.2601196007399</v>
      </c>
      <c r="H25" s="25">
        <v>3156.5754433770398</v>
      </c>
      <c r="I25" s="25">
        <v>84.892493449516806</v>
      </c>
      <c r="J25" s="25">
        <v>239.99343351135599</v>
      </c>
      <c r="K25" s="25">
        <v>2402.96496293479</v>
      </c>
      <c r="L25" s="25">
        <v>133.26729787198801</v>
      </c>
      <c r="M25" s="25">
        <v>952.59278790985195</v>
      </c>
      <c r="N25" s="25">
        <v>452449.81749289198</v>
      </c>
      <c r="O25" s="25">
        <v>55917.863609726803</v>
      </c>
      <c r="P25" s="25">
        <v>396531.95388316602</v>
      </c>
      <c r="Q25" s="25">
        <v>281.36502541378002</v>
      </c>
      <c r="R25" s="25">
        <v>62.346766172280098</v>
      </c>
      <c r="S25" s="25">
        <v>30286.3923814878</v>
      </c>
      <c r="T25" s="25">
        <v>60.083824258558003</v>
      </c>
      <c r="U25" s="25">
        <v>1495.3717104008499</v>
      </c>
      <c r="V25" s="25">
        <v>114.33449335030799</v>
      </c>
      <c r="W25" s="25">
        <v>287.76627877444997</v>
      </c>
      <c r="X25" s="25">
        <v>3741.6212534378301</v>
      </c>
      <c r="Y25" s="25">
        <v>9012.9094052480996</v>
      </c>
      <c r="Z25" s="25">
        <v>440.90397768922497</v>
      </c>
      <c r="AA25" s="25">
        <v>206.221954838318</v>
      </c>
      <c r="AB25" s="27"/>
      <c r="AC25" s="92">
        <f t="shared" si="2"/>
        <v>6.4122081553743141E-3</v>
      </c>
      <c r="AD25" s="92">
        <f t="shared" si="2"/>
        <v>4.8091956143321837E-3</v>
      </c>
      <c r="AE25" s="27"/>
      <c r="AF25" s="25">
        <v>28</v>
      </c>
      <c r="AG25" s="25" t="s">
        <v>24</v>
      </c>
      <c r="AH25" s="25">
        <v>977.94760333064801</v>
      </c>
      <c r="AI25" s="25">
        <v>979.85589383839499</v>
      </c>
      <c r="AJ25" s="25">
        <v>26.774926774048001</v>
      </c>
      <c r="AK25" s="25">
        <v>71.739990287278601</v>
      </c>
      <c r="AL25" s="25">
        <v>780.46498854584399</v>
      </c>
      <c r="AM25" s="25">
        <v>40.517430388754597</v>
      </c>
      <c r="AN25" s="25">
        <v>307.090321811678</v>
      </c>
      <c r="AO25" s="25">
        <v>123668.501703059</v>
      </c>
      <c r="AP25" s="25">
        <v>85.050158814709604</v>
      </c>
      <c r="AQ25" s="25">
        <v>20.070456207755001</v>
      </c>
      <c r="AR25" s="25">
        <v>9638.7493125407691</v>
      </c>
      <c r="AS25" s="25">
        <v>19.296617097980299</v>
      </c>
      <c r="AT25" s="25">
        <v>461.40569901823699</v>
      </c>
      <c r="AU25" s="25">
        <v>34.708326560416801</v>
      </c>
      <c r="AV25" s="25">
        <v>86.378660176207902</v>
      </c>
      <c r="AW25" s="25">
        <v>1154.51748319024</v>
      </c>
      <c r="AX25" s="25">
        <v>2952.6596601249398</v>
      </c>
      <c r="AY25" s="25">
        <v>134.09982984553901</v>
      </c>
      <c r="AZ25" s="25">
        <v>67.290532205023396</v>
      </c>
      <c r="BA25" s="25">
        <f t="shared" si="0"/>
        <v>141507.11959381748</v>
      </c>
      <c r="BB25" s="25">
        <f t="shared" si="3"/>
        <v>17838.617890758484</v>
      </c>
      <c r="BD25" s="25">
        <f t="shared" si="1"/>
        <v>-308059.98007618252</v>
      </c>
      <c r="BE25" s="25">
        <f t="shared" si="1"/>
        <v>-37811.612873241516</v>
      </c>
      <c r="BG25" s="22">
        <f t="shared" si="4"/>
        <v>0.31275760122511392</v>
      </c>
      <c r="BH25" s="22">
        <f t="shared" si="4"/>
        <v>0.31901465362234421</v>
      </c>
      <c r="BJ25" s="79">
        <v>0.30992883596233423</v>
      </c>
      <c r="BK25" s="79">
        <v>0.31846853020557525</v>
      </c>
      <c r="BL25" s="79"/>
      <c r="BM25" s="79"/>
    </row>
    <row r="26" spans="1:65" x14ac:dyDescent="0.25">
      <c r="A26" s="27" t="s">
        <v>25</v>
      </c>
      <c r="B26" s="25">
        <v>1324865.3924</v>
      </c>
      <c r="C26" s="25">
        <v>158952.01553</v>
      </c>
      <c r="D26" s="27" t="s">
        <v>237</v>
      </c>
      <c r="F26" s="27" t="s">
        <v>25</v>
      </c>
      <c r="G26" s="25">
        <v>8045.2143140594198</v>
      </c>
      <c r="H26" s="25">
        <v>9285.61705429432</v>
      </c>
      <c r="I26" s="25">
        <v>246.92485559174801</v>
      </c>
      <c r="J26" s="25">
        <v>773.32929799324302</v>
      </c>
      <c r="K26" s="25">
        <v>6690.4481085996704</v>
      </c>
      <c r="L26" s="25">
        <v>428.728804389402</v>
      </c>
      <c r="M26" s="25">
        <v>2698.5148655456101</v>
      </c>
      <c r="N26" s="25">
        <v>1334514.7323114099</v>
      </c>
      <c r="O26" s="25">
        <v>159878.17970758901</v>
      </c>
      <c r="P26" s="25">
        <v>1174636.5526038201</v>
      </c>
      <c r="Q26" s="25">
        <v>845.04965192325596</v>
      </c>
      <c r="R26" s="25">
        <v>176.470822764926</v>
      </c>
      <c r="S26" s="25">
        <v>86532.071812033901</v>
      </c>
      <c r="T26" s="25">
        <v>168.97525418740301</v>
      </c>
      <c r="U26" s="25">
        <v>4521.0031522787403</v>
      </c>
      <c r="V26" s="25">
        <v>396.88116745757401</v>
      </c>
      <c r="W26" s="25">
        <v>1030.49918238286</v>
      </c>
      <c r="X26" s="25">
        <v>11312.7895333366</v>
      </c>
      <c r="Y26" s="25">
        <v>24767.3385699719</v>
      </c>
      <c r="Z26" s="25">
        <v>1389.3372328687001</v>
      </c>
      <c r="AA26" s="25">
        <v>568.98602791051405</v>
      </c>
      <c r="AB26" s="27"/>
      <c r="AC26" s="92">
        <f t="shared" si="2"/>
        <v>7.283260598973048E-3</v>
      </c>
      <c r="AD26" s="92">
        <f t="shared" si="2"/>
        <v>5.8266903662772453E-3</v>
      </c>
      <c r="AE26" s="27"/>
      <c r="AF26" s="25">
        <v>29</v>
      </c>
      <c r="AG26" s="25" t="s">
        <v>25</v>
      </c>
      <c r="AH26" s="25">
        <v>2861.7188259648001</v>
      </c>
      <c r="AI26" s="25">
        <v>3238.67125264572</v>
      </c>
      <c r="AJ26" s="25">
        <v>86.355531964548405</v>
      </c>
      <c r="AK26" s="25">
        <v>266.20309219786401</v>
      </c>
      <c r="AL26" s="25">
        <v>2365.9343571802301</v>
      </c>
      <c r="AM26" s="25">
        <v>148.13947157379999</v>
      </c>
      <c r="AN26" s="25">
        <v>951.51428731299495</v>
      </c>
      <c r="AO26" s="25">
        <v>409897.12013792398</v>
      </c>
      <c r="AP26" s="25">
        <v>291.88403941719298</v>
      </c>
      <c r="AQ26" s="25">
        <v>62.1919503542873</v>
      </c>
      <c r="AR26" s="25">
        <v>30388.1400634436</v>
      </c>
      <c r="AS26" s="25">
        <v>59.379501936435403</v>
      </c>
      <c r="AT26" s="25">
        <v>1571.94763663341</v>
      </c>
      <c r="AU26" s="25">
        <v>136.97435326258201</v>
      </c>
      <c r="AV26" s="25">
        <v>354.43776762245102</v>
      </c>
      <c r="AW26" s="25">
        <v>3933.4459010691398</v>
      </c>
      <c r="AX26" s="25">
        <v>8783.0372623521107</v>
      </c>
      <c r="AY26" s="25">
        <v>480.21451508833798</v>
      </c>
      <c r="AZ26" s="25">
        <v>201.610912055825</v>
      </c>
      <c r="BA26" s="25">
        <f t="shared" si="0"/>
        <v>466078.92085999937</v>
      </c>
      <c r="BB26" s="25">
        <f t="shared" si="3"/>
        <v>56181.800722075393</v>
      </c>
      <c r="BD26" s="25">
        <f t="shared" si="1"/>
        <v>-858786.47154000064</v>
      </c>
      <c r="BE26" s="25">
        <f t="shared" si="1"/>
        <v>-102770.21480792461</v>
      </c>
      <c r="BG26" s="22">
        <f t="shared" si="4"/>
        <v>0.34924973818216309</v>
      </c>
      <c r="BH26" s="22">
        <f t="shared" si="4"/>
        <v>0.35140380522739079</v>
      </c>
      <c r="BJ26" s="79">
        <v>0.32388321885796306</v>
      </c>
      <c r="BK26" s="79">
        <v>0.32968253243632328</v>
      </c>
      <c r="BL26" s="79"/>
      <c r="BM26" s="79"/>
    </row>
    <row r="27" spans="1:65" x14ac:dyDescent="0.25">
      <c r="A27" s="27" t="s">
        <v>26</v>
      </c>
      <c r="B27" s="25">
        <v>501652.69257999997</v>
      </c>
      <c r="C27" s="25">
        <v>66850.192735999997</v>
      </c>
      <c r="F27" s="27" t="s">
        <v>26</v>
      </c>
      <c r="G27" s="25">
        <v>3817.5884118454301</v>
      </c>
      <c r="H27" s="25">
        <v>3215.6365193428001</v>
      </c>
      <c r="I27" s="25">
        <v>110.512630334496</v>
      </c>
      <c r="J27" s="25">
        <v>433.35655913622901</v>
      </c>
      <c r="K27" s="25">
        <v>2894.4306527334502</v>
      </c>
      <c r="L27" s="25">
        <v>213.17251577131401</v>
      </c>
      <c r="M27" s="25">
        <v>1196.93082348142</v>
      </c>
      <c r="N27" s="25">
        <v>503700.17766964802</v>
      </c>
      <c r="O27" s="25">
        <v>66946.3447578388</v>
      </c>
      <c r="P27" s="25">
        <v>436753.83291180898</v>
      </c>
      <c r="Q27" s="25">
        <v>261.248506214278</v>
      </c>
      <c r="R27" s="25">
        <v>74.556124924905006</v>
      </c>
      <c r="S27" s="25">
        <v>34502.078682076899</v>
      </c>
      <c r="T27" s="25">
        <v>93.556863307924999</v>
      </c>
      <c r="U27" s="25">
        <v>2015.8017775867099</v>
      </c>
      <c r="V27" s="25">
        <v>269.55732824065598</v>
      </c>
      <c r="W27" s="25">
        <v>717.63265938039001</v>
      </c>
      <c r="X27" s="25">
        <v>5043.92111895588</v>
      </c>
      <c r="Y27" s="25">
        <v>11219.967776804</v>
      </c>
      <c r="Z27" s="25">
        <v>618.542483947596</v>
      </c>
      <c r="AA27" s="25">
        <v>247.85332375425</v>
      </c>
      <c r="AB27" s="27"/>
      <c r="AC27" s="92">
        <f t="shared" si="2"/>
        <v>4.0814793181271148E-3</v>
      </c>
      <c r="AD27" s="92">
        <f t="shared" si="2"/>
        <v>1.4383207871743898E-3</v>
      </c>
      <c r="AE27" s="27"/>
      <c r="AF27" s="25">
        <v>30</v>
      </c>
      <c r="AG27" s="25" t="s">
        <v>26</v>
      </c>
      <c r="AH27" s="25">
        <v>1804.3172967908699</v>
      </c>
      <c r="AI27" s="25">
        <v>1405.78083895294</v>
      </c>
      <c r="AJ27" s="25">
        <v>53.163501599723702</v>
      </c>
      <c r="AK27" s="25">
        <v>235.083354249705</v>
      </c>
      <c r="AL27" s="25">
        <v>1342.2049525293901</v>
      </c>
      <c r="AM27" s="25">
        <v>109.329947143807</v>
      </c>
      <c r="AN27" s="25">
        <v>564.68106859436602</v>
      </c>
      <c r="AO27" s="25">
        <v>194201.74146734399</v>
      </c>
      <c r="AP27" s="25">
        <v>109.194322687416</v>
      </c>
      <c r="AQ27" s="25">
        <v>34.318433043193103</v>
      </c>
      <c r="AR27" s="25">
        <v>15675.292188559</v>
      </c>
      <c r="AS27" s="25">
        <v>47.786332868560599</v>
      </c>
      <c r="AT27" s="25">
        <v>996.842034293913</v>
      </c>
      <c r="AU27" s="25">
        <v>148.97301774116801</v>
      </c>
      <c r="AV27" s="25">
        <v>398.93859544456399</v>
      </c>
      <c r="AW27" s="25">
        <v>2494.0984492109901</v>
      </c>
      <c r="AX27" s="25">
        <v>5254.8719110420097</v>
      </c>
      <c r="AY27" s="25">
        <v>306.50271226872098</v>
      </c>
      <c r="AZ27" s="25">
        <v>114.99824928145399</v>
      </c>
      <c r="BA27" s="25">
        <f t="shared" si="0"/>
        <v>225298.11867364583</v>
      </c>
      <c r="BB27" s="25">
        <f t="shared" si="3"/>
        <v>31096.37720630184</v>
      </c>
      <c r="BD27" s="25">
        <f t="shared" si="1"/>
        <v>-276354.57390635414</v>
      </c>
      <c r="BE27" s="25">
        <f t="shared" si="1"/>
        <v>-35753.815529698157</v>
      </c>
      <c r="BG27" s="22">
        <f t="shared" si="4"/>
        <v>0.44728616081888239</v>
      </c>
      <c r="BH27" s="22">
        <f t="shared" si="4"/>
        <v>0.46449701352306827</v>
      </c>
      <c r="BJ27" s="79">
        <v>0.45398056566273715</v>
      </c>
      <c r="BK27" s="79">
        <v>0.47318332151066644</v>
      </c>
      <c r="BL27" s="79"/>
      <c r="BM27" s="79"/>
    </row>
    <row r="28" spans="1:65" x14ac:dyDescent="0.25">
      <c r="A28" s="27" t="s">
        <v>27</v>
      </c>
      <c r="B28" s="25">
        <v>515308.62164000003</v>
      </c>
      <c r="C28" s="25">
        <v>71769.738066000005</v>
      </c>
      <c r="D28" s="27" t="s">
        <v>237</v>
      </c>
      <c r="F28" s="27" t="s">
        <v>27</v>
      </c>
      <c r="G28" s="25">
        <v>3435.2901123806</v>
      </c>
      <c r="H28" s="25">
        <v>3247.2654285509502</v>
      </c>
      <c r="I28" s="25">
        <v>145.239540655985</v>
      </c>
      <c r="J28" s="25">
        <v>1039.61949481087</v>
      </c>
      <c r="K28" s="25">
        <v>2698.1934796099999</v>
      </c>
      <c r="L28" s="25">
        <v>428.52627703279899</v>
      </c>
      <c r="M28" s="25">
        <v>1313.1462976129401</v>
      </c>
      <c r="N28" s="25">
        <v>517446.66890579002</v>
      </c>
      <c r="O28" s="25">
        <v>71903.622641908703</v>
      </c>
      <c r="P28" s="25">
        <v>445543.04626388202</v>
      </c>
      <c r="Q28" s="25">
        <v>238.700710869337</v>
      </c>
      <c r="R28" s="25">
        <v>70.528848426726597</v>
      </c>
      <c r="S28" s="25">
        <v>33084.936165500898</v>
      </c>
      <c r="T28" s="25">
        <v>139.94288943269501</v>
      </c>
      <c r="U28" s="25">
        <v>3432.9492324057401</v>
      </c>
      <c r="V28" s="25">
        <v>659.02839872793299</v>
      </c>
      <c r="W28" s="25">
        <v>1803.2399362864201</v>
      </c>
      <c r="X28" s="25">
        <v>8586.9116914411006</v>
      </c>
      <c r="Y28" s="25">
        <v>10229.3829168251</v>
      </c>
      <c r="Z28" s="25">
        <v>1126.1824346742901</v>
      </c>
      <c r="AA28" s="25">
        <v>224.538786664241</v>
      </c>
      <c r="AB28" s="27"/>
      <c r="AC28" s="92">
        <f t="shared" si="2"/>
        <v>4.1490617001235771E-3</v>
      </c>
      <c r="AD28" s="92">
        <f t="shared" si="2"/>
        <v>1.8654739381322074E-3</v>
      </c>
      <c r="AE28" s="27"/>
      <c r="AF28" s="25">
        <v>31</v>
      </c>
      <c r="AG28" s="25" t="s">
        <v>27</v>
      </c>
      <c r="AH28" s="25">
        <v>1815.2209205802901</v>
      </c>
      <c r="AI28" s="25">
        <v>1678.7469360298201</v>
      </c>
      <c r="AJ28" s="25">
        <v>78.171586786889605</v>
      </c>
      <c r="AK28" s="25">
        <v>575.25927837738197</v>
      </c>
      <c r="AL28" s="25">
        <v>1417.8459059408999</v>
      </c>
      <c r="AM28" s="25">
        <v>234.856375450933</v>
      </c>
      <c r="AN28" s="25">
        <v>698.58323048187299</v>
      </c>
      <c r="AO28" s="25">
        <v>231850.66046018101</v>
      </c>
      <c r="AP28" s="25">
        <v>121.24634094711899</v>
      </c>
      <c r="AQ28" s="25">
        <v>36.992834528439602</v>
      </c>
      <c r="AR28" s="25">
        <v>17283.122017402999</v>
      </c>
      <c r="AS28" s="25">
        <v>76.595065654292597</v>
      </c>
      <c r="AT28" s="25">
        <v>1866.5643854345799</v>
      </c>
      <c r="AU28" s="25">
        <v>365.57106566172899</v>
      </c>
      <c r="AV28" s="25">
        <v>1001.04522801544</v>
      </c>
      <c r="AW28" s="25">
        <v>4668.7929413602096</v>
      </c>
      <c r="AX28" s="25">
        <v>5390.1737534138701</v>
      </c>
      <c r="AY28" s="25">
        <v>612.81841157581903</v>
      </c>
      <c r="AZ28" s="25">
        <v>117.809439730752</v>
      </c>
      <c r="BA28" s="25">
        <f t="shared" si="0"/>
        <v>269890.07617755432</v>
      </c>
      <c r="BB28" s="25">
        <f t="shared" si="3"/>
        <v>38039.415717373311</v>
      </c>
      <c r="BD28" s="25">
        <f t="shared" si="1"/>
        <v>-245418.54546244571</v>
      </c>
      <c r="BE28" s="25">
        <f t="shared" si="1"/>
        <v>-33730.322348626694</v>
      </c>
      <c r="BG28" s="22">
        <f t="shared" si="4"/>
        <v>0.52158046885927944</v>
      </c>
      <c r="BH28" s="22">
        <f t="shared" si="4"/>
        <v>0.52903336883060204</v>
      </c>
      <c r="BJ28" s="79">
        <v>0.52748840862349988</v>
      </c>
      <c r="BK28" s="79">
        <v>0.53457673314244658</v>
      </c>
      <c r="BL28" s="79"/>
      <c r="BM28" s="79"/>
    </row>
    <row r="29" spans="1:65" x14ac:dyDescent="0.25">
      <c r="A29" s="27" t="s">
        <v>28</v>
      </c>
      <c r="B29" s="25">
        <v>140506.97557000001</v>
      </c>
      <c r="C29" s="25">
        <v>18765.678638000001</v>
      </c>
      <c r="D29" s="25"/>
      <c r="E29" s="25"/>
      <c r="F29" s="25" t="s">
        <v>28</v>
      </c>
      <c r="G29" s="25">
        <v>1235.0951926012799</v>
      </c>
      <c r="H29" s="25">
        <v>682.01614797422803</v>
      </c>
      <c r="I29" s="25">
        <v>40.020066689815202</v>
      </c>
      <c r="J29" s="25">
        <v>77.364620005842198</v>
      </c>
      <c r="K29" s="25">
        <v>679.43499594900595</v>
      </c>
      <c r="L29" s="25">
        <v>39.037674101754298</v>
      </c>
      <c r="M29" s="25">
        <v>298.50197953008399</v>
      </c>
      <c r="N29" s="25">
        <v>140050.80582442301</v>
      </c>
      <c r="O29" s="25">
        <v>18699.704747686501</v>
      </c>
      <c r="P29" s="25">
        <v>121351.101076737</v>
      </c>
      <c r="Q29" s="25">
        <v>76.004729134630693</v>
      </c>
      <c r="R29" s="25">
        <v>21.867806698743902</v>
      </c>
      <c r="S29" s="25">
        <v>10723.573075943699</v>
      </c>
      <c r="T29" s="25">
        <v>57.720714914818899</v>
      </c>
      <c r="U29" s="25">
        <v>336.50496392687199</v>
      </c>
      <c r="V29" s="25">
        <v>39.449538958426302</v>
      </c>
      <c r="W29" s="25">
        <v>106.65118247105001</v>
      </c>
      <c r="X29" s="25">
        <v>841.57889206721802</v>
      </c>
      <c r="Y29" s="25">
        <v>3264.1817675556799</v>
      </c>
      <c r="Z29" s="25">
        <v>123.19048088317101</v>
      </c>
      <c r="AA29" s="25">
        <v>57.510918280174401</v>
      </c>
      <c r="AB29" s="27"/>
      <c r="AC29" s="92">
        <f t="shared" si="2"/>
        <v>-3.2465985672700112E-3</v>
      </c>
      <c r="AD29" s="92">
        <f t="shared" si="2"/>
        <v>-3.5156677030536445E-3</v>
      </c>
      <c r="AE29" s="27"/>
      <c r="AF29" s="25">
        <v>32</v>
      </c>
      <c r="AG29" s="25" t="s">
        <v>28</v>
      </c>
      <c r="AH29" s="25">
        <v>833.06735375873802</v>
      </c>
      <c r="AI29" s="25">
        <v>442.87309155394399</v>
      </c>
      <c r="AJ29" s="25">
        <v>27.212990384300799</v>
      </c>
      <c r="AK29" s="25">
        <v>52.775725030526097</v>
      </c>
      <c r="AL29" s="25">
        <v>450.25145062583999</v>
      </c>
      <c r="AM29" s="25">
        <v>26.421112600956999</v>
      </c>
      <c r="AN29" s="25">
        <v>199.280627563232</v>
      </c>
      <c r="AO29" s="25">
        <v>81031.915366972898</v>
      </c>
      <c r="AP29" s="25">
        <v>50.448618555068698</v>
      </c>
      <c r="AQ29" s="25">
        <v>14.656729359121</v>
      </c>
      <c r="AR29" s="25">
        <v>7180.9657905375198</v>
      </c>
      <c r="AS29" s="25">
        <v>39.822161605901499</v>
      </c>
      <c r="AT29" s="25">
        <v>222.57071042015801</v>
      </c>
      <c r="AU29" s="25">
        <v>27.4350356851768</v>
      </c>
      <c r="AV29" s="25">
        <v>74.625032368371393</v>
      </c>
      <c r="AW29" s="25">
        <v>556.63442439414905</v>
      </c>
      <c r="AX29" s="25">
        <v>2189.09448580959</v>
      </c>
      <c r="AY29" s="25">
        <v>82.641329172394194</v>
      </c>
      <c r="AZ29" s="25">
        <v>38.021702324157999</v>
      </c>
      <c r="BA29" s="25">
        <f t="shared" si="0"/>
        <v>93540.713738722028</v>
      </c>
      <c r="BB29" s="25">
        <f t="shared" si="3"/>
        <v>12508.79837174913</v>
      </c>
      <c r="BD29" s="25">
        <f t="shared" si="1"/>
        <v>-46966.261831277981</v>
      </c>
      <c r="BE29" s="25">
        <f t="shared" si="1"/>
        <v>-6256.8802662508715</v>
      </c>
      <c r="BG29" s="22">
        <f t="shared" si="4"/>
        <v>0.66790557318171295</v>
      </c>
      <c r="BH29" s="22">
        <f t="shared" si="4"/>
        <v>0.66893026069284323</v>
      </c>
      <c r="BJ29" s="79">
        <v>0.66074009005956147</v>
      </c>
      <c r="BK29" s="79">
        <v>0.65956225764164922</v>
      </c>
      <c r="BL29" s="79"/>
      <c r="BM29" s="79"/>
    </row>
    <row r="30" spans="1:65" x14ac:dyDescent="0.25">
      <c r="A30" s="27" t="s">
        <v>29</v>
      </c>
      <c r="B30" s="25">
        <v>23537.985659999998</v>
      </c>
      <c r="C30" s="25">
        <v>5023.6054561000001</v>
      </c>
      <c r="D30" s="27" t="s">
        <v>237</v>
      </c>
      <c r="F30" s="27" t="s">
        <v>29</v>
      </c>
      <c r="G30" s="25">
        <v>275.830228453953</v>
      </c>
      <c r="H30" s="25">
        <v>239.213981492198</v>
      </c>
      <c r="I30" s="25">
        <v>10.476314346026401</v>
      </c>
      <c r="J30" s="25">
        <v>47.136166713514797</v>
      </c>
      <c r="K30" s="25">
        <v>211.32649360383999</v>
      </c>
      <c r="L30" s="25">
        <v>9.2794964863836995</v>
      </c>
      <c r="M30" s="25">
        <v>83.561912178883006</v>
      </c>
      <c r="N30" s="25">
        <v>23698.083483467999</v>
      </c>
      <c r="O30" s="25">
        <v>5063.6718353478</v>
      </c>
      <c r="P30" s="25">
        <v>18634.4116481202</v>
      </c>
      <c r="Q30" s="25">
        <v>31.745360317906499</v>
      </c>
      <c r="R30" s="25">
        <v>4.8395225339925103</v>
      </c>
      <c r="S30" s="25">
        <v>2576.8992584753901</v>
      </c>
      <c r="T30" s="25">
        <v>12.0953777895357</v>
      </c>
      <c r="U30" s="25">
        <v>183.685309942293</v>
      </c>
      <c r="V30" s="25">
        <v>4.8609353659948003</v>
      </c>
      <c r="W30" s="25">
        <v>6.5815941621609602</v>
      </c>
      <c r="X30" s="25">
        <v>458.81429576106302</v>
      </c>
      <c r="Y30" s="25">
        <v>854.98368910420697</v>
      </c>
      <c r="Z30" s="25">
        <v>33.803178072829603</v>
      </c>
      <c r="AA30" s="25">
        <v>18.538720547628099</v>
      </c>
      <c r="AB30" s="27"/>
      <c r="AC30" s="92">
        <f t="shared" si="2"/>
        <v>6.8016790298274224E-3</v>
      </c>
      <c r="AD30" s="92">
        <f t="shared" si="2"/>
        <v>7.9756222095723282E-3</v>
      </c>
      <c r="AE30" s="27"/>
      <c r="AF30" s="25">
        <v>33</v>
      </c>
      <c r="AG30" s="25" t="s">
        <v>29</v>
      </c>
      <c r="AH30" s="25">
        <v>48.083511723437901</v>
      </c>
      <c r="AI30" s="25">
        <v>41.852438115389702</v>
      </c>
      <c r="AJ30" s="25">
        <v>1.8372624585320201</v>
      </c>
      <c r="AK30" s="25">
        <v>8.2940101054516902</v>
      </c>
      <c r="AL30" s="25">
        <v>36.766294804322101</v>
      </c>
      <c r="AM30" s="25">
        <v>1.62019450030256</v>
      </c>
      <c r="AN30" s="25">
        <v>14.561672201782301</v>
      </c>
      <c r="AO30" s="25">
        <v>3232.9210555425698</v>
      </c>
      <c r="AP30" s="25">
        <v>5.5468242133686001</v>
      </c>
      <c r="AQ30" s="25">
        <v>0.84298164920504903</v>
      </c>
      <c r="AR30" s="25">
        <v>450.691740284388</v>
      </c>
      <c r="AS30" s="25">
        <v>2.1380005535067501</v>
      </c>
      <c r="AT30" s="25">
        <v>32.162609986591697</v>
      </c>
      <c r="AU30" s="25">
        <v>0.83378904640017604</v>
      </c>
      <c r="AV30" s="25">
        <v>1.0914746909600299</v>
      </c>
      <c r="AW30" s="25">
        <v>80.334278141176497</v>
      </c>
      <c r="AX30" s="25">
        <v>149.025514606168</v>
      </c>
      <c r="AY30" s="25">
        <v>5.9183925949758098</v>
      </c>
      <c r="AZ30" s="25">
        <v>3.2280472661444701</v>
      </c>
      <c r="BA30" s="25">
        <f t="shared" si="0"/>
        <v>4117.7500924846718</v>
      </c>
      <c r="BB30" s="25">
        <f t="shared" si="3"/>
        <v>884.82903694210199</v>
      </c>
      <c r="BD30" s="25">
        <f t="shared" si="1"/>
        <v>-19420.235567515327</v>
      </c>
      <c r="BE30" s="25">
        <f t="shared" si="1"/>
        <v>-4138.7764191578981</v>
      </c>
      <c r="BG30" s="22">
        <f t="shared" si="4"/>
        <v>0.1737587807620499</v>
      </c>
      <c r="BH30" s="22">
        <f t="shared" si="4"/>
        <v>0.17474059649075327</v>
      </c>
      <c r="BJ30" s="79">
        <v>0.17439151095681915</v>
      </c>
      <c r="BK30" s="79">
        <v>0.17455017941705483</v>
      </c>
      <c r="BL30" s="79"/>
      <c r="BM30" s="79"/>
    </row>
    <row r="31" spans="1:65" x14ac:dyDescent="0.25">
      <c r="A31" s="27" t="s">
        <v>30</v>
      </c>
      <c r="B31" s="25">
        <v>33312.546955999998</v>
      </c>
      <c r="C31" s="25">
        <v>6282.1438865</v>
      </c>
      <c r="D31" s="27" t="s">
        <v>237</v>
      </c>
      <c r="F31" s="27" t="s">
        <v>30</v>
      </c>
      <c r="G31" s="25">
        <v>351.35260646946301</v>
      </c>
      <c r="H31" s="25">
        <v>302.83474616533499</v>
      </c>
      <c r="I31" s="25">
        <v>12.5449976575891</v>
      </c>
      <c r="J31" s="25">
        <v>49.217020243941398</v>
      </c>
      <c r="K31" s="25">
        <v>266.19773497136703</v>
      </c>
      <c r="L31" s="25">
        <v>11.1219262664175</v>
      </c>
      <c r="M31" s="25">
        <v>104.715613463626</v>
      </c>
      <c r="N31" s="25">
        <v>33544.166556953598</v>
      </c>
      <c r="O31" s="25">
        <v>6327.8674707694699</v>
      </c>
      <c r="P31" s="25">
        <v>27216.299086184099</v>
      </c>
      <c r="Q31" s="25">
        <v>38.859701383951403</v>
      </c>
      <c r="R31" s="25">
        <v>6.3466106582450097</v>
      </c>
      <c r="S31" s="25">
        <v>3291.7385676570898</v>
      </c>
      <c r="T31" s="25">
        <v>13.8944070614042</v>
      </c>
      <c r="U31" s="25">
        <v>207.464252054432</v>
      </c>
      <c r="V31" s="25">
        <v>5.6532572518284496</v>
      </c>
      <c r="W31" s="25">
        <v>8.4869791608106393</v>
      </c>
      <c r="X31" s="25">
        <v>518.35523834719402</v>
      </c>
      <c r="Y31" s="25">
        <v>1075.2299022801301</v>
      </c>
      <c r="Z31" s="25">
        <v>40.687535508192902</v>
      </c>
      <c r="AA31" s="25">
        <v>23.166374168444101</v>
      </c>
      <c r="AB31" s="27"/>
      <c r="AC31" s="92">
        <f t="shared" si="2"/>
        <v>6.9529238115454937E-3</v>
      </c>
      <c r="AD31" s="92">
        <f t="shared" si="2"/>
        <v>7.2783408173326845E-3</v>
      </c>
      <c r="AE31" s="27"/>
      <c r="AF31" s="25">
        <v>34</v>
      </c>
      <c r="AG31" s="25" t="s">
        <v>30</v>
      </c>
      <c r="AH31" s="25">
        <v>118.750251905376</v>
      </c>
      <c r="AI31" s="25">
        <v>101.651406459321</v>
      </c>
      <c r="AJ31" s="25">
        <v>4.2761829316136701</v>
      </c>
      <c r="AK31" s="25">
        <v>17.0776699524402</v>
      </c>
      <c r="AL31" s="25">
        <v>89.806940058941706</v>
      </c>
      <c r="AM31" s="25">
        <v>3.7632768136734698</v>
      </c>
      <c r="AN31" s="25">
        <v>35.362663479790498</v>
      </c>
      <c r="AO31" s="25">
        <v>8929.2308868393302</v>
      </c>
      <c r="AP31" s="25">
        <v>13.1582624475967</v>
      </c>
      <c r="AQ31" s="25">
        <v>2.13163487227565</v>
      </c>
      <c r="AR31" s="25">
        <v>1109.01096850096</v>
      </c>
      <c r="AS31" s="25">
        <v>4.7873132401642504</v>
      </c>
      <c r="AT31" s="25">
        <v>70.971681815731998</v>
      </c>
      <c r="AU31" s="25">
        <v>1.91857196446875</v>
      </c>
      <c r="AV31" s="25">
        <v>2.82950115945737</v>
      </c>
      <c r="AW31" s="25">
        <v>177.3163222963</v>
      </c>
      <c r="AX31" s="25">
        <v>363.561780540916</v>
      </c>
      <c r="AY31" s="25">
        <v>13.7616616480761</v>
      </c>
      <c r="AZ31" s="25">
        <v>7.8233449485390301</v>
      </c>
      <c r="BA31" s="25">
        <f t="shared" si="0"/>
        <v>11067.190321874972</v>
      </c>
      <c r="BB31" s="25">
        <f t="shared" si="3"/>
        <v>2137.9594350356419</v>
      </c>
      <c r="BD31" s="25">
        <f t="shared" si="1"/>
        <v>-22245.356634125026</v>
      </c>
      <c r="BE31" s="25">
        <f t="shared" si="1"/>
        <v>-4144.1844514643581</v>
      </c>
      <c r="BG31" s="22">
        <f t="shared" si="4"/>
        <v>0.3299289103839958</v>
      </c>
      <c r="BH31" s="22">
        <f t="shared" si="4"/>
        <v>0.33786412956838768</v>
      </c>
      <c r="BJ31" s="79">
        <v>0.33618474236757878</v>
      </c>
      <c r="BK31" s="79">
        <v>0.33819902403631352</v>
      </c>
      <c r="BL31" s="79"/>
      <c r="BM31" s="79"/>
    </row>
    <row r="32" spans="1:65" x14ac:dyDescent="0.25">
      <c r="A32" s="27" t="s">
        <v>31</v>
      </c>
      <c r="B32" s="25">
        <v>208862.96145999999</v>
      </c>
      <c r="C32" s="25">
        <v>26723.114337999999</v>
      </c>
      <c r="F32" s="27" t="s">
        <v>31</v>
      </c>
      <c r="G32" s="25">
        <v>1269.7666870594101</v>
      </c>
      <c r="H32" s="25">
        <v>1507.70118498431</v>
      </c>
      <c r="I32" s="25">
        <v>47.9601649167479</v>
      </c>
      <c r="J32" s="25">
        <v>213.41886671406499</v>
      </c>
      <c r="K32" s="25">
        <v>1035.9039593908601</v>
      </c>
      <c r="L32" s="25">
        <v>92.396929347376798</v>
      </c>
      <c r="M32" s="25">
        <v>445.90742252131503</v>
      </c>
      <c r="N32" s="25">
        <v>210244.18639334899</v>
      </c>
      <c r="O32" s="25">
        <v>26885.943527451302</v>
      </c>
      <c r="P32" s="25">
        <v>183358.24286589801</v>
      </c>
      <c r="Q32" s="25">
        <v>143.23428700871301</v>
      </c>
      <c r="R32" s="25">
        <v>27.890307986794301</v>
      </c>
      <c r="S32" s="25">
        <v>14175.194869954799</v>
      </c>
      <c r="T32" s="25">
        <v>42.4981660190589</v>
      </c>
      <c r="U32" s="25">
        <v>922.92133390653498</v>
      </c>
      <c r="V32" s="25">
        <v>102.095447003643</v>
      </c>
      <c r="W32" s="25">
        <v>269.70425355357497</v>
      </c>
      <c r="X32" s="25">
        <v>2308.2866323847902</v>
      </c>
      <c r="Y32" s="25">
        <v>3910.6934240535202</v>
      </c>
      <c r="Z32" s="25">
        <v>282.84766282511202</v>
      </c>
      <c r="AA32" s="25">
        <v>87.521927820675998</v>
      </c>
      <c r="AB32" s="27"/>
      <c r="AC32" s="92">
        <f t="shared" si="2"/>
        <v>6.6130678397640467E-3</v>
      </c>
      <c r="AD32" s="92">
        <f t="shared" si="2"/>
        <v>6.0931966009575749E-3</v>
      </c>
      <c r="AE32" s="27"/>
      <c r="AF32" s="25">
        <v>35</v>
      </c>
      <c r="AG32" s="25" t="s">
        <v>31</v>
      </c>
      <c r="AH32" s="25">
        <v>774.63474879418504</v>
      </c>
      <c r="AI32" s="25">
        <v>911.47994131495898</v>
      </c>
      <c r="AJ32" s="25">
        <v>29.487337207448299</v>
      </c>
      <c r="AK32" s="25">
        <v>133.968622206128</v>
      </c>
      <c r="AL32" s="25">
        <v>629.44561678326295</v>
      </c>
      <c r="AM32" s="25">
        <v>57.716732468012701</v>
      </c>
      <c r="AN32" s="25">
        <v>272.43620004201199</v>
      </c>
      <c r="AO32" s="25">
        <v>111393.616292525</v>
      </c>
      <c r="AP32" s="25">
        <v>86.448380500939606</v>
      </c>
      <c r="AQ32" s="25">
        <v>16.968188743698501</v>
      </c>
      <c r="AR32" s="25">
        <v>8610.0531598610905</v>
      </c>
      <c r="AS32" s="25">
        <v>26.410323424932901</v>
      </c>
      <c r="AT32" s="25">
        <v>569.72667451013103</v>
      </c>
      <c r="AU32" s="25">
        <v>65.183132079753406</v>
      </c>
      <c r="AV32" s="25">
        <v>172.732839787063</v>
      </c>
      <c r="AW32" s="25">
        <v>1424.9233565099501</v>
      </c>
      <c r="AX32" s="25">
        <v>2380.9597511404099</v>
      </c>
      <c r="AY32" s="25">
        <v>175.275135903668</v>
      </c>
      <c r="AZ32" s="25">
        <v>53.128359960081703</v>
      </c>
      <c r="BA32" s="25">
        <f t="shared" si="0"/>
        <v>127784.59479376274</v>
      </c>
      <c r="BB32" s="25">
        <f t="shared" si="3"/>
        <v>16390.97850123774</v>
      </c>
      <c r="BD32" s="25">
        <f t="shared" si="1"/>
        <v>-81078.366666237256</v>
      </c>
      <c r="BE32" s="25">
        <f t="shared" si="1"/>
        <v>-10332.13583676226</v>
      </c>
      <c r="BG32" s="22">
        <f t="shared" si="4"/>
        <v>0.60779133533180618</v>
      </c>
      <c r="BH32" s="22">
        <f t="shared" si="4"/>
        <v>0.60964862492187011</v>
      </c>
      <c r="BJ32" s="79">
        <v>0.59093353553625116</v>
      </c>
      <c r="BK32" s="79">
        <v>0.59365850238819573</v>
      </c>
      <c r="BL32" s="79"/>
      <c r="BM32" s="79"/>
    </row>
    <row r="33" spans="1:65" x14ac:dyDescent="0.25">
      <c r="A33" s="27" t="s">
        <v>32</v>
      </c>
      <c r="B33" s="25">
        <v>247644.23297000001</v>
      </c>
      <c r="C33" s="25">
        <v>35671.467112999999</v>
      </c>
      <c r="D33" s="27" t="s">
        <v>237</v>
      </c>
      <c r="F33" s="27" t="s">
        <v>32</v>
      </c>
      <c r="G33" s="25">
        <v>1889.3571124963401</v>
      </c>
      <c r="H33" s="25">
        <v>1929.84142385511</v>
      </c>
      <c r="I33" s="25">
        <v>60.235772383802598</v>
      </c>
      <c r="J33" s="25">
        <v>230.00197217767001</v>
      </c>
      <c r="K33" s="25">
        <v>1489.8736952220299</v>
      </c>
      <c r="L33" s="25">
        <v>89.415262686221595</v>
      </c>
      <c r="M33" s="25">
        <v>603.27836835926496</v>
      </c>
      <c r="N33" s="25">
        <v>248666.780103903</v>
      </c>
      <c r="O33" s="25">
        <v>35815.633079206498</v>
      </c>
      <c r="P33" s="25">
        <v>212851.14702469701</v>
      </c>
      <c r="Q33" s="25">
        <v>173.590454097014</v>
      </c>
      <c r="R33" s="25">
        <v>37.665325705341203</v>
      </c>
      <c r="S33" s="25">
        <v>18984.4897575467</v>
      </c>
      <c r="T33" s="25">
        <v>55.802702039826499</v>
      </c>
      <c r="U33" s="25">
        <v>1095.9879021368199</v>
      </c>
      <c r="V33" s="25">
        <v>78.523431163434097</v>
      </c>
      <c r="W33" s="25">
        <v>187.61237536996299</v>
      </c>
      <c r="X33" s="25">
        <v>2740.1575104306098</v>
      </c>
      <c r="Y33" s="25">
        <v>5745.89684320176</v>
      </c>
      <c r="Z33" s="25">
        <v>294.01161957042899</v>
      </c>
      <c r="AA33" s="25">
        <v>129.891550764177</v>
      </c>
      <c r="AB33" s="27"/>
      <c r="AC33" s="92">
        <f t="shared" si="2"/>
        <v>4.1290973007510447E-3</v>
      </c>
      <c r="AD33" s="92">
        <f t="shared" si="2"/>
        <v>4.0414924833287848E-3</v>
      </c>
      <c r="AE33" s="27"/>
      <c r="AF33" s="25">
        <v>36</v>
      </c>
      <c r="AG33" s="25" t="s">
        <v>32</v>
      </c>
      <c r="AH33" s="25">
        <v>481.95183292514599</v>
      </c>
      <c r="AI33" s="25">
        <v>498.35128173504103</v>
      </c>
      <c r="AJ33" s="25">
        <v>15.5971934991293</v>
      </c>
      <c r="AK33" s="25">
        <v>63.603455324370799</v>
      </c>
      <c r="AL33" s="25">
        <v>378.513411413862</v>
      </c>
      <c r="AM33" s="25">
        <v>24.3193082752951</v>
      </c>
      <c r="AN33" s="25">
        <v>155.048692354613</v>
      </c>
      <c r="AO33" s="25">
        <v>53743.454464303097</v>
      </c>
      <c r="AP33" s="25">
        <v>42.449793631711501</v>
      </c>
      <c r="AQ33" s="25">
        <v>9.5767590821037203</v>
      </c>
      <c r="AR33" s="25">
        <v>4873.2328112613004</v>
      </c>
      <c r="AS33" s="25">
        <v>14.9825090818874</v>
      </c>
      <c r="AT33" s="25">
        <v>290.40137122729601</v>
      </c>
      <c r="AU33" s="25">
        <v>22.267068259983098</v>
      </c>
      <c r="AV33" s="25">
        <v>53.430334905578903</v>
      </c>
      <c r="AW33" s="25">
        <v>725.96539855246897</v>
      </c>
      <c r="AX33" s="25">
        <v>1463.37566837799</v>
      </c>
      <c r="AY33" s="25">
        <v>79.0582984736631</v>
      </c>
      <c r="AZ33" s="25">
        <v>33.188448646984902</v>
      </c>
      <c r="BA33" s="25">
        <f t="shared" si="0"/>
        <v>62968.768101331523</v>
      </c>
      <c r="BB33" s="25">
        <f t="shared" si="3"/>
        <v>9225.3136370284265</v>
      </c>
      <c r="BD33" s="25">
        <f t="shared" si="1"/>
        <v>-184675.4648686685</v>
      </c>
      <c r="BE33" s="25">
        <f t="shared" si="1"/>
        <v>-26446.153475971572</v>
      </c>
      <c r="BG33" s="22">
        <f t="shared" si="4"/>
        <v>0.25322549346969719</v>
      </c>
      <c r="BH33" s="22">
        <f t="shared" si="4"/>
        <v>0.25757784642886494</v>
      </c>
      <c r="BJ33" s="79">
        <v>0.25707642754677584</v>
      </c>
      <c r="BK33" s="79">
        <v>0.25720117501985734</v>
      </c>
      <c r="BL33" s="79"/>
      <c r="BM33" s="79"/>
    </row>
    <row r="34" spans="1:65" x14ac:dyDescent="0.25">
      <c r="A34" s="27" t="s">
        <v>33</v>
      </c>
      <c r="B34" s="25">
        <v>241409.34192000001</v>
      </c>
      <c r="C34" s="25">
        <v>32835.552760999999</v>
      </c>
      <c r="D34" s="27" t="s">
        <v>237</v>
      </c>
      <c r="F34" s="27" t="s">
        <v>33</v>
      </c>
      <c r="G34" s="25">
        <v>1796.7094832917201</v>
      </c>
      <c r="H34" s="25">
        <v>1676.37581298191</v>
      </c>
      <c r="I34" s="25">
        <v>56.101244861852798</v>
      </c>
      <c r="J34" s="25">
        <v>223.635477614819</v>
      </c>
      <c r="K34" s="25">
        <v>1386.6455830949501</v>
      </c>
      <c r="L34" s="25">
        <v>91.624110319284398</v>
      </c>
      <c r="M34" s="25">
        <v>567.831882912526</v>
      </c>
      <c r="N34" s="25">
        <v>242336.28246913399</v>
      </c>
      <c r="O34" s="25">
        <v>32937.173188888701</v>
      </c>
      <c r="P34" s="25">
        <v>209399.10928024599</v>
      </c>
      <c r="Q34" s="25">
        <v>148.06772320970899</v>
      </c>
      <c r="R34" s="25">
        <v>35.160681812419703</v>
      </c>
      <c r="S34" s="25">
        <v>17190.963047448899</v>
      </c>
      <c r="T34" s="25">
        <v>51.9137542618098</v>
      </c>
      <c r="U34" s="25">
        <v>1022.2760861345801</v>
      </c>
      <c r="V34" s="25">
        <v>97.135131645695097</v>
      </c>
      <c r="W34" s="25">
        <v>245.579119209422</v>
      </c>
      <c r="X34" s="25">
        <v>2556.4353190363499</v>
      </c>
      <c r="Y34" s="25">
        <v>5385.9949386288299</v>
      </c>
      <c r="Z34" s="25">
        <v>284.59252332214402</v>
      </c>
      <c r="AA34" s="25">
        <v>120.13126910167099</v>
      </c>
      <c r="AB34" s="27"/>
      <c r="AC34" s="92">
        <f t="shared" si="2"/>
        <v>3.8397045522834908E-3</v>
      </c>
      <c r="AD34" s="92">
        <f t="shared" si="2"/>
        <v>3.0948292123591115E-3</v>
      </c>
      <c r="AE34" s="27"/>
      <c r="AF34" s="25">
        <v>37</v>
      </c>
      <c r="AG34" s="25" t="s">
        <v>33</v>
      </c>
      <c r="AH34" s="25">
        <v>564.73307475092895</v>
      </c>
      <c r="AI34" s="25">
        <v>526.95725791585903</v>
      </c>
      <c r="AJ34" s="25">
        <v>17.464045227448501</v>
      </c>
      <c r="AK34" s="25">
        <v>68.841975767320804</v>
      </c>
      <c r="AL34" s="25">
        <v>435.63231362728601</v>
      </c>
      <c r="AM34" s="25">
        <v>28.239148563948199</v>
      </c>
      <c r="AN34" s="25">
        <v>177.93730984989401</v>
      </c>
      <c r="AO34" s="25">
        <v>65951.601675481303</v>
      </c>
      <c r="AP34" s="25">
        <v>45.967001844969701</v>
      </c>
      <c r="AQ34" s="25">
        <v>11.029711204977501</v>
      </c>
      <c r="AR34" s="25">
        <v>5397.65254837878</v>
      </c>
      <c r="AS34" s="25">
        <v>16.165876882554802</v>
      </c>
      <c r="AT34" s="25">
        <v>317.61629091430899</v>
      </c>
      <c r="AU34" s="25">
        <v>29.487858806908601</v>
      </c>
      <c r="AV34" s="25">
        <v>74.124327127508295</v>
      </c>
      <c r="AW34" s="25">
        <v>794.25640837458604</v>
      </c>
      <c r="AX34" s="25">
        <v>1692.36430313497</v>
      </c>
      <c r="AY34" s="25">
        <v>88.163098619413503</v>
      </c>
      <c r="AZ34" s="25">
        <v>37.817058735393402</v>
      </c>
      <c r="BA34" s="25">
        <f t="shared" si="0"/>
        <v>76276.051285208334</v>
      </c>
      <c r="BB34" s="25">
        <f t="shared" si="3"/>
        <v>10324.449609727031</v>
      </c>
      <c r="BD34" s="25">
        <f t="shared" si="1"/>
        <v>-165133.29063479166</v>
      </c>
      <c r="BE34" s="25">
        <f t="shared" si="1"/>
        <v>-22511.103151272968</v>
      </c>
      <c r="BG34" s="22">
        <f t="shared" si="4"/>
        <v>0.31475291486706497</v>
      </c>
      <c r="BH34" s="22">
        <f t="shared" si="4"/>
        <v>0.31345888581628389</v>
      </c>
      <c r="BJ34" s="79">
        <v>0.31464831491579726</v>
      </c>
      <c r="BK34" s="79">
        <v>0.31340068259652554</v>
      </c>
      <c r="BL34" s="79"/>
      <c r="BM34" s="79"/>
    </row>
    <row r="35" spans="1:65" x14ac:dyDescent="0.25">
      <c r="A35" s="27" t="s">
        <v>34</v>
      </c>
      <c r="B35" s="25">
        <v>399264.15172000002</v>
      </c>
      <c r="C35" s="25">
        <v>61648.516880000003</v>
      </c>
      <c r="D35" s="27" t="s">
        <v>237</v>
      </c>
      <c r="F35" s="27" t="s">
        <v>34</v>
      </c>
      <c r="G35" s="25">
        <v>4223.3490240689598</v>
      </c>
      <c r="H35" s="25">
        <v>2389.1172315459298</v>
      </c>
      <c r="I35" s="25">
        <v>96.891122130546606</v>
      </c>
      <c r="J35" s="25">
        <v>282.64996402056897</v>
      </c>
      <c r="K35" s="25">
        <v>2959.1350656150598</v>
      </c>
      <c r="L35" s="25">
        <v>137.93265608448101</v>
      </c>
      <c r="M35" s="25">
        <v>1156.5337614709199</v>
      </c>
      <c r="N35" s="25">
        <v>399156.76724842202</v>
      </c>
      <c r="O35" s="25">
        <v>61461.519599045401</v>
      </c>
      <c r="P35" s="25">
        <v>337695.24764937599</v>
      </c>
      <c r="Q35" s="25">
        <v>169.181987246261</v>
      </c>
      <c r="R35" s="25">
        <v>72.1015130871872</v>
      </c>
      <c r="S35" s="25">
        <v>31357.8634372261</v>
      </c>
      <c r="T35" s="25">
        <v>90.990018188131401</v>
      </c>
      <c r="U35" s="25">
        <v>1498.1000401241099</v>
      </c>
      <c r="V35" s="25">
        <v>178.50380618065699</v>
      </c>
      <c r="W35" s="25">
        <v>455.02124318633997</v>
      </c>
      <c r="X35" s="25">
        <v>3748.6556621857699</v>
      </c>
      <c r="Y35" s="25">
        <v>11989.9897244773</v>
      </c>
      <c r="Z35" s="25">
        <v>396.141781224336</v>
      </c>
      <c r="AA35" s="25">
        <v>259.3615609826</v>
      </c>
      <c r="AB35" s="27"/>
      <c r="AC35" s="49">
        <f t="shared" si="2"/>
        <v>-2.689559558888405E-4</v>
      </c>
      <c r="AD35" s="49">
        <f t="shared" si="2"/>
        <v>-3.0332810977204095E-3</v>
      </c>
      <c r="AE35" s="27"/>
      <c r="AF35" s="25">
        <v>38</v>
      </c>
      <c r="AG35" s="25" t="s">
        <v>34</v>
      </c>
      <c r="AH35" s="25">
        <v>1997.0717589513399</v>
      </c>
      <c r="AI35" s="25">
        <v>1103.3666576252599</v>
      </c>
      <c r="AJ35" s="25">
        <v>46.945090426526797</v>
      </c>
      <c r="AK35" s="25">
        <v>153.58016627008399</v>
      </c>
      <c r="AL35" s="25">
        <v>1392.8213092313199</v>
      </c>
      <c r="AM35" s="25">
        <v>71.867814278723102</v>
      </c>
      <c r="AN35" s="25">
        <v>550.65257726969503</v>
      </c>
      <c r="AO35" s="25">
        <v>157310.620069244</v>
      </c>
      <c r="AP35" s="25">
        <v>76.172221864780596</v>
      </c>
      <c r="AQ35" s="25">
        <v>33.904355574693199</v>
      </c>
      <c r="AR35" s="25">
        <v>14691.6724079097</v>
      </c>
      <c r="AS35" s="25">
        <v>45.1357745457682</v>
      </c>
      <c r="AT35" s="25">
        <v>748.94044863123202</v>
      </c>
      <c r="AU35" s="25">
        <v>97.908836498357402</v>
      </c>
      <c r="AV35" s="25">
        <v>252.72144873974</v>
      </c>
      <c r="AW35" s="25">
        <v>1873.94995645571</v>
      </c>
      <c r="AX35" s="25">
        <v>5657.1690333704801</v>
      </c>
      <c r="AY35" s="25">
        <v>201.49119787639501</v>
      </c>
      <c r="AZ35" s="25">
        <v>121.965871468575</v>
      </c>
      <c r="BA35" s="25">
        <f t="shared" si="0"/>
        <v>186427.95699623239</v>
      </c>
      <c r="BB35" s="25">
        <f t="shared" si="3"/>
        <v>29117.336926988384</v>
      </c>
      <c r="BD35" s="25">
        <f t="shared" ref="BD35:BE51" si="5">BA35-B35</f>
        <v>-212836.19472376764</v>
      </c>
      <c r="BE35" s="25">
        <f t="shared" si="5"/>
        <v>-32531.179953011619</v>
      </c>
      <c r="BG35" s="22">
        <f t="shared" si="4"/>
        <v>0.4670544815796791</v>
      </c>
      <c r="BH35" s="22">
        <f t="shared" si="4"/>
        <v>0.47374905659574068</v>
      </c>
      <c r="BJ35" s="79">
        <v>0.47247587958451859</v>
      </c>
      <c r="BK35" s="79">
        <v>0.47697598192215196</v>
      </c>
      <c r="BL35" s="79"/>
      <c r="BM35" s="79"/>
    </row>
    <row r="36" spans="1:65" x14ac:dyDescent="0.25">
      <c r="A36" s="27" t="s">
        <v>35</v>
      </c>
      <c r="B36" s="25">
        <v>278041.40708999999</v>
      </c>
      <c r="C36" s="25">
        <v>44134.215003999998</v>
      </c>
      <c r="D36" s="27" t="s">
        <v>237</v>
      </c>
      <c r="F36" s="27" t="s">
        <v>35</v>
      </c>
      <c r="G36" s="25">
        <v>2545.0454950203102</v>
      </c>
      <c r="H36" s="25">
        <v>2118.24683289516</v>
      </c>
      <c r="I36" s="25">
        <v>76.548347646841506</v>
      </c>
      <c r="J36" s="25">
        <v>309.54015465423203</v>
      </c>
      <c r="K36" s="25">
        <v>1911.0088927837201</v>
      </c>
      <c r="L36" s="25">
        <v>109.566522429272</v>
      </c>
      <c r="M36" s="25">
        <v>770.20934021175401</v>
      </c>
      <c r="N36" s="25">
        <v>278560.931620816</v>
      </c>
      <c r="O36" s="25">
        <v>44217.4491881258</v>
      </c>
      <c r="P36" s="25">
        <v>234343.48243269001</v>
      </c>
      <c r="Q36" s="25">
        <v>185.41035951873101</v>
      </c>
      <c r="R36" s="25">
        <v>46.733080738768798</v>
      </c>
      <c r="S36" s="25">
        <v>22818.4248509399</v>
      </c>
      <c r="T36" s="25">
        <v>77.162560018077798</v>
      </c>
      <c r="U36" s="25">
        <v>1368.6690727911</v>
      </c>
      <c r="V36" s="25">
        <v>110.804636838131</v>
      </c>
      <c r="W36" s="25">
        <v>265.713983178734</v>
      </c>
      <c r="X36" s="25">
        <v>3421.5382449004301</v>
      </c>
      <c r="Y36" s="25">
        <v>7569.2060002094304</v>
      </c>
      <c r="Z36" s="25">
        <v>345.68057838257897</v>
      </c>
      <c r="AA36" s="25">
        <v>167.94023496861101</v>
      </c>
      <c r="AB36" s="27"/>
      <c r="AC36" s="49">
        <f t="shared" si="2"/>
        <v>1.8685149678006126E-3</v>
      </c>
      <c r="AD36" s="49">
        <f t="shared" si="2"/>
        <v>1.8859332633028231E-3</v>
      </c>
      <c r="AE36" s="27"/>
      <c r="AF36" s="25">
        <v>39</v>
      </c>
      <c r="AG36" s="25" t="s">
        <v>35</v>
      </c>
      <c r="AH36" s="25">
        <v>843.54196517676598</v>
      </c>
      <c r="AI36" s="25">
        <v>692.43834822221197</v>
      </c>
      <c r="AJ36" s="25">
        <v>25.203665801196099</v>
      </c>
      <c r="AK36" s="25">
        <v>104.238259841564</v>
      </c>
      <c r="AL36" s="25">
        <v>629.82409857887103</v>
      </c>
      <c r="AM36" s="25">
        <v>37.527257672464501</v>
      </c>
      <c r="AN36" s="25">
        <v>255.17765047994899</v>
      </c>
      <c r="AO36" s="25">
        <v>77534.034491003797</v>
      </c>
      <c r="AP36" s="25">
        <v>58.183640222936603</v>
      </c>
      <c r="AQ36" s="25">
        <v>15.4218019095452</v>
      </c>
      <c r="AR36" s="25">
        <v>7503.6526699118504</v>
      </c>
      <c r="AS36" s="25">
        <v>25.620306687258999</v>
      </c>
      <c r="AT36" s="25">
        <v>454.25969798641302</v>
      </c>
      <c r="AU36" s="25">
        <v>39.580606745446701</v>
      </c>
      <c r="AV36" s="25">
        <v>96.063058340045302</v>
      </c>
      <c r="AW36" s="25">
        <v>1135.61322706499</v>
      </c>
      <c r="AX36" s="25">
        <v>2499.1727525822398</v>
      </c>
      <c r="AY36" s="25">
        <v>116.763878118568</v>
      </c>
      <c r="AZ36" s="25">
        <v>55.435999560273899</v>
      </c>
      <c r="BA36" s="25">
        <f t="shared" si="0"/>
        <v>92121.753375906366</v>
      </c>
      <c r="BB36" s="25">
        <f t="shared" si="3"/>
        <v>14587.71888490257</v>
      </c>
      <c r="BD36" s="25">
        <f t="shared" si="5"/>
        <v>-185919.65371409361</v>
      </c>
      <c r="BE36" s="25">
        <f t="shared" si="5"/>
        <v>-29546.496119097428</v>
      </c>
      <c r="BG36" s="22">
        <f t="shared" si="4"/>
        <v>0.33070593510688268</v>
      </c>
      <c r="BH36" s="22">
        <f t="shared" si="4"/>
        <v>0.32990864811848919</v>
      </c>
      <c r="BJ36" s="79">
        <v>0.31520137156405659</v>
      </c>
      <c r="BK36" s="79">
        <v>0.32139220093335941</v>
      </c>
      <c r="BL36" s="79"/>
      <c r="BM36" s="79"/>
    </row>
    <row r="37" spans="1:65" x14ac:dyDescent="0.25">
      <c r="A37" s="27" t="s">
        <v>36</v>
      </c>
      <c r="B37" s="25">
        <v>603005.37020999996</v>
      </c>
      <c r="C37" s="25">
        <v>82749.789124000003</v>
      </c>
      <c r="D37" s="27" t="s">
        <v>237</v>
      </c>
      <c r="F37" s="27" t="s">
        <v>36</v>
      </c>
      <c r="G37" s="25">
        <v>4558.55835535199</v>
      </c>
      <c r="H37" s="25">
        <v>3956.4072663238398</v>
      </c>
      <c r="I37" s="25">
        <v>143.405208000573</v>
      </c>
      <c r="J37" s="25">
        <v>679.59810402508799</v>
      </c>
      <c r="K37" s="25">
        <v>3501.71525642509</v>
      </c>
      <c r="L37" s="25">
        <v>302.86427178579902</v>
      </c>
      <c r="M37" s="25">
        <v>1485.6948141779201</v>
      </c>
      <c r="N37" s="25">
        <v>605557.24080927204</v>
      </c>
      <c r="O37" s="25">
        <v>82910.232852571397</v>
      </c>
      <c r="P37" s="25">
        <v>522647.00795670098</v>
      </c>
      <c r="Q37" s="25">
        <v>321.64526055876098</v>
      </c>
      <c r="R37" s="25">
        <v>89.346423089006095</v>
      </c>
      <c r="S37" s="25">
        <v>41723.838464590997</v>
      </c>
      <c r="T37" s="25">
        <v>126.119200284396</v>
      </c>
      <c r="U37" s="25">
        <v>2822.9936134305499</v>
      </c>
      <c r="V37" s="25">
        <v>402.76708830062199</v>
      </c>
      <c r="W37" s="25">
        <v>1075.71960867959</v>
      </c>
      <c r="X37" s="25">
        <v>7062.20833192788</v>
      </c>
      <c r="Y37" s="25">
        <v>13499.070396556301</v>
      </c>
      <c r="Z37" s="25">
        <v>858.985998004816</v>
      </c>
      <c r="AA37" s="25">
        <v>299.29519105805298</v>
      </c>
      <c r="AB37" s="27"/>
      <c r="AC37" s="49">
        <f t="shared" si="2"/>
        <v>4.2319201873498666E-3</v>
      </c>
      <c r="AD37" s="49">
        <f t="shared" si="2"/>
        <v>1.9389019630124981E-3</v>
      </c>
      <c r="AE37" s="27"/>
      <c r="AF37" s="25">
        <v>40</v>
      </c>
      <c r="AG37" s="25" t="s">
        <v>36</v>
      </c>
      <c r="AH37" s="25">
        <v>2296.6507125144899</v>
      </c>
      <c r="AI37" s="25">
        <v>1869.6672882816099</v>
      </c>
      <c r="AJ37" s="25">
        <v>70.656595470312993</v>
      </c>
      <c r="AK37" s="25">
        <v>338.85392324423202</v>
      </c>
      <c r="AL37" s="25">
        <v>1738.3309583436601</v>
      </c>
      <c r="AM37" s="25">
        <v>149.32074543678701</v>
      </c>
      <c r="AN37" s="25">
        <v>736.80283726183802</v>
      </c>
      <c r="AO37" s="25">
        <v>249486.40028179801</v>
      </c>
      <c r="AP37" s="25">
        <v>147.76305033183399</v>
      </c>
      <c r="AQ37" s="25">
        <v>43.990857996928</v>
      </c>
      <c r="AR37" s="25">
        <v>20306.230819344699</v>
      </c>
      <c r="AS37" s="25">
        <v>63.557391972558598</v>
      </c>
      <c r="AT37" s="25">
        <v>1385.5900601025</v>
      </c>
      <c r="AU37" s="25">
        <v>203.484480782557</v>
      </c>
      <c r="AV37" s="25">
        <v>543.337398062283</v>
      </c>
      <c r="AW37" s="25">
        <v>3466.2690553375801</v>
      </c>
      <c r="AX37" s="25">
        <v>6752.1214070985498</v>
      </c>
      <c r="AY37" s="25">
        <v>418.593110574604</v>
      </c>
      <c r="AZ37" s="25">
        <v>148.97351662172201</v>
      </c>
      <c r="BA37" s="25">
        <f t="shared" si="0"/>
        <v>290166.59449057677</v>
      </c>
      <c r="BB37" s="25">
        <f t="shared" si="3"/>
        <v>40680.194208778761</v>
      </c>
      <c r="BD37" s="25">
        <f t="shared" si="5"/>
        <v>-312838.7757194232</v>
      </c>
      <c r="BE37" s="25">
        <f t="shared" si="5"/>
        <v>-42069.594915221242</v>
      </c>
      <c r="BG37" s="22">
        <f t="shared" si="4"/>
        <v>0.47917285920451641</v>
      </c>
      <c r="BH37" s="22">
        <f t="shared" si="4"/>
        <v>0.49065347918049051</v>
      </c>
      <c r="BJ37" s="79">
        <v>0.48537599470364279</v>
      </c>
      <c r="BK37" s="79">
        <v>0.49961984589050507</v>
      </c>
      <c r="BL37" s="79"/>
      <c r="BM37" s="79"/>
    </row>
    <row r="38" spans="1:65" x14ac:dyDescent="0.25">
      <c r="A38" s="27" t="s">
        <v>37</v>
      </c>
      <c r="B38" s="25">
        <v>604090.48737999995</v>
      </c>
      <c r="C38" s="25">
        <v>68647.146773</v>
      </c>
      <c r="F38" s="27" t="s">
        <v>37</v>
      </c>
      <c r="G38" s="25">
        <v>3343.90912867827</v>
      </c>
      <c r="H38" s="25">
        <v>4265.3032821309798</v>
      </c>
      <c r="I38" s="25">
        <v>102.27576529594199</v>
      </c>
      <c r="J38" s="25">
        <v>265.14324873096399</v>
      </c>
      <c r="K38" s="25">
        <v>2871.0439632489501</v>
      </c>
      <c r="L38" s="25">
        <v>172.534147830927</v>
      </c>
      <c r="M38" s="25">
        <v>1145.9743750172199</v>
      </c>
      <c r="N38" s="25">
        <v>609049.50291998801</v>
      </c>
      <c r="O38" s="25">
        <v>69134.085400298703</v>
      </c>
      <c r="P38" s="25">
        <v>539915.41751969</v>
      </c>
      <c r="Q38" s="25">
        <v>393.92126027216</v>
      </c>
      <c r="R38" s="25">
        <v>77.084775255322697</v>
      </c>
      <c r="S38" s="25">
        <v>38226.776113471897</v>
      </c>
      <c r="T38" s="25">
        <v>60.430676587465598</v>
      </c>
      <c r="U38" s="25">
        <v>1843.64905074488</v>
      </c>
      <c r="V38" s="25">
        <v>136.11531126506699</v>
      </c>
      <c r="W38" s="25">
        <v>352.02019841597797</v>
      </c>
      <c r="X38" s="25">
        <v>4614.2079063256097</v>
      </c>
      <c r="Y38" s="25">
        <v>10437.963047007999</v>
      </c>
      <c r="Z38" s="25">
        <v>582.72712655081295</v>
      </c>
      <c r="AA38" s="25">
        <v>243.00602346820099</v>
      </c>
      <c r="AB38" s="27"/>
      <c r="AC38" s="49">
        <f t="shared" si="2"/>
        <v>8.2090608006356799E-3</v>
      </c>
      <c r="AD38" s="49">
        <f t="shared" si="2"/>
        <v>7.0933556628201139E-3</v>
      </c>
      <c r="AE38" s="27"/>
      <c r="AF38" s="25">
        <v>41</v>
      </c>
      <c r="AG38" s="25" t="s">
        <v>37</v>
      </c>
      <c r="AH38" s="25">
        <v>1199.55077028919</v>
      </c>
      <c r="AI38" s="25">
        <v>1385.67370794863</v>
      </c>
      <c r="AJ38" s="25">
        <v>36.718125093639102</v>
      </c>
      <c r="AK38" s="25">
        <v>117.822554710947</v>
      </c>
      <c r="AL38" s="25">
        <v>998.06476455058601</v>
      </c>
      <c r="AM38" s="25">
        <v>67.597043177973504</v>
      </c>
      <c r="AN38" s="25">
        <v>405.37560356261201</v>
      </c>
      <c r="AO38" s="25">
        <v>178200.79811655899</v>
      </c>
      <c r="AP38" s="25">
        <v>123.44101612618</v>
      </c>
      <c r="AQ38" s="25">
        <v>26.488076614673801</v>
      </c>
      <c r="AR38" s="25">
        <v>12899.480718426499</v>
      </c>
      <c r="AS38" s="25">
        <v>24.468059725802</v>
      </c>
      <c r="AT38" s="25">
        <v>680.83790210880204</v>
      </c>
      <c r="AU38" s="25">
        <v>66.851280270549594</v>
      </c>
      <c r="AV38" s="25">
        <v>176.2329582532</v>
      </c>
      <c r="AW38" s="25">
        <v>1703.81983454857</v>
      </c>
      <c r="AX38" s="25">
        <v>3683.94333465417</v>
      </c>
      <c r="AY38" s="25">
        <v>214.77484448435899</v>
      </c>
      <c r="AZ38" s="25">
        <v>84.660818966303594</v>
      </c>
      <c r="BA38" s="25">
        <f t="shared" si="0"/>
        <v>202096.59953007169</v>
      </c>
      <c r="BB38" s="25">
        <f t="shared" si="3"/>
        <v>23895.801413512701</v>
      </c>
      <c r="BD38" s="25">
        <f t="shared" si="5"/>
        <v>-401993.88784992823</v>
      </c>
      <c r="BE38" s="25">
        <f t="shared" si="5"/>
        <v>-44751.345359487299</v>
      </c>
      <c r="BG38" s="22">
        <f t="shared" si="4"/>
        <v>0.33182294470507351</v>
      </c>
      <c r="BH38" s="22">
        <f t="shared" si="4"/>
        <v>0.34564428349853393</v>
      </c>
      <c r="BJ38" s="79">
        <v>0.30670686561395227</v>
      </c>
      <c r="BK38" s="79">
        <v>0.3250853396429233</v>
      </c>
      <c r="BL38" s="79"/>
      <c r="BM38" s="79"/>
    </row>
    <row r="39" spans="1:65" x14ac:dyDescent="0.25">
      <c r="A39" s="27" t="s">
        <v>38</v>
      </c>
      <c r="B39" s="25">
        <v>149065.77604999999</v>
      </c>
      <c r="C39" s="25">
        <v>26862.416700000002</v>
      </c>
      <c r="D39" s="27" t="s">
        <v>237</v>
      </c>
      <c r="F39" s="27" t="s">
        <v>130</v>
      </c>
      <c r="G39" s="25">
        <v>1502.6027267867</v>
      </c>
      <c r="H39" s="25">
        <v>1223.7907835777701</v>
      </c>
      <c r="I39" s="25">
        <v>51.238023589455203</v>
      </c>
      <c r="J39" s="25">
        <v>265.97714232488403</v>
      </c>
      <c r="K39" s="25">
        <v>1096.3300041336599</v>
      </c>
      <c r="L39" s="25">
        <v>84.121101477647898</v>
      </c>
      <c r="M39" s="25">
        <v>465.47442995640301</v>
      </c>
      <c r="N39" s="25">
        <v>148755.56136424499</v>
      </c>
      <c r="O39" s="25">
        <v>26877.4258780987</v>
      </c>
      <c r="P39" s="25">
        <v>121878.135486146</v>
      </c>
      <c r="Q39" s="25">
        <v>99.913694626785102</v>
      </c>
      <c r="R39" s="25">
        <v>26.626890212029501</v>
      </c>
      <c r="S39" s="25">
        <v>13438.888251128399</v>
      </c>
      <c r="T39" s="25">
        <v>59.612126181539601</v>
      </c>
      <c r="U39" s="25">
        <v>980.06581744627601</v>
      </c>
      <c r="V39" s="25">
        <v>98.569051221084905</v>
      </c>
      <c r="W39" s="25">
        <v>242.90072401990699</v>
      </c>
      <c r="X39" s="25">
        <v>2449.0699395382399</v>
      </c>
      <c r="Y39" s="25">
        <v>4442.9957454102496</v>
      </c>
      <c r="Z39" s="25">
        <v>251.894500063382</v>
      </c>
      <c r="AA39" s="25">
        <v>97.354926404206296</v>
      </c>
      <c r="AB39" s="27"/>
      <c r="AC39" s="49">
        <f t="shared" si="2"/>
        <v>-2.0810590732170684E-3</v>
      </c>
      <c r="AD39" s="49">
        <f t="shared" si="2"/>
        <v>5.5874265768122836E-4</v>
      </c>
      <c r="AE39" s="27"/>
      <c r="AF39" s="25">
        <v>42</v>
      </c>
      <c r="AG39" s="25" t="s">
        <v>130</v>
      </c>
      <c r="AH39" s="25">
        <v>388.120531639136</v>
      </c>
      <c r="AI39" s="25">
        <v>336.89022009262197</v>
      </c>
      <c r="AJ39" s="25">
        <v>13.4093751460123</v>
      </c>
      <c r="AK39" s="25">
        <v>72.261948278415701</v>
      </c>
      <c r="AL39" s="25">
        <v>285.20108491509899</v>
      </c>
      <c r="AM39" s="25">
        <v>24.124586680125098</v>
      </c>
      <c r="AN39" s="25">
        <v>123.14687533207599</v>
      </c>
      <c r="AO39" s="25">
        <v>34130.625432476998</v>
      </c>
      <c r="AP39" s="25">
        <v>24.7763237717447</v>
      </c>
      <c r="AQ39" s="25">
        <v>7.0314487244019199</v>
      </c>
      <c r="AR39" s="25">
        <v>3580.9089110928198</v>
      </c>
      <c r="AS39" s="25">
        <v>15.5399506880534</v>
      </c>
      <c r="AT39" s="25">
        <v>264.523618043586</v>
      </c>
      <c r="AU39" s="25">
        <v>28.866473511245399</v>
      </c>
      <c r="AV39" s="25">
        <v>72.085693996176701</v>
      </c>
      <c r="AW39" s="25">
        <v>661.02781879668498</v>
      </c>
      <c r="AX39" s="25">
        <v>1148.0636398854199</v>
      </c>
      <c r="AY39" s="25">
        <v>71.646745936967903</v>
      </c>
      <c r="AZ39" s="25">
        <v>25.396190639987601</v>
      </c>
      <c r="BA39" s="25">
        <f t="shared" si="0"/>
        <v>41273.646869647571</v>
      </c>
      <c r="BB39" s="25">
        <f t="shared" si="3"/>
        <v>7143.0214371705733</v>
      </c>
      <c r="BD39" s="25">
        <f t="shared" si="5"/>
        <v>-107792.12918035241</v>
      </c>
      <c r="BE39" s="25">
        <f t="shared" si="5"/>
        <v>-19719.395262829428</v>
      </c>
      <c r="BG39" s="22">
        <f t="shared" si="4"/>
        <v>0.27745952145334807</v>
      </c>
      <c r="BH39" s="22">
        <f t="shared" si="4"/>
        <v>0.2657628550281344</v>
      </c>
      <c r="BJ39" s="79">
        <v>0.25951825698625519</v>
      </c>
      <c r="BK39" s="79">
        <v>0.25850414197235222</v>
      </c>
      <c r="BL39" s="79"/>
      <c r="BM39" s="79"/>
    </row>
    <row r="40" spans="1:65" x14ac:dyDescent="0.25">
      <c r="A40" s="27" t="s">
        <v>39</v>
      </c>
      <c r="B40" s="25">
        <v>5176.2776127999996</v>
      </c>
      <c r="C40" s="25">
        <v>860.39061096</v>
      </c>
      <c r="D40" s="27" t="s">
        <v>237</v>
      </c>
      <c r="F40" s="27" t="s">
        <v>39</v>
      </c>
      <c r="G40" s="25">
        <v>43.566820328819297</v>
      </c>
      <c r="H40" s="25">
        <v>49.009887950087297</v>
      </c>
      <c r="I40" s="25">
        <v>1.5054579650236699</v>
      </c>
      <c r="J40" s="25">
        <v>6.1570200234792098</v>
      </c>
      <c r="K40" s="25">
        <v>34.125783054173098</v>
      </c>
      <c r="L40" s="25">
        <v>1.7856304116580399</v>
      </c>
      <c r="M40" s="25">
        <v>13.824274706922999</v>
      </c>
      <c r="N40" s="25">
        <v>5176.3708569475803</v>
      </c>
      <c r="O40" s="25">
        <v>863.54048695690403</v>
      </c>
      <c r="P40" s="25">
        <v>4312.8303699906801</v>
      </c>
      <c r="Q40" s="25">
        <v>4.2306092803562603</v>
      </c>
      <c r="R40" s="25">
        <v>0.84771194078385304</v>
      </c>
      <c r="S40" s="25">
        <v>465.04146938055499</v>
      </c>
      <c r="T40" s="25">
        <v>1.6682857961716699</v>
      </c>
      <c r="U40" s="25">
        <v>27.398697840021502</v>
      </c>
      <c r="V40" s="25">
        <v>0.84075982737809796</v>
      </c>
      <c r="W40" s="25">
        <v>1.19295015900836</v>
      </c>
      <c r="X40" s="25">
        <v>68.437205751858698</v>
      </c>
      <c r="Y40" s="25">
        <v>134.23694417345899</v>
      </c>
      <c r="Z40" s="25">
        <v>6.5992537795488104</v>
      </c>
      <c r="AA40" s="25">
        <v>3.0717245875978998</v>
      </c>
      <c r="AB40" s="27"/>
      <c r="AC40" s="49">
        <f t="shared" si="2"/>
        <v>1.8013745505087816E-5</v>
      </c>
      <c r="AD40" s="49">
        <f t="shared" si="2"/>
        <v>3.6609836936615163E-3</v>
      </c>
      <c r="AE40" s="27"/>
      <c r="AF40" s="25">
        <v>44</v>
      </c>
      <c r="AG40" s="25" t="s">
        <v>39</v>
      </c>
      <c r="AH40" s="25">
        <v>12.7101195844273</v>
      </c>
      <c r="AI40" s="25">
        <v>14.030700031022301</v>
      </c>
      <c r="AJ40" s="25">
        <v>0.443328416913715</v>
      </c>
      <c r="AK40" s="25">
        <v>1.81999161108948</v>
      </c>
      <c r="AL40" s="25">
        <v>9.8982151401961804</v>
      </c>
      <c r="AM40" s="25">
        <v>0.51951386631235796</v>
      </c>
      <c r="AN40" s="25">
        <v>4.0140261758351397</v>
      </c>
      <c r="AO40" s="25">
        <v>1237.1806157916601</v>
      </c>
      <c r="AP40" s="25">
        <v>1.24525470988826</v>
      </c>
      <c r="AQ40" s="25">
        <v>0.245831703592752</v>
      </c>
      <c r="AR40" s="25">
        <v>134.559781509668</v>
      </c>
      <c r="AS40" s="25">
        <v>0.49537503428519503</v>
      </c>
      <c r="AT40" s="25">
        <v>7.99602622970243</v>
      </c>
      <c r="AU40" s="25">
        <v>0.25461574942950499</v>
      </c>
      <c r="AV40" s="25">
        <v>0.37957420989980001</v>
      </c>
      <c r="AW40" s="25">
        <v>19.97289334093</v>
      </c>
      <c r="AX40" s="25">
        <v>39.097204147911498</v>
      </c>
      <c r="AY40" s="25">
        <v>1.9098892866705299</v>
      </c>
      <c r="AZ40" s="25">
        <v>0.88882157190348998</v>
      </c>
      <c r="BA40" s="25">
        <f t="shared" si="0"/>
        <v>1487.6617781113384</v>
      </c>
      <c r="BB40" s="25">
        <f t="shared" si="3"/>
        <v>250.48116231967833</v>
      </c>
      <c r="BD40" s="25">
        <f t="shared" si="5"/>
        <v>-3688.6158346886614</v>
      </c>
      <c r="BE40" s="25">
        <f t="shared" si="5"/>
        <v>-609.90944864032167</v>
      </c>
      <c r="BG40" s="22">
        <f t="shared" si="4"/>
        <v>0.28739474416031074</v>
      </c>
      <c r="BH40" s="22">
        <f t="shared" si="4"/>
        <v>0.29006302090405506</v>
      </c>
      <c r="BJ40" s="79">
        <v>0.29021634384363976</v>
      </c>
      <c r="BK40" s="79">
        <v>0.29105884201841853</v>
      </c>
      <c r="BL40" s="79"/>
      <c r="BM40" s="79"/>
    </row>
    <row r="41" spans="1:65" x14ac:dyDescent="0.25">
      <c r="A41" s="27" t="s">
        <v>40</v>
      </c>
      <c r="B41" s="25">
        <v>121676.68743000001</v>
      </c>
      <c r="C41" s="25">
        <v>17476.340650999999</v>
      </c>
      <c r="D41" s="27" t="s">
        <v>237</v>
      </c>
      <c r="F41" s="27" t="s">
        <v>40</v>
      </c>
      <c r="G41" s="25">
        <v>924.85485375088899</v>
      </c>
      <c r="H41" s="25">
        <v>921.49013100966101</v>
      </c>
      <c r="I41" s="25">
        <v>30.892467225538301</v>
      </c>
      <c r="J41" s="25">
        <v>123.27202761289</v>
      </c>
      <c r="K41" s="25">
        <v>731.99360009259397</v>
      </c>
      <c r="L41" s="25">
        <v>45.589063586809701</v>
      </c>
      <c r="M41" s="25">
        <v>297.25215011271098</v>
      </c>
      <c r="N41" s="25">
        <v>122402.028672963</v>
      </c>
      <c r="O41" s="25">
        <v>17571.719773345001</v>
      </c>
      <c r="P41" s="25">
        <v>104830.308899618</v>
      </c>
      <c r="Q41" s="25">
        <v>92.254267034838406</v>
      </c>
      <c r="R41" s="25">
        <v>18.401136275401299</v>
      </c>
      <c r="S41" s="25">
        <v>9205.4754725882794</v>
      </c>
      <c r="T41" s="25">
        <v>28.555867667565</v>
      </c>
      <c r="U41" s="25">
        <v>562.32765136107798</v>
      </c>
      <c r="V41" s="25">
        <v>42.902628129874202</v>
      </c>
      <c r="W41" s="25">
        <v>105.355802311546</v>
      </c>
      <c r="X41" s="25">
        <v>1406.0232315349101</v>
      </c>
      <c r="Y41" s="25">
        <v>2824.9407556341798</v>
      </c>
      <c r="Z41" s="25">
        <v>147.03557966677101</v>
      </c>
      <c r="AA41" s="25">
        <v>63.103087749466702</v>
      </c>
      <c r="AB41" s="27"/>
      <c r="AC41" s="49">
        <f t="shared" si="2"/>
        <v>5.9612178658322058E-3</v>
      </c>
      <c r="AD41" s="49">
        <f t="shared" si="2"/>
        <v>5.4576140537490004E-3</v>
      </c>
      <c r="AE41" s="27"/>
      <c r="AF41" s="25">
        <v>45</v>
      </c>
      <c r="AG41" s="25" t="s">
        <v>40</v>
      </c>
      <c r="AH41" s="25">
        <v>308.37821713871199</v>
      </c>
      <c r="AI41" s="25">
        <v>312.019899930402</v>
      </c>
      <c r="AJ41" s="25">
        <v>10.1813162251573</v>
      </c>
      <c r="AK41" s="25">
        <v>39.385379613277998</v>
      </c>
      <c r="AL41" s="25">
        <v>244.893815910397</v>
      </c>
      <c r="AM41" s="25">
        <v>14.9091432201514</v>
      </c>
      <c r="AN41" s="25">
        <v>99.120627962830298</v>
      </c>
      <c r="AO41" s="25">
        <v>35599.3890280739</v>
      </c>
      <c r="AP41" s="25">
        <v>30.8550663001561</v>
      </c>
      <c r="AQ41" s="25">
        <v>6.1782254372605498</v>
      </c>
      <c r="AR41" s="25">
        <v>3093.7490056771999</v>
      </c>
      <c r="AS41" s="25">
        <v>9.2673336424445907</v>
      </c>
      <c r="AT41" s="25">
        <v>184.40484835143599</v>
      </c>
      <c r="AU41" s="25">
        <v>13.574898461419</v>
      </c>
      <c r="AV41" s="25">
        <v>33.141994705619801</v>
      </c>
      <c r="AW41" s="25">
        <v>461.09093763585702</v>
      </c>
      <c r="AX41" s="25">
        <v>942.62453076839404</v>
      </c>
      <c r="AY41" s="25">
        <v>48.541906593157101</v>
      </c>
      <c r="AZ41" s="25">
        <v>21.125089745437499</v>
      </c>
      <c r="BA41" s="25">
        <f t="shared" si="0"/>
        <v>41472.831265393201</v>
      </c>
      <c r="BB41" s="25">
        <f t="shared" si="3"/>
        <v>5873.4422373193011</v>
      </c>
      <c r="BD41" s="25">
        <f t="shared" si="5"/>
        <v>-80203.856164606812</v>
      </c>
      <c r="BE41" s="25">
        <f t="shared" si="5"/>
        <v>-11602.898413680698</v>
      </c>
      <c r="BG41" s="22">
        <f t="shared" si="4"/>
        <v>0.33882470507250673</v>
      </c>
      <c r="BH41" s="22">
        <f t="shared" si="4"/>
        <v>0.33425540089871442</v>
      </c>
      <c r="BJ41" s="79">
        <v>0.32952333801521649</v>
      </c>
      <c r="BK41" s="79">
        <v>0.32801390699296917</v>
      </c>
      <c r="BL41" s="79"/>
      <c r="BM41" s="79"/>
    </row>
    <row r="42" spans="1:65" x14ac:dyDescent="0.25">
      <c r="A42" s="27" t="s">
        <v>41</v>
      </c>
      <c r="B42" s="25">
        <v>218262.54944</v>
      </c>
      <c r="C42" s="25">
        <v>39087.597321000001</v>
      </c>
      <c r="D42" s="27" t="s">
        <v>237</v>
      </c>
      <c r="F42" s="27" t="s">
        <v>41</v>
      </c>
      <c r="G42" s="25">
        <v>2411.7572086178602</v>
      </c>
      <c r="H42" s="25">
        <v>1212.0261915706201</v>
      </c>
      <c r="I42" s="25">
        <v>79.1833756841217</v>
      </c>
      <c r="J42" s="25">
        <v>542.123742896983</v>
      </c>
      <c r="K42" s="25">
        <v>1660.33870555619</v>
      </c>
      <c r="L42" s="25">
        <v>207.46596568505799</v>
      </c>
      <c r="M42" s="25">
        <v>763.024730016479</v>
      </c>
      <c r="N42" s="25">
        <v>217549.725355103</v>
      </c>
      <c r="O42" s="25">
        <v>38913.987116045697</v>
      </c>
      <c r="P42" s="25">
        <v>178635.738239058</v>
      </c>
      <c r="Q42" s="25">
        <v>61.535846613425001</v>
      </c>
      <c r="R42" s="25">
        <v>40.020943049102399</v>
      </c>
      <c r="S42" s="25">
        <v>17112.027534957</v>
      </c>
      <c r="T42" s="25">
        <v>88.526758753727194</v>
      </c>
      <c r="U42" s="25">
        <v>1716.84379602837</v>
      </c>
      <c r="V42" s="25">
        <v>345.06737364484599</v>
      </c>
      <c r="W42" s="25">
        <v>933.57262443713205</v>
      </c>
      <c r="X42" s="25">
        <v>4293.8243260194904</v>
      </c>
      <c r="Y42" s="25">
        <v>6784.4101363007503</v>
      </c>
      <c r="Z42" s="25">
        <v>519.209561335339</v>
      </c>
      <c r="AA42" s="25">
        <v>143.028294879214</v>
      </c>
      <c r="AB42" s="27"/>
      <c r="AC42" s="49">
        <f t="shared" si="2"/>
        <v>-3.265901945734194E-3</v>
      </c>
      <c r="AD42" s="49">
        <f t="shared" si="2"/>
        <v>-4.4415675777807733E-3</v>
      </c>
      <c r="AE42" s="27"/>
      <c r="AF42" s="25">
        <v>46</v>
      </c>
      <c r="AG42" s="25" t="s">
        <v>41</v>
      </c>
      <c r="AH42" s="25">
        <v>1209.0757959129301</v>
      </c>
      <c r="AI42" s="25">
        <v>600.27449996189102</v>
      </c>
      <c r="AJ42" s="25">
        <v>41.979132331240798</v>
      </c>
      <c r="AK42" s="25">
        <v>306.88602961825598</v>
      </c>
      <c r="AL42" s="25">
        <v>831.09704366953804</v>
      </c>
      <c r="AM42" s="25">
        <v>116.552311869234</v>
      </c>
      <c r="AN42" s="25">
        <v>392.959332481263</v>
      </c>
      <c r="AO42" s="25">
        <v>89912.064589981994</v>
      </c>
      <c r="AP42" s="25">
        <v>28.465636261852001</v>
      </c>
      <c r="AQ42" s="25">
        <v>20.0608118652776</v>
      </c>
      <c r="AR42" s="25">
        <v>8548.6503289976899</v>
      </c>
      <c r="AS42" s="25">
        <v>47.5894563078554</v>
      </c>
      <c r="AT42" s="25">
        <v>941.76221158057695</v>
      </c>
      <c r="AU42" s="25">
        <v>196.453877701826</v>
      </c>
      <c r="AV42" s="25">
        <v>533.44350757572101</v>
      </c>
      <c r="AW42" s="25">
        <v>2355.2975939133798</v>
      </c>
      <c r="AX42" s="25">
        <v>3396.5943824688702</v>
      </c>
      <c r="AY42" s="25">
        <v>289.09084010617698</v>
      </c>
      <c r="AZ42" s="25">
        <v>71.251116134810999</v>
      </c>
      <c r="BA42" s="25">
        <f t="shared" si="0"/>
        <v>109839.54849874039</v>
      </c>
      <c r="BB42" s="25">
        <f t="shared" si="3"/>
        <v>19927.483908758397</v>
      </c>
      <c r="BD42" s="25">
        <f t="shared" si="5"/>
        <v>-108423.00094125961</v>
      </c>
      <c r="BE42" s="25">
        <f t="shared" si="5"/>
        <v>-19160.113412241604</v>
      </c>
      <c r="BG42" s="22">
        <f t="shared" si="4"/>
        <v>0.50489398834887522</v>
      </c>
      <c r="BH42" s="22">
        <f t="shared" si="4"/>
        <v>0.51209052028856605</v>
      </c>
      <c r="BJ42" s="79">
        <v>0.5008769994734763</v>
      </c>
      <c r="BK42" s="79">
        <v>0.50508675104737388</v>
      </c>
      <c r="BL42" s="79"/>
      <c r="BM42" s="79"/>
    </row>
    <row r="43" spans="1:65" x14ac:dyDescent="0.25">
      <c r="A43" s="27" t="s">
        <v>42</v>
      </c>
      <c r="B43" s="25">
        <v>149661.03552999999</v>
      </c>
      <c r="C43" s="25">
        <v>28002.249853000001</v>
      </c>
      <c r="D43" s="27" t="s">
        <v>237</v>
      </c>
      <c r="F43" s="27" t="s">
        <v>42</v>
      </c>
      <c r="G43" s="25">
        <v>1646.31391094429</v>
      </c>
      <c r="H43" s="25">
        <v>1099.6666448409001</v>
      </c>
      <c r="I43" s="25">
        <v>54.728144127162501</v>
      </c>
      <c r="J43" s="25">
        <v>319.96279899910098</v>
      </c>
      <c r="K43" s="25">
        <v>1176.1166742174901</v>
      </c>
      <c r="L43" s="25">
        <v>109.160681735258</v>
      </c>
      <c r="M43" s="25">
        <v>510.60736112259298</v>
      </c>
      <c r="N43" s="25">
        <v>149304.509130383</v>
      </c>
      <c r="O43" s="25">
        <v>27971.4646921487</v>
      </c>
      <c r="P43" s="25">
        <v>121333.04443823401</v>
      </c>
      <c r="Q43" s="25">
        <v>82.767057854792498</v>
      </c>
      <c r="R43" s="25">
        <v>28.060353287366901</v>
      </c>
      <c r="S43" s="25">
        <v>13284.4713276784</v>
      </c>
      <c r="T43" s="25">
        <v>62.552233921416203</v>
      </c>
      <c r="U43" s="25">
        <v>1102.6331440665299</v>
      </c>
      <c r="V43" s="25">
        <v>153.47448493967599</v>
      </c>
      <c r="W43" s="25">
        <v>398.61221912840199</v>
      </c>
      <c r="X43" s="25">
        <v>2756.2706892199399</v>
      </c>
      <c r="Y43" s="25">
        <v>4781.4516848272297</v>
      </c>
      <c r="Z43" s="25">
        <v>301.29952023016199</v>
      </c>
      <c r="AA43" s="25">
        <v>103.315761007953</v>
      </c>
      <c r="AB43" s="27"/>
      <c r="AC43" s="49">
        <f t="shared" si="2"/>
        <v>-2.3822259304462001E-3</v>
      </c>
      <c r="AD43" s="49">
        <f t="shared" si="2"/>
        <v>-1.0993816930036033E-3</v>
      </c>
      <c r="AE43" s="27"/>
      <c r="AF43" s="25">
        <v>47</v>
      </c>
      <c r="AG43" s="25" t="s">
        <v>42</v>
      </c>
      <c r="AH43" s="25">
        <v>520.70097967773302</v>
      </c>
      <c r="AI43" s="25">
        <v>351.41135675194198</v>
      </c>
      <c r="AJ43" s="25">
        <v>17.0145538018478</v>
      </c>
      <c r="AK43" s="25">
        <v>98.893348528628295</v>
      </c>
      <c r="AL43" s="25">
        <v>372.047278251617</v>
      </c>
      <c r="AM43" s="25">
        <v>34.3612576471156</v>
      </c>
      <c r="AN43" s="25">
        <v>161.28901059711799</v>
      </c>
      <c r="AO43" s="25">
        <v>38953.749260114302</v>
      </c>
      <c r="AP43" s="25">
        <v>24.989668042670299</v>
      </c>
      <c r="AQ43" s="25">
        <v>8.9006403891101105</v>
      </c>
      <c r="AR43" s="25">
        <v>4214.1390375175397</v>
      </c>
      <c r="AS43" s="25">
        <v>19.372745085262899</v>
      </c>
      <c r="AT43" s="25">
        <v>343.47012403295503</v>
      </c>
      <c r="AU43" s="25">
        <v>48.050876985870403</v>
      </c>
      <c r="AV43" s="25">
        <v>124.702588987843</v>
      </c>
      <c r="AW43" s="25">
        <v>858.58441771269599</v>
      </c>
      <c r="AX43" s="25">
        <v>1510.21226940216</v>
      </c>
      <c r="AY43" s="25">
        <v>95.105476967308604</v>
      </c>
      <c r="AZ43" s="25">
        <v>32.764966365883502</v>
      </c>
      <c r="BA43" s="25">
        <f t="shared" si="0"/>
        <v>47789.759856859586</v>
      </c>
      <c r="BB43" s="25">
        <f t="shared" si="3"/>
        <v>8836.0105967452837</v>
      </c>
      <c r="BD43" s="25">
        <f t="shared" si="5"/>
        <v>-101871.27567314041</v>
      </c>
      <c r="BE43" s="25">
        <f t="shared" si="5"/>
        <v>-19166.239256254717</v>
      </c>
      <c r="BG43" s="22">
        <f t="shared" si="4"/>
        <v>0.32008249539956141</v>
      </c>
      <c r="BH43" s="22">
        <f t="shared" si="4"/>
        <v>0.3158937400666566</v>
      </c>
      <c r="BJ43" s="79">
        <v>0.30616375096241594</v>
      </c>
      <c r="BK43" s="79">
        <v>0.30909930406923453</v>
      </c>
      <c r="BL43" s="79"/>
      <c r="BM43" s="79"/>
    </row>
    <row r="44" spans="1:65" x14ac:dyDescent="0.25">
      <c r="A44" s="27" t="s">
        <v>43</v>
      </c>
      <c r="B44" s="25">
        <v>1348981.7109000001</v>
      </c>
      <c r="C44" s="25">
        <v>199273.93359999999</v>
      </c>
      <c r="D44" s="27" t="s">
        <v>237</v>
      </c>
      <c r="F44" s="27" t="s">
        <v>43</v>
      </c>
      <c r="G44" s="25">
        <v>10672.4152456224</v>
      </c>
      <c r="H44" s="25">
        <v>9392.0292712070695</v>
      </c>
      <c r="I44" s="25">
        <v>364.85253896393698</v>
      </c>
      <c r="J44" s="25">
        <v>1980.9231560266101</v>
      </c>
      <c r="K44" s="25">
        <v>8107.0741223675404</v>
      </c>
      <c r="L44" s="25">
        <v>796.62910204644004</v>
      </c>
      <c r="M44" s="25">
        <v>3545.5641002662101</v>
      </c>
      <c r="N44" s="25">
        <v>1352197.3672537899</v>
      </c>
      <c r="O44" s="25">
        <v>199548.03938428199</v>
      </c>
      <c r="P44" s="25">
        <v>1152649.3278695</v>
      </c>
      <c r="Q44" s="25">
        <v>725.49143038079296</v>
      </c>
      <c r="R44" s="25">
        <v>205.80948202406299</v>
      </c>
      <c r="S44" s="25">
        <v>98771.289028919098</v>
      </c>
      <c r="T44" s="25">
        <v>360.147326223427</v>
      </c>
      <c r="U44" s="25">
        <v>7469.7488599348499</v>
      </c>
      <c r="V44" s="25">
        <v>1077.0396046892299</v>
      </c>
      <c r="W44" s="25">
        <v>2855.4012659600799</v>
      </c>
      <c r="X44" s="25">
        <v>18680.008826865502</v>
      </c>
      <c r="Y44" s="25">
        <v>31603.1256292818</v>
      </c>
      <c r="Z44" s="25">
        <v>2241.7591242139101</v>
      </c>
      <c r="AA44" s="25">
        <v>698.73126928906402</v>
      </c>
      <c r="AB44" s="27"/>
      <c r="AC44" s="49">
        <f t="shared" si="2"/>
        <v>2.3837657158779849E-3</v>
      </c>
      <c r="AD44" s="49">
        <f t="shared" si="2"/>
        <v>1.3755225248486839E-3</v>
      </c>
      <c r="AE44" s="27"/>
      <c r="AF44" s="25">
        <v>48</v>
      </c>
      <c r="AG44" s="25" t="s">
        <v>43</v>
      </c>
      <c r="AH44" s="25">
        <v>5774.2974603525299</v>
      </c>
      <c r="AI44" s="25">
        <v>4785.9231496766697</v>
      </c>
      <c r="AJ44" s="25">
        <v>195.846725891289</v>
      </c>
      <c r="AK44" s="25">
        <v>1087.9367924691301</v>
      </c>
      <c r="AL44" s="25">
        <v>4334.7977978198696</v>
      </c>
      <c r="AM44" s="25">
        <v>433.748941317206</v>
      </c>
      <c r="AN44" s="25">
        <v>1901.6599744330499</v>
      </c>
      <c r="AO44" s="25">
        <v>596551.54169230897</v>
      </c>
      <c r="AP44" s="25">
        <v>365.485982352142</v>
      </c>
      <c r="AQ44" s="25">
        <v>109.291391264767</v>
      </c>
      <c r="AR44" s="25">
        <v>51763.4272014046</v>
      </c>
      <c r="AS44" s="25">
        <v>195.91871075356801</v>
      </c>
      <c r="AT44" s="25">
        <v>4019.9044613624001</v>
      </c>
      <c r="AU44" s="25">
        <v>604.34366194668303</v>
      </c>
      <c r="AV44" s="25">
        <v>1607.2893535262699</v>
      </c>
      <c r="AW44" s="25">
        <v>10052.9991268884</v>
      </c>
      <c r="AX44" s="25">
        <v>16995.886419961698</v>
      </c>
      <c r="AY44" s="25">
        <v>1202.6674558283601</v>
      </c>
      <c r="AZ44" s="25">
        <v>373.38298852449998</v>
      </c>
      <c r="BA44" s="25">
        <f t="shared" si="0"/>
        <v>702356.3492880821</v>
      </c>
      <c r="BB44" s="25">
        <f t="shared" si="3"/>
        <v>105804.80759577313</v>
      </c>
      <c r="BD44" s="25">
        <f t="shared" si="5"/>
        <v>-646625.36161191796</v>
      </c>
      <c r="BE44" s="25">
        <f t="shared" si="5"/>
        <v>-93469.126004226855</v>
      </c>
      <c r="BG44" s="22">
        <f t="shared" si="4"/>
        <v>0.51941851559326313</v>
      </c>
      <c r="BH44" s="22">
        <f t="shared" si="4"/>
        <v>0.53022223581970795</v>
      </c>
      <c r="BJ44" s="79">
        <v>0.49641986729570481</v>
      </c>
      <c r="BK44" s="79">
        <v>0.51234577507182033</v>
      </c>
      <c r="BL44" s="79"/>
      <c r="BM44" s="79"/>
    </row>
    <row r="45" spans="1:65" x14ac:dyDescent="0.25">
      <c r="A45" s="27" t="s">
        <v>44</v>
      </c>
      <c r="B45" s="25">
        <v>168769.73461000001</v>
      </c>
      <c r="C45" s="25">
        <v>22024.00722</v>
      </c>
      <c r="F45" s="27" t="s">
        <v>44</v>
      </c>
      <c r="G45" s="25">
        <v>1097.67643578762</v>
      </c>
      <c r="H45" s="25">
        <v>1231.56484983768</v>
      </c>
      <c r="I45" s="25">
        <v>37.140990944515103</v>
      </c>
      <c r="J45" s="25">
        <v>156.25601591737001</v>
      </c>
      <c r="K45" s="25">
        <v>884.35625522908697</v>
      </c>
      <c r="L45" s="25">
        <v>70.547031994576599</v>
      </c>
      <c r="M45" s="25">
        <v>372.47738675132399</v>
      </c>
      <c r="N45" s="25">
        <v>169619.61140128999</v>
      </c>
      <c r="O45" s="25">
        <v>22117.0971174347</v>
      </c>
      <c r="P45" s="25">
        <v>147502.514283856</v>
      </c>
      <c r="Q45" s="25">
        <v>105.044584401197</v>
      </c>
      <c r="R45" s="25">
        <v>23.327290563666701</v>
      </c>
      <c r="S45" s="25">
        <v>11692.405604920699</v>
      </c>
      <c r="T45" s="25">
        <v>32.128962482845203</v>
      </c>
      <c r="U45" s="25">
        <v>714.49423943297097</v>
      </c>
      <c r="V45" s="25">
        <v>75.841997993793996</v>
      </c>
      <c r="W45" s="25">
        <v>197.10827606276499</v>
      </c>
      <c r="X45" s="25">
        <v>1786.9790900422699</v>
      </c>
      <c r="Y45" s="25">
        <v>3345.7522443602902</v>
      </c>
      <c r="Z45" s="25">
        <v>218.07181633294201</v>
      </c>
      <c r="AA45" s="25">
        <v>75.924044379040595</v>
      </c>
      <c r="AB45" s="27"/>
      <c r="AC45" s="49">
        <f t="shared" si="2"/>
        <v>5.0357180050908321E-3</v>
      </c>
      <c r="AD45" s="49">
        <f t="shared" si="2"/>
        <v>4.2267465908822069E-3</v>
      </c>
      <c r="AE45" s="27"/>
      <c r="AF45" s="25">
        <v>49</v>
      </c>
      <c r="AG45" s="25" t="s">
        <v>44</v>
      </c>
      <c r="AH45" s="25">
        <v>548.03483322400803</v>
      </c>
      <c r="AI45" s="25">
        <v>597.31935197557698</v>
      </c>
      <c r="AJ45" s="25">
        <v>19.013272296982201</v>
      </c>
      <c r="AK45" s="25">
        <v>86.841518761914102</v>
      </c>
      <c r="AL45" s="25">
        <v>437.43219021688998</v>
      </c>
      <c r="AM45" s="25">
        <v>38.134421267397798</v>
      </c>
      <c r="AN45" s="25">
        <v>187.15547813271999</v>
      </c>
      <c r="AO45" s="25">
        <v>72135.7861652063</v>
      </c>
      <c r="AP45" s="25">
        <v>50.372995206934199</v>
      </c>
      <c r="AQ45" s="25">
        <v>11.5274783612123</v>
      </c>
      <c r="AR45" s="25">
        <v>5746.8881321825802</v>
      </c>
      <c r="AS45" s="25">
        <v>17.0004199620398</v>
      </c>
      <c r="AT45" s="25">
        <v>373.32453435267303</v>
      </c>
      <c r="AU45" s="25">
        <v>44.1321954395125</v>
      </c>
      <c r="AV45" s="25">
        <v>115.950052183632</v>
      </c>
      <c r="AW45" s="25">
        <v>933.68493189417097</v>
      </c>
      <c r="AX45" s="25">
        <v>1662.5584589855</v>
      </c>
      <c r="AY45" s="25">
        <v>114.74644505214999</v>
      </c>
      <c r="AZ45" s="25">
        <v>37.482520108418903</v>
      </c>
      <c r="BA45" s="25">
        <f t="shared" si="0"/>
        <v>83157.385394810612</v>
      </c>
      <c r="BB45" s="25">
        <f t="shared" si="3"/>
        <v>11021.599229604311</v>
      </c>
      <c r="BD45" s="25">
        <f t="shared" si="5"/>
        <v>-85612.349215189402</v>
      </c>
      <c r="BE45" s="25">
        <f t="shared" si="5"/>
        <v>-11002.407990395688</v>
      </c>
      <c r="BG45" s="22">
        <f t="shared" si="4"/>
        <v>0.49025808223363365</v>
      </c>
      <c r="BH45" s="22">
        <f t="shared" si="4"/>
        <v>0.49832937709153924</v>
      </c>
      <c r="BJ45" s="79">
        <v>0.46812535716814313</v>
      </c>
      <c r="BK45" s="79">
        <v>0.47943343543069888</v>
      </c>
      <c r="BL45" s="79"/>
      <c r="BM45" s="79"/>
    </row>
    <row r="46" spans="1:65" x14ac:dyDescent="0.25">
      <c r="A46" s="27" t="s">
        <v>45</v>
      </c>
      <c r="B46" s="25">
        <v>76394.582374000005</v>
      </c>
      <c r="C46" s="25">
        <v>8600.0109890999993</v>
      </c>
      <c r="D46" s="27" t="s">
        <v>237</v>
      </c>
      <c r="F46" s="27" t="s">
        <v>45</v>
      </c>
      <c r="G46" s="25">
        <v>408.43128347580603</v>
      </c>
      <c r="H46" s="25">
        <v>546.46424885773001</v>
      </c>
      <c r="I46" s="25">
        <v>13.0301817269906</v>
      </c>
      <c r="J46" s="25">
        <v>32.3482131979695</v>
      </c>
      <c r="K46" s="25">
        <v>355.14200069445599</v>
      </c>
      <c r="L46" s="25">
        <v>20.6239332440461</v>
      </c>
      <c r="M46" s="25">
        <v>141.37417131015101</v>
      </c>
      <c r="N46" s="25">
        <v>77076.472535138906</v>
      </c>
      <c r="O46" s="25">
        <v>8670.9885720001894</v>
      </c>
      <c r="P46" s="25">
        <v>68405.4839631387</v>
      </c>
      <c r="Q46" s="25">
        <v>52.965532719346101</v>
      </c>
      <c r="R46" s="25">
        <v>9.6064450580642298</v>
      </c>
      <c r="S46" s="25">
        <v>4835.8718823613699</v>
      </c>
      <c r="T46" s="25">
        <v>7.8226293093470396</v>
      </c>
      <c r="U46" s="25">
        <v>230.66884384111199</v>
      </c>
      <c r="V46" s="25">
        <v>14.1612031393817</v>
      </c>
      <c r="W46" s="25">
        <v>36.064947370161498</v>
      </c>
      <c r="X46" s="25">
        <v>577.26987758836299</v>
      </c>
      <c r="Y46" s="25">
        <v>1287.42603449131</v>
      </c>
      <c r="Z46" s="25">
        <v>71.767145179869502</v>
      </c>
      <c r="AA46" s="25">
        <v>29.949998434718299</v>
      </c>
      <c r="AB46" s="27"/>
      <c r="AC46" s="49">
        <f t="shared" si="2"/>
        <v>8.9258968365140811E-3</v>
      </c>
      <c r="AD46" s="49">
        <f t="shared" si="2"/>
        <v>8.2531967680215708E-3</v>
      </c>
      <c r="AE46" s="27"/>
      <c r="AF46" s="25">
        <v>50</v>
      </c>
      <c r="AG46" s="25" t="s">
        <v>45</v>
      </c>
      <c r="AH46" s="25">
        <v>61.245807289261698</v>
      </c>
      <c r="AI46" s="25">
        <v>79.385807732498805</v>
      </c>
      <c r="AJ46" s="25">
        <v>2.0187728564713399</v>
      </c>
      <c r="AK46" s="25">
        <v>6.2065928590519697</v>
      </c>
      <c r="AL46" s="25">
        <v>52.5507011455556</v>
      </c>
      <c r="AM46" s="25">
        <v>3.5346589237102899</v>
      </c>
      <c r="AN46" s="25">
        <v>21.367318747084799</v>
      </c>
      <c r="AO46" s="25">
        <v>9982.1897681157807</v>
      </c>
      <c r="AP46" s="25">
        <v>7.5201644264517</v>
      </c>
      <c r="AQ46" s="25">
        <v>1.41925423620838</v>
      </c>
      <c r="AR46" s="25">
        <v>711.48422822131499</v>
      </c>
      <c r="AS46" s="25">
        <v>1.3290072113898299</v>
      </c>
      <c r="AT46" s="25">
        <v>37.125289574986397</v>
      </c>
      <c r="AU46" s="25">
        <v>3.0512247538751698</v>
      </c>
      <c r="AV46" s="25">
        <v>7.9747511090028196</v>
      </c>
      <c r="AW46" s="25">
        <v>92.899277530830702</v>
      </c>
      <c r="AX46" s="25">
        <v>191.71678820256099</v>
      </c>
      <c r="AY46" s="25">
        <v>11.669636953918801</v>
      </c>
      <c r="AZ46" s="25">
        <v>4.4312757395764697</v>
      </c>
      <c r="BA46" s="25">
        <f t="shared" si="0"/>
        <v>11279.120325629534</v>
      </c>
      <c r="BB46" s="25">
        <f t="shared" si="3"/>
        <v>1296.9305575137532</v>
      </c>
      <c r="BD46" s="25">
        <f t="shared" si="5"/>
        <v>-65115.462048370471</v>
      </c>
      <c r="BE46" s="25">
        <f t="shared" si="5"/>
        <v>-7303.080431586246</v>
      </c>
      <c r="BG46" s="22">
        <f t="shared" si="4"/>
        <v>0.14633674783816061</v>
      </c>
      <c r="BH46" s="22">
        <f t="shared" si="4"/>
        <v>0.14957124516363909</v>
      </c>
      <c r="BJ46" s="79">
        <v>0.16903200318098702</v>
      </c>
      <c r="BK46" s="79">
        <v>0.17577862116232487</v>
      </c>
      <c r="BL46" s="79"/>
      <c r="BM46" s="79"/>
    </row>
    <row r="47" spans="1:65" x14ac:dyDescent="0.25">
      <c r="A47" s="27" t="s">
        <v>46</v>
      </c>
      <c r="B47" s="25">
        <v>132137.25701999999</v>
      </c>
      <c r="C47" s="25">
        <v>21626.437632000001</v>
      </c>
      <c r="D47" s="27" t="s">
        <v>237</v>
      </c>
      <c r="F47" s="27" t="s">
        <v>46</v>
      </c>
      <c r="G47" s="25">
        <v>1165.5730841448999</v>
      </c>
      <c r="H47" s="25">
        <v>960.87966605488396</v>
      </c>
      <c r="I47" s="25">
        <v>42.474072571967099</v>
      </c>
      <c r="J47" s="25">
        <v>248.119361400375</v>
      </c>
      <c r="K47" s="25">
        <v>861.46716997084297</v>
      </c>
      <c r="L47" s="25">
        <v>88.691919700722593</v>
      </c>
      <c r="M47" s="25">
        <v>383.12967536610398</v>
      </c>
      <c r="N47" s="25">
        <v>132196.86222980899</v>
      </c>
      <c r="O47" s="25">
        <v>21645.897772614699</v>
      </c>
      <c r="P47" s="25">
        <v>110550.964457194</v>
      </c>
      <c r="Q47" s="25">
        <v>77.097169058130305</v>
      </c>
      <c r="R47" s="25">
        <v>21.475624869348501</v>
      </c>
      <c r="S47" s="25">
        <v>10507.8284594652</v>
      </c>
      <c r="T47" s="25">
        <v>46.790754268534002</v>
      </c>
      <c r="U47" s="25">
        <v>869.00052774241101</v>
      </c>
      <c r="V47" s="25">
        <v>121.359427425497</v>
      </c>
      <c r="W47" s="25">
        <v>318.46387484184498</v>
      </c>
      <c r="X47" s="25">
        <v>2172.44068151479</v>
      </c>
      <c r="Y47" s="25">
        <v>3438.1705984887299</v>
      </c>
      <c r="Z47" s="25">
        <v>248.13533629854999</v>
      </c>
      <c r="AA47" s="25">
        <v>74.800369431813806</v>
      </c>
      <c r="AB47" s="27"/>
      <c r="AC47" s="49">
        <f t="shared" si="2"/>
        <v>4.5108556930297612E-4</v>
      </c>
      <c r="AD47" s="49">
        <f t="shared" si="2"/>
        <v>8.9983107462428291E-4</v>
      </c>
      <c r="AE47" s="27"/>
      <c r="AF47" s="25">
        <v>51</v>
      </c>
      <c r="AG47" s="25" t="s">
        <v>46</v>
      </c>
      <c r="AH47" s="25">
        <v>312.244380952207</v>
      </c>
      <c r="AI47" s="25">
        <v>267.54048335083502</v>
      </c>
      <c r="AJ47" s="25">
        <v>11.131183500903401</v>
      </c>
      <c r="AK47" s="25">
        <v>63.5743868816107</v>
      </c>
      <c r="AL47" s="25">
        <v>231.99884623384801</v>
      </c>
      <c r="AM47" s="25">
        <v>23.0739909913692</v>
      </c>
      <c r="AN47" s="25">
        <v>102.51320675911001</v>
      </c>
      <c r="AO47" s="25">
        <v>30407.056478550399</v>
      </c>
      <c r="AP47" s="25">
        <v>20.325102591572001</v>
      </c>
      <c r="AQ47" s="25">
        <v>5.8048313707509296</v>
      </c>
      <c r="AR47" s="25">
        <v>2863.05168038482</v>
      </c>
      <c r="AS47" s="25">
        <v>12.1796145795182</v>
      </c>
      <c r="AT47" s="25">
        <v>227.46955684742099</v>
      </c>
      <c r="AU47" s="25">
        <v>30.736473310733398</v>
      </c>
      <c r="AV47" s="25">
        <v>80.168264973220602</v>
      </c>
      <c r="AW47" s="25">
        <v>568.63984823306703</v>
      </c>
      <c r="AX47" s="25">
        <v>922.34156545270298</v>
      </c>
      <c r="AY47" s="25">
        <v>65.3935484647359</v>
      </c>
      <c r="AZ47" s="25">
        <v>20.256975739846698</v>
      </c>
      <c r="BA47" s="25">
        <f t="shared" si="0"/>
        <v>36235.500419168668</v>
      </c>
      <c r="BB47" s="25">
        <f t="shared" si="3"/>
        <v>5828.4439406182682</v>
      </c>
      <c r="BD47" s="25">
        <f t="shared" si="5"/>
        <v>-95901.756600831315</v>
      </c>
      <c r="BE47" s="25">
        <f t="shared" si="5"/>
        <v>-15797.993691381733</v>
      </c>
      <c r="BG47" s="22">
        <f t="shared" si="4"/>
        <v>0.27410257556777279</v>
      </c>
      <c r="BH47" s="22">
        <f t="shared" si="4"/>
        <v>0.26926321106404383</v>
      </c>
      <c r="BJ47" s="79">
        <v>0.25976880859615548</v>
      </c>
      <c r="BK47" s="79">
        <v>0.26101484726635577</v>
      </c>
      <c r="BL47" s="79"/>
      <c r="BM47" s="79"/>
    </row>
    <row r="48" spans="1:65" x14ac:dyDescent="0.25">
      <c r="A48" s="27" t="s">
        <v>47</v>
      </c>
      <c r="B48" s="25">
        <v>240594.44579</v>
      </c>
      <c r="C48" s="25">
        <v>40017.935828000001</v>
      </c>
      <c r="F48" s="27" t="s">
        <v>47</v>
      </c>
      <c r="G48" s="25">
        <v>2441.6209947254401</v>
      </c>
      <c r="H48" s="25">
        <v>1807.1774488114299</v>
      </c>
      <c r="I48" s="25">
        <v>67.847578432182999</v>
      </c>
      <c r="J48" s="25">
        <v>260.70597585938901</v>
      </c>
      <c r="K48" s="25">
        <v>1792.1042555818201</v>
      </c>
      <c r="L48" s="25">
        <v>92.523233860789006</v>
      </c>
      <c r="M48" s="25">
        <v>712.42107783969004</v>
      </c>
      <c r="N48" s="25">
        <v>240700.22838882901</v>
      </c>
      <c r="O48" s="25">
        <v>40032.851633922503</v>
      </c>
      <c r="P48" s="25">
        <v>200667.376754906</v>
      </c>
      <c r="Q48" s="25">
        <v>149.46066796739299</v>
      </c>
      <c r="R48" s="25">
        <v>43.154207708460703</v>
      </c>
      <c r="S48" s="25">
        <v>20526.8974182774</v>
      </c>
      <c r="T48" s="25">
        <v>69.0561560100751</v>
      </c>
      <c r="U48" s="25">
        <v>1179.57080363983</v>
      </c>
      <c r="V48" s="25">
        <v>96.520587796314899</v>
      </c>
      <c r="W48" s="25">
        <v>228.89092734117</v>
      </c>
      <c r="X48" s="25">
        <v>2948.92164134107</v>
      </c>
      <c r="Y48" s="25">
        <v>7168.6745340807001</v>
      </c>
      <c r="Z48" s="25">
        <v>288.95662448122403</v>
      </c>
      <c r="AA48" s="25">
        <v>158.34750016810199</v>
      </c>
      <c r="AB48" s="27"/>
      <c r="AC48" s="49">
        <f t="shared" si="2"/>
        <v>4.3967182401768486E-4</v>
      </c>
      <c r="AD48" s="49">
        <f t="shared" si="2"/>
        <v>3.7272801842179568E-4</v>
      </c>
      <c r="AE48" s="27"/>
      <c r="AF48" s="25">
        <v>53</v>
      </c>
      <c r="AG48" s="25" t="s">
        <v>47</v>
      </c>
      <c r="AH48" s="25">
        <v>1115.9359120674601</v>
      </c>
      <c r="AI48" s="25">
        <v>743.72551796010498</v>
      </c>
      <c r="AJ48" s="25">
        <v>28.844560080724701</v>
      </c>
      <c r="AK48" s="25">
        <v>109.15954921928601</v>
      </c>
      <c r="AL48" s="25">
        <v>802.31746141742497</v>
      </c>
      <c r="AM48" s="25">
        <v>42.1839774572503</v>
      </c>
      <c r="AN48" s="25">
        <v>318.99514925459698</v>
      </c>
      <c r="AO48" s="25">
        <v>88080.359083965697</v>
      </c>
      <c r="AP48" s="25">
        <v>53.967606721746797</v>
      </c>
      <c r="AQ48" s="25">
        <v>19.285407455899598</v>
      </c>
      <c r="AR48" s="25">
        <v>8881.8761220722608</v>
      </c>
      <c r="AS48" s="25">
        <v>29.162948677601001</v>
      </c>
      <c r="AT48" s="25">
        <v>497.29343992870503</v>
      </c>
      <c r="AU48" s="25">
        <v>49.589361845716098</v>
      </c>
      <c r="AV48" s="25">
        <v>121.56637078263</v>
      </c>
      <c r="AW48" s="25">
        <v>1243.47115329606</v>
      </c>
      <c r="AX48" s="25">
        <v>3228.1465118989699</v>
      </c>
      <c r="AY48" s="25">
        <v>126.179363203463</v>
      </c>
      <c r="AZ48" s="25">
        <v>71.029118742986697</v>
      </c>
      <c r="BA48" s="25">
        <f t="shared" si="0"/>
        <v>105563.08861604861</v>
      </c>
      <c r="BB48" s="25">
        <f t="shared" si="3"/>
        <v>17482.729532082914</v>
      </c>
      <c r="BD48" s="25">
        <f t="shared" si="5"/>
        <v>-135031.3571739514</v>
      </c>
      <c r="BE48" s="25">
        <f t="shared" si="5"/>
        <v>-22535.206295917087</v>
      </c>
      <c r="BG48" s="22">
        <f t="shared" si="4"/>
        <v>0.43856663253979628</v>
      </c>
      <c r="BH48" s="22">
        <f t="shared" si="4"/>
        <v>0.43670957272673111</v>
      </c>
      <c r="BJ48" s="79">
        <v>0.44129475743387442</v>
      </c>
      <c r="BK48" s="79">
        <v>0.44371073555900159</v>
      </c>
      <c r="BL48" s="79"/>
      <c r="BM48" s="79"/>
    </row>
    <row r="49" spans="1:65" x14ac:dyDescent="0.25">
      <c r="A49" s="27" t="s">
        <v>48</v>
      </c>
      <c r="B49" s="25">
        <v>87258.263829999996</v>
      </c>
      <c r="C49" s="25">
        <v>11352.885236</v>
      </c>
      <c r="D49" s="27" t="s">
        <v>237</v>
      </c>
      <c r="F49" s="27" t="s">
        <v>48</v>
      </c>
      <c r="G49" s="25">
        <v>597.78847423623597</v>
      </c>
      <c r="H49" s="25">
        <v>594.78950787325596</v>
      </c>
      <c r="I49" s="25">
        <v>19.8502223427415</v>
      </c>
      <c r="J49" s="25">
        <v>76.572279358675402</v>
      </c>
      <c r="K49" s="25">
        <v>459.673942029464</v>
      </c>
      <c r="L49" s="25">
        <v>34.7559982473255</v>
      </c>
      <c r="M49" s="25">
        <v>193.01068977110501</v>
      </c>
      <c r="N49" s="25">
        <v>87685.345666154099</v>
      </c>
      <c r="O49" s="25">
        <v>11395.3791641726</v>
      </c>
      <c r="P49" s="25">
        <v>76289.966501981398</v>
      </c>
      <c r="Q49" s="25">
        <v>54.505236208711501</v>
      </c>
      <c r="R49" s="25">
        <v>12.273225174578499</v>
      </c>
      <c r="S49" s="25">
        <v>6036.6057624409495</v>
      </c>
      <c r="T49" s="25">
        <v>18.291719516967301</v>
      </c>
      <c r="U49" s="25">
        <v>350.28887746159802</v>
      </c>
      <c r="V49" s="25">
        <v>38.300190538864697</v>
      </c>
      <c r="W49" s="25">
        <v>100.54978701146899</v>
      </c>
      <c r="X49" s="25">
        <v>876.189971615491</v>
      </c>
      <c r="Y49" s="25">
        <v>1786.24414546095</v>
      </c>
      <c r="Z49" s="25">
        <v>106.500094578283</v>
      </c>
      <c r="AA49" s="25">
        <v>39.189040306001502</v>
      </c>
      <c r="AB49" s="27"/>
      <c r="AC49" s="49">
        <f t="shared" si="2"/>
        <v>4.8944571827163564E-3</v>
      </c>
      <c r="AD49" s="49">
        <f t="shared" si="2"/>
        <v>3.7430069351755521E-3</v>
      </c>
      <c r="AE49" s="27"/>
      <c r="AF49" s="25">
        <v>54</v>
      </c>
      <c r="AG49" s="25" t="s">
        <v>48</v>
      </c>
      <c r="AH49" s="25">
        <v>90.279447832128795</v>
      </c>
      <c r="AI49" s="25">
        <v>92.062786969786401</v>
      </c>
      <c r="AJ49" s="25">
        <v>2.9994182314434799</v>
      </c>
      <c r="AK49" s="25">
        <v>11.912338667869401</v>
      </c>
      <c r="AL49" s="25">
        <v>70.037733710288506</v>
      </c>
      <c r="AM49" s="25">
        <v>5.4591295926150698</v>
      </c>
      <c r="AN49" s="25">
        <v>29.509066185128699</v>
      </c>
      <c r="AO49" s="25">
        <v>11713.883431161101</v>
      </c>
      <c r="AP49" s="25">
        <v>8.1562941862734792</v>
      </c>
      <c r="AQ49" s="25">
        <v>1.86762021336551</v>
      </c>
      <c r="AR49" s="25">
        <v>920.60748084851298</v>
      </c>
      <c r="AS49" s="25">
        <v>2.7233921604133702</v>
      </c>
      <c r="AT49" s="25">
        <v>54.252321311792201</v>
      </c>
      <c r="AU49" s="25">
        <v>6.0762528461956196</v>
      </c>
      <c r="AV49" s="25">
        <v>15.9635501984359</v>
      </c>
      <c r="AW49" s="25">
        <v>135.70195767987201</v>
      </c>
      <c r="AX49" s="25">
        <v>270.49618817478699</v>
      </c>
      <c r="AY49" s="25">
        <v>16.667047239914901</v>
      </c>
      <c r="AZ49" s="25">
        <v>5.9822511645332304</v>
      </c>
      <c r="BA49" s="25">
        <f t="shared" si="0"/>
        <v>13454.637708374459</v>
      </c>
      <c r="BB49" s="25">
        <f t="shared" si="3"/>
        <v>1740.7542772133584</v>
      </c>
      <c r="BD49" s="25">
        <f t="shared" si="5"/>
        <v>-73803.626121625537</v>
      </c>
      <c r="BE49" s="25">
        <f t="shared" si="5"/>
        <v>-9612.1309587866417</v>
      </c>
      <c r="BG49" s="22">
        <f t="shared" si="4"/>
        <v>0.15344226114589921</v>
      </c>
      <c r="BH49" s="22">
        <f t="shared" si="4"/>
        <v>0.15275966267856536</v>
      </c>
      <c r="BJ49" s="79">
        <v>0.14560932950437727</v>
      </c>
      <c r="BK49" s="79">
        <v>0.14651514516373979</v>
      </c>
      <c r="BL49" s="79"/>
      <c r="BM49" s="79"/>
    </row>
    <row r="50" spans="1:65" x14ac:dyDescent="0.25">
      <c r="A50" s="27" t="s">
        <v>49</v>
      </c>
      <c r="B50" s="25">
        <v>185716.68200999999</v>
      </c>
      <c r="C50" s="25">
        <v>31831.417020000001</v>
      </c>
      <c r="D50" s="27" t="s">
        <v>237</v>
      </c>
      <c r="F50" s="27" t="s">
        <v>49</v>
      </c>
      <c r="G50" s="25">
        <v>1874.58927616748</v>
      </c>
      <c r="H50" s="25">
        <v>1286.1620540463</v>
      </c>
      <c r="I50" s="25">
        <v>60.313980285167801</v>
      </c>
      <c r="J50" s="25">
        <v>334.80517474384999</v>
      </c>
      <c r="K50" s="25">
        <v>1350.08171001504</v>
      </c>
      <c r="L50" s="25">
        <v>121.642709990795</v>
      </c>
      <c r="M50" s="25">
        <v>582.41737771237399</v>
      </c>
      <c r="N50" s="25">
        <v>185570.87377681999</v>
      </c>
      <c r="O50" s="25">
        <v>31801.279414479901</v>
      </c>
      <c r="P50" s="25">
        <v>153769.59436233999</v>
      </c>
      <c r="Q50" s="25">
        <v>96.255278614615506</v>
      </c>
      <c r="R50" s="25">
        <v>32.796493263226303</v>
      </c>
      <c r="S50" s="25">
        <v>15283.9593173387</v>
      </c>
      <c r="T50" s="25">
        <v>65.532346252418193</v>
      </c>
      <c r="U50" s="25">
        <v>1198.6938232003299</v>
      </c>
      <c r="V50" s="25">
        <v>173.036740875345</v>
      </c>
      <c r="W50" s="25">
        <v>453.531122736817</v>
      </c>
      <c r="X50" s="25">
        <v>2997.0541739556902</v>
      </c>
      <c r="Y50" s="25">
        <v>5438.8815199766304</v>
      </c>
      <c r="Z50" s="25">
        <v>333.72979575279498</v>
      </c>
      <c r="AA50" s="25">
        <v>117.79651955224099</v>
      </c>
      <c r="AB50" s="27"/>
      <c r="AC50" s="49">
        <f t="shared" si="2"/>
        <v>-7.8511112519307727E-4</v>
      </c>
      <c r="AD50" s="49">
        <f t="shared" si="2"/>
        <v>-9.4678805851351625E-4</v>
      </c>
      <c r="AE50" s="27"/>
      <c r="AF50" s="25">
        <v>55</v>
      </c>
      <c r="AG50" s="25" t="s">
        <v>49</v>
      </c>
      <c r="AH50" s="25">
        <v>580.70911665264998</v>
      </c>
      <c r="AI50" s="25">
        <v>402.23655665134299</v>
      </c>
      <c r="AJ50" s="25">
        <v>19.419311507329201</v>
      </c>
      <c r="AK50" s="25">
        <v>116.773484891352</v>
      </c>
      <c r="AL50" s="25">
        <v>417.65679453159402</v>
      </c>
      <c r="AM50" s="25">
        <v>42.905887573835003</v>
      </c>
      <c r="AN50" s="25">
        <v>184.84731483262701</v>
      </c>
      <c r="AO50" s="25">
        <v>48486.818557496597</v>
      </c>
      <c r="AP50" s="25">
        <v>27.624355596936599</v>
      </c>
      <c r="AQ50" s="25">
        <v>10.195421938844801</v>
      </c>
      <c r="AR50" s="25">
        <v>4753.6243900421996</v>
      </c>
      <c r="AS50" s="25">
        <v>21.403598917916199</v>
      </c>
      <c r="AT50" s="25">
        <v>401.83514201334702</v>
      </c>
      <c r="AU50" s="25">
        <v>63.072332313046303</v>
      </c>
      <c r="AV50" s="25">
        <v>166.76813469585599</v>
      </c>
      <c r="AW50" s="25">
        <v>1004.69064662021</v>
      </c>
      <c r="AX50" s="25">
        <v>1681.04707727038</v>
      </c>
      <c r="AY50" s="25">
        <v>115.683196814062</v>
      </c>
      <c r="AZ50" s="25">
        <v>36.409061656787003</v>
      </c>
      <c r="BA50" s="25">
        <f t="shared" si="0"/>
        <v>58533.720382016902</v>
      </c>
      <c r="BB50" s="25">
        <f t="shared" si="3"/>
        <v>10046.901824520304</v>
      </c>
      <c r="BD50" s="25">
        <f t="shared" si="5"/>
        <v>-127182.96162798308</v>
      </c>
      <c r="BE50" s="25">
        <f t="shared" si="5"/>
        <v>-21784.515195479697</v>
      </c>
      <c r="BG50" s="22">
        <f t="shared" si="4"/>
        <v>0.3154251483043265</v>
      </c>
      <c r="BH50" s="22">
        <f t="shared" si="4"/>
        <v>0.31592759818165378</v>
      </c>
      <c r="BJ50" s="79">
        <v>0.29576347115019536</v>
      </c>
      <c r="BK50" s="79">
        <v>0.30274395425448136</v>
      </c>
      <c r="BL50" s="79"/>
      <c r="BM50" s="79"/>
    </row>
    <row r="51" spans="1:65" x14ac:dyDescent="0.25">
      <c r="A51" s="27" t="s">
        <v>50</v>
      </c>
      <c r="B51" s="25">
        <v>541438.88933000003</v>
      </c>
      <c r="C51" s="25">
        <v>61072.443342999999</v>
      </c>
      <c r="D51" s="25"/>
      <c r="E51" s="25"/>
      <c r="F51" s="27" t="s">
        <v>50</v>
      </c>
      <c r="G51" s="25">
        <v>3181.47413173718</v>
      </c>
      <c r="H51" s="25">
        <v>3388.45092412242</v>
      </c>
      <c r="I51" s="25">
        <v>105.04515859499401</v>
      </c>
      <c r="J51" s="25">
        <v>243.87647227412199</v>
      </c>
      <c r="K51" s="25">
        <v>2369.4488743751199</v>
      </c>
      <c r="L51" s="25">
        <v>158.55876089220999</v>
      </c>
      <c r="M51" s="25">
        <v>991.17063608855904</v>
      </c>
      <c r="N51" s="25">
        <v>544578.37195504701</v>
      </c>
      <c r="O51" s="25">
        <v>61352.591830817299</v>
      </c>
      <c r="P51" s="25">
        <v>483225.78012423002</v>
      </c>
      <c r="Q51" s="25">
        <v>336.20385213600201</v>
      </c>
      <c r="R51" s="25">
        <v>69.652282610492904</v>
      </c>
      <c r="S51" s="25">
        <v>34617.124454328499</v>
      </c>
      <c r="T51" s="25">
        <v>95.763962190732897</v>
      </c>
      <c r="U51" s="25">
        <v>1481.0517927434801</v>
      </c>
      <c r="V51" s="25">
        <v>142.736096386073</v>
      </c>
      <c r="W51" s="25">
        <v>387.24560073193402</v>
      </c>
      <c r="X51" s="25">
        <v>3706.8926353500001</v>
      </c>
      <c r="Y51" s="25">
        <v>9362.3044203773097</v>
      </c>
      <c r="Z51" s="25">
        <v>517.86674338751197</v>
      </c>
      <c r="AA51" s="25">
        <v>197.725032490616</v>
      </c>
      <c r="AB51" s="27"/>
      <c r="AC51" s="49">
        <f t="shared" si="2"/>
        <v>5.7984062225968098E-3</v>
      </c>
      <c r="AD51" s="49">
        <f t="shared" si="2"/>
        <v>4.5871504803550595E-3</v>
      </c>
      <c r="AE51" s="27"/>
      <c r="AF51" s="25">
        <v>56</v>
      </c>
      <c r="AG51" s="25" t="s">
        <v>50</v>
      </c>
      <c r="AH51" s="25">
        <v>1612.7600709119399</v>
      </c>
      <c r="AI51" s="25">
        <v>1656.9402157504501</v>
      </c>
      <c r="AJ51" s="25">
        <v>54.599727572516102</v>
      </c>
      <c r="AK51" s="25">
        <v>143.343036258947</v>
      </c>
      <c r="AL51" s="25">
        <v>1178.8099757339401</v>
      </c>
      <c r="AM51" s="25">
        <v>86.239579666459306</v>
      </c>
      <c r="AN51" s="25">
        <v>501.29548881829402</v>
      </c>
      <c r="AO51" s="25">
        <v>239755.988690272</v>
      </c>
      <c r="AP51" s="25">
        <v>164.23643556479499</v>
      </c>
      <c r="AQ51" s="25">
        <v>34.870668267550798</v>
      </c>
      <c r="AR51" s="25">
        <v>17293.345439741101</v>
      </c>
      <c r="AS51" s="25">
        <v>52.298800669617698</v>
      </c>
      <c r="AT51" s="25">
        <v>778.87836238501802</v>
      </c>
      <c r="AU51" s="25">
        <v>85.656046262542802</v>
      </c>
      <c r="AV51" s="25">
        <v>233.63493467883399</v>
      </c>
      <c r="AW51" s="25">
        <v>1949.27995277537</v>
      </c>
      <c r="AX51" s="25">
        <v>4709.3979372149797</v>
      </c>
      <c r="AY51" s="25">
        <v>273.63327269006999</v>
      </c>
      <c r="AZ51" s="25">
        <v>98.183555736774906</v>
      </c>
      <c r="BA51" s="25">
        <f t="shared" si="0"/>
        <v>270663.39219097124</v>
      </c>
      <c r="BB51" s="25">
        <f t="shared" si="3"/>
        <v>30907.403500699234</v>
      </c>
      <c r="BD51" s="25">
        <f t="shared" si="5"/>
        <v>-270775.4971390288</v>
      </c>
      <c r="BE51" s="25">
        <f t="shared" si="5"/>
        <v>-30165.039842300765</v>
      </c>
      <c r="BG51" s="22">
        <f t="shared" si="4"/>
        <v>0.49701458252791852</v>
      </c>
      <c r="BH51" s="22">
        <f t="shared" si="4"/>
        <v>0.50376687566725586</v>
      </c>
      <c r="BJ51" s="79">
        <v>0.48621812800006542</v>
      </c>
      <c r="BK51" s="79">
        <v>0.50030858665871158</v>
      </c>
      <c r="BL51" s="79"/>
      <c r="BM51" s="79"/>
    </row>
    <row r="52" spans="1:65" x14ac:dyDescent="0.25">
      <c r="B52" s="25"/>
      <c r="C52" s="25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49"/>
      <c r="AD52" s="49"/>
      <c r="AE52" s="27"/>
      <c r="BG52" s="22"/>
      <c r="BH52" s="22"/>
    </row>
    <row r="53" spans="1:65" x14ac:dyDescent="0.25">
      <c r="B53" s="25"/>
      <c r="C53" s="25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49"/>
      <c r="AD53" s="49"/>
      <c r="AE53" s="27"/>
      <c r="BG53" s="22"/>
      <c r="BH53" s="22"/>
    </row>
    <row r="54" spans="1:65" x14ac:dyDescent="0.25">
      <c r="A54" s="25" t="s">
        <v>229</v>
      </c>
      <c r="B54" s="25">
        <v>14423.79639</v>
      </c>
      <c r="C54" s="25">
        <v>2063.2435952999999</v>
      </c>
      <c r="F54" s="27" t="s">
        <v>51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/>
      <c r="AC54" s="49">
        <f t="shared" si="2"/>
        <v>-1</v>
      </c>
      <c r="AD54" s="49">
        <f t="shared" si="2"/>
        <v>-1</v>
      </c>
      <c r="AE54" s="27"/>
      <c r="BG54" s="22"/>
      <c r="BH54" s="22"/>
    </row>
    <row r="55" spans="1:65" x14ac:dyDescent="0.25">
      <c r="A55" s="25" t="s">
        <v>1</v>
      </c>
      <c r="B55" s="25">
        <v>103385.54571000001</v>
      </c>
      <c r="C55" s="25">
        <v>11350.299607000001</v>
      </c>
      <c r="F55" s="88" t="s">
        <v>1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C55" s="49">
        <f t="shared" si="2"/>
        <v>-1</v>
      </c>
      <c r="AD55" s="49">
        <f t="shared" si="2"/>
        <v>-1</v>
      </c>
      <c r="AF55" s="25">
        <v>2</v>
      </c>
      <c r="AG55" s="25" t="s">
        <v>1</v>
      </c>
      <c r="AH55" s="25">
        <v>8.8251599139198103</v>
      </c>
      <c r="AI55" s="25">
        <v>13.358595023125099</v>
      </c>
      <c r="AJ55" s="25">
        <v>0.26146610081202398</v>
      </c>
      <c r="AK55" s="25">
        <v>0.23642659577675901</v>
      </c>
      <c r="AL55" s="25">
        <v>7.9641745343119599</v>
      </c>
      <c r="AM55" s="25">
        <v>0.375788713626455</v>
      </c>
      <c r="AN55" s="25">
        <v>3.0873973462219499</v>
      </c>
      <c r="AO55" s="25">
        <v>1723.68737701089</v>
      </c>
      <c r="AP55" s="25">
        <v>1.2769438300604801</v>
      </c>
      <c r="AQ55" s="25">
        <v>0.22361107593746801</v>
      </c>
      <c r="AR55" s="25">
        <v>113.32714053639999</v>
      </c>
      <c r="AS55" s="25">
        <v>0.10402811478769</v>
      </c>
      <c r="AT55" s="25">
        <v>4.2413993491219397</v>
      </c>
      <c r="AU55" s="25">
        <v>0.11155632788610199</v>
      </c>
      <c r="AV55" s="25">
        <v>0.26916706733374401</v>
      </c>
      <c r="AW55" s="25">
        <v>10.6213888039451</v>
      </c>
      <c r="AX55" s="25">
        <v>28.168444318974899</v>
      </c>
      <c r="AY55" s="25">
        <v>1.4542246278391699</v>
      </c>
      <c r="AZ55" s="25">
        <v>0.66777817150011498</v>
      </c>
      <c r="BA55" s="88">
        <f>BB55+AO55</f>
        <v>1918.2620674624709</v>
      </c>
      <c r="BB55" s="88">
        <f>SUM(AH55:AZ55)-AO55</f>
        <v>194.57469045158086</v>
      </c>
      <c r="BD55" s="88">
        <f>BA55-B55</f>
        <v>-101467.28364253753</v>
      </c>
      <c r="BE55" s="88">
        <f>BB55-C55</f>
        <v>-11155.724916548421</v>
      </c>
      <c r="BF55" s="87"/>
      <c r="BG55" s="79" t="e">
        <f>BA55/N55</f>
        <v>#DIV/0!</v>
      </c>
      <c r="BH55" s="79" t="e">
        <f>BB55/O55</f>
        <v>#DIV/0!</v>
      </c>
      <c r="BJ55" s="79">
        <v>0.17966563083037398</v>
      </c>
      <c r="BK55" s="79">
        <v>0.17518758758900088</v>
      </c>
    </row>
    <row r="56" spans="1:65" x14ac:dyDescent="0.25">
      <c r="A56" s="25" t="s">
        <v>11</v>
      </c>
      <c r="B56" s="25">
        <v>18666.873933999999</v>
      </c>
      <c r="C56" s="25">
        <v>2496.8424178999999</v>
      </c>
      <c r="F56" s="27" t="s">
        <v>11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C56" s="49">
        <f t="shared" si="2"/>
        <v>-1</v>
      </c>
      <c r="AD56" s="49">
        <f t="shared" si="2"/>
        <v>-1</v>
      </c>
      <c r="BG56" s="22"/>
      <c r="BH56" s="22"/>
    </row>
    <row r="57" spans="1:65" x14ac:dyDescent="0.25">
      <c r="A57" s="25" t="s">
        <v>58</v>
      </c>
      <c r="B57" s="25">
        <v>1178161.7442000001</v>
      </c>
      <c r="C57" s="25">
        <v>163254.40174</v>
      </c>
      <c r="F57" s="27" t="s">
        <v>58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C57" s="49">
        <f>(N57-B57)/(B57+1E-50)</f>
        <v>-1</v>
      </c>
      <c r="AD57" s="49">
        <f>(O57-C57)/(C57+1E-50)</f>
        <v>-1</v>
      </c>
      <c r="AF57" s="25">
        <v>72</v>
      </c>
      <c r="AG57" s="25" t="s">
        <v>58</v>
      </c>
      <c r="AH57" s="25">
        <v>9.8869325588457198</v>
      </c>
      <c r="AI57" s="25">
        <v>14.888190594501699</v>
      </c>
      <c r="AJ57" s="25">
        <v>0.289562009915243</v>
      </c>
      <c r="AK57" s="25">
        <v>0.20181196606426899</v>
      </c>
      <c r="AL57" s="25">
        <v>8.8564106961712206</v>
      </c>
      <c r="AM57" s="25">
        <v>0.41067604286945403</v>
      </c>
      <c r="AN57" s="25">
        <v>3.43209956772625</v>
      </c>
      <c r="AO57" s="25">
        <v>1949.7067599296499</v>
      </c>
      <c r="AP57" s="25">
        <v>1.4175096853869</v>
      </c>
      <c r="AQ57" s="25">
        <v>0.25073088108911101</v>
      </c>
      <c r="AR57" s="25">
        <v>126.88808928429999</v>
      </c>
      <c r="AS57" s="25">
        <v>0.11500916965451299</v>
      </c>
      <c r="AT57" s="25">
        <v>4.5633491531480104</v>
      </c>
      <c r="AU57" s="25">
        <v>0.11050668924144701</v>
      </c>
      <c r="AV57" s="25">
        <v>0.26863601365766898</v>
      </c>
      <c r="AW57" s="25">
        <v>11.428955508395999</v>
      </c>
      <c r="AX57" s="25">
        <v>31.4193126987665</v>
      </c>
      <c r="AY57" s="25">
        <v>1.6006432059220901</v>
      </c>
      <c r="AZ57" s="25">
        <v>0.74197319103404802</v>
      </c>
      <c r="BA57" s="88">
        <f>BB57+AO57</f>
        <v>2166.47715884634</v>
      </c>
      <c r="BB57" s="88">
        <f>SUM(AH57:AZ57)-AO57</f>
        <v>216.77039891669006</v>
      </c>
      <c r="BC57" s="88"/>
      <c r="BD57" s="88">
        <f>BA57-B57</f>
        <v>-1175995.2670411537</v>
      </c>
      <c r="BE57" s="88">
        <f>BB57-C57</f>
        <v>-163037.63134108332</v>
      </c>
      <c r="BF57" s="87"/>
      <c r="BG57" s="79" t="e">
        <f>BA57/N57</f>
        <v>#DIV/0!</v>
      </c>
      <c r="BH57" s="79" t="e">
        <f>BB57/O57</f>
        <v>#DIV/0!</v>
      </c>
      <c r="BI57" s="87"/>
      <c r="BJ57" s="79"/>
      <c r="BK57" s="79"/>
    </row>
    <row r="58" spans="1:65" x14ac:dyDescent="0.25">
      <c r="A58" s="25" t="s">
        <v>176</v>
      </c>
      <c r="B58" s="25">
        <v>1858.2625404</v>
      </c>
      <c r="C58" s="25">
        <v>265.57350587000002</v>
      </c>
      <c r="F58" s="27" t="s">
        <v>176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C58" s="49">
        <f>(N58-B58)/(B58+1E-50)</f>
        <v>-1</v>
      </c>
      <c r="AD58" s="49">
        <f>(O58-C58)/(C58+1E-50)</f>
        <v>-1</v>
      </c>
      <c r="BG58" s="22"/>
      <c r="BH58" s="22"/>
    </row>
    <row r="59" spans="1:65" x14ac:dyDescent="0.25">
      <c r="A59" s="25" t="s">
        <v>230</v>
      </c>
      <c r="B59" s="25"/>
      <c r="C59" s="25"/>
    </row>
    <row r="60" spans="1:65" x14ac:dyDescent="0.25">
      <c r="A60" s="25"/>
      <c r="B60" s="25"/>
      <c r="C60" s="25"/>
    </row>
    <row r="61" spans="1:65" s="87" customFormat="1" x14ac:dyDescent="0.25">
      <c r="A61" s="2" t="s">
        <v>450</v>
      </c>
      <c r="B61" s="88">
        <f>SUM(B1:B59)</f>
        <v>16751875.241279906</v>
      </c>
      <c r="C61" s="88">
        <f>SUM(C1:C59)</f>
        <v>2332375.9796352</v>
      </c>
      <c r="G61" s="88">
        <f>SUM(G1:G59)</f>
        <v>119213.97990006417</v>
      </c>
      <c r="H61" s="88">
        <f t="shared" ref="H61:AA61" si="6">SUM(H1:H59)</f>
        <v>105999.81221707787</v>
      </c>
      <c r="I61" s="88">
        <f t="shared" si="6"/>
        <v>3685.7873943475643</v>
      </c>
      <c r="J61" s="88">
        <f t="shared" si="6"/>
        <v>15742.126563250034</v>
      </c>
      <c r="K61" s="88">
        <f t="shared" si="6"/>
        <v>90986.991309038203</v>
      </c>
      <c r="L61" s="88">
        <f t="shared" si="6"/>
        <v>6799.5477164808599</v>
      </c>
      <c r="M61" s="88">
        <f t="shared" si="6"/>
        <v>37876.195057190023</v>
      </c>
      <c r="N61" s="88">
        <f t="shared" si="6"/>
        <v>15490404.830365608</v>
      </c>
      <c r="O61" s="88">
        <f t="shared" si="6"/>
        <v>2157328.4766156268</v>
      </c>
      <c r="P61" s="88">
        <f t="shared" si="6"/>
        <v>13333076.353749977</v>
      </c>
      <c r="Q61" s="88">
        <f t="shared" si="6"/>
        <v>8806.8781635851392</v>
      </c>
      <c r="R61" s="88">
        <f t="shared" si="6"/>
        <v>2320.1993768846455</v>
      </c>
      <c r="S61" s="88">
        <f t="shared" si="6"/>
        <v>1110075.5257411646</v>
      </c>
      <c r="T61" s="88">
        <f t="shared" si="6"/>
        <v>3383.6506660704199</v>
      </c>
      <c r="U61" s="88">
        <f t="shared" si="6"/>
        <v>68885.122642305432</v>
      </c>
      <c r="V61" s="88">
        <f t="shared" si="6"/>
        <v>8165.6212521403986</v>
      </c>
      <c r="W61" s="88">
        <f t="shared" si="6"/>
        <v>21292.855497946242</v>
      </c>
      <c r="X61" s="88">
        <f t="shared" si="6"/>
        <v>172292.61404714562</v>
      </c>
      <c r="Y61" s="88">
        <f t="shared" si="6"/>
        <v>353786.96849770378</v>
      </c>
      <c r="Z61" s="88">
        <f t="shared" si="6"/>
        <v>20162.314048170956</v>
      </c>
      <c r="AA61" s="88">
        <f t="shared" si="6"/>
        <v>7852.2865250604773</v>
      </c>
      <c r="AB61" s="88"/>
      <c r="AC61" s="88"/>
      <c r="AD61" s="88"/>
      <c r="AE61" s="88"/>
      <c r="AF61" s="88"/>
      <c r="AG61" s="88"/>
      <c r="AH61" s="88">
        <f t="shared" ref="AH61:BB61" si="7">SUM(AH1:AH59)</f>
        <v>50409.764267263236</v>
      </c>
      <c r="AI61" s="88">
        <f t="shared" si="7"/>
        <v>43067.759126655481</v>
      </c>
      <c r="AJ61" s="88">
        <f t="shared" si="7"/>
        <v>1579.1516086519296</v>
      </c>
      <c r="AK61" s="88">
        <f t="shared" si="7"/>
        <v>7210.2890089357224</v>
      </c>
      <c r="AL61" s="88">
        <f t="shared" si="7"/>
        <v>37998.743300008166</v>
      </c>
      <c r="AM61" s="88">
        <f t="shared" si="7"/>
        <v>3084.8202768456895</v>
      </c>
      <c r="AN61" s="88">
        <f t="shared" si="7"/>
        <v>16045.503812625724</v>
      </c>
      <c r="AO61" s="88">
        <f t="shared" si="7"/>
        <v>5526960.1600548318</v>
      </c>
      <c r="AP61" s="88">
        <f t="shared" si="7"/>
        <v>3466.0886447928542</v>
      </c>
      <c r="AQ61" s="88">
        <f t="shared" si="7"/>
        <v>969.97630000564436</v>
      </c>
      <c r="AR61" s="88">
        <f t="shared" si="7"/>
        <v>460277.88360816543</v>
      </c>
      <c r="AS61" s="88">
        <f t="shared" si="7"/>
        <v>1492.2274579128075</v>
      </c>
      <c r="AT61" s="88">
        <f t="shared" si="7"/>
        <v>29983.631258260564</v>
      </c>
      <c r="AU61" s="88">
        <f t="shared" si="7"/>
        <v>3934.7382538988427</v>
      </c>
      <c r="AV61" s="88">
        <f t="shared" si="7"/>
        <v>10363.140728549923</v>
      </c>
      <c r="AW61" s="88">
        <f t="shared" si="7"/>
        <v>74994.077898790492</v>
      </c>
      <c r="AX61" s="88">
        <f t="shared" si="7"/>
        <v>148596.36819652922</v>
      </c>
      <c r="AY61" s="88">
        <f t="shared" si="7"/>
        <v>8916.9418196091428</v>
      </c>
      <c r="AZ61" s="88">
        <f t="shared" si="7"/>
        <v>3276.0167718659386</v>
      </c>
      <c r="BA61" s="88">
        <f t="shared" si="7"/>
        <v>6432627.2823941978</v>
      </c>
      <c r="BB61" s="88">
        <f t="shared" si="7"/>
        <v>905667.12233936682</v>
      </c>
      <c r="BC61" s="88"/>
      <c r="BD61" s="88"/>
      <c r="BE61" s="88"/>
    </row>
    <row r="62" spans="1:65" x14ac:dyDescent="0.25">
      <c r="A62" s="2" t="s">
        <v>56</v>
      </c>
      <c r="B62" s="1">
        <f>SUM(B3:B51)</f>
        <v>15435379.018505504</v>
      </c>
      <c r="C62" s="1">
        <f>SUM(C3:C51)</f>
        <v>2152945.6187691302</v>
      </c>
      <c r="G62" s="1">
        <f t="shared" ref="G62:AA62" si="8">SUM(G3:G56)-G55-G56-G54</f>
        <v>119213.97990006417</v>
      </c>
      <c r="H62" s="1">
        <f t="shared" si="8"/>
        <v>105999.81221707787</v>
      </c>
      <c r="I62" s="1">
        <f t="shared" si="8"/>
        <v>3685.7873943475643</v>
      </c>
      <c r="J62" s="1">
        <f t="shared" si="8"/>
        <v>15742.126563250034</v>
      </c>
      <c r="K62" s="1">
        <f t="shared" si="8"/>
        <v>90986.991309038203</v>
      </c>
      <c r="L62" s="1">
        <f t="shared" si="8"/>
        <v>6799.5477164808599</v>
      </c>
      <c r="M62" s="1">
        <f t="shared" si="8"/>
        <v>37876.195057190023</v>
      </c>
      <c r="N62" s="1">
        <f t="shared" si="8"/>
        <v>15490404.830365608</v>
      </c>
      <c r="O62" s="1">
        <f t="shared" si="8"/>
        <v>2157328.4766156268</v>
      </c>
      <c r="P62" s="1">
        <f t="shared" si="8"/>
        <v>13333076.353749977</v>
      </c>
      <c r="Q62" s="1">
        <f t="shared" si="8"/>
        <v>8806.8781635851392</v>
      </c>
      <c r="R62" s="1">
        <f t="shared" si="8"/>
        <v>2320.1993768846455</v>
      </c>
      <c r="S62" s="1">
        <f t="shared" si="8"/>
        <v>1110075.5257411646</v>
      </c>
      <c r="T62" s="1">
        <f t="shared" si="8"/>
        <v>3383.6506660704199</v>
      </c>
      <c r="U62" s="1">
        <f t="shared" si="8"/>
        <v>68885.122642305432</v>
      </c>
      <c r="V62" s="1">
        <f t="shared" si="8"/>
        <v>8165.6212521403986</v>
      </c>
      <c r="W62" s="1">
        <f t="shared" si="8"/>
        <v>21292.855497946242</v>
      </c>
      <c r="X62" s="1">
        <f t="shared" si="8"/>
        <v>172292.61404714562</v>
      </c>
      <c r="Y62" s="1">
        <f t="shared" si="8"/>
        <v>353786.96849770378</v>
      </c>
      <c r="Z62" s="1">
        <f t="shared" si="8"/>
        <v>20162.314048170956</v>
      </c>
      <c r="AA62" s="1">
        <f t="shared" si="8"/>
        <v>7852.2865250604773</v>
      </c>
      <c r="AB62" s="1"/>
      <c r="AE62" s="1"/>
      <c r="AH62" s="1">
        <f t="shared" ref="AH62:BB62" si="9">SUM(AH3:AH56)-AH55-AH56-AH54</f>
        <v>50391.052174790471</v>
      </c>
      <c r="AI62" s="1">
        <f t="shared" si="9"/>
        <v>43039.512341037851</v>
      </c>
      <c r="AJ62" s="1">
        <f t="shared" si="9"/>
        <v>1578.6005805412024</v>
      </c>
      <c r="AK62" s="1">
        <f t="shared" si="9"/>
        <v>7209.8507703738815</v>
      </c>
      <c r="AL62" s="1">
        <f t="shared" si="9"/>
        <v>37981.922714777684</v>
      </c>
      <c r="AM62" s="1">
        <f t="shared" si="9"/>
        <v>3084.0338120891934</v>
      </c>
      <c r="AN62" s="1">
        <f t="shared" si="9"/>
        <v>16038.984315711776</v>
      </c>
      <c r="AO62" s="1">
        <f t="shared" si="9"/>
        <v>5523286.7659178916</v>
      </c>
      <c r="AP62" s="1">
        <f t="shared" si="9"/>
        <v>3463.3941912774067</v>
      </c>
      <c r="AQ62" s="1">
        <f t="shared" si="9"/>
        <v>969.50195804861778</v>
      </c>
      <c r="AR62" s="1">
        <f t="shared" si="9"/>
        <v>460037.66837834474</v>
      </c>
      <c r="AS62" s="1">
        <f t="shared" si="9"/>
        <v>1492.0084206283652</v>
      </c>
      <c r="AT62" s="1">
        <f t="shared" si="9"/>
        <v>29974.826509758295</v>
      </c>
      <c r="AU62" s="1">
        <f t="shared" si="9"/>
        <v>3934.5161908817149</v>
      </c>
      <c r="AV62" s="1">
        <f t="shared" si="9"/>
        <v>10362.602925468931</v>
      </c>
      <c r="AW62" s="1">
        <f t="shared" si="9"/>
        <v>74972.027554478147</v>
      </c>
      <c r="AX62" s="1">
        <f t="shared" si="9"/>
        <v>148536.78043951147</v>
      </c>
      <c r="AY62" s="1">
        <f t="shared" si="9"/>
        <v>8913.886951775381</v>
      </c>
      <c r="AZ62" s="1">
        <f t="shared" si="9"/>
        <v>3274.6070205034043</v>
      </c>
      <c r="BA62" s="1">
        <f t="shared" si="9"/>
        <v>6428542.5431678891</v>
      </c>
      <c r="BB62" s="1">
        <f t="shared" si="9"/>
        <v>905255.77724999853</v>
      </c>
      <c r="BD62" s="1">
        <f>AO62-B62</f>
        <v>-9912092.2525876127</v>
      </c>
      <c r="BE62" s="1" t="e">
        <f>#REF!-C62</f>
        <v>#REF!</v>
      </c>
      <c r="BG62" s="23">
        <f>BD62/B62</f>
        <v>-0.64216707867710843</v>
      </c>
      <c r="BH62" s="23" t="e">
        <f>BE62/C62</f>
        <v>#REF!</v>
      </c>
    </row>
    <row r="63" spans="1:65" s="87" customFormat="1" x14ac:dyDescent="0.25">
      <c r="A63" s="87" t="s">
        <v>238</v>
      </c>
      <c r="B63" s="88">
        <f>+B3+B5+B8+B9+B10+B11+B12+B14+B15+B16+B17+B18+B19+B20+B21+B22+B23+B24+B25+B26+B28+B30+B31+B33+B34+B35+B36+B37+B39+B40+B41+B42+B43+B44+B46+B47+B49+B50</f>
        <v>11671655.673225503</v>
      </c>
      <c r="C63" s="88">
        <f>+C3+C5+C8+C9+C10+C11+C12+C14+C15+C16+C17+C18+C19+C20+C21+C22+C23+C24+C25+C26+C28+C30+C31+C33+C34+C35+C36+C37+C39+C40+C41+C42+C43+C44+C46+C47+C49+C50</f>
        <v>1675696.5441991296</v>
      </c>
      <c r="G63" s="88">
        <f t="shared" ref="G63:AA63" si="10">+G3+G5+G8+G9+G10+G11+G12+G14+G15+G16+G17+G18+G19+G20+G21+G22+G23+G24+G25+G26+G28+G30+G31+G33+G34+G35+G36+G37+G39+G40+G41+G42+G43+G44+G46+G47+G49+G50</f>
        <v>93714.215979254266</v>
      </c>
      <c r="H63" s="88">
        <f t="shared" si="10"/>
        <v>81139.003697536711</v>
      </c>
      <c r="I63" s="88">
        <f t="shared" si="10"/>
        <v>2873.1461602123009</v>
      </c>
      <c r="J63" s="88">
        <f t="shared" si="10"/>
        <v>12649.018618167172</v>
      </c>
      <c r="K63" s="88">
        <f t="shared" si="10"/>
        <v>71442.37715933341</v>
      </c>
      <c r="L63" s="88">
        <f t="shared" si="10"/>
        <v>5329.4091825985788</v>
      </c>
      <c r="M63" s="88">
        <f t="shared" si="10"/>
        <v>29691.555270134497</v>
      </c>
      <c r="N63" s="88">
        <f t="shared" si="10"/>
        <v>11709936.378322769</v>
      </c>
      <c r="O63" s="88">
        <f t="shared" si="10"/>
        <v>1678678.941063578</v>
      </c>
      <c r="P63" s="88">
        <f t="shared" si="10"/>
        <v>10031257.437259192</v>
      </c>
      <c r="Q63" s="88">
        <f t="shared" si="10"/>
        <v>6659.1771251751179</v>
      </c>
      <c r="R63" s="88">
        <f t="shared" si="10"/>
        <v>1799.7675691938227</v>
      </c>
      <c r="S63" s="88">
        <f t="shared" si="10"/>
        <v>856788.32624106284</v>
      </c>
      <c r="T63" s="88">
        <f t="shared" si="10"/>
        <v>2650.4782482118799</v>
      </c>
      <c r="U63" s="88">
        <f t="shared" si="10"/>
        <v>54456.912314423047</v>
      </c>
      <c r="V63" s="88">
        <f t="shared" si="10"/>
        <v>6509.0522446490959</v>
      </c>
      <c r="W63" s="88">
        <f t="shared" si="10"/>
        <v>16932.924839858864</v>
      </c>
      <c r="X63" s="88">
        <f t="shared" si="10"/>
        <v>136199.92494955254</v>
      </c>
      <c r="Y63" s="88">
        <f t="shared" si="10"/>
        <v>277969.26633574144</v>
      </c>
      <c r="Z63" s="88">
        <f t="shared" si="10"/>
        <v>15694.017670662513</v>
      </c>
      <c r="AA63" s="88">
        <f t="shared" si="10"/>
        <v>6180.3674578095879</v>
      </c>
      <c r="AB63" s="88"/>
      <c r="AC63" s="88"/>
      <c r="AD63" s="88"/>
      <c r="AE63" s="88"/>
      <c r="AF63" s="88"/>
      <c r="AG63" s="88"/>
      <c r="AH63" s="88">
        <f t="shared" ref="AH63:BB63" si="11">+AH3+AH5+AH8+AH9+AH10+AH11+AH12+AH14+AH15+AH16+AH17+AH18+AH19+AH20+AH21+AH22+AH23+AH24+AH25+AH26+AH28+AH30+AH31+AH33+AH34+AH35+AH36+AH37+AH39+AH40+AH41+AH42+AH43+AH44+AH46+AH47+AH49+AH50</f>
        <v>37584.333362686368</v>
      </c>
      <c r="AI63" s="88">
        <f t="shared" si="11"/>
        <v>31388.377326306996</v>
      </c>
      <c r="AJ63" s="88">
        <f t="shared" si="11"/>
        <v>1160.9895746872196</v>
      </c>
      <c r="AK63" s="88">
        <f t="shared" si="11"/>
        <v>5444.3496771992077</v>
      </c>
      <c r="AL63" s="88">
        <f t="shared" si="11"/>
        <v>28414.336420587235</v>
      </c>
      <c r="AM63" s="88">
        <f t="shared" si="11"/>
        <v>2282.7298904077734</v>
      </c>
      <c r="AN63" s="88">
        <f t="shared" si="11"/>
        <v>11948.499265785722</v>
      </c>
      <c r="AO63" s="88">
        <f t="shared" si="11"/>
        <v>3942622.6039979202</v>
      </c>
      <c r="AP63" s="88">
        <f t="shared" si="11"/>
        <v>2485.6108979877636</v>
      </c>
      <c r="AQ63" s="88">
        <f t="shared" si="11"/>
        <v>714.45716551958981</v>
      </c>
      <c r="AR63" s="88">
        <f t="shared" si="11"/>
        <v>336955.03163258778</v>
      </c>
      <c r="AS63" s="88">
        <f t="shared" si="11"/>
        <v>1089.5973044838249</v>
      </c>
      <c r="AT63" s="88">
        <f t="shared" si="11"/>
        <v>22456.004039118925</v>
      </c>
      <c r="AU63" s="88">
        <f t="shared" si="11"/>
        <v>2947.140734022807</v>
      </c>
      <c r="AV63" s="88">
        <f t="shared" si="11"/>
        <v>7738.7365200009999</v>
      </c>
      <c r="AW63" s="88">
        <f t="shared" si="11"/>
        <v>56164.596185223098</v>
      </c>
      <c r="AX63" s="88">
        <f t="shared" si="11"/>
        <v>110900.0780052175</v>
      </c>
      <c r="AY63" s="88">
        <f t="shared" si="11"/>
        <v>6562.9355265780714</v>
      </c>
      <c r="AZ63" s="88">
        <f t="shared" si="11"/>
        <v>2456.4023191609981</v>
      </c>
      <c r="BA63" s="88">
        <f t="shared" si="11"/>
        <v>4611316.8098454811</v>
      </c>
      <c r="BB63" s="88">
        <f t="shared" si="11"/>
        <v>668694.20584756194</v>
      </c>
      <c r="BC63" s="88"/>
      <c r="BD63" s="88"/>
      <c r="BE63" s="88"/>
    </row>
    <row r="64" spans="1:65" x14ac:dyDescent="0.25">
      <c r="A64" s="27" t="s">
        <v>447</v>
      </c>
      <c r="G64" s="25">
        <f>SUM(G3:G58)</f>
        <v>119213.97990006417</v>
      </c>
      <c r="H64" s="88">
        <f t="shared" ref="H64:AA64" si="12">SUM(H3:H58)</f>
        <v>105999.81221707787</v>
      </c>
      <c r="I64" s="88">
        <f t="shared" si="12"/>
        <v>3685.7873943475643</v>
      </c>
      <c r="J64" s="88">
        <f t="shared" si="12"/>
        <v>15742.126563250034</v>
      </c>
      <c r="K64" s="88">
        <f t="shared" si="12"/>
        <v>90986.991309038203</v>
      </c>
      <c r="L64" s="88">
        <f t="shared" si="12"/>
        <v>6799.5477164808599</v>
      </c>
      <c r="M64" s="88">
        <f t="shared" si="12"/>
        <v>37876.195057190023</v>
      </c>
      <c r="N64" s="88">
        <f t="shared" si="12"/>
        <v>15490404.830365608</v>
      </c>
      <c r="O64" s="88">
        <f t="shared" si="12"/>
        <v>2157328.4766156268</v>
      </c>
      <c r="P64" s="88">
        <f t="shared" si="12"/>
        <v>13333076.353749977</v>
      </c>
      <c r="Q64" s="88">
        <f t="shared" si="12"/>
        <v>8806.8781635851392</v>
      </c>
      <c r="R64" s="88">
        <f t="shared" si="12"/>
        <v>2320.1993768846455</v>
      </c>
      <c r="S64" s="88">
        <f t="shared" si="12"/>
        <v>1110075.5257411646</v>
      </c>
      <c r="T64" s="88">
        <f t="shared" si="12"/>
        <v>3383.6506660704199</v>
      </c>
      <c r="U64" s="88">
        <f t="shared" si="12"/>
        <v>68885.122642305432</v>
      </c>
      <c r="V64" s="88">
        <f t="shared" si="12"/>
        <v>8165.6212521403986</v>
      </c>
      <c r="W64" s="88">
        <f t="shared" si="12"/>
        <v>21292.855497946242</v>
      </c>
      <c r="X64" s="88">
        <f t="shared" si="12"/>
        <v>172292.61404714562</v>
      </c>
      <c r="Y64" s="88">
        <f t="shared" si="12"/>
        <v>353786.96849770378</v>
      </c>
      <c r="Z64" s="88">
        <f t="shared" si="12"/>
        <v>20162.314048170956</v>
      </c>
      <c r="AA64" s="88">
        <f t="shared" si="12"/>
        <v>7852.2865250604773</v>
      </c>
      <c r="AH64" s="88">
        <f t="shared" ref="AH64:BB64" si="13">SUM(AH3:AH58)</f>
        <v>50409.764267263236</v>
      </c>
      <c r="AI64" s="88">
        <f t="shared" si="13"/>
        <v>43067.759126655481</v>
      </c>
      <c r="AJ64" s="88">
        <f t="shared" si="13"/>
        <v>1579.1516086519296</v>
      </c>
      <c r="AK64" s="88">
        <f t="shared" si="13"/>
        <v>7210.2890089357224</v>
      </c>
      <c r="AL64" s="88">
        <f t="shared" si="13"/>
        <v>37998.743300008166</v>
      </c>
      <c r="AM64" s="88">
        <f t="shared" si="13"/>
        <v>3084.8202768456895</v>
      </c>
      <c r="AN64" s="88">
        <f t="shared" si="13"/>
        <v>16045.503812625724</v>
      </c>
      <c r="AO64" s="88">
        <f t="shared" si="13"/>
        <v>5526960.1600548318</v>
      </c>
      <c r="AP64" s="88">
        <f t="shared" si="13"/>
        <v>3466.0886447928542</v>
      </c>
      <c r="AQ64" s="88">
        <f t="shared" si="13"/>
        <v>969.97630000564436</v>
      </c>
      <c r="AR64" s="88">
        <f t="shared" si="13"/>
        <v>460277.88360816543</v>
      </c>
      <c r="AS64" s="88">
        <f t="shared" si="13"/>
        <v>1492.2274579128075</v>
      </c>
      <c r="AT64" s="88">
        <f t="shared" si="13"/>
        <v>29983.631258260564</v>
      </c>
      <c r="AU64" s="88">
        <f t="shared" si="13"/>
        <v>3934.7382538988427</v>
      </c>
      <c r="AV64" s="88">
        <f t="shared" si="13"/>
        <v>10363.140728549923</v>
      </c>
      <c r="AW64" s="88">
        <f t="shared" si="13"/>
        <v>74994.077898790492</v>
      </c>
      <c r="AX64" s="88">
        <f t="shared" si="13"/>
        <v>148596.36819652922</v>
      </c>
      <c r="AY64" s="88">
        <f t="shared" si="13"/>
        <v>8916.9418196091428</v>
      </c>
      <c r="AZ64" s="88">
        <f t="shared" si="13"/>
        <v>3276.0167718659386</v>
      </c>
      <c r="BA64" s="88">
        <f t="shared" si="13"/>
        <v>6432627.2823941978</v>
      </c>
      <c r="BB64" s="88">
        <f t="shared" si="13"/>
        <v>905667.12233936682</v>
      </c>
    </row>
    <row r="65" spans="2:3" x14ac:dyDescent="0.25">
      <c r="B65" s="25">
        <f>+B62+B54+B55+B56</f>
        <v>15571855.234539505</v>
      </c>
      <c r="C65" s="25">
        <f>+C62+C54+C55+C56</f>
        <v>2168856.0043893298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04DA-58B8-4777-B418-BCF83FF93384}">
  <dimension ref="A1:R68"/>
  <sheetViews>
    <sheetView zoomScale="85" zoomScaleNormal="85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I58" sqref="I58"/>
    </sheetView>
  </sheetViews>
  <sheetFormatPr defaultColWidth="9.140625" defaultRowHeight="15" x14ac:dyDescent="0.25"/>
  <cols>
    <col min="1" max="1" width="21.28515625" style="87" customWidth="1"/>
    <col min="2" max="4" width="9.140625" style="87"/>
    <col min="5" max="5" width="16.5703125" style="87" bestFit="1" customWidth="1"/>
    <col min="6" max="6" width="9.28515625" style="88" bestFit="1" customWidth="1"/>
    <col min="7" max="7" width="10" style="88" bestFit="1" customWidth="1"/>
    <col min="8" max="16384" width="9.140625" style="87"/>
  </cols>
  <sheetData>
    <row r="1" spans="1:18" x14ac:dyDescent="0.25">
      <c r="B1" s="87" t="s">
        <v>466</v>
      </c>
      <c r="E1" s="87" t="s">
        <v>462</v>
      </c>
    </row>
    <row r="2" spans="1:18" x14ac:dyDescent="0.25">
      <c r="A2" s="87" t="s">
        <v>52</v>
      </c>
      <c r="B2" s="87" t="s">
        <v>57</v>
      </c>
      <c r="E2" s="87" t="s">
        <v>226</v>
      </c>
      <c r="F2" s="88" t="s">
        <v>57</v>
      </c>
      <c r="G2" s="88" t="s">
        <v>128</v>
      </c>
      <c r="K2" s="87" t="s">
        <v>57</v>
      </c>
    </row>
    <row r="3" spans="1:18" x14ac:dyDescent="0.25">
      <c r="A3" s="88" t="s">
        <v>0</v>
      </c>
      <c r="B3" s="88">
        <v>11042.339967</v>
      </c>
      <c r="C3" s="88"/>
      <c r="D3" s="88"/>
      <c r="E3" s="87" t="s">
        <v>0</v>
      </c>
      <c r="F3" s="88">
        <v>11070.0467942371</v>
      </c>
      <c r="G3" s="88">
        <v>11070.0467942371</v>
      </c>
      <c r="I3" s="34"/>
      <c r="K3" s="79">
        <f t="shared" ref="K3:K34" si="0">IF(B3=0,"",(F3-B3)/B3)</f>
        <v>2.5091445581191629E-3</v>
      </c>
      <c r="L3" s="79"/>
      <c r="M3" s="79"/>
      <c r="N3" s="79"/>
      <c r="O3" s="79"/>
      <c r="P3" s="79"/>
      <c r="Q3" s="79"/>
      <c r="R3" s="79"/>
    </row>
    <row r="4" spans="1:18" x14ac:dyDescent="0.25">
      <c r="A4" s="88" t="s">
        <v>2</v>
      </c>
      <c r="B4" s="88">
        <v>14177.935136</v>
      </c>
      <c r="C4" s="88"/>
      <c r="D4" s="88"/>
      <c r="E4" s="87" t="s">
        <v>2</v>
      </c>
      <c r="F4" s="88">
        <v>14194.9435872506</v>
      </c>
      <c r="G4" s="88">
        <v>14194.9435872506</v>
      </c>
      <c r="I4" s="34"/>
      <c r="K4" s="79">
        <f t="shared" si="0"/>
        <v>1.199642337720457E-3</v>
      </c>
      <c r="L4" s="79"/>
      <c r="M4" s="79"/>
      <c r="N4" s="79"/>
      <c r="O4" s="79"/>
      <c r="P4" s="79"/>
      <c r="Q4" s="79"/>
      <c r="R4" s="79"/>
    </row>
    <row r="5" spans="1:18" x14ac:dyDescent="0.25">
      <c r="A5" s="88" t="s">
        <v>3</v>
      </c>
      <c r="B5" s="88">
        <v>18956.544374000001</v>
      </c>
      <c r="C5" s="88"/>
      <c r="D5" s="88"/>
      <c r="E5" s="87" t="s">
        <v>3</v>
      </c>
      <c r="F5" s="88">
        <v>19009.904356663701</v>
      </c>
      <c r="G5" s="88">
        <v>19009.904356663701</v>
      </c>
      <c r="I5" s="34"/>
      <c r="K5" s="79">
        <f t="shared" si="0"/>
        <v>2.8148581097347243E-3</v>
      </c>
      <c r="L5" s="79"/>
      <c r="M5" s="79"/>
      <c r="N5" s="79"/>
      <c r="O5" s="79"/>
      <c r="P5" s="79"/>
      <c r="Q5" s="79"/>
      <c r="R5" s="79"/>
    </row>
    <row r="6" spans="1:18" x14ac:dyDescent="0.25">
      <c r="A6" s="88" t="s">
        <v>4</v>
      </c>
      <c r="B6" s="88">
        <v>55303.999298000002</v>
      </c>
      <c r="C6" s="88"/>
      <c r="D6" s="88"/>
      <c r="E6" s="87" t="s">
        <v>4</v>
      </c>
      <c r="F6" s="88">
        <v>55479.524148681798</v>
      </c>
      <c r="G6" s="88">
        <v>55479.524148681798</v>
      </c>
      <c r="I6" s="34"/>
      <c r="K6" s="79">
        <f t="shared" si="0"/>
        <v>3.1738184021013983E-3</v>
      </c>
      <c r="L6" s="79"/>
      <c r="M6" s="79"/>
      <c r="N6" s="79"/>
      <c r="O6" s="79"/>
      <c r="P6" s="79"/>
      <c r="Q6" s="79"/>
      <c r="R6" s="79"/>
    </row>
    <row r="7" spans="1:18" x14ac:dyDescent="0.25">
      <c r="A7" s="88" t="s">
        <v>5</v>
      </c>
      <c r="B7" s="88">
        <v>17268.584242000001</v>
      </c>
      <c r="C7" s="88"/>
      <c r="D7" s="88"/>
      <c r="E7" s="87" t="s">
        <v>5</v>
      </c>
      <c r="F7" s="88">
        <v>17269.185253968601</v>
      </c>
      <c r="G7" s="88">
        <v>17269.185253968601</v>
      </c>
      <c r="I7" s="34"/>
      <c r="K7" s="79">
        <f t="shared" si="0"/>
        <v>3.4803777783821979E-5</v>
      </c>
      <c r="L7" s="79"/>
      <c r="M7" s="79"/>
      <c r="N7" s="79"/>
      <c r="O7" s="79"/>
      <c r="P7" s="79"/>
      <c r="Q7" s="79"/>
      <c r="R7" s="79"/>
    </row>
    <row r="8" spans="1:18" x14ac:dyDescent="0.25">
      <c r="A8" s="88" t="s">
        <v>6</v>
      </c>
      <c r="B8" s="88">
        <v>717.16360041999997</v>
      </c>
      <c r="C8" s="88"/>
      <c r="D8" s="88"/>
      <c r="E8" s="87" t="s">
        <v>6</v>
      </c>
      <c r="F8" s="88">
        <v>717.65411766067496</v>
      </c>
      <c r="G8" s="88">
        <v>717.65411766067496</v>
      </c>
      <c r="I8" s="34"/>
      <c r="K8" s="79">
        <f t="shared" si="0"/>
        <v>6.8396840049846802E-4</v>
      </c>
      <c r="L8" s="79"/>
      <c r="M8" s="79"/>
      <c r="N8" s="79"/>
      <c r="O8" s="79"/>
      <c r="P8" s="79"/>
      <c r="Q8" s="79"/>
      <c r="R8" s="79"/>
    </row>
    <row r="9" spans="1:18" x14ac:dyDescent="0.25">
      <c r="A9" s="88" t="s">
        <v>7</v>
      </c>
      <c r="B9" s="88">
        <v>504.30007861000001</v>
      </c>
      <c r="C9" s="88"/>
      <c r="D9" s="88"/>
      <c r="E9" s="87" t="s">
        <v>7</v>
      </c>
      <c r="F9" s="88">
        <v>504.56228731736098</v>
      </c>
      <c r="G9" s="88">
        <v>504.56228731736098</v>
      </c>
      <c r="I9" s="34"/>
      <c r="K9" s="79">
        <f t="shared" si="0"/>
        <v>5.1994579910376727E-4</v>
      </c>
      <c r="L9" s="79"/>
      <c r="M9" s="79"/>
      <c r="N9" s="79"/>
      <c r="O9" s="79"/>
      <c r="P9" s="79"/>
      <c r="Q9" s="79"/>
      <c r="R9" s="79"/>
    </row>
    <row r="10" spans="1:18" x14ac:dyDescent="0.25">
      <c r="A10" s="88" t="s">
        <v>8</v>
      </c>
      <c r="B10" s="88">
        <v>5.1550309561000001</v>
      </c>
      <c r="C10" s="88"/>
      <c r="D10" s="88"/>
      <c r="E10" s="87" t="s">
        <v>8</v>
      </c>
      <c r="F10" s="88">
        <v>5.1622908513699004</v>
      </c>
      <c r="G10" s="88">
        <v>5.1622908513699004</v>
      </c>
      <c r="I10" s="34"/>
      <c r="K10" s="79">
        <f t="shared" si="0"/>
        <v>1.4083126428774658E-3</v>
      </c>
      <c r="L10" s="79"/>
      <c r="M10" s="79"/>
      <c r="N10" s="79"/>
      <c r="O10" s="79"/>
      <c r="P10" s="79"/>
      <c r="Q10" s="79"/>
      <c r="R10" s="79"/>
    </row>
    <row r="11" spans="1:18" x14ac:dyDescent="0.25">
      <c r="A11" s="88" t="s">
        <v>9</v>
      </c>
      <c r="B11" s="88">
        <v>37315.129558000001</v>
      </c>
      <c r="C11" s="88"/>
      <c r="D11" s="88"/>
      <c r="E11" s="87" t="s">
        <v>9</v>
      </c>
      <c r="F11" s="88">
        <v>37313.0798862745</v>
      </c>
      <c r="G11" s="88">
        <v>37313.0798862745</v>
      </c>
      <c r="I11" s="34"/>
      <c r="K11" s="79">
        <f t="shared" si="0"/>
        <v>-5.4928704516892863E-5</v>
      </c>
      <c r="L11" s="79"/>
      <c r="M11" s="79"/>
      <c r="N11" s="79"/>
      <c r="O11" s="79"/>
      <c r="P11" s="79"/>
      <c r="Q11" s="79"/>
      <c r="R11" s="79"/>
    </row>
    <row r="12" spans="1:18" x14ac:dyDescent="0.25">
      <c r="A12" s="88" t="s">
        <v>10</v>
      </c>
      <c r="B12" s="88">
        <v>17590.274684</v>
      </c>
      <c r="C12" s="88"/>
      <c r="D12" s="88"/>
      <c r="E12" s="87" t="s">
        <v>10</v>
      </c>
      <c r="F12" s="88">
        <v>17622.279620119301</v>
      </c>
      <c r="G12" s="88">
        <v>17622.279620119301</v>
      </c>
      <c r="I12" s="34"/>
      <c r="K12" s="79">
        <f t="shared" si="0"/>
        <v>1.8194676714407935E-3</v>
      </c>
      <c r="L12" s="79"/>
      <c r="M12" s="79"/>
      <c r="N12" s="79"/>
      <c r="O12" s="79"/>
      <c r="P12" s="79"/>
      <c r="Q12" s="79"/>
      <c r="R12" s="79"/>
    </row>
    <row r="13" spans="1:18" x14ac:dyDescent="0.25">
      <c r="A13" s="88" t="s">
        <v>12</v>
      </c>
      <c r="B13" s="88">
        <v>23246.893208000001</v>
      </c>
      <c r="C13" s="88"/>
      <c r="D13" s="88"/>
      <c r="E13" s="87" t="s">
        <v>12</v>
      </c>
      <c r="F13" s="88">
        <v>23257.6897601415</v>
      </c>
      <c r="G13" s="88">
        <v>23257.6897601415</v>
      </c>
      <c r="I13" s="34"/>
      <c r="K13" s="79">
        <f t="shared" si="0"/>
        <v>4.6442989370224912E-4</v>
      </c>
      <c r="L13" s="79"/>
      <c r="M13" s="79"/>
      <c r="N13" s="79"/>
      <c r="O13" s="79"/>
      <c r="P13" s="79"/>
      <c r="Q13" s="79"/>
      <c r="R13" s="79"/>
    </row>
    <row r="14" spans="1:18" x14ac:dyDescent="0.25">
      <c r="A14" s="88" t="s">
        <v>13</v>
      </c>
      <c r="B14" s="88">
        <v>35242.995827999999</v>
      </c>
      <c r="C14" s="88"/>
      <c r="D14" s="88"/>
      <c r="E14" s="87" t="s">
        <v>13</v>
      </c>
      <c r="F14" s="88">
        <v>35324.785095487598</v>
      </c>
      <c r="G14" s="88">
        <v>35324.785095487598</v>
      </c>
      <c r="I14" s="34"/>
      <c r="K14" s="79">
        <f t="shared" si="0"/>
        <v>2.3207240351178697E-3</v>
      </c>
      <c r="L14" s="79"/>
      <c r="M14" s="79"/>
      <c r="N14" s="79"/>
      <c r="O14" s="79"/>
      <c r="P14" s="79"/>
      <c r="Q14" s="79"/>
      <c r="R14" s="79"/>
    </row>
    <row r="15" spans="1:18" x14ac:dyDescent="0.25">
      <c r="A15" s="88" t="s">
        <v>14</v>
      </c>
      <c r="B15" s="88">
        <v>22932.769472</v>
      </c>
      <c r="C15" s="88"/>
      <c r="D15" s="88"/>
      <c r="E15" s="87" t="s">
        <v>14</v>
      </c>
      <c r="F15" s="88">
        <v>23006.805314902598</v>
      </c>
      <c r="G15" s="88">
        <v>23006.805314902598</v>
      </c>
      <c r="I15" s="34"/>
      <c r="K15" s="79">
        <f t="shared" si="0"/>
        <v>3.2283864795742642E-3</v>
      </c>
      <c r="L15" s="79"/>
      <c r="M15" s="79"/>
      <c r="N15" s="79"/>
      <c r="O15" s="79"/>
      <c r="P15" s="79"/>
      <c r="Q15" s="79"/>
      <c r="R15" s="79"/>
    </row>
    <row r="16" spans="1:18" x14ac:dyDescent="0.25">
      <c r="A16" s="88" t="s">
        <v>15</v>
      </c>
      <c r="B16" s="88">
        <v>43416.059504999997</v>
      </c>
      <c r="C16" s="88"/>
      <c r="D16" s="88"/>
      <c r="E16" s="87" t="s">
        <v>15</v>
      </c>
      <c r="F16" s="88">
        <v>43471.668472170502</v>
      </c>
      <c r="G16" s="88">
        <v>43471.668472170502</v>
      </c>
      <c r="I16" s="34"/>
      <c r="K16" s="79">
        <f t="shared" si="0"/>
        <v>1.2808386528975694E-3</v>
      </c>
      <c r="L16" s="79"/>
      <c r="M16" s="79"/>
      <c r="N16" s="79"/>
      <c r="O16" s="79"/>
      <c r="P16" s="79"/>
      <c r="Q16" s="79"/>
      <c r="R16" s="79"/>
    </row>
    <row r="17" spans="1:18" x14ac:dyDescent="0.25">
      <c r="A17" s="88" t="s">
        <v>16</v>
      </c>
      <c r="B17" s="88">
        <v>48312.707869999998</v>
      </c>
      <c r="C17" s="88"/>
      <c r="D17" s="88"/>
      <c r="E17" s="87" t="s">
        <v>16</v>
      </c>
      <c r="F17" s="88">
        <v>48319.267067676301</v>
      </c>
      <c r="G17" s="88">
        <v>48319.267067676301</v>
      </c>
      <c r="I17" s="34"/>
      <c r="K17" s="79">
        <f t="shared" si="0"/>
        <v>1.3576547383665775E-4</v>
      </c>
      <c r="L17" s="79"/>
      <c r="M17" s="79"/>
      <c r="N17" s="79"/>
      <c r="O17" s="79"/>
      <c r="P17" s="79"/>
      <c r="Q17" s="79"/>
      <c r="R17" s="79"/>
    </row>
    <row r="18" spans="1:18" x14ac:dyDescent="0.25">
      <c r="A18" s="88" t="s">
        <v>17</v>
      </c>
      <c r="B18" s="88">
        <v>15274.348319000001</v>
      </c>
      <c r="C18" s="88"/>
      <c r="D18" s="88"/>
      <c r="E18" s="87" t="s">
        <v>17</v>
      </c>
      <c r="F18" s="88">
        <v>15317.936672518799</v>
      </c>
      <c r="G18" s="88">
        <v>15317.936672518799</v>
      </c>
      <c r="I18" s="34"/>
      <c r="K18" s="79">
        <f t="shared" si="0"/>
        <v>2.853696446386415E-3</v>
      </c>
      <c r="L18" s="79"/>
      <c r="M18" s="79"/>
      <c r="N18" s="79"/>
      <c r="O18" s="79"/>
      <c r="P18" s="79"/>
      <c r="Q18" s="79"/>
      <c r="R18" s="79"/>
    </row>
    <row r="19" spans="1:18" x14ac:dyDescent="0.25">
      <c r="A19" s="88" t="s">
        <v>18</v>
      </c>
      <c r="B19" s="88">
        <v>18251.440494999999</v>
      </c>
      <c r="C19" s="88"/>
      <c r="D19" s="88"/>
      <c r="E19" s="87" t="s">
        <v>18</v>
      </c>
      <c r="F19" s="88">
        <v>18373.149045431699</v>
      </c>
      <c r="G19" s="88">
        <v>18373.149045431699</v>
      </c>
      <c r="I19" s="34"/>
      <c r="K19" s="79">
        <f t="shared" si="0"/>
        <v>6.6684353196692784E-3</v>
      </c>
      <c r="L19" s="79"/>
      <c r="M19" s="79"/>
      <c r="N19" s="79"/>
      <c r="O19" s="79"/>
      <c r="P19" s="79"/>
      <c r="Q19" s="79"/>
      <c r="R19" s="79"/>
    </row>
    <row r="20" spans="1:18" x14ac:dyDescent="0.25">
      <c r="A20" s="88" t="s">
        <v>19</v>
      </c>
      <c r="B20" s="88">
        <v>2332.8648772000001</v>
      </c>
      <c r="C20" s="88"/>
      <c r="D20" s="88"/>
      <c r="E20" s="87" t="s">
        <v>19</v>
      </c>
      <c r="F20" s="88">
        <v>2334.9172334385999</v>
      </c>
      <c r="G20" s="88">
        <v>2334.9172334385999</v>
      </c>
      <c r="I20" s="34"/>
      <c r="K20" s="79">
        <f t="shared" si="0"/>
        <v>8.7975787138732005E-4</v>
      </c>
      <c r="L20" s="79"/>
      <c r="M20" s="79"/>
      <c r="N20" s="79"/>
      <c r="O20" s="79"/>
      <c r="P20" s="79"/>
      <c r="Q20" s="79"/>
      <c r="R20" s="79"/>
    </row>
    <row r="21" spans="1:18" x14ac:dyDescent="0.25">
      <c r="A21" s="88" t="s">
        <v>20</v>
      </c>
      <c r="B21" s="88">
        <v>2684.9213048000001</v>
      </c>
      <c r="C21" s="88"/>
      <c r="D21" s="88"/>
      <c r="E21" s="87" t="s">
        <v>20</v>
      </c>
      <c r="F21" s="88">
        <v>2686.7120500272799</v>
      </c>
      <c r="G21" s="88">
        <v>2686.7120500272799</v>
      </c>
      <c r="I21" s="34"/>
      <c r="K21" s="79">
        <f t="shared" si="0"/>
        <v>6.669637669001171E-4</v>
      </c>
      <c r="L21" s="79"/>
      <c r="M21" s="79"/>
      <c r="N21" s="79"/>
      <c r="O21" s="79"/>
      <c r="P21" s="79"/>
      <c r="Q21" s="79"/>
      <c r="R21" s="79"/>
    </row>
    <row r="22" spans="1:18" x14ac:dyDescent="0.25">
      <c r="A22" s="88" t="s">
        <v>129</v>
      </c>
      <c r="B22" s="88">
        <v>832.95633000999999</v>
      </c>
      <c r="C22" s="88"/>
      <c r="D22" s="88"/>
      <c r="E22" s="87" t="s">
        <v>129</v>
      </c>
      <c r="F22" s="88">
        <v>834.12442016016598</v>
      </c>
      <c r="G22" s="88">
        <v>834.12442016016598</v>
      </c>
      <c r="I22" s="34"/>
      <c r="K22" s="79">
        <f t="shared" si="0"/>
        <v>1.4023426055865033E-3</v>
      </c>
      <c r="L22" s="79"/>
      <c r="M22" s="79"/>
      <c r="N22" s="79"/>
      <c r="O22" s="79"/>
      <c r="P22" s="79"/>
      <c r="Q22" s="79"/>
      <c r="R22" s="79"/>
    </row>
    <row r="23" spans="1:18" x14ac:dyDescent="0.25">
      <c r="A23" s="88" t="s">
        <v>22</v>
      </c>
      <c r="B23" s="88">
        <v>27518.264014</v>
      </c>
      <c r="C23" s="88"/>
      <c r="D23" s="88"/>
      <c r="E23" s="87" t="s">
        <v>22</v>
      </c>
      <c r="F23" s="88">
        <v>27575.873557522398</v>
      </c>
      <c r="G23" s="88">
        <v>27575.873557522398</v>
      </c>
      <c r="I23" s="34"/>
      <c r="K23" s="79">
        <f t="shared" si="0"/>
        <v>2.0935021007534795E-3</v>
      </c>
      <c r="L23" s="79"/>
      <c r="M23" s="79"/>
      <c r="N23" s="79"/>
      <c r="O23" s="79"/>
      <c r="P23" s="79"/>
      <c r="Q23" s="79"/>
      <c r="R23" s="79"/>
    </row>
    <row r="24" spans="1:18" x14ac:dyDescent="0.25">
      <c r="A24" s="88" t="s">
        <v>23</v>
      </c>
      <c r="B24" s="88">
        <v>81167.110344000001</v>
      </c>
      <c r="C24" s="88"/>
      <c r="D24" s="88"/>
      <c r="E24" s="87" t="s">
        <v>23</v>
      </c>
      <c r="F24" s="88">
        <v>81232.470767938998</v>
      </c>
      <c r="G24" s="88">
        <v>81232.470767938998</v>
      </c>
      <c r="I24" s="34"/>
      <c r="K24" s="79">
        <f t="shared" si="0"/>
        <v>8.0525749483982361E-4</v>
      </c>
      <c r="L24" s="79"/>
      <c r="M24" s="79"/>
      <c r="N24" s="79"/>
      <c r="O24" s="79"/>
      <c r="P24" s="79"/>
      <c r="Q24" s="79"/>
      <c r="R24" s="79"/>
    </row>
    <row r="25" spans="1:18" x14ac:dyDescent="0.25">
      <c r="A25" s="88" t="s">
        <v>24</v>
      </c>
      <c r="B25" s="88">
        <v>11715.704449999999</v>
      </c>
      <c r="C25" s="88"/>
      <c r="D25" s="88"/>
      <c r="E25" s="87" t="s">
        <v>24</v>
      </c>
      <c r="F25" s="88">
        <v>11744.1834818035</v>
      </c>
      <c r="G25" s="88">
        <v>11744.1834818035</v>
      </c>
      <c r="I25" s="34"/>
      <c r="K25" s="79">
        <f t="shared" si="0"/>
        <v>2.4308424580906127E-3</v>
      </c>
      <c r="L25" s="79"/>
      <c r="M25" s="79"/>
      <c r="N25" s="79"/>
      <c r="O25" s="79"/>
      <c r="P25" s="79"/>
      <c r="Q25" s="79"/>
      <c r="R25" s="79"/>
    </row>
    <row r="26" spans="1:18" x14ac:dyDescent="0.25">
      <c r="A26" s="88" t="s">
        <v>25</v>
      </c>
      <c r="B26" s="88">
        <v>32592.474079</v>
      </c>
      <c r="C26" s="88"/>
      <c r="D26" s="88"/>
      <c r="E26" s="87" t="s">
        <v>25</v>
      </c>
      <c r="F26" s="88">
        <v>32627.118822105698</v>
      </c>
      <c r="G26" s="88">
        <v>32627.118822105698</v>
      </c>
      <c r="I26" s="34"/>
      <c r="K26" s="79">
        <f t="shared" si="0"/>
        <v>1.0629675741008228E-3</v>
      </c>
      <c r="L26" s="79"/>
      <c r="M26" s="79"/>
      <c r="N26" s="79"/>
      <c r="O26" s="79"/>
      <c r="P26" s="79"/>
      <c r="Q26" s="79"/>
      <c r="R26" s="79"/>
    </row>
    <row r="27" spans="1:18" x14ac:dyDescent="0.25">
      <c r="A27" s="88" t="s">
        <v>26</v>
      </c>
      <c r="B27" s="88">
        <v>34615.148342</v>
      </c>
      <c r="C27" s="88"/>
      <c r="D27" s="88"/>
      <c r="E27" s="87" t="s">
        <v>26</v>
      </c>
      <c r="F27" s="88">
        <v>34662.473423732699</v>
      </c>
      <c r="G27" s="88">
        <v>34662.473423732699</v>
      </c>
      <c r="I27" s="34"/>
      <c r="K27" s="79">
        <f t="shared" si="0"/>
        <v>1.3671783597494337E-3</v>
      </c>
      <c r="L27" s="79"/>
      <c r="M27" s="79"/>
      <c r="N27" s="79"/>
      <c r="O27" s="79"/>
      <c r="P27" s="79"/>
      <c r="Q27" s="79"/>
      <c r="R27" s="79"/>
    </row>
    <row r="28" spans="1:18" x14ac:dyDescent="0.25">
      <c r="A28" s="88" t="s">
        <v>27</v>
      </c>
      <c r="B28" s="88">
        <v>60679.625381999998</v>
      </c>
      <c r="C28" s="88"/>
      <c r="D28" s="88"/>
      <c r="E28" s="87" t="s">
        <v>27</v>
      </c>
      <c r="F28" s="88">
        <v>60810.607662632101</v>
      </c>
      <c r="G28" s="88">
        <v>60810.607662632101</v>
      </c>
      <c r="I28" s="34"/>
      <c r="K28" s="79">
        <f t="shared" si="0"/>
        <v>2.1585874963387167E-3</v>
      </c>
      <c r="L28" s="79"/>
      <c r="M28" s="79"/>
      <c r="N28" s="79"/>
      <c r="O28" s="79"/>
      <c r="P28" s="79"/>
      <c r="Q28" s="79"/>
      <c r="R28" s="79"/>
    </row>
    <row r="29" spans="1:18" x14ac:dyDescent="0.25">
      <c r="A29" s="88" t="s">
        <v>28</v>
      </c>
      <c r="B29" s="88">
        <v>7490.8883336999997</v>
      </c>
      <c r="C29" s="88"/>
      <c r="D29" s="88"/>
      <c r="E29" s="87" t="s">
        <v>28</v>
      </c>
      <c r="F29" s="88">
        <v>7507.4815308200596</v>
      </c>
      <c r="G29" s="88">
        <v>7507.4815308200596</v>
      </c>
      <c r="I29" s="34"/>
      <c r="K29" s="79">
        <f t="shared" si="0"/>
        <v>2.2151174040881583E-3</v>
      </c>
      <c r="L29" s="79"/>
      <c r="M29" s="79"/>
      <c r="N29" s="79"/>
      <c r="O29" s="79"/>
      <c r="P29" s="79"/>
      <c r="Q29" s="79"/>
      <c r="R29" s="79"/>
    </row>
    <row r="30" spans="1:18" x14ac:dyDescent="0.25">
      <c r="A30" s="88" t="s">
        <v>29</v>
      </c>
      <c r="B30" s="88">
        <v>748.41961261999995</v>
      </c>
      <c r="C30" s="88"/>
      <c r="D30" s="88"/>
      <c r="E30" s="87" t="s">
        <v>29</v>
      </c>
      <c r="F30" s="88">
        <v>749.06672290767494</v>
      </c>
      <c r="G30" s="88">
        <v>749.06672290767494</v>
      </c>
      <c r="I30" s="34"/>
      <c r="K30" s="79">
        <f t="shared" si="0"/>
        <v>8.6463566261932344E-4</v>
      </c>
      <c r="L30" s="79"/>
      <c r="M30" s="79"/>
      <c r="N30" s="79"/>
      <c r="O30" s="79"/>
      <c r="P30" s="79"/>
      <c r="Q30" s="79"/>
      <c r="R30" s="79"/>
    </row>
    <row r="31" spans="1:18" x14ac:dyDescent="0.25">
      <c r="A31" s="88" t="s">
        <v>30</v>
      </c>
      <c r="B31" s="88">
        <v>1357.1583788</v>
      </c>
      <c r="C31" s="88"/>
      <c r="D31" s="88"/>
      <c r="E31" s="87" t="s">
        <v>30</v>
      </c>
      <c r="F31" s="88">
        <v>1357.9992521911099</v>
      </c>
      <c r="G31" s="88">
        <v>1357.9992521911099</v>
      </c>
      <c r="I31" s="34"/>
      <c r="K31" s="79">
        <f t="shared" si="0"/>
        <v>6.1958383357834865E-4</v>
      </c>
      <c r="L31" s="79"/>
      <c r="M31" s="79"/>
      <c r="N31" s="79"/>
      <c r="O31" s="79"/>
      <c r="P31" s="79"/>
      <c r="Q31" s="79"/>
      <c r="R31" s="79"/>
    </row>
    <row r="32" spans="1:18" x14ac:dyDescent="0.25">
      <c r="A32" s="88" t="s">
        <v>31</v>
      </c>
      <c r="B32" s="88">
        <v>9263.9528456000007</v>
      </c>
      <c r="C32" s="88"/>
      <c r="D32" s="88"/>
      <c r="E32" s="87" t="s">
        <v>31</v>
      </c>
      <c r="F32" s="88">
        <v>9282.8667852102899</v>
      </c>
      <c r="G32" s="88">
        <v>9282.8667852102899</v>
      </c>
      <c r="I32" s="34"/>
      <c r="K32" s="79">
        <f t="shared" si="0"/>
        <v>2.0416705401595939E-3</v>
      </c>
      <c r="L32" s="79"/>
      <c r="M32" s="79"/>
      <c r="N32" s="79"/>
      <c r="O32" s="79"/>
      <c r="P32" s="79"/>
      <c r="Q32" s="79"/>
      <c r="R32" s="79"/>
    </row>
    <row r="33" spans="1:18" x14ac:dyDescent="0.25">
      <c r="A33" s="88" t="s">
        <v>32</v>
      </c>
      <c r="B33" s="88">
        <v>10260.379687000001</v>
      </c>
      <c r="C33" s="88"/>
      <c r="D33" s="88"/>
      <c r="E33" s="87" t="s">
        <v>32</v>
      </c>
      <c r="F33" s="88">
        <v>10279.0688280174</v>
      </c>
      <c r="G33" s="88">
        <v>10279.0688280174</v>
      </c>
      <c r="I33" s="34"/>
      <c r="K33" s="79">
        <f t="shared" si="0"/>
        <v>1.8214862985118086E-3</v>
      </c>
      <c r="L33" s="79"/>
      <c r="M33" s="79"/>
      <c r="N33" s="79"/>
      <c r="O33" s="79"/>
      <c r="P33" s="79"/>
      <c r="Q33" s="79"/>
      <c r="R33" s="79"/>
    </row>
    <row r="34" spans="1:18" x14ac:dyDescent="0.25">
      <c r="A34" s="88" t="s">
        <v>33</v>
      </c>
      <c r="B34" s="88">
        <v>13242.915224</v>
      </c>
      <c r="C34" s="88"/>
      <c r="D34" s="88"/>
      <c r="E34" s="87" t="s">
        <v>33</v>
      </c>
      <c r="F34" s="88">
        <v>13252.9718129962</v>
      </c>
      <c r="G34" s="88">
        <v>13252.9718129962</v>
      </c>
      <c r="I34" s="34"/>
      <c r="K34" s="79">
        <f t="shared" si="0"/>
        <v>7.5939389674370796E-4</v>
      </c>
      <c r="L34" s="79"/>
      <c r="M34" s="79"/>
      <c r="N34" s="79"/>
      <c r="O34" s="79"/>
      <c r="P34" s="79"/>
      <c r="Q34" s="79"/>
      <c r="R34" s="79"/>
    </row>
    <row r="35" spans="1:18" x14ac:dyDescent="0.25">
      <c r="A35" s="88" t="s">
        <v>34</v>
      </c>
      <c r="B35" s="88">
        <v>102417.19744</v>
      </c>
      <c r="C35" s="88"/>
      <c r="D35" s="88"/>
      <c r="E35" s="87" t="s">
        <v>34</v>
      </c>
      <c r="F35" s="88">
        <v>102544.763416399</v>
      </c>
      <c r="G35" s="88">
        <v>102544.763416399</v>
      </c>
      <c r="I35" s="34"/>
      <c r="K35" s="79">
        <f t="shared" ref="K35:K58" si="1">IF(B35=0,"",(F35-B35)/B35)</f>
        <v>1.2455523055464406E-3</v>
      </c>
      <c r="L35" s="79"/>
      <c r="M35" s="79"/>
      <c r="N35" s="79"/>
      <c r="O35" s="79"/>
      <c r="P35" s="79"/>
      <c r="Q35" s="79"/>
      <c r="R35" s="79"/>
    </row>
    <row r="36" spans="1:18" x14ac:dyDescent="0.25">
      <c r="A36" s="88" t="s">
        <v>35</v>
      </c>
      <c r="B36" s="88">
        <v>17612.487507999998</v>
      </c>
      <c r="C36" s="88"/>
      <c r="D36" s="88"/>
      <c r="E36" s="87" t="s">
        <v>35</v>
      </c>
      <c r="F36" s="88">
        <v>17672.6164057606</v>
      </c>
      <c r="G36" s="88">
        <v>17672.6164057606</v>
      </c>
      <c r="I36" s="34"/>
      <c r="K36" s="79">
        <f t="shared" si="1"/>
        <v>3.413992358165756E-3</v>
      </c>
      <c r="L36" s="79"/>
      <c r="M36" s="79"/>
      <c r="N36" s="79"/>
      <c r="O36" s="79"/>
      <c r="P36" s="79"/>
      <c r="Q36" s="79"/>
      <c r="R36" s="79"/>
    </row>
    <row r="37" spans="1:18" x14ac:dyDescent="0.25">
      <c r="A37" s="88" t="s">
        <v>36</v>
      </c>
      <c r="B37" s="88">
        <v>23907.290808000002</v>
      </c>
      <c r="C37" s="88"/>
      <c r="D37" s="88"/>
      <c r="E37" s="87" t="s">
        <v>36</v>
      </c>
      <c r="F37" s="88">
        <v>23937.9008636055</v>
      </c>
      <c r="G37" s="88">
        <v>23937.9008636055</v>
      </c>
      <c r="I37" s="34"/>
      <c r="K37" s="79">
        <f t="shared" si="1"/>
        <v>1.2803648833039671E-3</v>
      </c>
      <c r="L37" s="79"/>
      <c r="M37" s="79"/>
      <c r="N37" s="79"/>
      <c r="O37" s="79"/>
      <c r="P37" s="79"/>
      <c r="Q37" s="79"/>
      <c r="R37" s="79"/>
    </row>
    <row r="38" spans="1:18" x14ac:dyDescent="0.25">
      <c r="A38" s="88" t="s">
        <v>37</v>
      </c>
      <c r="B38" s="88">
        <v>9231.3170554999997</v>
      </c>
      <c r="C38" s="88"/>
      <c r="D38" s="88"/>
      <c r="E38" s="87" t="s">
        <v>37</v>
      </c>
      <c r="F38" s="88">
        <v>9305.8651856214492</v>
      </c>
      <c r="G38" s="88">
        <v>9305.8651856214492</v>
      </c>
      <c r="I38" s="34"/>
      <c r="K38" s="79">
        <f t="shared" si="1"/>
        <v>8.0755681635952346E-3</v>
      </c>
      <c r="L38" s="79"/>
      <c r="M38" s="79"/>
      <c r="N38" s="79"/>
      <c r="O38" s="79"/>
      <c r="P38" s="79"/>
      <c r="Q38" s="79"/>
      <c r="R38" s="79"/>
    </row>
    <row r="39" spans="1:18" x14ac:dyDescent="0.25">
      <c r="A39" s="88" t="s">
        <v>130</v>
      </c>
      <c r="B39" s="88">
        <v>9005.4243110999996</v>
      </c>
      <c r="C39" s="88"/>
      <c r="D39" s="88"/>
      <c r="E39" s="87" t="s">
        <v>130</v>
      </c>
      <c r="F39" s="88">
        <v>9016.4934859438799</v>
      </c>
      <c r="G39" s="88">
        <v>9016.4934859438799</v>
      </c>
      <c r="I39" s="34"/>
      <c r="K39" s="79">
        <f t="shared" si="1"/>
        <v>1.2291674952213589E-3</v>
      </c>
      <c r="L39" s="79"/>
      <c r="M39" s="79"/>
      <c r="N39" s="79"/>
      <c r="O39" s="79"/>
      <c r="P39" s="79"/>
      <c r="Q39" s="79"/>
      <c r="R39" s="79"/>
    </row>
    <row r="40" spans="1:18" x14ac:dyDescent="0.25">
      <c r="A40" s="88" t="s">
        <v>39</v>
      </c>
      <c r="B40" s="88">
        <v>138.90524923999999</v>
      </c>
      <c r="C40" s="88"/>
      <c r="D40" s="88"/>
      <c r="E40" s="87" t="s">
        <v>39</v>
      </c>
      <c r="F40" s="88">
        <v>139.06201033196001</v>
      </c>
      <c r="G40" s="88">
        <v>139.06201033196001</v>
      </c>
      <c r="I40" s="34"/>
      <c r="K40" s="79">
        <f t="shared" si="1"/>
        <v>1.1285469254597431E-3</v>
      </c>
      <c r="L40" s="79"/>
      <c r="M40" s="79"/>
      <c r="N40" s="79"/>
      <c r="O40" s="79"/>
      <c r="P40" s="79"/>
      <c r="Q40" s="79"/>
      <c r="R40" s="79"/>
    </row>
    <row r="41" spans="1:18" x14ac:dyDescent="0.25">
      <c r="A41" s="88" t="s">
        <v>40</v>
      </c>
      <c r="B41" s="88">
        <v>8202.2685402000006</v>
      </c>
      <c r="C41" s="88"/>
      <c r="D41" s="88"/>
      <c r="E41" s="87" t="s">
        <v>40</v>
      </c>
      <c r="F41" s="88">
        <v>8210.3191505481209</v>
      </c>
      <c r="G41" s="88">
        <v>8210.3191505481209</v>
      </c>
      <c r="I41" s="34"/>
      <c r="K41" s="79">
        <f t="shared" si="1"/>
        <v>9.8151021374922481E-4</v>
      </c>
      <c r="L41" s="79"/>
      <c r="M41" s="79"/>
      <c r="N41" s="79"/>
      <c r="O41" s="79"/>
      <c r="P41" s="79"/>
      <c r="Q41" s="79"/>
      <c r="R41" s="79"/>
    </row>
    <row r="42" spans="1:18" x14ac:dyDescent="0.25">
      <c r="A42" s="88" t="s">
        <v>41</v>
      </c>
      <c r="B42" s="88">
        <v>73224.920564</v>
      </c>
      <c r="C42" s="88"/>
      <c r="D42" s="88"/>
      <c r="E42" s="87" t="s">
        <v>41</v>
      </c>
      <c r="F42" s="88">
        <v>73295.100339170094</v>
      </c>
      <c r="G42" s="88">
        <v>73295.100339170094</v>
      </c>
      <c r="I42" s="34"/>
      <c r="K42" s="79">
        <f t="shared" si="1"/>
        <v>9.5841381089318807E-4</v>
      </c>
      <c r="L42" s="79"/>
      <c r="M42" s="79"/>
      <c r="N42" s="79"/>
      <c r="O42" s="79"/>
      <c r="P42" s="79"/>
      <c r="Q42" s="79"/>
      <c r="R42" s="79"/>
    </row>
    <row r="43" spans="1:18" x14ac:dyDescent="0.25">
      <c r="A43" s="88" t="s">
        <v>42</v>
      </c>
      <c r="B43" s="88">
        <v>13492.192143</v>
      </c>
      <c r="C43" s="88"/>
      <c r="D43" s="88"/>
      <c r="E43" s="87" t="s">
        <v>42</v>
      </c>
      <c r="F43" s="88">
        <v>13569.496116051299</v>
      </c>
      <c r="G43" s="88">
        <v>13569.496116051299</v>
      </c>
      <c r="I43" s="34"/>
      <c r="K43" s="79">
        <f t="shared" si="1"/>
        <v>5.729533958008886E-3</v>
      </c>
      <c r="L43" s="79"/>
      <c r="M43" s="79"/>
      <c r="N43" s="79"/>
      <c r="O43" s="79"/>
      <c r="P43" s="79"/>
      <c r="Q43" s="79"/>
      <c r="R43" s="79"/>
    </row>
    <row r="44" spans="1:18" x14ac:dyDescent="0.25">
      <c r="A44" s="88" t="s">
        <v>43</v>
      </c>
      <c r="B44" s="88">
        <v>176797.84503</v>
      </c>
      <c r="C44" s="88"/>
      <c r="D44" s="88"/>
      <c r="E44" s="87" t="s">
        <v>43</v>
      </c>
      <c r="F44" s="88">
        <v>177983.902443856</v>
      </c>
      <c r="G44" s="88">
        <v>177983.902443856</v>
      </c>
      <c r="I44" s="34"/>
      <c r="K44" s="79">
        <f t="shared" si="1"/>
        <v>6.7085513042014037E-3</v>
      </c>
      <c r="L44" s="79"/>
      <c r="M44" s="79"/>
      <c r="N44" s="79"/>
      <c r="O44" s="79"/>
      <c r="P44" s="79"/>
      <c r="Q44" s="79"/>
      <c r="R44" s="79"/>
    </row>
    <row r="45" spans="1:18" x14ac:dyDescent="0.25">
      <c r="A45" s="88" t="s">
        <v>44</v>
      </c>
      <c r="B45" s="88">
        <v>14935.589834</v>
      </c>
      <c r="C45" s="88"/>
      <c r="D45" s="88"/>
      <c r="E45" s="87" t="s">
        <v>44</v>
      </c>
      <c r="F45" s="88">
        <v>14959.8049142787</v>
      </c>
      <c r="G45" s="88">
        <v>14959.8049142787</v>
      </c>
      <c r="I45" s="34"/>
      <c r="K45" s="79">
        <f t="shared" si="1"/>
        <v>1.6213005678273129E-3</v>
      </c>
      <c r="L45" s="79"/>
      <c r="M45" s="79"/>
      <c r="N45" s="79"/>
      <c r="O45" s="79"/>
      <c r="P45" s="79"/>
      <c r="Q45" s="79"/>
      <c r="R45" s="79"/>
    </row>
    <row r="46" spans="1:18" x14ac:dyDescent="0.25">
      <c r="A46" s="88" t="s">
        <v>45</v>
      </c>
      <c r="B46" s="88">
        <v>1142.0314306</v>
      </c>
      <c r="C46" s="88"/>
      <c r="D46" s="88"/>
      <c r="E46" s="87" t="s">
        <v>45</v>
      </c>
      <c r="F46" s="88">
        <v>1143.8165676482699</v>
      </c>
      <c r="G46" s="88">
        <v>1143.8165676482699</v>
      </c>
      <c r="I46" s="34"/>
      <c r="K46" s="79">
        <f t="shared" si="1"/>
        <v>1.5631242717479693E-3</v>
      </c>
      <c r="L46" s="79"/>
      <c r="M46" s="79"/>
      <c r="N46" s="79"/>
      <c r="O46" s="79"/>
      <c r="P46" s="79"/>
      <c r="Q46" s="79"/>
      <c r="R46" s="79"/>
    </row>
    <row r="47" spans="1:18" x14ac:dyDescent="0.25">
      <c r="A47" s="88" t="s">
        <v>46</v>
      </c>
      <c r="B47" s="88">
        <v>7722.0158965000001</v>
      </c>
      <c r="C47" s="88"/>
      <c r="D47" s="88"/>
      <c r="E47" s="87" t="s">
        <v>46</v>
      </c>
      <c r="F47" s="88">
        <v>7724.0769504348</v>
      </c>
      <c r="G47" s="88">
        <v>7724.0769504348</v>
      </c>
      <c r="I47" s="34"/>
      <c r="K47" s="79">
        <f t="shared" si="1"/>
        <v>2.6690620201055284E-4</v>
      </c>
      <c r="L47" s="79"/>
      <c r="M47" s="79"/>
      <c r="N47" s="79"/>
      <c r="O47" s="79"/>
      <c r="P47" s="79"/>
      <c r="Q47" s="79"/>
      <c r="R47" s="79"/>
    </row>
    <row r="48" spans="1:18" x14ac:dyDescent="0.25">
      <c r="A48" s="88" t="s">
        <v>47</v>
      </c>
      <c r="B48" s="88">
        <v>9863.9942761999991</v>
      </c>
      <c r="C48" s="88"/>
      <c r="D48" s="88"/>
      <c r="E48" s="87" t="s">
        <v>47</v>
      </c>
      <c r="F48" s="88">
        <v>9878.1276770107506</v>
      </c>
      <c r="G48" s="88">
        <v>9878.1276770107506</v>
      </c>
      <c r="I48" s="34"/>
      <c r="K48" s="79">
        <f t="shared" si="1"/>
        <v>1.4328273532003941E-3</v>
      </c>
      <c r="L48" s="79"/>
      <c r="M48" s="79"/>
      <c r="N48" s="79"/>
      <c r="O48" s="79"/>
      <c r="P48" s="79"/>
      <c r="Q48" s="79"/>
      <c r="R48" s="79"/>
    </row>
    <row r="49" spans="1:18" x14ac:dyDescent="0.25">
      <c r="A49" s="88" t="s">
        <v>48</v>
      </c>
      <c r="B49" s="88">
        <v>3741.1373549</v>
      </c>
      <c r="C49" s="88"/>
      <c r="D49" s="88"/>
      <c r="E49" s="87" t="s">
        <v>48</v>
      </c>
      <c r="F49" s="88">
        <v>3743.3706039617</v>
      </c>
      <c r="G49" s="88">
        <v>3743.3706039617</v>
      </c>
      <c r="I49" s="34"/>
      <c r="K49" s="79">
        <f t="shared" si="1"/>
        <v>5.9694388359598258E-4</v>
      </c>
      <c r="L49" s="79"/>
      <c r="M49" s="79"/>
      <c r="N49" s="79"/>
      <c r="O49" s="79"/>
      <c r="P49" s="79"/>
      <c r="Q49" s="79"/>
      <c r="R49" s="79"/>
    </row>
    <row r="50" spans="1:18" x14ac:dyDescent="0.25">
      <c r="A50" s="88" t="s">
        <v>49</v>
      </c>
      <c r="B50" s="88">
        <v>25577.109708</v>
      </c>
      <c r="C50" s="88"/>
      <c r="D50" s="88"/>
      <c r="E50" s="87" t="s">
        <v>49</v>
      </c>
      <c r="F50" s="88">
        <v>25605.598156509401</v>
      </c>
      <c r="G50" s="88">
        <v>25605.598156509401</v>
      </c>
      <c r="I50" s="34"/>
      <c r="K50" s="79">
        <f t="shared" si="1"/>
        <v>1.1138259496337915E-3</v>
      </c>
      <c r="L50" s="79"/>
      <c r="M50" s="79"/>
      <c r="N50" s="79"/>
      <c r="O50" s="79"/>
      <c r="P50" s="79"/>
      <c r="Q50" s="79"/>
      <c r="R50" s="79"/>
    </row>
    <row r="51" spans="1:18" x14ac:dyDescent="0.25">
      <c r="A51" s="88" t="s">
        <v>50</v>
      </c>
      <c r="B51" s="88">
        <v>10313.414672999999</v>
      </c>
      <c r="C51" s="88"/>
      <c r="D51" s="88"/>
      <c r="E51" s="87" t="s">
        <v>50</v>
      </c>
      <c r="F51" s="88">
        <v>10315.113681417701</v>
      </c>
      <c r="G51" s="88">
        <v>10315.113681417701</v>
      </c>
      <c r="I51" s="34"/>
      <c r="K51" s="79">
        <f t="shared" si="1"/>
        <v>1.6473771990855031E-4</v>
      </c>
      <c r="L51" s="79"/>
      <c r="M51" s="79"/>
      <c r="N51" s="79"/>
      <c r="O51" s="79"/>
      <c r="P51" s="79"/>
      <c r="Q51" s="79"/>
      <c r="R51" s="79"/>
    </row>
    <row r="52" spans="1:18" x14ac:dyDescent="0.25">
      <c r="A52" s="88"/>
      <c r="B52" s="88"/>
      <c r="C52" s="88"/>
      <c r="D52" s="88"/>
      <c r="I52" s="34"/>
      <c r="K52" s="79" t="str">
        <f t="shared" si="1"/>
        <v/>
      </c>
      <c r="L52" s="79"/>
      <c r="O52" s="79"/>
      <c r="P52" s="79"/>
      <c r="Q52" s="79"/>
      <c r="R52" s="79"/>
    </row>
    <row r="53" spans="1:18" x14ac:dyDescent="0.25">
      <c r="B53" s="88"/>
      <c r="K53" s="79" t="str">
        <f t="shared" si="1"/>
        <v/>
      </c>
      <c r="L53" s="79"/>
      <c r="O53" s="79"/>
      <c r="P53" s="79"/>
      <c r="Q53" s="79"/>
      <c r="R53" s="79"/>
    </row>
    <row r="54" spans="1:18" x14ac:dyDescent="0.25">
      <c r="A54" s="88" t="s">
        <v>229</v>
      </c>
      <c r="B54" s="88"/>
      <c r="C54" s="88"/>
      <c r="D54" s="88"/>
      <c r="I54" s="34"/>
      <c r="K54" s="79" t="str">
        <f t="shared" si="1"/>
        <v/>
      </c>
      <c r="L54" s="79"/>
      <c r="M54" s="79"/>
      <c r="N54" s="79"/>
      <c r="O54" s="79"/>
      <c r="P54" s="79"/>
      <c r="Q54" s="79"/>
      <c r="R54" s="79"/>
    </row>
    <row r="55" spans="1:18" x14ac:dyDescent="0.25">
      <c r="A55" s="88" t="s">
        <v>1</v>
      </c>
      <c r="B55" s="88"/>
      <c r="C55" s="88"/>
      <c r="D55" s="88"/>
      <c r="I55" s="34"/>
      <c r="K55" s="79" t="str">
        <f t="shared" si="1"/>
        <v/>
      </c>
      <c r="L55" s="79"/>
      <c r="M55" s="79"/>
      <c r="N55" s="79"/>
      <c r="O55" s="79"/>
      <c r="P55" s="79"/>
      <c r="Q55" s="79"/>
      <c r="R55" s="79"/>
    </row>
    <row r="56" spans="1:18" x14ac:dyDescent="0.25">
      <c r="A56" s="88" t="s">
        <v>11</v>
      </c>
      <c r="B56" s="88"/>
      <c r="C56" s="88"/>
      <c r="D56" s="88"/>
      <c r="I56" s="34"/>
      <c r="K56" s="79" t="str">
        <f t="shared" si="1"/>
        <v/>
      </c>
      <c r="L56" s="79"/>
      <c r="M56" s="79"/>
      <c r="N56" s="79"/>
      <c r="O56" s="79"/>
      <c r="P56" s="79"/>
      <c r="Q56" s="79"/>
      <c r="R56" s="79"/>
    </row>
    <row r="57" spans="1:18" x14ac:dyDescent="0.25">
      <c r="A57" s="88" t="s">
        <v>58</v>
      </c>
      <c r="B57" s="88"/>
      <c r="C57" s="88"/>
      <c r="D57" s="88"/>
      <c r="I57" s="34"/>
      <c r="K57" s="79" t="str">
        <f t="shared" si="1"/>
        <v/>
      </c>
      <c r="L57" s="79"/>
      <c r="M57" s="79"/>
      <c r="N57" s="79"/>
      <c r="O57" s="79"/>
      <c r="P57" s="79"/>
      <c r="Q57" s="79"/>
      <c r="R57" s="79"/>
    </row>
    <row r="58" spans="1:18" x14ac:dyDescent="0.25">
      <c r="A58" s="88" t="s">
        <v>176</v>
      </c>
      <c r="B58" s="88"/>
      <c r="C58" s="88"/>
      <c r="D58" s="88"/>
      <c r="I58" s="34"/>
      <c r="K58" s="79" t="str">
        <f t="shared" si="1"/>
        <v/>
      </c>
      <c r="L58" s="79"/>
      <c r="P58" s="79"/>
      <c r="Q58" s="79"/>
      <c r="R58" s="79"/>
    </row>
    <row r="59" spans="1:18" x14ac:dyDescent="0.25">
      <c r="A59" s="88"/>
      <c r="B59" s="88"/>
      <c r="C59" s="88"/>
      <c r="D59" s="88"/>
      <c r="I59" s="34"/>
      <c r="K59" s="79"/>
      <c r="L59" s="79"/>
      <c r="P59" s="79"/>
      <c r="Q59" s="79"/>
      <c r="R59" s="79"/>
    </row>
    <row r="60" spans="1:18" x14ac:dyDescent="0.25">
      <c r="A60" s="88"/>
      <c r="B60" s="88"/>
      <c r="C60" s="88"/>
      <c r="D60" s="88"/>
      <c r="I60" s="34"/>
      <c r="K60" s="79" t="str">
        <f>IF(B60=0,"",(F60-B60)/B60)</f>
        <v/>
      </c>
      <c r="L60" s="79"/>
    </row>
    <row r="61" spans="1:18" x14ac:dyDescent="0.25">
      <c r="A61" s="1" t="s">
        <v>55</v>
      </c>
      <c r="B61" s="75">
        <f>SUM(B3:B59)</f>
        <v>1183386.5656929561</v>
      </c>
      <c r="C61" s="1"/>
      <c r="D61" s="1"/>
      <c r="E61" s="1"/>
      <c r="F61" s="75">
        <f>SUM(F3:F59)</f>
        <v>1186241.0080914076</v>
      </c>
      <c r="G61" s="75">
        <f>SUM(G3:G59)</f>
        <v>1186241.0080914076</v>
      </c>
      <c r="K61" s="79"/>
      <c r="L61" s="79"/>
      <c r="M61" s="79"/>
      <c r="N61" s="79"/>
      <c r="O61" s="79"/>
    </row>
    <row r="62" spans="1:18" x14ac:dyDescent="0.25">
      <c r="A62" s="88" t="s">
        <v>56</v>
      </c>
      <c r="B62" s="88">
        <f>SUM(B3:B51)</f>
        <v>1183386.5656929561</v>
      </c>
      <c r="F62" s="88">
        <f>SUM(F3:F51)</f>
        <v>1186241.0080914076</v>
      </c>
      <c r="G62" s="88">
        <f>SUM(G3:G51)</f>
        <v>1186241.0080914076</v>
      </c>
    </row>
    <row r="63" spans="1:18" x14ac:dyDescent="0.25">
      <c r="A63" s="87" t="s">
        <v>238</v>
      </c>
      <c r="B63" s="88">
        <f>+B3+B5+B8+B9+B11+B12+B14+B15+B16+B17+B18+B19+B20+B21+B22+B23+B24+B25+B26+B28+B30+B31+B33+B34+B35+B36+B37+B39+B40+B41+B42+B43+B44+B46+B47+B49+B50+B10</f>
        <v>977674.84844895615</v>
      </c>
      <c r="F63" s="88">
        <f>+F3+F5+F8+F9+F11+F12+F14+F15+F16+F17+F18+F19+F20+F21+F22+F23+F24+F25+F26+F28+F30+F31+F33+F34+F35+F36+F37+F39+F40+F41+F42+F43+F44+F46+F47+F49+F50+F10</f>
        <v>980127.93214327353</v>
      </c>
      <c r="G63" s="88">
        <f>+G3+G5+G8+G9+G11+G12+G14+G15+G16+G17+G18+G19+G20+G21+G22+G23+G24+G25+G26+G28+G30+G31+G33+G34+G35+G36+G37+G39+G40+G41+G42+G43+G44+G46+G47+G49+G50+G10</f>
        <v>980127.93214327353</v>
      </c>
    </row>
    <row r="66" spans="2:2" x14ac:dyDescent="0.25">
      <c r="B66" s="88"/>
    </row>
    <row r="67" spans="2:2" x14ac:dyDescent="0.25">
      <c r="B67" s="88"/>
    </row>
    <row r="68" spans="2:2" x14ac:dyDescent="0.25">
      <c r="B68" s="8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68"/>
  <sheetViews>
    <sheetView zoomScale="85" zoomScaleNormal="85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M18" sqref="M18"/>
    </sheetView>
  </sheetViews>
  <sheetFormatPr defaultColWidth="9.140625" defaultRowHeight="15" x14ac:dyDescent="0.25"/>
  <cols>
    <col min="1" max="1" width="21.28515625" style="27" customWidth="1"/>
    <col min="2" max="7" width="9.140625" style="27"/>
    <col min="8" max="8" width="16.5703125" style="27" bestFit="1" customWidth="1"/>
    <col min="9" max="9" width="6" style="88" bestFit="1" customWidth="1"/>
    <col min="10" max="10" width="5.7109375" style="27" bestFit="1" customWidth="1"/>
    <col min="11" max="11" width="5.7109375" style="25" bestFit="1" customWidth="1"/>
    <col min="12" max="12" width="14.5703125" style="25" bestFit="1" customWidth="1"/>
    <col min="13" max="13" width="5.7109375" style="25" bestFit="1" customWidth="1"/>
    <col min="14" max="14" width="5.42578125" style="88" bestFit="1" customWidth="1"/>
    <col min="15" max="15" width="5.7109375" style="25" bestFit="1" customWidth="1"/>
    <col min="16" max="16" width="9.28515625" style="25" bestFit="1" customWidth="1"/>
    <col min="17" max="17" width="4.5703125" style="25" bestFit="1" customWidth="1"/>
    <col min="18" max="18" width="7.7109375" style="25" bestFit="1" customWidth="1"/>
    <col min="19" max="19" width="5.5703125" style="25" bestFit="1" customWidth="1"/>
    <col min="20" max="20" width="7.7109375" style="25" bestFit="1" customWidth="1"/>
    <col min="21" max="21" width="5.7109375" style="88" bestFit="1" customWidth="1"/>
    <col min="22" max="22" width="6.42578125" style="25" bestFit="1" customWidth="1"/>
    <col min="23" max="23" width="15.42578125" style="25" bestFit="1" customWidth="1"/>
    <col min="24" max="24" width="5" style="25" bestFit="1" customWidth="1"/>
    <col min="25" max="25" width="5.140625" style="25" bestFit="1" customWidth="1"/>
    <col min="26" max="26" width="6.7109375" style="88" bestFit="1" customWidth="1"/>
    <col min="27" max="27" width="5.7109375" style="25" bestFit="1" customWidth="1"/>
    <col min="28" max="28" width="6.7109375" style="25" bestFit="1" customWidth="1"/>
    <col min="29" max="29" width="6.140625" style="25" bestFit="1" customWidth="1"/>
    <col min="30" max="30" width="9.28515625" style="25" bestFit="1" customWidth="1"/>
    <col min="31" max="31" width="10" style="25" bestFit="1" customWidth="1"/>
    <col min="32" max="32" width="7.7109375" style="88" bestFit="1" customWidth="1"/>
    <col min="33" max="33" width="6" style="25" customWidth="1"/>
    <col min="34" max="34" width="5.7109375" style="25" bestFit="1" customWidth="1"/>
    <col min="35" max="35" width="6.7109375" style="25" bestFit="1" customWidth="1"/>
    <col min="36" max="36" width="5.7109375" style="25" customWidth="1"/>
    <col min="37" max="37" width="8" style="25" bestFit="1" customWidth="1"/>
    <col min="38" max="39" width="5.7109375" style="25" bestFit="1" customWidth="1"/>
    <col min="40" max="40" width="4.85546875" style="88" bestFit="1" customWidth="1"/>
    <col min="41" max="41" width="5.7109375" style="25" bestFit="1" customWidth="1"/>
    <col min="42" max="42" width="9.140625" style="25" bestFit="1" customWidth="1"/>
    <col min="43" max="43" width="7.140625" style="25" bestFit="1" customWidth="1"/>
    <col min="44" max="16384" width="9.140625" style="27"/>
  </cols>
  <sheetData>
    <row r="1" spans="1:54" x14ac:dyDescent="0.25">
      <c r="B1" s="27" t="s">
        <v>489</v>
      </c>
      <c r="H1" s="27" t="s">
        <v>490</v>
      </c>
    </row>
    <row r="2" spans="1:54" x14ac:dyDescent="0.25">
      <c r="A2" s="27" t="s">
        <v>52</v>
      </c>
      <c r="B2" s="27" t="s">
        <v>57</v>
      </c>
      <c r="C2" s="27" t="s">
        <v>62</v>
      </c>
      <c r="D2" s="27" t="s">
        <v>63</v>
      </c>
      <c r="E2" s="27" t="s">
        <v>64</v>
      </c>
      <c r="F2" s="27" t="s">
        <v>68</v>
      </c>
      <c r="H2" s="27" t="s">
        <v>226</v>
      </c>
      <c r="I2" s="88" t="s">
        <v>458</v>
      </c>
      <c r="J2" s="27" t="s">
        <v>360</v>
      </c>
      <c r="K2" s="25" t="s">
        <v>131</v>
      </c>
      <c r="L2" s="25" t="s">
        <v>132</v>
      </c>
      <c r="M2" s="25" t="s">
        <v>133</v>
      </c>
      <c r="N2" s="88" t="s">
        <v>335</v>
      </c>
      <c r="O2" s="25" t="s">
        <v>361</v>
      </c>
      <c r="P2" s="25" t="s">
        <v>134</v>
      </c>
      <c r="Q2" s="25" t="s">
        <v>136</v>
      </c>
      <c r="R2" s="25" t="s">
        <v>137</v>
      </c>
      <c r="S2" s="25" t="s">
        <v>362</v>
      </c>
      <c r="T2" s="25" t="s">
        <v>138</v>
      </c>
      <c r="U2" s="88" t="s">
        <v>459</v>
      </c>
      <c r="V2" s="25" t="s">
        <v>139</v>
      </c>
      <c r="W2" s="25" t="s">
        <v>140</v>
      </c>
      <c r="X2" s="25" t="s">
        <v>142</v>
      </c>
      <c r="Y2" s="25" t="s">
        <v>143</v>
      </c>
      <c r="Z2" s="88" t="s">
        <v>460</v>
      </c>
      <c r="AA2" s="25" t="s">
        <v>363</v>
      </c>
      <c r="AB2" s="25" t="s">
        <v>144</v>
      </c>
      <c r="AC2" s="25" t="s">
        <v>368</v>
      </c>
      <c r="AD2" s="25" t="s">
        <v>57</v>
      </c>
      <c r="AE2" s="25" t="s">
        <v>128</v>
      </c>
      <c r="AF2" s="88" t="s">
        <v>461</v>
      </c>
      <c r="AG2" s="25" t="s">
        <v>147</v>
      </c>
      <c r="AH2" s="25" t="s">
        <v>148</v>
      </c>
      <c r="AI2" s="25" t="s">
        <v>150</v>
      </c>
      <c r="AJ2" s="25" t="s">
        <v>364</v>
      </c>
      <c r="AK2" s="25" t="s">
        <v>369</v>
      </c>
      <c r="AL2" s="25" t="s">
        <v>170</v>
      </c>
      <c r="AM2" s="25" t="s">
        <v>171</v>
      </c>
      <c r="AN2" s="88" t="s">
        <v>172</v>
      </c>
      <c r="AO2" s="25" t="s">
        <v>173</v>
      </c>
      <c r="AP2" s="25" t="s">
        <v>174</v>
      </c>
      <c r="AQ2" s="25" t="s">
        <v>370</v>
      </c>
      <c r="AU2" s="27" t="s">
        <v>57</v>
      </c>
      <c r="AV2" s="27" t="s">
        <v>62</v>
      </c>
      <c r="AW2" s="27" t="s">
        <v>63</v>
      </c>
      <c r="AX2" s="27" t="s">
        <v>64</v>
      </c>
      <c r="AY2" s="27" t="s">
        <v>68</v>
      </c>
    </row>
    <row r="3" spans="1:54" x14ac:dyDescent="0.25">
      <c r="A3" s="25" t="s">
        <v>0</v>
      </c>
      <c r="B3" s="25">
        <v>51817.056654</v>
      </c>
      <c r="C3" s="25">
        <v>4145.3645872999996</v>
      </c>
      <c r="D3" s="25">
        <v>2.3725857646000001</v>
      </c>
      <c r="E3" s="25">
        <v>18.488363623000001</v>
      </c>
      <c r="F3" s="25">
        <v>235.18841544</v>
      </c>
      <c r="G3" s="25"/>
      <c r="H3" s="27" t="s">
        <v>0</v>
      </c>
      <c r="I3" s="88">
        <v>957.16458359982505</v>
      </c>
      <c r="J3" s="25">
        <v>125.907649523779</v>
      </c>
      <c r="K3" s="25">
        <v>2.38463807004144</v>
      </c>
      <c r="L3" s="25">
        <v>2.38463807004144</v>
      </c>
      <c r="M3" s="25">
        <v>16.157860882025101</v>
      </c>
      <c r="N3" s="88">
        <v>2.6913208250724798</v>
      </c>
      <c r="O3" s="25">
        <v>18.608825098371899</v>
      </c>
      <c r="P3" s="25">
        <v>36553.585075770301</v>
      </c>
      <c r="Q3" s="25">
        <v>0</v>
      </c>
      <c r="R3" s="25">
        <v>8462.7131797148504</v>
      </c>
      <c r="S3" s="25">
        <v>0</v>
      </c>
      <c r="T3" s="25">
        <v>724.64499808978201</v>
      </c>
      <c r="U3" s="88">
        <v>0</v>
      </c>
      <c r="V3" s="25">
        <v>0</v>
      </c>
      <c r="W3" s="25">
        <v>0</v>
      </c>
      <c r="X3" s="25">
        <v>0.63584537985780099</v>
      </c>
      <c r="Y3" s="25">
        <v>5.0694269134979999</v>
      </c>
      <c r="Z3" s="88">
        <v>244.933406890166</v>
      </c>
      <c r="AA3" s="25">
        <v>715.54864713586505</v>
      </c>
      <c r="AB3" s="25">
        <v>236.695391947779</v>
      </c>
      <c r="AC3" s="25">
        <v>0</v>
      </c>
      <c r="AD3" s="25">
        <v>52147.409516978303</v>
      </c>
      <c r="AE3" s="25">
        <v>0</v>
      </c>
      <c r="AF3" s="88">
        <v>12760.304097841101</v>
      </c>
      <c r="AG3" s="25">
        <v>0</v>
      </c>
      <c r="AH3" s="25">
        <v>30.643780608133898</v>
      </c>
      <c r="AI3" s="25">
        <v>897.83789613562999</v>
      </c>
      <c r="AJ3" s="25">
        <v>0</v>
      </c>
      <c r="AK3" s="25">
        <v>359.88740760424002</v>
      </c>
      <c r="AL3" s="25">
        <v>14.5053295694032</v>
      </c>
      <c r="AM3" s="25">
        <v>19.691393477692099</v>
      </c>
      <c r="AN3" s="88">
        <v>0</v>
      </c>
      <c r="AO3" s="25">
        <v>144.680129161454</v>
      </c>
      <c r="AP3" s="25">
        <v>4171.7929167038601</v>
      </c>
      <c r="AQ3" s="25">
        <v>2.6494953336818798</v>
      </c>
      <c r="AS3" s="34"/>
      <c r="AU3" s="22">
        <f t="shared" ref="AU3:AU34" si="0">IF(B3=0,"",(AD3-B3)/B3)</f>
        <v>6.3753691218739203E-3</v>
      </c>
      <c r="AV3" s="22">
        <f t="shared" ref="AV3:AV34" si="1">IF(C3=0,"",(AP3-C3)/C3)</f>
        <v>6.3753932488418543E-3</v>
      </c>
      <c r="AW3" s="22">
        <f t="shared" ref="AW3:AW34" si="2">IF(D3=0,"",(L3-D3)/D3)</f>
        <v>5.0798186608321813E-3</v>
      </c>
      <c r="AX3" s="22">
        <f t="shared" ref="AX3:AX34" si="3">IF(E3=0,"",(O3-E3)/E3)</f>
        <v>6.5155293258100959E-3</v>
      </c>
      <c r="AY3" s="22">
        <f t="shared" ref="AY3:AY34" si="4">IF(F3=0,"",(AB3-F3)/F3)</f>
        <v>6.4075286402167737E-3</v>
      </c>
      <c r="AZ3" s="22"/>
      <c r="BA3" s="22"/>
      <c r="BB3" s="22"/>
    </row>
    <row r="4" spans="1:54" x14ac:dyDescent="0.25">
      <c r="A4" s="25" t="s">
        <v>2</v>
      </c>
      <c r="B4" s="25">
        <v>36918.830048000003</v>
      </c>
      <c r="C4" s="25">
        <v>2953.5064252000002</v>
      </c>
      <c r="D4" s="25">
        <v>27.491794772999999</v>
      </c>
      <c r="E4" s="25">
        <v>1.7168657018</v>
      </c>
      <c r="F4" s="25">
        <v>622.53615244000002</v>
      </c>
      <c r="G4" s="25"/>
      <c r="H4" s="27" t="s">
        <v>2</v>
      </c>
      <c r="I4" s="88">
        <v>165.70734772312699</v>
      </c>
      <c r="J4" s="25">
        <v>214.31808890635099</v>
      </c>
      <c r="K4" s="25">
        <v>27.5504571922677</v>
      </c>
      <c r="L4" s="25">
        <v>27.5504571922677</v>
      </c>
      <c r="M4" s="25">
        <v>28.830027907604201</v>
      </c>
      <c r="N4" s="88">
        <v>5.1169743004718304</v>
      </c>
      <c r="O4" s="25">
        <v>1.7218844879585</v>
      </c>
      <c r="P4" s="25">
        <v>189236.404617705</v>
      </c>
      <c r="Q4" s="25">
        <v>0</v>
      </c>
      <c r="R4" s="25">
        <v>2474.25011752099</v>
      </c>
      <c r="S4" s="25">
        <v>0</v>
      </c>
      <c r="T4" s="25">
        <v>1478.92932943698</v>
      </c>
      <c r="U4" s="88">
        <v>0</v>
      </c>
      <c r="V4" s="25">
        <v>0</v>
      </c>
      <c r="W4" s="25">
        <v>0</v>
      </c>
      <c r="X4" s="25">
        <v>1.06797897203271</v>
      </c>
      <c r="Y4" s="25">
        <v>13.126840604272701</v>
      </c>
      <c r="Z4" s="88">
        <v>133.61745737702299</v>
      </c>
      <c r="AA4" s="25">
        <v>39.099568601314999</v>
      </c>
      <c r="AB4" s="25">
        <v>623.79386717976797</v>
      </c>
      <c r="AC4" s="25">
        <v>0</v>
      </c>
      <c r="AD4" s="25">
        <v>37014.544835066699</v>
      </c>
      <c r="AE4" s="25">
        <v>0</v>
      </c>
      <c r="AF4" s="88">
        <v>5649.4704667735796</v>
      </c>
      <c r="AG4" s="25">
        <v>0</v>
      </c>
      <c r="AH4" s="25">
        <v>9.1016924204214096</v>
      </c>
      <c r="AI4" s="25">
        <v>246.511431984192</v>
      </c>
      <c r="AJ4" s="25">
        <v>0</v>
      </c>
      <c r="AK4" s="25">
        <v>347.462185816057</v>
      </c>
      <c r="AL4" s="25">
        <v>7.4499793226667101</v>
      </c>
      <c r="AM4" s="25">
        <v>16.9833638738356</v>
      </c>
      <c r="AN4" s="88">
        <v>0</v>
      </c>
      <c r="AO4" s="25">
        <v>17.5379141071909</v>
      </c>
      <c r="AP4" s="25">
        <v>2961.16378820196</v>
      </c>
      <c r="AQ4" s="25">
        <v>12.8810463836169</v>
      </c>
      <c r="AS4" s="34"/>
      <c r="AU4" s="22">
        <f t="shared" si="0"/>
        <v>2.592573679671114E-3</v>
      </c>
      <c r="AV4" s="22">
        <f t="shared" si="1"/>
        <v>2.5926346178309864E-3</v>
      </c>
      <c r="AW4" s="22">
        <f t="shared" si="2"/>
        <v>2.1338155530432833E-3</v>
      </c>
      <c r="AX4" s="22">
        <f t="shared" si="3"/>
        <v>2.9232258255484033E-3</v>
      </c>
      <c r="AY4" s="22">
        <f t="shared" si="4"/>
        <v>2.0203079529412015E-3</v>
      </c>
      <c r="AZ4" s="22"/>
      <c r="BA4" s="22"/>
      <c r="BB4" s="22"/>
    </row>
    <row r="5" spans="1:54" x14ac:dyDescent="0.25">
      <c r="A5" s="25" t="s">
        <v>3</v>
      </c>
      <c r="B5" s="25">
        <v>61920.287401000001</v>
      </c>
      <c r="C5" s="25">
        <v>4953.6229782999999</v>
      </c>
      <c r="D5" s="25">
        <v>3.5579030838999999</v>
      </c>
      <c r="E5" s="25">
        <v>22.31792561</v>
      </c>
      <c r="F5" s="25">
        <v>268.04203244000001</v>
      </c>
      <c r="G5" s="25"/>
      <c r="H5" s="27" t="s">
        <v>3</v>
      </c>
      <c r="I5" s="88">
        <v>1138.35390998353</v>
      </c>
      <c r="J5" s="25">
        <v>145.82665231226801</v>
      </c>
      <c r="K5" s="25">
        <v>3.5739314900786998</v>
      </c>
      <c r="L5" s="25">
        <v>3.5739314900786998</v>
      </c>
      <c r="M5" s="25">
        <v>21.344275705757301</v>
      </c>
      <c r="N5" s="88">
        <v>4.1457894510748297</v>
      </c>
      <c r="O5" s="25">
        <v>22.451384856994299</v>
      </c>
      <c r="P5" s="25">
        <v>40215.6867082565</v>
      </c>
      <c r="Q5" s="25">
        <v>0</v>
      </c>
      <c r="R5" s="25">
        <v>10176.2411020831</v>
      </c>
      <c r="S5" s="25">
        <v>0</v>
      </c>
      <c r="T5" s="25">
        <v>864.16215174689899</v>
      </c>
      <c r="U5" s="88">
        <v>0</v>
      </c>
      <c r="V5" s="25">
        <v>0</v>
      </c>
      <c r="W5" s="25">
        <v>0</v>
      </c>
      <c r="X5" s="25">
        <v>0.71515053484376301</v>
      </c>
      <c r="Y5" s="25">
        <v>5.8777041334528901</v>
      </c>
      <c r="Z5" s="88">
        <v>306.87965601065901</v>
      </c>
      <c r="AA5" s="25">
        <v>852.76114134294096</v>
      </c>
      <c r="AB5" s="25">
        <v>269.65007565272998</v>
      </c>
      <c r="AC5" s="25">
        <v>0</v>
      </c>
      <c r="AD5" s="25">
        <v>62274.946608489998</v>
      </c>
      <c r="AE5" s="25">
        <v>0</v>
      </c>
      <c r="AF5" s="88">
        <v>15303.8636069269</v>
      </c>
      <c r="AG5" s="25">
        <v>0</v>
      </c>
      <c r="AH5" s="25">
        <v>36.298924004927301</v>
      </c>
      <c r="AI5" s="25">
        <v>1074.40246982852</v>
      </c>
      <c r="AJ5" s="25">
        <v>0</v>
      </c>
      <c r="AK5" s="25">
        <v>423.745295232101</v>
      </c>
      <c r="AL5" s="25">
        <v>19.429453228118199</v>
      </c>
      <c r="AM5" s="25">
        <v>24.134985367197999</v>
      </c>
      <c r="AN5" s="88">
        <v>0</v>
      </c>
      <c r="AO5" s="25">
        <v>172.160234627026</v>
      </c>
      <c r="AP5" s="25">
        <v>4981.9957596300601</v>
      </c>
      <c r="AQ5" s="25">
        <v>3.3918176588784101</v>
      </c>
      <c r="AS5" s="34"/>
      <c r="AU5" s="22">
        <f t="shared" si="0"/>
        <v>5.72767379442539E-3</v>
      </c>
      <c r="AV5" s="22">
        <f t="shared" si="1"/>
        <v>5.7276828402869828E-3</v>
      </c>
      <c r="AW5" s="22">
        <f t="shared" si="2"/>
        <v>4.5050148361912047E-3</v>
      </c>
      <c r="AX5" s="22">
        <f t="shared" si="3"/>
        <v>5.9799127090243492E-3</v>
      </c>
      <c r="AY5" s="22">
        <f t="shared" si="4"/>
        <v>5.9992203390336566E-3</v>
      </c>
      <c r="AZ5" s="22"/>
      <c r="BA5" s="22"/>
      <c r="BB5" s="22"/>
    </row>
    <row r="6" spans="1:54" x14ac:dyDescent="0.25">
      <c r="A6" s="25" t="s">
        <v>4</v>
      </c>
      <c r="B6" s="25">
        <v>280763.15486000001</v>
      </c>
      <c r="C6" s="25">
        <v>46531.061815000001</v>
      </c>
      <c r="D6" s="25">
        <v>166.42757022000001</v>
      </c>
      <c r="E6" s="25">
        <v>39.283245072</v>
      </c>
      <c r="F6" s="25">
        <v>4404.8340945999998</v>
      </c>
      <c r="G6" s="25"/>
      <c r="H6" s="27" t="s">
        <v>4</v>
      </c>
      <c r="I6" s="88">
        <v>2613.2517531387798</v>
      </c>
      <c r="J6" s="25">
        <v>1591.2913348125401</v>
      </c>
      <c r="K6" s="25">
        <v>167.04999525183001</v>
      </c>
      <c r="L6" s="25">
        <v>167.04999525183001</v>
      </c>
      <c r="M6" s="25">
        <v>724.710980020222</v>
      </c>
      <c r="N6" s="88">
        <v>88.054120647690993</v>
      </c>
      <c r="O6" s="25">
        <v>39.519033696160299</v>
      </c>
      <c r="P6" s="25">
        <v>1431189.39009802</v>
      </c>
      <c r="Q6" s="25">
        <v>0</v>
      </c>
      <c r="R6" s="25">
        <v>71398.953958987797</v>
      </c>
      <c r="S6" s="25">
        <v>0</v>
      </c>
      <c r="T6" s="25">
        <v>28133.666104724201</v>
      </c>
      <c r="U6" s="88">
        <v>0</v>
      </c>
      <c r="V6" s="25">
        <v>0</v>
      </c>
      <c r="W6" s="25">
        <v>0</v>
      </c>
      <c r="X6" s="25">
        <v>35.4191682597042</v>
      </c>
      <c r="Y6" s="25">
        <v>105.043339394649</v>
      </c>
      <c r="Z6" s="88">
        <v>1544.2790868022</v>
      </c>
      <c r="AA6" s="25">
        <v>1468.3968584691299</v>
      </c>
      <c r="AB6" s="25">
        <v>4422.3233041089097</v>
      </c>
      <c r="AC6" s="25">
        <v>0</v>
      </c>
      <c r="AD6" s="25">
        <v>282065.88654585299</v>
      </c>
      <c r="AE6" s="25">
        <v>0</v>
      </c>
      <c r="AF6" s="88">
        <v>119762.985181963</v>
      </c>
      <c r="AG6" s="25">
        <v>0</v>
      </c>
      <c r="AH6" s="25">
        <v>302.023601600208</v>
      </c>
      <c r="AI6" s="25">
        <v>4765.5162191599002</v>
      </c>
      <c r="AJ6" s="25">
        <v>0</v>
      </c>
      <c r="AK6" s="25">
        <v>2920.6230938127301</v>
      </c>
      <c r="AL6" s="25">
        <v>77.149380850943501</v>
      </c>
      <c r="AM6" s="25">
        <v>383.22554775590402</v>
      </c>
      <c r="AN6" s="88">
        <v>0</v>
      </c>
      <c r="AO6" s="25">
        <v>422.99490951610301</v>
      </c>
      <c r="AP6" s="25">
        <v>46776.883139271398</v>
      </c>
      <c r="AQ6" s="25">
        <v>154.56044674721599</v>
      </c>
      <c r="AS6" s="34"/>
      <c r="AU6" s="22">
        <f t="shared" si="0"/>
        <v>4.6399666883020193E-3</v>
      </c>
      <c r="AV6" s="22">
        <f t="shared" si="1"/>
        <v>5.28295110154037E-3</v>
      </c>
      <c r="AW6" s="22">
        <f t="shared" si="2"/>
        <v>3.7399153938690788E-3</v>
      </c>
      <c r="AX6" s="22">
        <f t="shared" si="3"/>
        <v>6.0022695102743264E-3</v>
      </c>
      <c r="AY6" s="22">
        <f t="shared" si="4"/>
        <v>3.9704581678457213E-3</v>
      </c>
      <c r="AZ6" s="22"/>
      <c r="BA6" s="22"/>
      <c r="BB6" s="22"/>
    </row>
    <row r="7" spans="1:54" x14ac:dyDescent="0.25">
      <c r="A7" s="25" t="s">
        <v>5</v>
      </c>
      <c r="B7" s="25">
        <v>51053.173015</v>
      </c>
      <c r="C7" s="25">
        <v>4084.2539276000002</v>
      </c>
      <c r="D7" s="25">
        <v>16.525421115</v>
      </c>
      <c r="E7" s="25">
        <v>2.8072919044</v>
      </c>
      <c r="F7" s="25">
        <v>206.47131397000001</v>
      </c>
      <c r="G7" s="25"/>
      <c r="H7" s="27" t="s">
        <v>5</v>
      </c>
      <c r="I7" s="88">
        <v>68.866831324913704</v>
      </c>
      <c r="J7" s="25">
        <v>71.770460437411202</v>
      </c>
      <c r="K7" s="25">
        <v>16.553518577037998</v>
      </c>
      <c r="L7" s="25">
        <v>16.553518577037998</v>
      </c>
      <c r="M7" s="25">
        <v>92.340884670764297</v>
      </c>
      <c r="N7" s="88">
        <v>15.5603251201128</v>
      </c>
      <c r="O7" s="25">
        <v>2.81211923182261</v>
      </c>
      <c r="P7" s="25">
        <v>83652.266608397695</v>
      </c>
      <c r="Q7" s="25">
        <v>0</v>
      </c>
      <c r="R7" s="25">
        <v>7064.0073578581596</v>
      </c>
      <c r="S7" s="25">
        <v>0</v>
      </c>
      <c r="T7" s="25">
        <v>2860.0611828029701</v>
      </c>
      <c r="U7" s="88">
        <v>0</v>
      </c>
      <c r="V7" s="25">
        <v>0</v>
      </c>
      <c r="W7" s="25">
        <v>0</v>
      </c>
      <c r="X7" s="25">
        <v>3.59584680631853</v>
      </c>
      <c r="Y7" s="25">
        <v>6.5313439430507296</v>
      </c>
      <c r="Z7" s="88">
        <v>209.99275331055799</v>
      </c>
      <c r="AA7" s="25">
        <v>32.064374523147499</v>
      </c>
      <c r="AB7" s="25">
        <v>206.86024410827801</v>
      </c>
      <c r="AC7" s="25">
        <v>0</v>
      </c>
      <c r="AD7" s="25">
        <v>51160.1071317592</v>
      </c>
      <c r="AE7" s="25">
        <v>0</v>
      </c>
      <c r="AF7" s="88">
        <v>11227.752491343001</v>
      </c>
      <c r="AG7" s="25">
        <v>0</v>
      </c>
      <c r="AH7" s="25">
        <v>26.888138778575399</v>
      </c>
      <c r="AI7" s="25">
        <v>369.19654493037899</v>
      </c>
      <c r="AJ7" s="25">
        <v>0</v>
      </c>
      <c r="AK7" s="25">
        <v>141.12731146834801</v>
      </c>
      <c r="AL7" s="25">
        <v>20.000335880637198</v>
      </c>
      <c r="AM7" s="25">
        <v>42.941151154543803</v>
      </c>
      <c r="AN7" s="88">
        <v>0</v>
      </c>
      <c r="AO7" s="25">
        <v>16.996840641212302</v>
      </c>
      <c r="AP7" s="25">
        <v>4092.8086355881101</v>
      </c>
      <c r="AQ7" s="25">
        <v>16.104765674361602</v>
      </c>
      <c r="AS7" s="34"/>
      <c r="AU7" s="22">
        <f t="shared" si="0"/>
        <v>2.094563578404437E-3</v>
      </c>
      <c r="AV7" s="22">
        <f t="shared" si="1"/>
        <v>2.0945583060592854E-3</v>
      </c>
      <c r="AW7" s="22">
        <f t="shared" si="2"/>
        <v>1.7002569460994883E-3</v>
      </c>
      <c r="AX7" s="22">
        <f t="shared" si="3"/>
        <v>1.7195673221740691E-3</v>
      </c>
      <c r="AY7" s="22">
        <f t="shared" si="4"/>
        <v>1.8837006013073083E-3</v>
      </c>
      <c r="AZ7" s="22"/>
      <c r="BA7" s="22"/>
      <c r="BB7" s="22"/>
    </row>
    <row r="8" spans="1:54" x14ac:dyDescent="0.25">
      <c r="A8" s="25" t="s">
        <v>6</v>
      </c>
      <c r="B8" s="25">
        <v>2394.8676989000001</v>
      </c>
      <c r="C8" s="25">
        <v>191.58942117999999</v>
      </c>
      <c r="D8" s="25">
        <v>0.97047531200000003</v>
      </c>
      <c r="E8" s="25">
        <v>0.36577507380000002</v>
      </c>
      <c r="F8" s="25">
        <v>27.635716855999998</v>
      </c>
      <c r="G8" s="25"/>
      <c r="H8" s="27" t="s">
        <v>6</v>
      </c>
      <c r="I8" s="88">
        <v>22.968077368722302</v>
      </c>
      <c r="J8" s="25">
        <v>10.2985938436333</v>
      </c>
      <c r="K8" s="25">
        <v>0.97310445883323404</v>
      </c>
      <c r="L8" s="25">
        <v>0.97310445883323404</v>
      </c>
      <c r="M8" s="25">
        <v>1.46967828173415</v>
      </c>
      <c r="N8" s="88">
        <v>0.189603723299203</v>
      </c>
      <c r="O8" s="25">
        <v>0.36658150865515399</v>
      </c>
      <c r="P8" s="25">
        <v>7842.1253161616196</v>
      </c>
      <c r="Q8" s="25">
        <v>0</v>
      </c>
      <c r="R8" s="25">
        <v>255.79057251597999</v>
      </c>
      <c r="S8" s="25">
        <v>0</v>
      </c>
      <c r="T8" s="25">
        <v>76.572478550596003</v>
      </c>
      <c r="U8" s="88">
        <v>0</v>
      </c>
      <c r="V8" s="25">
        <v>0</v>
      </c>
      <c r="W8" s="25">
        <v>0</v>
      </c>
      <c r="X8" s="25">
        <v>6.9496713390532205E-2</v>
      </c>
      <c r="Y8" s="25">
        <v>0.58410293598617602</v>
      </c>
      <c r="Z8" s="88">
        <v>8.1381047290661392</v>
      </c>
      <c r="AA8" s="25">
        <v>14.0009812965778</v>
      </c>
      <c r="AB8" s="25">
        <v>27.7084630361934</v>
      </c>
      <c r="AC8" s="25">
        <v>0</v>
      </c>
      <c r="AD8" s="25">
        <v>2400.3166933756602</v>
      </c>
      <c r="AE8" s="25">
        <v>0</v>
      </c>
      <c r="AF8" s="88">
        <v>458.10884042394798</v>
      </c>
      <c r="AG8" s="25">
        <v>0</v>
      </c>
      <c r="AH8" s="25">
        <v>0.99947289832283404</v>
      </c>
      <c r="AI8" s="25">
        <v>25.355125542515498</v>
      </c>
      <c r="AJ8" s="25">
        <v>0</v>
      </c>
      <c r="AK8" s="25">
        <v>19.3494680441929</v>
      </c>
      <c r="AL8" s="25">
        <v>0.36076836913390897</v>
      </c>
      <c r="AM8" s="25">
        <v>1.05216456824638</v>
      </c>
      <c r="AN8" s="88">
        <v>0</v>
      </c>
      <c r="AO8" s="25">
        <v>3.2381744171497502</v>
      </c>
      <c r="AP8" s="25">
        <v>192.02534653901901</v>
      </c>
      <c r="AQ8" s="25">
        <v>0.53452881193058699</v>
      </c>
      <c r="AS8" s="34"/>
      <c r="AU8" s="22">
        <f t="shared" si="0"/>
        <v>2.2752799572865494E-3</v>
      </c>
      <c r="AV8" s="22">
        <f t="shared" si="1"/>
        <v>2.2753101728381323E-3</v>
      </c>
      <c r="AW8" s="22">
        <f t="shared" si="2"/>
        <v>2.7091331440629251E-3</v>
      </c>
      <c r="AX8" s="22">
        <f t="shared" si="3"/>
        <v>2.204728842717467E-3</v>
      </c>
      <c r="AY8" s="22">
        <f t="shared" si="4"/>
        <v>2.632324704021854E-3</v>
      </c>
      <c r="AZ8" s="22"/>
      <c r="BA8" s="22"/>
      <c r="BB8" s="22"/>
    </row>
    <row r="9" spans="1:54" x14ac:dyDescent="0.25">
      <c r="A9" s="25" t="s">
        <v>7</v>
      </c>
      <c r="B9" s="25">
        <v>6745.3963824000002</v>
      </c>
      <c r="C9" s="25">
        <v>536.33779756000001</v>
      </c>
      <c r="D9" s="25">
        <v>0.32661400759999998</v>
      </c>
      <c r="E9" s="25">
        <v>2.5254337738000001</v>
      </c>
      <c r="F9" s="25">
        <v>36.273683626999997</v>
      </c>
      <c r="G9" s="25"/>
      <c r="H9" s="27" t="s">
        <v>7</v>
      </c>
      <c r="I9" s="88">
        <v>133.98875135013</v>
      </c>
      <c r="J9" s="25">
        <v>18.699909399721601</v>
      </c>
      <c r="K9" s="25">
        <v>0.32741149918212897</v>
      </c>
      <c r="L9" s="25">
        <v>0.32741149918212897</v>
      </c>
      <c r="M9" s="25">
        <v>0.81250370836158003</v>
      </c>
      <c r="N9" s="88">
        <v>0.128358613532807</v>
      </c>
      <c r="O9" s="25">
        <v>2.5320477621754698</v>
      </c>
      <c r="P9" s="25">
        <v>5727.3052662760001</v>
      </c>
      <c r="Q9" s="25">
        <v>0</v>
      </c>
      <c r="R9" s="25">
        <v>1072.9404596572299</v>
      </c>
      <c r="S9" s="25">
        <v>0</v>
      </c>
      <c r="T9" s="25">
        <v>63.914083258517302</v>
      </c>
      <c r="U9" s="88">
        <v>0</v>
      </c>
      <c r="V9" s="25">
        <v>0</v>
      </c>
      <c r="W9" s="25">
        <v>0</v>
      </c>
      <c r="X9" s="25">
        <v>3.3447480346125602E-2</v>
      </c>
      <c r="Y9" s="25">
        <v>0.73571274086081595</v>
      </c>
      <c r="Z9" s="88">
        <v>31.5108057937518</v>
      </c>
      <c r="AA9" s="25">
        <v>99.5376033833451</v>
      </c>
      <c r="AB9" s="25">
        <v>36.3673806353288</v>
      </c>
      <c r="AC9" s="25">
        <v>0</v>
      </c>
      <c r="AD9" s="25">
        <v>6763.3921621278996</v>
      </c>
      <c r="AE9" s="25">
        <v>0</v>
      </c>
      <c r="AF9" s="88">
        <v>1629.39932770052</v>
      </c>
      <c r="AG9" s="25">
        <v>0</v>
      </c>
      <c r="AH9" s="25">
        <v>3.8687599807481301</v>
      </c>
      <c r="AI9" s="25">
        <v>120.895364314654</v>
      </c>
      <c r="AJ9" s="25">
        <v>0</v>
      </c>
      <c r="AK9" s="25">
        <v>51.529881991786198</v>
      </c>
      <c r="AL9" s="25">
        <v>1.7025946931632601</v>
      </c>
      <c r="AM9" s="25">
        <v>2.1192596698501398</v>
      </c>
      <c r="AN9" s="88">
        <v>0</v>
      </c>
      <c r="AO9" s="25">
        <v>20.041223734268002</v>
      </c>
      <c r="AP9" s="25">
        <v>537.76755016892901</v>
      </c>
      <c r="AQ9" s="25">
        <v>0.210023351698606</v>
      </c>
      <c r="AS9" s="34"/>
      <c r="AU9" s="22">
        <f t="shared" si="0"/>
        <v>2.6678609688310893E-3</v>
      </c>
      <c r="AV9" s="22">
        <f t="shared" si="1"/>
        <v>2.6657688781836172E-3</v>
      </c>
      <c r="AW9" s="22">
        <f t="shared" si="2"/>
        <v>2.4416943657409604E-3</v>
      </c>
      <c r="AX9" s="22">
        <f t="shared" si="3"/>
        <v>2.6189514229540277E-3</v>
      </c>
      <c r="AY9" s="22">
        <f t="shared" si="4"/>
        <v>2.5830574388938151E-3</v>
      </c>
      <c r="AZ9" s="22"/>
      <c r="BA9" s="22"/>
      <c r="BB9" s="22"/>
    </row>
    <row r="10" spans="1:54" x14ac:dyDescent="0.25">
      <c r="A10" s="25" t="s">
        <v>8</v>
      </c>
      <c r="B10" s="25"/>
      <c r="C10" s="25"/>
      <c r="D10" s="25"/>
      <c r="E10" s="25"/>
      <c r="F10" s="25"/>
      <c r="G10" s="25"/>
      <c r="J10" s="25"/>
      <c r="AS10" s="34"/>
      <c r="AU10" s="22" t="str">
        <f t="shared" si="0"/>
        <v/>
      </c>
      <c r="AV10" s="22" t="str">
        <f t="shared" si="1"/>
        <v/>
      </c>
      <c r="AW10" s="22" t="str">
        <f t="shared" si="2"/>
        <v/>
      </c>
      <c r="AX10" s="22" t="str">
        <f t="shared" si="3"/>
        <v/>
      </c>
      <c r="AY10" s="22" t="str">
        <f t="shared" si="4"/>
        <v/>
      </c>
      <c r="AZ10" s="22"/>
      <c r="BA10" s="22"/>
      <c r="BB10" s="22"/>
    </row>
    <row r="11" spans="1:54" x14ac:dyDescent="0.25">
      <c r="A11" s="25" t="s">
        <v>9</v>
      </c>
      <c r="B11" s="25">
        <v>31523.463082999999</v>
      </c>
      <c r="C11" s="25">
        <v>2521.8769419</v>
      </c>
      <c r="D11" s="25">
        <v>15.979048370999999</v>
      </c>
      <c r="E11" s="25">
        <v>3.1167816593</v>
      </c>
      <c r="F11" s="25">
        <v>423.93650436000001</v>
      </c>
      <c r="G11" s="25"/>
      <c r="H11" s="27" t="s">
        <v>9</v>
      </c>
      <c r="I11" s="88">
        <v>229.06858115150399</v>
      </c>
      <c r="J11" s="25">
        <v>152.00609274802099</v>
      </c>
      <c r="K11" s="25">
        <v>16.034476533984499</v>
      </c>
      <c r="L11" s="25">
        <v>16.034476533984499</v>
      </c>
      <c r="M11" s="25">
        <v>21.979227864136298</v>
      </c>
      <c r="N11" s="88">
        <v>2.80822987199126</v>
      </c>
      <c r="O11" s="25">
        <v>3.1415403583469099</v>
      </c>
      <c r="P11" s="25">
        <v>125361.94190169001</v>
      </c>
      <c r="Q11" s="25">
        <v>0</v>
      </c>
      <c r="R11" s="25">
        <v>2899.8606235504999</v>
      </c>
      <c r="S11" s="25">
        <v>0</v>
      </c>
      <c r="T11" s="25">
        <v>1158.8105533952</v>
      </c>
      <c r="U11" s="88">
        <v>0</v>
      </c>
      <c r="V11" s="25">
        <v>0</v>
      </c>
      <c r="W11" s="25">
        <v>0</v>
      </c>
      <c r="X11" s="25">
        <v>1.04510586701549</v>
      </c>
      <c r="Y11" s="25">
        <v>8.9611814324447892</v>
      </c>
      <c r="Z11" s="88">
        <v>97.933439454422199</v>
      </c>
      <c r="AA11" s="25">
        <v>118.140686629668</v>
      </c>
      <c r="AB11" s="25">
        <v>425.56315715476501</v>
      </c>
      <c r="AC11" s="25">
        <v>0</v>
      </c>
      <c r="AD11" s="25">
        <v>31670.005539605401</v>
      </c>
      <c r="AE11" s="25">
        <v>0</v>
      </c>
      <c r="AF11" s="88">
        <v>5585.3736743883501</v>
      </c>
      <c r="AG11" s="25">
        <v>0</v>
      </c>
      <c r="AH11" s="25">
        <v>11.6563232148337</v>
      </c>
      <c r="AI11" s="25">
        <v>278.618459923758</v>
      </c>
      <c r="AJ11" s="25">
        <v>0</v>
      </c>
      <c r="AK11" s="25">
        <v>265.64607504905302</v>
      </c>
      <c r="AL11" s="25">
        <v>3.8898416908689701</v>
      </c>
      <c r="AM11" s="25">
        <v>14.392652715020199</v>
      </c>
      <c r="AN11" s="88">
        <v>0</v>
      </c>
      <c r="AO11" s="25">
        <v>30.670351718359001</v>
      </c>
      <c r="AP11" s="25">
        <v>2533.6004036662798</v>
      </c>
      <c r="AQ11" s="25">
        <v>8.5335959153839802</v>
      </c>
      <c r="AS11" s="34"/>
      <c r="AU11" s="22">
        <f t="shared" si="0"/>
        <v>4.648678865629776E-3</v>
      </c>
      <c r="AV11" s="22">
        <f t="shared" si="1"/>
        <v>4.64870492746853E-3</v>
      </c>
      <c r="AW11" s="22">
        <f t="shared" si="2"/>
        <v>3.4688025029760211E-3</v>
      </c>
      <c r="AX11" s="22">
        <f t="shared" si="3"/>
        <v>7.9436745185643004E-3</v>
      </c>
      <c r="AY11" s="22">
        <f t="shared" si="4"/>
        <v>3.8370198792403738E-3</v>
      </c>
      <c r="AZ11" s="22"/>
      <c r="BA11" s="22"/>
      <c r="BB11" s="22"/>
    </row>
    <row r="12" spans="1:54" x14ac:dyDescent="0.25">
      <c r="A12" s="25" t="s">
        <v>10</v>
      </c>
      <c r="B12" s="25">
        <v>69656.651526999995</v>
      </c>
      <c r="C12" s="25">
        <v>5572.5321107999998</v>
      </c>
      <c r="D12" s="25">
        <v>9.3126978991999998</v>
      </c>
      <c r="E12" s="25">
        <v>24.080114182999999</v>
      </c>
      <c r="F12" s="25">
        <v>461.04076778000001</v>
      </c>
      <c r="G12" s="25"/>
      <c r="H12" s="27" t="s">
        <v>10</v>
      </c>
      <c r="I12" s="88">
        <v>1277.9368780453999</v>
      </c>
      <c r="J12" s="25">
        <v>217.04317029776399</v>
      </c>
      <c r="K12" s="25">
        <v>9.3689067059977607</v>
      </c>
      <c r="L12" s="25">
        <v>9.3689067059977607</v>
      </c>
      <c r="M12" s="25">
        <v>14.424882136748201</v>
      </c>
      <c r="N12" s="88">
        <v>2.7801315494448899</v>
      </c>
      <c r="O12" s="25">
        <v>24.2555061202304</v>
      </c>
      <c r="P12" s="25">
        <v>91613.129768632003</v>
      </c>
      <c r="Q12" s="25">
        <v>0</v>
      </c>
      <c r="R12" s="25">
        <v>10501.7562818234</v>
      </c>
      <c r="S12" s="25">
        <v>0</v>
      </c>
      <c r="T12" s="25">
        <v>893.44775240664103</v>
      </c>
      <c r="U12" s="88">
        <v>0</v>
      </c>
      <c r="V12" s="25">
        <v>0</v>
      </c>
      <c r="W12" s="25">
        <v>0</v>
      </c>
      <c r="X12" s="25">
        <v>0.48789217602763502</v>
      </c>
      <c r="Y12" s="25">
        <v>9.5343972529905106</v>
      </c>
      <c r="Z12" s="88">
        <v>329.50033765974501</v>
      </c>
      <c r="AA12" s="25">
        <v>932.31438800088199</v>
      </c>
      <c r="AB12" s="25">
        <v>464.16311716726699</v>
      </c>
      <c r="AC12" s="25">
        <v>0</v>
      </c>
      <c r="AD12" s="25">
        <v>70152.332232784902</v>
      </c>
      <c r="AE12" s="25">
        <v>0</v>
      </c>
      <c r="AF12" s="88">
        <v>16330.9295329618</v>
      </c>
      <c r="AG12" s="25">
        <v>0</v>
      </c>
      <c r="AH12" s="25">
        <v>37.546766539647898</v>
      </c>
      <c r="AI12" s="25">
        <v>1175.9198554816201</v>
      </c>
      <c r="AJ12" s="25">
        <v>0</v>
      </c>
      <c r="AK12" s="25">
        <v>549.68971033388004</v>
      </c>
      <c r="AL12" s="25">
        <v>18.632486166376498</v>
      </c>
      <c r="AM12" s="25">
        <v>23.460870610805902</v>
      </c>
      <c r="AN12" s="88">
        <v>0</v>
      </c>
      <c r="AO12" s="25">
        <v>189.57085424581001</v>
      </c>
      <c r="AP12" s="25">
        <v>5612.1866490737802</v>
      </c>
      <c r="AQ12" s="25">
        <v>4.7783150738972298</v>
      </c>
      <c r="AS12" s="34"/>
      <c r="AU12" s="22">
        <f t="shared" si="0"/>
        <v>7.1160570443552524E-3</v>
      </c>
      <c r="AV12" s="22">
        <f t="shared" si="1"/>
        <v>7.1160717399773874E-3</v>
      </c>
      <c r="AW12" s="22">
        <f t="shared" si="2"/>
        <v>6.0357167607240254E-3</v>
      </c>
      <c r="AX12" s="22">
        <f t="shared" si="3"/>
        <v>7.2836837856119375E-3</v>
      </c>
      <c r="AY12" s="22">
        <f t="shared" si="4"/>
        <v>6.7723932577626314E-3</v>
      </c>
      <c r="AZ12" s="22"/>
      <c r="BA12" s="22"/>
      <c r="BB12" s="22"/>
    </row>
    <row r="13" spans="1:54" x14ac:dyDescent="0.25">
      <c r="A13" s="25" t="s">
        <v>12</v>
      </c>
      <c r="B13" s="25">
        <v>47192.230603000004</v>
      </c>
      <c r="C13" s="25">
        <v>3789.2296959999999</v>
      </c>
      <c r="D13" s="25">
        <v>1.8966617857000001</v>
      </c>
      <c r="E13" s="25">
        <v>0.30376065029999999</v>
      </c>
      <c r="F13" s="25">
        <v>41.928900826000003</v>
      </c>
      <c r="G13" s="25"/>
      <c r="H13" s="27" t="s">
        <v>12</v>
      </c>
      <c r="I13" s="88">
        <v>303.59572685872803</v>
      </c>
      <c r="J13" s="25">
        <v>527.09412895558103</v>
      </c>
      <c r="K13" s="25">
        <v>1.90197278825659</v>
      </c>
      <c r="L13" s="25">
        <v>1.90197278825659</v>
      </c>
      <c r="M13" s="25">
        <v>24.525443895290898</v>
      </c>
      <c r="N13" s="88">
        <v>3.0032381247182198</v>
      </c>
      <c r="O13" s="25">
        <v>0.30464818142997901</v>
      </c>
      <c r="P13" s="25">
        <v>463078.19387636799</v>
      </c>
      <c r="Q13" s="25">
        <v>0</v>
      </c>
      <c r="R13" s="25">
        <v>1994.9594953000801</v>
      </c>
      <c r="S13" s="25">
        <v>0</v>
      </c>
      <c r="T13" s="25">
        <v>2467.10171447022</v>
      </c>
      <c r="U13" s="88">
        <v>0</v>
      </c>
      <c r="V13" s="25">
        <v>0</v>
      </c>
      <c r="W13" s="25">
        <v>0</v>
      </c>
      <c r="X13" s="25">
        <v>1.1937168226052699</v>
      </c>
      <c r="Y13" s="25">
        <v>31.294474731480001</v>
      </c>
      <c r="Z13" s="88">
        <v>179.39702140607</v>
      </c>
      <c r="AA13" s="25">
        <v>8.5283694353548594</v>
      </c>
      <c r="AB13" s="25">
        <v>42.056182573727099</v>
      </c>
      <c r="AC13" s="25">
        <v>0</v>
      </c>
      <c r="AD13" s="25">
        <v>47318.300295953901</v>
      </c>
      <c r="AE13" s="25">
        <v>0</v>
      </c>
      <c r="AF13" s="88">
        <v>6321.1920496811499</v>
      </c>
      <c r="AG13" s="25">
        <v>0</v>
      </c>
      <c r="AH13" s="25">
        <v>8.6874462754217099</v>
      </c>
      <c r="AI13" s="25">
        <v>361.89392234404897</v>
      </c>
      <c r="AJ13" s="25">
        <v>0</v>
      </c>
      <c r="AK13" s="25">
        <v>820.64690733614998</v>
      </c>
      <c r="AL13" s="25">
        <v>2.03511662460404</v>
      </c>
      <c r="AM13" s="25">
        <v>20.3617369265204</v>
      </c>
      <c r="AN13" s="88">
        <v>0</v>
      </c>
      <c r="AO13" s="25">
        <v>22.893056078222401</v>
      </c>
      <c r="AP13" s="25">
        <v>3799.3521449075902</v>
      </c>
      <c r="AQ13" s="25">
        <v>25.258998406250001</v>
      </c>
      <c r="AS13" s="34"/>
      <c r="AU13" s="22">
        <f t="shared" si="0"/>
        <v>2.6714078004586406E-3</v>
      </c>
      <c r="AV13" s="22">
        <f t="shared" si="1"/>
        <v>2.6713737935379826E-3</v>
      </c>
      <c r="AW13" s="22">
        <f t="shared" si="2"/>
        <v>2.800184300982141E-3</v>
      </c>
      <c r="AX13" s="22">
        <f t="shared" si="3"/>
        <v>2.9218107384958564E-3</v>
      </c>
      <c r="AY13" s="22">
        <f t="shared" si="4"/>
        <v>3.0356566764127794E-3</v>
      </c>
      <c r="AZ13" s="22"/>
      <c r="BA13" s="22"/>
      <c r="BB13" s="22"/>
    </row>
    <row r="14" spans="1:54" x14ac:dyDescent="0.25">
      <c r="A14" s="25" t="s">
        <v>13</v>
      </c>
      <c r="B14" s="25">
        <v>55671.137429000002</v>
      </c>
      <c r="C14" s="25">
        <v>6513.2785147000004</v>
      </c>
      <c r="D14" s="25">
        <v>86.127914259999997</v>
      </c>
      <c r="E14" s="25">
        <v>19.122877584000001</v>
      </c>
      <c r="F14" s="25">
        <v>137.89827127000001</v>
      </c>
      <c r="G14" s="25"/>
      <c r="H14" s="27" t="s">
        <v>13</v>
      </c>
      <c r="I14" s="88">
        <v>64.460019662213995</v>
      </c>
      <c r="J14" s="25">
        <v>48.915618389599402</v>
      </c>
      <c r="K14" s="25">
        <v>86.410658500479798</v>
      </c>
      <c r="L14" s="25">
        <v>86.410658500479798</v>
      </c>
      <c r="M14" s="25">
        <v>214.18478924315201</v>
      </c>
      <c r="N14" s="88">
        <v>70.917830650043399</v>
      </c>
      <c r="O14" s="25">
        <v>19.186339862690001</v>
      </c>
      <c r="P14" s="25">
        <v>81369.700326544596</v>
      </c>
      <c r="Q14" s="25">
        <v>0</v>
      </c>
      <c r="R14" s="25">
        <v>12352.1017899791</v>
      </c>
      <c r="S14" s="25">
        <v>0</v>
      </c>
      <c r="T14" s="25">
        <v>3558.2166154179999</v>
      </c>
      <c r="U14" s="88">
        <v>0</v>
      </c>
      <c r="V14" s="25">
        <v>0</v>
      </c>
      <c r="W14" s="25">
        <v>0</v>
      </c>
      <c r="X14" s="25">
        <v>0.98201628404303398</v>
      </c>
      <c r="Y14" s="25">
        <v>10.0151810018173</v>
      </c>
      <c r="Z14" s="88">
        <v>1162.4595216919299</v>
      </c>
      <c r="AA14" s="25">
        <v>37.605265011858897</v>
      </c>
      <c r="AB14" s="25">
        <v>138.34277301589799</v>
      </c>
      <c r="AC14" s="25">
        <v>0</v>
      </c>
      <c r="AD14" s="25">
        <v>55862.588096109299</v>
      </c>
      <c r="AE14" s="25">
        <v>0</v>
      </c>
      <c r="AF14" s="88">
        <v>18931.683182555898</v>
      </c>
      <c r="AG14" s="25">
        <v>0</v>
      </c>
      <c r="AH14" s="25">
        <v>13.370581054012799</v>
      </c>
      <c r="AI14" s="25">
        <v>747.737785946543</v>
      </c>
      <c r="AJ14" s="25">
        <v>0</v>
      </c>
      <c r="AK14" s="25">
        <v>188.068945084181</v>
      </c>
      <c r="AL14" s="25">
        <v>146.854463544092</v>
      </c>
      <c r="AM14" s="25">
        <v>85.559020084848399</v>
      </c>
      <c r="AN14" s="88">
        <v>0</v>
      </c>
      <c r="AO14" s="25">
        <v>10.2250179053678</v>
      </c>
      <c r="AP14" s="25">
        <v>6535.3846603945103</v>
      </c>
      <c r="AQ14" s="25">
        <v>39.178460337704799</v>
      </c>
      <c r="AS14" s="34"/>
      <c r="AU14" s="22">
        <f t="shared" si="0"/>
        <v>3.4389573475746339E-3</v>
      </c>
      <c r="AV14" s="22">
        <f t="shared" si="1"/>
        <v>3.3940120393466866E-3</v>
      </c>
      <c r="AW14" s="22">
        <f t="shared" si="2"/>
        <v>3.2828409106281384E-3</v>
      </c>
      <c r="AX14" s="22">
        <f t="shared" si="3"/>
        <v>3.3186573731507248E-3</v>
      </c>
      <c r="AY14" s="22">
        <f t="shared" si="4"/>
        <v>3.2234033233648129E-3</v>
      </c>
      <c r="AZ14" s="22"/>
      <c r="BA14" s="22"/>
      <c r="BB14" s="22"/>
    </row>
    <row r="15" spans="1:54" x14ac:dyDescent="0.25">
      <c r="A15" s="25" t="s">
        <v>14</v>
      </c>
      <c r="B15" s="25">
        <v>78430.664298999996</v>
      </c>
      <c r="C15" s="25">
        <v>6274.4532123999998</v>
      </c>
      <c r="D15" s="25">
        <v>69.288181379999997</v>
      </c>
      <c r="E15" s="25">
        <v>20.706968475</v>
      </c>
      <c r="F15" s="25">
        <v>319.20556777000002</v>
      </c>
      <c r="G15" s="25"/>
      <c r="H15" s="27" t="s">
        <v>14</v>
      </c>
      <c r="I15" s="88">
        <v>420.23624079437099</v>
      </c>
      <c r="J15" s="25">
        <v>126.83077995602299</v>
      </c>
      <c r="K15" s="25">
        <v>69.583773674973898</v>
      </c>
      <c r="L15" s="25">
        <v>69.583773674973898</v>
      </c>
      <c r="M15" s="25">
        <v>153.413263652155</v>
      </c>
      <c r="N15" s="88">
        <v>51.9109226057504</v>
      </c>
      <c r="O15" s="25">
        <v>20.799145001957399</v>
      </c>
      <c r="P15" s="25">
        <v>109496.710505417</v>
      </c>
      <c r="Q15" s="25">
        <v>0</v>
      </c>
      <c r="R15" s="25">
        <v>11368.398197660301</v>
      </c>
      <c r="S15" s="25">
        <v>0</v>
      </c>
      <c r="T15" s="25">
        <v>2703.5891927325401</v>
      </c>
      <c r="U15" s="88">
        <v>0</v>
      </c>
      <c r="V15" s="25">
        <v>0</v>
      </c>
      <c r="W15" s="25">
        <v>0</v>
      </c>
      <c r="X15" s="25">
        <v>0.46781258921204599</v>
      </c>
      <c r="Y15" s="25">
        <v>11.596079977768801</v>
      </c>
      <c r="Z15" s="88">
        <v>946.47929583476798</v>
      </c>
      <c r="AA15" s="25">
        <v>286.22169206227699</v>
      </c>
      <c r="AB15" s="25">
        <v>320.51004703196099</v>
      </c>
      <c r="AC15" s="25">
        <v>0</v>
      </c>
      <c r="AD15" s="25">
        <v>78773.620083896894</v>
      </c>
      <c r="AE15" s="25">
        <v>0</v>
      </c>
      <c r="AF15" s="88">
        <v>17793.705358135299</v>
      </c>
      <c r="AG15" s="25">
        <v>0</v>
      </c>
      <c r="AH15" s="25">
        <v>17.5090523598295</v>
      </c>
      <c r="AI15" s="25">
        <v>865.80070456530598</v>
      </c>
      <c r="AJ15" s="25">
        <v>0</v>
      </c>
      <c r="AK15" s="25">
        <v>336.617365384496</v>
      </c>
      <c r="AL15" s="25">
        <v>112.474355319195</v>
      </c>
      <c r="AM15" s="25">
        <v>66.209188788270396</v>
      </c>
      <c r="AN15" s="88">
        <v>0</v>
      </c>
      <c r="AO15" s="25">
        <v>60.262889964582698</v>
      </c>
      <c r="AP15" s="25">
        <v>6301.8897217987496</v>
      </c>
      <c r="AQ15" s="25">
        <v>30.312238424065001</v>
      </c>
      <c r="AS15" s="34"/>
      <c r="AU15" s="22">
        <f t="shared" si="0"/>
        <v>4.3727257439698962E-3</v>
      </c>
      <c r="AV15" s="22">
        <f t="shared" si="1"/>
        <v>4.372733124302846E-3</v>
      </c>
      <c r="AW15" s="22">
        <f t="shared" si="2"/>
        <v>4.2661286396416098E-3</v>
      </c>
      <c r="AX15" s="22">
        <f t="shared" si="3"/>
        <v>4.451473766847412E-3</v>
      </c>
      <c r="AY15" s="22">
        <f t="shared" si="4"/>
        <v>4.0866431969661188E-3</v>
      </c>
      <c r="AZ15" s="22"/>
      <c r="BA15" s="22"/>
      <c r="BB15" s="22"/>
    </row>
    <row r="16" spans="1:54" x14ac:dyDescent="0.25">
      <c r="A16" s="25" t="s">
        <v>15</v>
      </c>
      <c r="B16" s="25">
        <v>323522.80372999999</v>
      </c>
      <c r="C16" s="25">
        <v>25881.824516000001</v>
      </c>
      <c r="D16" s="25">
        <v>327.47037978999998</v>
      </c>
      <c r="E16" s="25">
        <v>79.465836289999999</v>
      </c>
      <c r="F16" s="25">
        <v>436.31932418000002</v>
      </c>
      <c r="G16" s="25"/>
      <c r="H16" s="27" t="s">
        <v>15</v>
      </c>
      <c r="I16" s="88">
        <v>500.30437857932299</v>
      </c>
      <c r="J16" s="25">
        <v>169.79011311432399</v>
      </c>
      <c r="K16" s="25">
        <v>329.49030527930199</v>
      </c>
      <c r="L16" s="25">
        <v>329.49030527930199</v>
      </c>
      <c r="M16" s="25">
        <v>834.22637978665296</v>
      </c>
      <c r="N16" s="88">
        <v>275.889765225048</v>
      </c>
      <c r="O16" s="25">
        <v>79.970613985582204</v>
      </c>
      <c r="P16" s="25">
        <v>276478.03149218502</v>
      </c>
      <c r="Q16" s="25">
        <v>0</v>
      </c>
      <c r="R16" s="25">
        <v>50284.042852655301</v>
      </c>
      <c r="S16" s="25">
        <v>0</v>
      </c>
      <c r="T16" s="25">
        <v>13776.8844122435</v>
      </c>
      <c r="U16" s="88">
        <v>0</v>
      </c>
      <c r="V16" s="25">
        <v>0</v>
      </c>
      <c r="W16" s="25">
        <v>0</v>
      </c>
      <c r="X16" s="25">
        <v>3.8940332198156402</v>
      </c>
      <c r="Y16" s="25">
        <v>36.991449682179301</v>
      </c>
      <c r="Z16" s="88">
        <v>4567.0498944784104</v>
      </c>
      <c r="AA16" s="25">
        <v>356.75215701760499</v>
      </c>
      <c r="AB16" s="25">
        <v>438.467663739881</v>
      </c>
      <c r="AC16" s="25">
        <v>0</v>
      </c>
      <c r="AD16" s="25">
        <v>325549.97724244703</v>
      </c>
      <c r="AE16" s="25">
        <v>0</v>
      </c>
      <c r="AF16" s="88">
        <v>76479.529203855796</v>
      </c>
      <c r="AG16" s="25">
        <v>0</v>
      </c>
      <c r="AH16" s="25">
        <v>60.195368575081098</v>
      </c>
      <c r="AI16" s="25">
        <v>3131.0544775139902</v>
      </c>
      <c r="AJ16" s="25">
        <v>0</v>
      </c>
      <c r="AK16" s="25">
        <v>747.43933772662501</v>
      </c>
      <c r="AL16" s="25">
        <v>574.31917370708402</v>
      </c>
      <c r="AM16" s="25">
        <v>336.03796822896601</v>
      </c>
      <c r="AN16" s="88">
        <v>0</v>
      </c>
      <c r="AO16" s="25">
        <v>80.060552704848902</v>
      </c>
      <c r="AP16" s="25">
        <v>26043.9978134669</v>
      </c>
      <c r="AQ16" s="25">
        <v>150.221575207234</v>
      </c>
      <c r="AS16" s="34"/>
      <c r="AU16" s="22">
        <f t="shared" si="0"/>
        <v>6.2659370191995691E-3</v>
      </c>
      <c r="AV16" s="22">
        <f t="shared" si="1"/>
        <v>6.2659144206253601E-3</v>
      </c>
      <c r="AW16" s="22">
        <f t="shared" si="2"/>
        <v>6.1682692968974715E-3</v>
      </c>
      <c r="AX16" s="22">
        <f t="shared" si="3"/>
        <v>6.352134692700984E-3</v>
      </c>
      <c r="AY16" s="22">
        <f t="shared" si="4"/>
        <v>4.9237781615986843E-3</v>
      </c>
      <c r="AZ16" s="22"/>
      <c r="BA16" s="22"/>
      <c r="BB16" s="22"/>
    </row>
    <row r="17" spans="1:54" x14ac:dyDescent="0.25">
      <c r="A17" s="25" t="s">
        <v>16</v>
      </c>
      <c r="B17" s="25">
        <v>113268.50309</v>
      </c>
      <c r="C17" s="25">
        <v>9061.4803917999998</v>
      </c>
      <c r="D17" s="25">
        <v>48.789613439999997</v>
      </c>
      <c r="E17" s="25">
        <v>9.6578733575999998</v>
      </c>
      <c r="F17" s="25">
        <v>269.88432569999998</v>
      </c>
      <c r="G17" s="25"/>
      <c r="H17" s="27" t="s">
        <v>16</v>
      </c>
      <c r="I17" s="88">
        <v>73.922019716804698</v>
      </c>
      <c r="J17" s="25">
        <v>92.955103739313998</v>
      </c>
      <c r="K17" s="25">
        <v>48.8600045191831</v>
      </c>
      <c r="L17" s="25">
        <v>48.8600045191831</v>
      </c>
      <c r="M17" s="25">
        <v>236.49403725971001</v>
      </c>
      <c r="N17" s="88">
        <v>49.110970467252699</v>
      </c>
      <c r="O17" s="25">
        <v>9.6725314960773598</v>
      </c>
      <c r="P17" s="25">
        <v>136399.20159604101</v>
      </c>
      <c r="Q17" s="25">
        <v>0</v>
      </c>
      <c r="R17" s="25">
        <v>16662.1528526004</v>
      </c>
      <c r="S17" s="25">
        <v>0</v>
      </c>
      <c r="T17" s="25">
        <v>6324.0392317778596</v>
      </c>
      <c r="U17" s="88">
        <v>0</v>
      </c>
      <c r="V17" s="25">
        <v>0</v>
      </c>
      <c r="W17" s="25">
        <v>0</v>
      </c>
      <c r="X17" s="25">
        <v>7.2528248322006101</v>
      </c>
      <c r="Y17" s="25">
        <v>12.0209529613026</v>
      </c>
      <c r="Z17" s="88">
        <v>691.43915745213701</v>
      </c>
      <c r="AA17" s="25">
        <v>37.233391353990598</v>
      </c>
      <c r="AB17" s="25">
        <v>270.22426715894898</v>
      </c>
      <c r="AC17" s="25">
        <v>0</v>
      </c>
      <c r="AD17" s="25">
        <v>113454.26861445</v>
      </c>
      <c r="AE17" s="25">
        <v>0</v>
      </c>
      <c r="AF17" s="88">
        <v>25828.693982704699</v>
      </c>
      <c r="AG17" s="25">
        <v>0</v>
      </c>
      <c r="AH17" s="25">
        <v>54.555430720018499</v>
      </c>
      <c r="AI17" s="25">
        <v>847.44942676390099</v>
      </c>
      <c r="AJ17" s="25">
        <v>0</v>
      </c>
      <c r="AK17" s="25">
        <v>224.419711845705</v>
      </c>
      <c r="AL17" s="25">
        <v>77.385361205398993</v>
      </c>
      <c r="AM17" s="25">
        <v>104.72908685669</v>
      </c>
      <c r="AN17" s="88">
        <v>0</v>
      </c>
      <c r="AO17" s="25">
        <v>26.8685113698149</v>
      </c>
      <c r="AP17" s="25">
        <v>9076.3416961259209</v>
      </c>
      <c r="AQ17" s="25">
        <v>39.4864517485302</v>
      </c>
      <c r="AS17" s="34"/>
      <c r="AU17" s="22">
        <f t="shared" si="0"/>
        <v>1.6400457265900433E-3</v>
      </c>
      <c r="AV17" s="22">
        <f t="shared" si="1"/>
        <v>1.6400525833912872E-3</v>
      </c>
      <c r="AW17" s="22">
        <f t="shared" si="2"/>
        <v>1.4427472205671057E-3</v>
      </c>
      <c r="AX17" s="22">
        <f t="shared" si="3"/>
        <v>1.5177397688514171E-3</v>
      </c>
      <c r="AY17" s="22">
        <f t="shared" si="4"/>
        <v>1.2595820749029861E-3</v>
      </c>
      <c r="AZ17" s="22"/>
      <c r="BA17" s="22"/>
      <c r="BB17" s="22"/>
    </row>
    <row r="18" spans="1:54" x14ac:dyDescent="0.25">
      <c r="A18" s="25" t="s">
        <v>17</v>
      </c>
      <c r="B18" s="25">
        <v>29612.217453000001</v>
      </c>
      <c r="C18" s="25">
        <v>2368.9773995999999</v>
      </c>
      <c r="D18" s="25">
        <v>11.712145108</v>
      </c>
      <c r="E18" s="25">
        <v>6.0034463706999999</v>
      </c>
      <c r="F18" s="25">
        <v>168.39963219000001</v>
      </c>
      <c r="G18" s="25"/>
      <c r="H18" s="27" t="s">
        <v>17</v>
      </c>
      <c r="I18" s="88">
        <v>250.77360327257401</v>
      </c>
      <c r="J18" s="25">
        <v>68.392653652756394</v>
      </c>
      <c r="K18" s="25">
        <v>11.758701581402599</v>
      </c>
      <c r="L18" s="25">
        <v>11.758701581402599</v>
      </c>
      <c r="M18" s="25">
        <v>35.746335976317198</v>
      </c>
      <c r="N18" s="88">
        <v>8.1418738731025098</v>
      </c>
      <c r="O18" s="25">
        <v>6.03528191193762</v>
      </c>
      <c r="P18" s="25">
        <v>49340.953507050399</v>
      </c>
      <c r="Q18" s="25">
        <v>0</v>
      </c>
      <c r="R18" s="25">
        <v>4153.3229287056402</v>
      </c>
      <c r="S18" s="25">
        <v>0</v>
      </c>
      <c r="T18" s="25">
        <v>1040.1863158363301</v>
      </c>
      <c r="U18" s="88">
        <v>0</v>
      </c>
      <c r="V18" s="25">
        <v>0</v>
      </c>
      <c r="W18" s="25">
        <v>0</v>
      </c>
      <c r="X18" s="25">
        <v>0.94441298721268196</v>
      </c>
      <c r="Y18" s="25">
        <v>4.38271224338457</v>
      </c>
      <c r="Z18" s="88">
        <v>176.741790460923</v>
      </c>
      <c r="AA18" s="25">
        <v>173.725389882549</v>
      </c>
      <c r="AB18" s="25">
        <v>169.18665513925501</v>
      </c>
      <c r="AC18" s="25">
        <v>0</v>
      </c>
      <c r="AD18" s="25">
        <v>29749.655507574498</v>
      </c>
      <c r="AE18" s="25">
        <v>0</v>
      </c>
      <c r="AF18" s="88">
        <v>6601.2384503822204</v>
      </c>
      <c r="AG18" s="25">
        <v>0</v>
      </c>
      <c r="AH18" s="25">
        <v>13.3942050782293</v>
      </c>
      <c r="AI18" s="25">
        <v>339.49761069589999</v>
      </c>
      <c r="AJ18" s="25">
        <v>0</v>
      </c>
      <c r="AK18" s="25">
        <v>156.83089214981899</v>
      </c>
      <c r="AL18" s="25">
        <v>16.409515868046501</v>
      </c>
      <c r="AM18" s="25">
        <v>18.937616272821799</v>
      </c>
      <c r="AN18" s="88">
        <v>0</v>
      </c>
      <c r="AO18" s="25">
        <v>38.203132926849001</v>
      </c>
      <c r="AP18" s="25">
        <v>2379.9724683057998</v>
      </c>
      <c r="AQ18" s="25">
        <v>7.2107722427299796</v>
      </c>
      <c r="AS18" s="34"/>
      <c r="AU18" s="22">
        <f t="shared" si="0"/>
        <v>4.6412618302778697E-3</v>
      </c>
      <c r="AV18" s="22">
        <f t="shared" si="1"/>
        <v>4.6412720981029217E-3</v>
      </c>
      <c r="AW18" s="22">
        <f t="shared" si="2"/>
        <v>3.9750594765769363E-3</v>
      </c>
      <c r="AX18" s="22">
        <f t="shared" si="3"/>
        <v>5.3028775926098762E-3</v>
      </c>
      <c r="AY18" s="22">
        <f t="shared" si="4"/>
        <v>4.6735431605161148E-3</v>
      </c>
      <c r="AZ18" s="22"/>
      <c r="BA18" s="22"/>
      <c r="BB18" s="22"/>
    </row>
    <row r="19" spans="1:54" x14ac:dyDescent="0.25">
      <c r="A19" s="25" t="s">
        <v>18</v>
      </c>
      <c r="B19" s="25">
        <v>12820.633782999999</v>
      </c>
      <c r="C19" s="25">
        <v>1025.6507994999999</v>
      </c>
      <c r="D19" s="25">
        <v>1.3796273583000001</v>
      </c>
      <c r="E19" s="25">
        <v>3.0487238776000001</v>
      </c>
      <c r="F19" s="25">
        <v>65.225487104999999</v>
      </c>
      <c r="G19" s="25"/>
      <c r="H19" s="27" t="s">
        <v>18</v>
      </c>
      <c r="I19" s="88">
        <v>162.444824736622</v>
      </c>
      <c r="J19" s="25">
        <v>29.800205638157099</v>
      </c>
      <c r="K19" s="25">
        <v>1.38952716016565</v>
      </c>
      <c r="L19" s="25">
        <v>1.38952716016565</v>
      </c>
      <c r="M19" s="25">
        <v>9.4260306978141095</v>
      </c>
      <c r="N19" s="88">
        <v>1.1863931808775301</v>
      </c>
      <c r="O19" s="25">
        <v>3.0706804501009799</v>
      </c>
      <c r="P19" s="25">
        <v>15805.4612824959</v>
      </c>
      <c r="Q19" s="25">
        <v>0</v>
      </c>
      <c r="R19" s="25">
        <v>1934.98739332987</v>
      </c>
      <c r="S19" s="25">
        <v>0</v>
      </c>
      <c r="T19" s="25">
        <v>372.213077143237</v>
      </c>
      <c r="U19" s="88">
        <v>0</v>
      </c>
      <c r="V19" s="25">
        <v>0</v>
      </c>
      <c r="W19" s="25">
        <v>0</v>
      </c>
      <c r="X19" s="25">
        <v>0.45199717090678299</v>
      </c>
      <c r="Y19" s="25">
        <v>1.52390929680172</v>
      </c>
      <c r="Z19" s="88">
        <v>48.199255055911301</v>
      </c>
      <c r="AA19" s="25">
        <v>118.42919059058001</v>
      </c>
      <c r="AB19" s="25">
        <v>65.694216600261598</v>
      </c>
      <c r="AC19" s="25">
        <v>0</v>
      </c>
      <c r="AD19" s="25">
        <v>12917.1058639208</v>
      </c>
      <c r="AE19" s="25">
        <v>0</v>
      </c>
      <c r="AF19" s="88">
        <v>2998.1153681773799</v>
      </c>
      <c r="AG19" s="25">
        <v>0</v>
      </c>
      <c r="AH19" s="25">
        <v>7.4952490064920596</v>
      </c>
      <c r="AI19" s="25">
        <v>175.04947544101501</v>
      </c>
      <c r="AJ19" s="25">
        <v>0</v>
      </c>
      <c r="AK19" s="25">
        <v>74.514756927379096</v>
      </c>
      <c r="AL19" s="25">
        <v>2.6753199060095798</v>
      </c>
      <c r="AM19" s="25">
        <v>6.5590764969443001</v>
      </c>
      <c r="AN19" s="88">
        <v>0</v>
      </c>
      <c r="AO19" s="25">
        <v>25.068306484324101</v>
      </c>
      <c r="AP19" s="25">
        <v>1033.36858637874</v>
      </c>
      <c r="AQ19" s="25">
        <v>1.7133652344166601</v>
      </c>
      <c r="AS19" s="34"/>
      <c r="AU19" s="22">
        <f t="shared" si="0"/>
        <v>7.524751315236995E-3</v>
      </c>
      <c r="AV19" s="22">
        <f t="shared" si="1"/>
        <v>7.5247704993770363E-3</v>
      </c>
      <c r="AW19" s="22">
        <f t="shared" si="2"/>
        <v>7.1757071256173723E-3</v>
      </c>
      <c r="AX19" s="22">
        <f t="shared" si="3"/>
        <v>7.2018895060658476E-3</v>
      </c>
      <c r="AY19" s="22">
        <f t="shared" si="4"/>
        <v>7.1862935190815476E-3</v>
      </c>
      <c r="AZ19" s="22"/>
      <c r="BA19" s="22"/>
      <c r="BB19" s="22"/>
    </row>
    <row r="20" spans="1:54" x14ac:dyDescent="0.25">
      <c r="A20" s="25" t="s">
        <v>19</v>
      </c>
      <c r="B20" s="25">
        <v>2241.6631191000001</v>
      </c>
      <c r="C20" s="25">
        <v>179.33306433999999</v>
      </c>
      <c r="D20" s="25">
        <v>1.2172976960999999</v>
      </c>
      <c r="E20" s="25">
        <v>0.39112545609999999</v>
      </c>
      <c r="F20" s="25">
        <v>33.96134412</v>
      </c>
      <c r="G20" s="25"/>
      <c r="H20" s="27" t="s">
        <v>19</v>
      </c>
      <c r="I20" s="88">
        <v>25.551074198836599</v>
      </c>
      <c r="J20" s="25">
        <v>12.5238899491761</v>
      </c>
      <c r="K20" s="25">
        <v>1.22067798325322</v>
      </c>
      <c r="L20" s="25">
        <v>1.22067798325322</v>
      </c>
      <c r="M20" s="25">
        <v>0.61071203881347202</v>
      </c>
      <c r="N20" s="88">
        <v>9.4603969782734498E-2</v>
      </c>
      <c r="O20" s="25">
        <v>0.39219628911968102</v>
      </c>
      <c r="P20" s="25">
        <v>9414.4539934162694</v>
      </c>
      <c r="Q20" s="25">
        <v>0</v>
      </c>
      <c r="R20" s="25">
        <v>197.74109050318401</v>
      </c>
      <c r="S20" s="25">
        <v>0</v>
      </c>
      <c r="T20" s="25">
        <v>55.073329029680302</v>
      </c>
      <c r="U20" s="88">
        <v>0</v>
      </c>
      <c r="V20" s="25">
        <v>0</v>
      </c>
      <c r="W20" s="25">
        <v>0</v>
      </c>
      <c r="X20" s="25">
        <v>2.55369692530002E-2</v>
      </c>
      <c r="Y20" s="25">
        <v>0.68944034192595804</v>
      </c>
      <c r="Z20" s="88">
        <v>8.3617609691489303</v>
      </c>
      <c r="AA20" s="25">
        <v>14.969313282993401</v>
      </c>
      <c r="AB20" s="25">
        <v>34.054776820111798</v>
      </c>
      <c r="AC20" s="25">
        <v>0</v>
      </c>
      <c r="AD20" s="25">
        <v>2247.7665672304902</v>
      </c>
      <c r="AE20" s="25">
        <v>0</v>
      </c>
      <c r="AF20" s="88">
        <v>390.08282263264903</v>
      </c>
      <c r="AG20" s="25">
        <v>0</v>
      </c>
      <c r="AH20" s="25">
        <v>0.72748534878878002</v>
      </c>
      <c r="AI20" s="25">
        <v>24.792666613412901</v>
      </c>
      <c r="AJ20" s="25">
        <v>0</v>
      </c>
      <c r="AK20" s="25">
        <v>22.863686105485201</v>
      </c>
      <c r="AL20" s="25">
        <v>0.33884174241660497</v>
      </c>
      <c r="AM20" s="25">
        <v>0.70342024646045898</v>
      </c>
      <c r="AN20" s="88">
        <v>0</v>
      </c>
      <c r="AO20" s="25">
        <v>3.40146144164222</v>
      </c>
      <c r="AP20" s="25">
        <v>179.82133775360001</v>
      </c>
      <c r="AQ20" s="25">
        <v>0.50591470050155096</v>
      </c>
      <c r="AS20" s="34"/>
      <c r="AU20" s="22">
        <f t="shared" si="0"/>
        <v>2.7227320994336157E-3</v>
      </c>
      <c r="AV20" s="22">
        <f t="shared" si="1"/>
        <v>2.7227182862067656E-3</v>
      </c>
      <c r="AW20" s="22">
        <f t="shared" si="2"/>
        <v>2.7768779683473104E-3</v>
      </c>
      <c r="AX20" s="22">
        <f t="shared" si="3"/>
        <v>2.7378249177605189E-3</v>
      </c>
      <c r="AY20" s="22">
        <f t="shared" si="4"/>
        <v>2.751148475798249E-3</v>
      </c>
      <c r="AZ20" s="22"/>
      <c r="BA20" s="22"/>
      <c r="BB20" s="22"/>
    </row>
    <row r="21" spans="1:54" x14ac:dyDescent="0.25">
      <c r="A21" s="25" t="s">
        <v>20</v>
      </c>
      <c r="B21" s="25">
        <v>529.94496561000005</v>
      </c>
      <c r="C21" s="25">
        <v>42.395598657000001</v>
      </c>
      <c r="D21" s="25">
        <v>0.1055019457</v>
      </c>
      <c r="E21" s="25">
        <v>2.8928205299999999E-2</v>
      </c>
      <c r="F21" s="25">
        <v>2.9535162789</v>
      </c>
      <c r="G21" s="25"/>
      <c r="H21" s="27" t="s">
        <v>20</v>
      </c>
      <c r="I21" s="88">
        <v>1.86914056795239</v>
      </c>
      <c r="J21" s="25">
        <v>1.0720429165202201</v>
      </c>
      <c r="K21" s="25">
        <v>0.105833155563323</v>
      </c>
      <c r="L21" s="25">
        <v>0.105833155563323</v>
      </c>
      <c r="M21" s="25">
        <v>0.752999055121778</v>
      </c>
      <c r="N21" s="88">
        <v>8.7104136040854097E-2</v>
      </c>
      <c r="O21" s="25">
        <v>2.9042766147843301E-2</v>
      </c>
      <c r="P21" s="25">
        <v>1029.7423846515901</v>
      </c>
      <c r="Q21" s="25">
        <v>0</v>
      </c>
      <c r="R21" s="25">
        <v>70.410108323152102</v>
      </c>
      <c r="S21" s="25">
        <v>0</v>
      </c>
      <c r="T21" s="25">
        <v>27.801517054905499</v>
      </c>
      <c r="U21" s="88">
        <v>0</v>
      </c>
      <c r="V21" s="25">
        <v>0</v>
      </c>
      <c r="W21" s="25">
        <v>0</v>
      </c>
      <c r="X21" s="25">
        <v>3.7728784386633303E-2</v>
      </c>
      <c r="Y21" s="25">
        <v>7.6630730198731206E-2</v>
      </c>
      <c r="Z21" s="88">
        <v>1.2426471491475499</v>
      </c>
      <c r="AA21" s="25">
        <v>1.1093044707103801</v>
      </c>
      <c r="AB21" s="25">
        <v>2.9630726091978801</v>
      </c>
      <c r="AC21" s="25">
        <v>0</v>
      </c>
      <c r="AD21" s="25">
        <v>531.67414412054802</v>
      </c>
      <c r="AE21" s="25">
        <v>0</v>
      </c>
      <c r="AF21" s="88">
        <v>114.01373744054401</v>
      </c>
      <c r="AG21" s="25">
        <v>0</v>
      </c>
      <c r="AH21" s="25">
        <v>0.30462755219811799</v>
      </c>
      <c r="AI21" s="25">
        <v>4.1966253101473203</v>
      </c>
      <c r="AJ21" s="25">
        <v>0</v>
      </c>
      <c r="AK21" s="25">
        <v>2.0362369749457101</v>
      </c>
      <c r="AL21" s="25">
        <v>6.0923180738372003E-2</v>
      </c>
      <c r="AM21" s="25">
        <v>0.38380236292799802</v>
      </c>
      <c r="AN21" s="88">
        <v>0</v>
      </c>
      <c r="AO21" s="25">
        <v>0.34062600460166298</v>
      </c>
      <c r="AP21" s="25">
        <v>42.533937389837803</v>
      </c>
      <c r="AQ21" s="25">
        <v>0.13839621418992801</v>
      </c>
      <c r="AS21" s="34"/>
      <c r="AU21" s="22">
        <f t="shared" si="0"/>
        <v>3.2629397819782554E-3</v>
      </c>
      <c r="AV21" s="22">
        <f t="shared" si="1"/>
        <v>3.2630446843557133E-3</v>
      </c>
      <c r="AW21" s="22">
        <f t="shared" si="2"/>
        <v>3.1393720857509776E-3</v>
      </c>
      <c r="AX21" s="22">
        <f t="shared" si="3"/>
        <v>3.9601781947842503E-3</v>
      </c>
      <c r="AY21" s="22">
        <f t="shared" si="4"/>
        <v>3.235577323934436E-3</v>
      </c>
      <c r="AZ21" s="22"/>
      <c r="BA21" s="22"/>
      <c r="BB21" s="22"/>
    </row>
    <row r="22" spans="1:54" x14ac:dyDescent="0.25">
      <c r="A22" s="25" t="s">
        <v>129</v>
      </c>
      <c r="B22" s="25">
        <v>952.30261759999996</v>
      </c>
      <c r="C22" s="25">
        <v>76.184211024999996</v>
      </c>
      <c r="D22" s="25">
        <v>0.6513756248</v>
      </c>
      <c r="E22" s="25">
        <v>3.6746055100000001E-2</v>
      </c>
      <c r="F22" s="25">
        <v>14.544986989</v>
      </c>
      <c r="G22" s="25"/>
      <c r="H22" s="27" t="s">
        <v>129</v>
      </c>
      <c r="I22" s="88">
        <v>3.5956867014342202</v>
      </c>
      <c r="J22" s="25">
        <v>5.0037236248829497</v>
      </c>
      <c r="K22" s="25">
        <v>0.65410596828825796</v>
      </c>
      <c r="L22" s="25">
        <v>0.65410596828825796</v>
      </c>
      <c r="M22" s="25">
        <v>0.88318536221630595</v>
      </c>
      <c r="N22" s="88">
        <v>0.14772055887131799</v>
      </c>
      <c r="O22" s="25">
        <v>3.6926043065520303E-2</v>
      </c>
      <c r="P22" s="25">
        <v>4498.9174864527004</v>
      </c>
      <c r="Q22" s="25">
        <v>0</v>
      </c>
      <c r="R22" s="25">
        <v>71.847494715542197</v>
      </c>
      <c r="S22" s="25">
        <v>0</v>
      </c>
      <c r="T22" s="25">
        <v>41.1241731953982</v>
      </c>
      <c r="U22" s="88">
        <v>0</v>
      </c>
      <c r="V22" s="25">
        <v>0</v>
      </c>
      <c r="W22" s="25">
        <v>0</v>
      </c>
      <c r="X22" s="25">
        <v>3.4625589807698497E-2</v>
      </c>
      <c r="Y22" s="25">
        <v>0.31251009631828103</v>
      </c>
      <c r="Z22" s="88">
        <v>3.3358376869451498</v>
      </c>
      <c r="AA22" s="25">
        <v>0.71634219173775304</v>
      </c>
      <c r="AB22" s="25">
        <v>14.603908863842401</v>
      </c>
      <c r="AC22" s="25">
        <v>0</v>
      </c>
      <c r="AD22" s="25">
        <v>956.43933105860401</v>
      </c>
      <c r="AE22" s="25">
        <v>0</v>
      </c>
      <c r="AF22" s="88">
        <v>153.35985303923599</v>
      </c>
      <c r="AG22" s="25">
        <v>0</v>
      </c>
      <c r="AH22" s="25">
        <v>0.27362488165072602</v>
      </c>
      <c r="AI22" s="25">
        <v>6.2181977896731002</v>
      </c>
      <c r="AJ22" s="25">
        <v>0</v>
      </c>
      <c r="AK22" s="25">
        <v>8.1099483986780996</v>
      </c>
      <c r="AL22" s="25">
        <v>0.194489737333678</v>
      </c>
      <c r="AM22" s="25">
        <v>0.48992754890059298</v>
      </c>
      <c r="AN22" s="88">
        <v>0</v>
      </c>
      <c r="AO22" s="25">
        <v>0.393821295795036</v>
      </c>
      <c r="AP22" s="25">
        <v>76.515143278493298</v>
      </c>
      <c r="AQ22" s="25">
        <v>0.33109237425492899</v>
      </c>
      <c r="AS22" s="34"/>
      <c r="AU22" s="22">
        <f t="shared" si="0"/>
        <v>4.3439064244404002E-3</v>
      </c>
      <c r="AV22" s="22">
        <f t="shared" si="1"/>
        <v>4.3438430226009116E-3</v>
      </c>
      <c r="AW22" s="22">
        <f t="shared" si="2"/>
        <v>4.191657446648068E-3</v>
      </c>
      <c r="AX22" s="22">
        <f t="shared" si="3"/>
        <v>4.898157503723498E-3</v>
      </c>
      <c r="AY22" s="22">
        <f t="shared" si="4"/>
        <v>4.0510091131028218E-3</v>
      </c>
      <c r="AZ22" s="22"/>
      <c r="BA22" s="22"/>
      <c r="BB22" s="22"/>
    </row>
    <row r="23" spans="1:54" x14ac:dyDescent="0.25">
      <c r="A23" s="25" t="s">
        <v>22</v>
      </c>
      <c r="B23" s="25">
        <v>34514.764840999997</v>
      </c>
      <c r="C23" s="25">
        <v>2761.1811149999999</v>
      </c>
      <c r="D23" s="25">
        <v>29.426726003999999</v>
      </c>
      <c r="E23" s="25">
        <v>5.1868401259999999</v>
      </c>
      <c r="F23" s="25">
        <v>435.35400506000002</v>
      </c>
      <c r="G23" s="25"/>
      <c r="H23" s="27" t="s">
        <v>22</v>
      </c>
      <c r="I23" s="88">
        <v>194.08050875427301</v>
      </c>
      <c r="J23" s="25">
        <v>154.29085101194201</v>
      </c>
      <c r="K23" s="25">
        <v>29.594103573334099</v>
      </c>
      <c r="L23" s="25">
        <v>29.594103573334099</v>
      </c>
      <c r="M23" s="25">
        <v>40.089833165075397</v>
      </c>
      <c r="N23" s="88">
        <v>12.130137893866801</v>
      </c>
      <c r="O23" s="25">
        <v>5.2199242417405296</v>
      </c>
      <c r="P23" s="25">
        <v>132782.03480934299</v>
      </c>
      <c r="Q23" s="25">
        <v>0</v>
      </c>
      <c r="R23" s="25">
        <v>3259.1353969649299</v>
      </c>
      <c r="S23" s="25">
        <v>0</v>
      </c>
      <c r="T23" s="25">
        <v>1201.6757737312901</v>
      </c>
      <c r="U23" s="88">
        <v>0</v>
      </c>
      <c r="V23" s="25">
        <v>0</v>
      </c>
      <c r="W23" s="25">
        <v>0</v>
      </c>
      <c r="X23" s="25">
        <v>0.42549853555620498</v>
      </c>
      <c r="Y23" s="25">
        <v>9.97540328707702</v>
      </c>
      <c r="Z23" s="88">
        <v>256.11329384291298</v>
      </c>
      <c r="AA23" s="25">
        <v>88.316344485448894</v>
      </c>
      <c r="AB23" s="25">
        <v>437.75879222877597</v>
      </c>
      <c r="AC23" s="25">
        <v>0</v>
      </c>
      <c r="AD23" s="25">
        <v>34715.659717054397</v>
      </c>
      <c r="AE23" s="25">
        <v>0</v>
      </c>
      <c r="AF23" s="88">
        <v>6189.9205144044399</v>
      </c>
      <c r="AG23" s="25">
        <v>0</v>
      </c>
      <c r="AH23" s="25">
        <v>7.0325640196955401</v>
      </c>
      <c r="AI23" s="25">
        <v>304.16413537352798</v>
      </c>
      <c r="AJ23" s="25">
        <v>0</v>
      </c>
      <c r="AK23" s="25">
        <v>276.07736822319202</v>
      </c>
      <c r="AL23" s="25">
        <v>25.439211665673898</v>
      </c>
      <c r="AM23" s="25">
        <v>20.018698756164198</v>
      </c>
      <c r="AN23" s="88">
        <v>0</v>
      </c>
      <c r="AO23" s="25">
        <v>23.353769435806399</v>
      </c>
      <c r="AP23" s="25">
        <v>2777.2526775266301</v>
      </c>
      <c r="AQ23" s="25">
        <v>12.6146706702809</v>
      </c>
      <c r="AS23" s="34"/>
      <c r="AU23" s="22">
        <f t="shared" si="0"/>
        <v>5.8205488862481929E-3</v>
      </c>
      <c r="AV23" s="22">
        <f t="shared" si="1"/>
        <v>5.8205390582030912E-3</v>
      </c>
      <c r="AW23" s="22">
        <f t="shared" si="2"/>
        <v>5.6879439904849831E-3</v>
      </c>
      <c r="AX23" s="22">
        <f t="shared" si="3"/>
        <v>6.3784722368228474E-3</v>
      </c>
      <c r="AY23" s="22">
        <f t="shared" si="4"/>
        <v>5.5237511101902661E-3</v>
      </c>
      <c r="AZ23" s="22"/>
      <c r="BA23" s="22"/>
      <c r="BB23" s="22"/>
    </row>
    <row r="24" spans="1:54" x14ac:dyDescent="0.25">
      <c r="A24" s="25" t="s">
        <v>23</v>
      </c>
      <c r="B24" s="25">
        <v>140745.09466</v>
      </c>
      <c r="C24" s="25">
        <v>11259.607690999999</v>
      </c>
      <c r="D24" s="25">
        <v>134.32326838</v>
      </c>
      <c r="E24" s="25">
        <v>34.725819215999998</v>
      </c>
      <c r="F24" s="25">
        <v>510.69031712999998</v>
      </c>
      <c r="G24" s="25"/>
      <c r="H24" s="27" t="s">
        <v>23</v>
      </c>
      <c r="I24" s="88">
        <v>503.16662108435099</v>
      </c>
      <c r="J24" s="25">
        <v>194.63798694360599</v>
      </c>
      <c r="K24" s="25">
        <v>135.005335325278</v>
      </c>
      <c r="L24" s="25">
        <v>135.005335325278</v>
      </c>
      <c r="M24" s="25">
        <v>307.07040035976701</v>
      </c>
      <c r="N24" s="88">
        <v>102.721488028851</v>
      </c>
      <c r="O24" s="25">
        <v>34.914306950653298</v>
      </c>
      <c r="P24" s="25">
        <v>194672.08397779401</v>
      </c>
      <c r="Q24" s="25">
        <v>0</v>
      </c>
      <c r="R24" s="25">
        <v>20386.888678127201</v>
      </c>
      <c r="S24" s="25">
        <v>0</v>
      </c>
      <c r="T24" s="25">
        <v>5362.8137020210797</v>
      </c>
      <c r="U24" s="88">
        <v>0</v>
      </c>
      <c r="V24" s="25">
        <v>0</v>
      </c>
      <c r="W24" s="25">
        <v>0</v>
      </c>
      <c r="X24" s="25">
        <v>1.18630415373514</v>
      </c>
      <c r="Y24" s="25">
        <v>20.629183341076299</v>
      </c>
      <c r="Z24" s="88">
        <v>1792.1859161587499</v>
      </c>
      <c r="AA24" s="25">
        <v>327.95031841695101</v>
      </c>
      <c r="AB24" s="25">
        <v>513.25143170311503</v>
      </c>
      <c r="AC24" s="25">
        <v>0</v>
      </c>
      <c r="AD24" s="25">
        <v>141473.36378288199</v>
      </c>
      <c r="AE24" s="25">
        <v>0</v>
      </c>
      <c r="AF24" s="88">
        <v>31892.569459580998</v>
      </c>
      <c r="AG24" s="25">
        <v>0</v>
      </c>
      <c r="AH24" s="25">
        <v>27.729807562481501</v>
      </c>
      <c r="AI24" s="25">
        <v>1435.3091931966301</v>
      </c>
      <c r="AJ24" s="25">
        <v>0</v>
      </c>
      <c r="AK24" s="25">
        <v>525.30805389168597</v>
      </c>
      <c r="AL24" s="25">
        <v>217.866705960171</v>
      </c>
      <c r="AM24" s="25">
        <v>128.37719212965101</v>
      </c>
      <c r="AN24" s="88">
        <v>0</v>
      </c>
      <c r="AO24" s="25">
        <v>71.639746861860701</v>
      </c>
      <c r="AP24" s="25">
        <v>11317.8693319433</v>
      </c>
      <c r="AQ24" s="25">
        <v>59.669734954329797</v>
      </c>
      <c r="AS24" s="34"/>
      <c r="AU24" s="22">
        <f t="shared" si="0"/>
        <v>5.1743836944461892E-3</v>
      </c>
      <c r="AV24" s="22">
        <f t="shared" si="1"/>
        <v>5.1743935083875779E-3</v>
      </c>
      <c r="AW24" s="22">
        <f t="shared" si="2"/>
        <v>5.0778018842456288E-3</v>
      </c>
      <c r="AX24" s="22">
        <f t="shared" si="3"/>
        <v>5.427884464895622E-3</v>
      </c>
      <c r="AY24" s="22">
        <f t="shared" si="4"/>
        <v>5.0150051551948616E-3</v>
      </c>
      <c r="AZ24" s="22"/>
      <c r="BA24" s="22"/>
      <c r="BB24" s="22"/>
    </row>
    <row r="25" spans="1:54" x14ac:dyDescent="0.25">
      <c r="A25" s="25" t="s">
        <v>24</v>
      </c>
      <c r="B25" s="25">
        <v>47374.140599999999</v>
      </c>
      <c r="C25" s="25">
        <v>3789.9311656</v>
      </c>
      <c r="D25" s="25">
        <v>16.437561940999998</v>
      </c>
      <c r="E25" s="25">
        <v>15.587436015</v>
      </c>
      <c r="F25" s="25">
        <v>169.05036458999999</v>
      </c>
      <c r="G25" s="25"/>
      <c r="H25" s="27" t="s">
        <v>24</v>
      </c>
      <c r="I25" s="88">
        <v>642.57360527846095</v>
      </c>
      <c r="J25" s="25">
        <v>88.361449776642004</v>
      </c>
      <c r="K25" s="25">
        <v>16.519717051122701</v>
      </c>
      <c r="L25" s="25">
        <v>16.519717051122701</v>
      </c>
      <c r="M25" s="25">
        <v>46.951010615266398</v>
      </c>
      <c r="N25" s="88">
        <v>14.1805401350514</v>
      </c>
      <c r="O25" s="25">
        <v>15.7141212328135</v>
      </c>
      <c r="P25" s="25">
        <v>34999.424984326797</v>
      </c>
      <c r="Q25" s="25">
        <v>0</v>
      </c>
      <c r="R25" s="25">
        <v>7648.9549089594802</v>
      </c>
      <c r="S25" s="25">
        <v>0</v>
      </c>
      <c r="T25" s="25">
        <v>1040.9331192715399</v>
      </c>
      <c r="U25" s="88">
        <v>0</v>
      </c>
      <c r="V25" s="25">
        <v>0</v>
      </c>
      <c r="W25" s="25">
        <v>0</v>
      </c>
      <c r="X25" s="25">
        <v>0.50373083659619899</v>
      </c>
      <c r="Y25" s="25">
        <v>4.8795495416197703</v>
      </c>
      <c r="Z25" s="88">
        <v>366.04682951941697</v>
      </c>
      <c r="AA25" s="25">
        <v>479.79425627013302</v>
      </c>
      <c r="AB25" s="25">
        <v>170.51188817791001</v>
      </c>
      <c r="AC25" s="25">
        <v>0</v>
      </c>
      <c r="AD25" s="25">
        <v>47735.940083378802</v>
      </c>
      <c r="AE25" s="25">
        <v>0</v>
      </c>
      <c r="AF25" s="88">
        <v>11555.297849766001</v>
      </c>
      <c r="AG25" s="25">
        <v>0</v>
      </c>
      <c r="AH25" s="25">
        <v>21.9994839343425</v>
      </c>
      <c r="AI25" s="25">
        <v>718.86649763471905</v>
      </c>
      <c r="AJ25" s="25">
        <v>0</v>
      </c>
      <c r="AK25" s="25">
        <v>265.54332559389297</v>
      </c>
      <c r="AL25" s="25">
        <v>35.601533912115798</v>
      </c>
      <c r="AM25" s="25">
        <v>27.328342351716099</v>
      </c>
      <c r="AN25" s="88">
        <v>0</v>
      </c>
      <c r="AO25" s="25">
        <v>97.139685472113896</v>
      </c>
      <c r="AP25" s="25">
        <v>3818.8752097697802</v>
      </c>
      <c r="AQ25" s="25">
        <v>8.3244474245606295</v>
      </c>
      <c r="AS25" s="34"/>
      <c r="AU25" s="22">
        <f t="shared" si="0"/>
        <v>7.6370669482667816E-3</v>
      </c>
      <c r="AV25" s="22">
        <f t="shared" si="1"/>
        <v>7.6370896739487281E-3</v>
      </c>
      <c r="AW25" s="22">
        <f t="shared" si="2"/>
        <v>4.9980106792956829E-3</v>
      </c>
      <c r="AX25" s="22">
        <f t="shared" si="3"/>
        <v>8.1273929651797666E-3</v>
      </c>
      <c r="AY25" s="22">
        <f t="shared" si="4"/>
        <v>8.6454920783795679E-3</v>
      </c>
      <c r="AZ25" s="22"/>
      <c r="BA25" s="22"/>
      <c r="BB25" s="22"/>
    </row>
    <row r="26" spans="1:54" x14ac:dyDescent="0.25">
      <c r="A26" s="25" t="s">
        <v>25</v>
      </c>
      <c r="B26" s="25">
        <v>100693.49328</v>
      </c>
      <c r="C26" s="25">
        <v>8055.4795330999996</v>
      </c>
      <c r="D26" s="25">
        <v>77.924853592000005</v>
      </c>
      <c r="E26" s="25">
        <v>23.576833309000001</v>
      </c>
      <c r="F26" s="25">
        <v>271.36807771999997</v>
      </c>
      <c r="G26" s="25"/>
      <c r="H26" s="27" t="s">
        <v>25</v>
      </c>
      <c r="I26" s="88">
        <v>427.12990694802801</v>
      </c>
      <c r="J26" s="25">
        <v>111.133852242087</v>
      </c>
      <c r="K26" s="25">
        <v>78.111693810949504</v>
      </c>
      <c r="L26" s="25">
        <v>78.111693810949504</v>
      </c>
      <c r="M26" s="25">
        <v>208.25912605332701</v>
      </c>
      <c r="N26" s="88">
        <v>64.280914357055096</v>
      </c>
      <c r="O26" s="25">
        <v>23.6360667445073</v>
      </c>
      <c r="P26" s="25">
        <v>107533.678848756</v>
      </c>
      <c r="Q26" s="25">
        <v>0</v>
      </c>
      <c r="R26" s="25">
        <v>15213.5049671008</v>
      </c>
      <c r="S26" s="25">
        <v>0</v>
      </c>
      <c r="T26" s="25">
        <v>3973.5657460494299</v>
      </c>
      <c r="U26" s="88">
        <v>0</v>
      </c>
      <c r="V26" s="25">
        <v>0</v>
      </c>
      <c r="W26" s="25">
        <v>0</v>
      </c>
      <c r="X26" s="25">
        <v>1.9426428137446199</v>
      </c>
      <c r="Y26" s="25">
        <v>12.2257947656177</v>
      </c>
      <c r="Z26" s="88">
        <v>1118.33497361124</v>
      </c>
      <c r="AA26" s="25">
        <v>303.109040245274</v>
      </c>
      <c r="AB26" s="25">
        <v>271.95449101923401</v>
      </c>
      <c r="AC26" s="25">
        <v>0</v>
      </c>
      <c r="AD26" s="25">
        <v>100930.42084965001</v>
      </c>
      <c r="AE26" s="25">
        <v>0</v>
      </c>
      <c r="AF26" s="88">
        <v>23394.906343954099</v>
      </c>
      <c r="AG26" s="25">
        <v>0</v>
      </c>
      <c r="AH26" s="25">
        <v>29.120355878708299</v>
      </c>
      <c r="AI26" s="25">
        <v>1051.7964822675499</v>
      </c>
      <c r="AJ26" s="25">
        <v>0</v>
      </c>
      <c r="AK26" s="25">
        <v>334.39912916399601</v>
      </c>
      <c r="AL26" s="25">
        <v>133.39476469430701</v>
      </c>
      <c r="AM26" s="25">
        <v>89.662406898324903</v>
      </c>
      <c r="AN26" s="88">
        <v>0</v>
      </c>
      <c r="AO26" s="25">
        <v>66.284700711462804</v>
      </c>
      <c r="AP26" s="25">
        <v>8074.4337113267902</v>
      </c>
      <c r="AQ26" s="25">
        <v>38.041058732385999</v>
      </c>
      <c r="AS26" s="34"/>
      <c r="AU26" s="22">
        <f t="shared" si="0"/>
        <v>2.3529580902629274E-3</v>
      </c>
      <c r="AV26" s="22">
        <f t="shared" si="1"/>
        <v>2.3529546750020091E-3</v>
      </c>
      <c r="AW26" s="22">
        <f t="shared" si="2"/>
        <v>2.3976974012393936E-3</v>
      </c>
      <c r="AX26" s="22">
        <f t="shared" si="3"/>
        <v>2.5123575643505661E-3</v>
      </c>
      <c r="AY26" s="22">
        <f t="shared" si="4"/>
        <v>2.1609516644736132E-3</v>
      </c>
      <c r="AZ26" s="22"/>
      <c r="BA26" s="22"/>
      <c r="BB26" s="22"/>
    </row>
    <row r="27" spans="1:54" x14ac:dyDescent="0.25">
      <c r="A27" s="25" t="s">
        <v>26</v>
      </c>
      <c r="B27" s="25">
        <v>11803.416304</v>
      </c>
      <c r="C27" s="25">
        <v>944.27328411999997</v>
      </c>
      <c r="D27" s="25">
        <v>3.2893159467999999</v>
      </c>
      <c r="E27" s="25">
        <v>0.52182936310000005</v>
      </c>
      <c r="F27" s="25">
        <v>43.834269192999997</v>
      </c>
      <c r="G27" s="25"/>
      <c r="H27" s="27" t="s">
        <v>26</v>
      </c>
      <c r="I27" s="88">
        <v>13.1465150954749</v>
      </c>
      <c r="J27" s="25">
        <v>15.2331449425721</v>
      </c>
      <c r="K27" s="25">
        <v>3.3201757097690199</v>
      </c>
      <c r="L27" s="25">
        <v>3.3201757097690199</v>
      </c>
      <c r="M27" s="25">
        <v>21.579187850724999</v>
      </c>
      <c r="N27" s="88">
        <v>3.4089302956640202</v>
      </c>
      <c r="O27" s="25">
        <v>0.52776581092071595</v>
      </c>
      <c r="P27" s="25">
        <v>18481.752367913999</v>
      </c>
      <c r="Q27" s="25">
        <v>0</v>
      </c>
      <c r="R27" s="25">
        <v>1658.50806517914</v>
      </c>
      <c r="S27" s="25">
        <v>0</v>
      </c>
      <c r="T27" s="25">
        <v>681.45644939102601</v>
      </c>
      <c r="U27" s="88">
        <v>0</v>
      </c>
      <c r="V27" s="25">
        <v>0</v>
      </c>
      <c r="W27" s="25">
        <v>0</v>
      </c>
      <c r="X27" s="25">
        <v>0.88835810496093903</v>
      </c>
      <c r="Y27" s="25">
        <v>1.4323072393082601</v>
      </c>
      <c r="Z27" s="88">
        <v>43.543161970675698</v>
      </c>
      <c r="AA27" s="25">
        <v>5.9035607666868302</v>
      </c>
      <c r="AB27" s="25">
        <v>44.127617843341099</v>
      </c>
      <c r="AC27" s="25">
        <v>0</v>
      </c>
      <c r="AD27" s="25">
        <v>11876.629995238</v>
      </c>
      <c r="AE27" s="25">
        <v>0</v>
      </c>
      <c r="AF27" s="88">
        <v>2623.6763061338102</v>
      </c>
      <c r="AG27" s="25">
        <v>0</v>
      </c>
      <c r="AH27" s="25">
        <v>6.5366626910789902</v>
      </c>
      <c r="AI27" s="25">
        <v>83.794472158666593</v>
      </c>
      <c r="AJ27" s="25">
        <v>0</v>
      </c>
      <c r="AK27" s="25">
        <v>29.913736622686301</v>
      </c>
      <c r="AL27" s="25">
        <v>3.9893858743597699</v>
      </c>
      <c r="AM27" s="25">
        <v>10.061248915075399</v>
      </c>
      <c r="AN27" s="88">
        <v>0</v>
      </c>
      <c r="AO27" s="25">
        <v>3.7269259213955199</v>
      </c>
      <c r="AP27" s="25">
        <v>950.13038209406</v>
      </c>
      <c r="AQ27" s="25">
        <v>3.66801891958823</v>
      </c>
      <c r="AS27" s="34"/>
      <c r="AU27" s="22">
        <f t="shared" si="0"/>
        <v>6.2027543003111913E-3</v>
      </c>
      <c r="AV27" s="22">
        <f t="shared" si="1"/>
        <v>6.2027572658888168E-3</v>
      </c>
      <c r="AW27" s="22">
        <f t="shared" si="2"/>
        <v>9.3818178211313961E-3</v>
      </c>
      <c r="AX27" s="22">
        <f t="shared" si="3"/>
        <v>1.1376224184567921E-2</v>
      </c>
      <c r="AY27" s="22">
        <f t="shared" si="4"/>
        <v>6.6922217648822434E-3</v>
      </c>
      <c r="AZ27" s="22"/>
      <c r="BA27" s="22"/>
      <c r="BB27" s="22"/>
    </row>
    <row r="28" spans="1:54" x14ac:dyDescent="0.25">
      <c r="A28" s="25" t="s">
        <v>27</v>
      </c>
      <c r="B28" s="25">
        <v>123428.93732</v>
      </c>
      <c r="C28" s="25">
        <v>9874.3151799000007</v>
      </c>
      <c r="D28" s="25">
        <v>55.086980578999999</v>
      </c>
      <c r="E28" s="25">
        <v>13.195669849</v>
      </c>
      <c r="F28" s="25">
        <v>82.034914302000004</v>
      </c>
      <c r="G28" s="25"/>
      <c r="H28" s="27" t="s">
        <v>27</v>
      </c>
      <c r="I28" s="88">
        <v>55.661476250358902</v>
      </c>
      <c r="J28" s="25">
        <v>29.9860076047473</v>
      </c>
      <c r="K28" s="25">
        <v>55.330361490405501</v>
      </c>
      <c r="L28" s="25">
        <v>55.330361490405501</v>
      </c>
      <c r="M28" s="25">
        <v>280.44889814414898</v>
      </c>
      <c r="N28" s="88">
        <v>62.2094544956974</v>
      </c>
      <c r="O28" s="25">
        <v>13.2529033357477</v>
      </c>
      <c r="P28" s="25">
        <v>89536.097056859595</v>
      </c>
      <c r="Q28" s="25">
        <v>0</v>
      </c>
      <c r="R28" s="25">
        <v>19434.133313305399</v>
      </c>
      <c r="S28" s="25">
        <v>0</v>
      </c>
      <c r="T28" s="25">
        <v>6933.0260799162797</v>
      </c>
      <c r="U28" s="88">
        <v>0</v>
      </c>
      <c r="V28" s="25">
        <v>0</v>
      </c>
      <c r="W28" s="25">
        <v>0</v>
      </c>
      <c r="X28" s="25">
        <v>7.7618395071856296</v>
      </c>
      <c r="Y28" s="25">
        <v>9.7237352759517002</v>
      </c>
      <c r="Z28" s="88">
        <v>880.91254624265196</v>
      </c>
      <c r="AA28" s="25">
        <v>53.227890037875397</v>
      </c>
      <c r="AB28" s="25">
        <v>82.369797692323203</v>
      </c>
      <c r="AC28" s="25">
        <v>0</v>
      </c>
      <c r="AD28" s="25">
        <v>123971.76758733801</v>
      </c>
      <c r="AE28" s="25">
        <v>0</v>
      </c>
      <c r="AF28" s="88">
        <v>29378.189865352699</v>
      </c>
      <c r="AG28" s="25">
        <v>0</v>
      </c>
      <c r="AH28" s="25">
        <v>59.592553691854398</v>
      </c>
      <c r="AI28" s="25">
        <v>972.36360759317404</v>
      </c>
      <c r="AJ28" s="25">
        <v>0</v>
      </c>
      <c r="AK28" s="25">
        <v>149.98496487103199</v>
      </c>
      <c r="AL28" s="25">
        <v>103.42994587066801</v>
      </c>
      <c r="AM28" s="25">
        <v>121.65507481346501</v>
      </c>
      <c r="AN28" s="88">
        <v>0</v>
      </c>
      <c r="AO28" s="25">
        <v>28.765431596792201</v>
      </c>
      <c r="AP28" s="25">
        <v>9917.7414317917501</v>
      </c>
      <c r="AQ28" s="25">
        <v>44.153700862834697</v>
      </c>
      <c r="AS28" s="34"/>
      <c r="AU28" s="22">
        <f t="shared" si="0"/>
        <v>4.397917369495582E-3</v>
      </c>
      <c r="AV28" s="22">
        <f t="shared" si="1"/>
        <v>4.397900117685853E-3</v>
      </c>
      <c r="AW28" s="22">
        <f t="shared" si="2"/>
        <v>4.4181203770366547E-3</v>
      </c>
      <c r="AX28" s="22">
        <f t="shared" si="3"/>
        <v>4.3372930213192102E-3</v>
      </c>
      <c r="AY28" s="22">
        <f t="shared" si="4"/>
        <v>4.0822056458835691E-3</v>
      </c>
      <c r="AZ28" s="22"/>
      <c r="BA28" s="22"/>
      <c r="BB28" s="22"/>
    </row>
    <row r="29" spans="1:54" x14ac:dyDescent="0.25">
      <c r="A29" s="25" t="s">
        <v>28</v>
      </c>
      <c r="B29" s="25">
        <v>17483.580274</v>
      </c>
      <c r="C29" s="25">
        <v>1398.6864255999999</v>
      </c>
      <c r="D29" s="25">
        <v>1.7237005849</v>
      </c>
      <c r="E29" s="25">
        <v>0.13536229159999999</v>
      </c>
      <c r="F29" s="25">
        <v>43.165420191000003</v>
      </c>
      <c r="G29" s="25"/>
      <c r="H29" s="27" t="s">
        <v>28</v>
      </c>
      <c r="I29" s="88">
        <v>8.5937524012025293</v>
      </c>
      <c r="J29" s="25">
        <v>14.7554439764591</v>
      </c>
      <c r="K29" s="25">
        <v>1.73181980341377</v>
      </c>
      <c r="L29" s="25">
        <v>1.73181980341377</v>
      </c>
      <c r="M29" s="25">
        <v>32.094672815489602</v>
      </c>
      <c r="N29" s="88">
        <v>3.7172390918717402</v>
      </c>
      <c r="O29" s="25">
        <v>0.13573559290288401</v>
      </c>
      <c r="P29" s="25">
        <v>21719.411502720501</v>
      </c>
      <c r="Q29" s="25">
        <v>0</v>
      </c>
      <c r="R29" s="25">
        <v>2560.6885871539698</v>
      </c>
      <c r="S29" s="25">
        <v>0</v>
      </c>
      <c r="T29" s="25">
        <v>1094.4709333421999</v>
      </c>
      <c r="U29" s="88">
        <v>0</v>
      </c>
      <c r="V29" s="25">
        <v>0</v>
      </c>
      <c r="W29" s="25">
        <v>0</v>
      </c>
      <c r="X29" s="25">
        <v>1.60710700638766</v>
      </c>
      <c r="Y29" s="25">
        <v>1.6262766127749999</v>
      </c>
      <c r="Z29" s="88">
        <v>33.392408887689001</v>
      </c>
      <c r="AA29" s="25">
        <v>4.0498730164603698</v>
      </c>
      <c r="AB29" s="25">
        <v>43.368577559481203</v>
      </c>
      <c r="AC29" s="25">
        <v>0</v>
      </c>
      <c r="AD29" s="25">
        <v>17533.3854026466</v>
      </c>
      <c r="AE29" s="25">
        <v>0</v>
      </c>
      <c r="AF29" s="88">
        <v>3977.9436744434702</v>
      </c>
      <c r="AG29" s="25">
        <v>0</v>
      </c>
      <c r="AH29" s="25">
        <v>11.4006275303714</v>
      </c>
      <c r="AI29" s="25">
        <v>115.659559054713</v>
      </c>
      <c r="AJ29" s="25">
        <v>0</v>
      </c>
      <c r="AK29" s="25">
        <v>29.252067215717801</v>
      </c>
      <c r="AL29" s="25">
        <v>1.9344703805789201</v>
      </c>
      <c r="AM29" s="25">
        <v>15.2099867398145</v>
      </c>
      <c r="AN29" s="88">
        <v>0</v>
      </c>
      <c r="AO29" s="25">
        <v>5.0459042104657801</v>
      </c>
      <c r="AP29" s="25">
        <v>1402.6708159085499</v>
      </c>
      <c r="AQ29" s="25">
        <v>4.9069741430273801</v>
      </c>
      <c r="AS29" s="34"/>
      <c r="AU29" s="22">
        <f t="shared" si="0"/>
        <v>2.8486801825519372E-3</v>
      </c>
      <c r="AV29" s="22">
        <f t="shared" si="1"/>
        <v>2.8486658879532771E-3</v>
      </c>
      <c r="AW29" s="22">
        <f t="shared" si="2"/>
        <v>4.7103415667988464E-3</v>
      </c>
      <c r="AX29" s="22">
        <f t="shared" si="3"/>
        <v>2.7577939060542322E-3</v>
      </c>
      <c r="AY29" s="22">
        <f t="shared" si="4"/>
        <v>4.7064842084766408E-3</v>
      </c>
      <c r="AZ29" s="22"/>
      <c r="BA29" s="22"/>
      <c r="BB29" s="22"/>
    </row>
    <row r="30" spans="1:54" x14ac:dyDescent="0.25">
      <c r="A30" s="25" t="s">
        <v>29</v>
      </c>
      <c r="B30" s="25">
        <v>610.54837128999998</v>
      </c>
      <c r="C30" s="25">
        <v>48.843868188999998</v>
      </c>
      <c r="D30" s="25">
        <v>0.42765454489999999</v>
      </c>
      <c r="E30" s="25">
        <v>4.1382750400000001E-2</v>
      </c>
      <c r="F30" s="25">
        <v>10.504926776</v>
      </c>
      <c r="G30" s="25"/>
      <c r="H30" s="27" t="s">
        <v>29</v>
      </c>
      <c r="I30" s="88">
        <v>3.7442271986670401</v>
      </c>
      <c r="J30" s="25">
        <v>3.6709195958084599</v>
      </c>
      <c r="K30" s="25">
        <v>0.42938497054931402</v>
      </c>
      <c r="L30" s="25">
        <v>0.42938497054931402</v>
      </c>
      <c r="M30" s="25">
        <v>0.36478719542320398</v>
      </c>
      <c r="N30" s="88">
        <v>5.6736409055805598E-2</v>
      </c>
      <c r="O30" s="25">
        <v>4.1525780168433002E-2</v>
      </c>
      <c r="P30" s="25">
        <v>3132.9222144935102</v>
      </c>
      <c r="Q30" s="25">
        <v>0</v>
      </c>
      <c r="R30" s="25">
        <v>41.2593621726718</v>
      </c>
      <c r="S30" s="25">
        <v>0</v>
      </c>
      <c r="T30" s="25">
        <v>22.217517873089999</v>
      </c>
      <c r="U30" s="88">
        <v>0</v>
      </c>
      <c r="V30" s="25">
        <v>0</v>
      </c>
      <c r="W30" s="25">
        <v>0</v>
      </c>
      <c r="X30" s="25">
        <v>1.52054793648737E-2</v>
      </c>
      <c r="Y30" s="25">
        <v>0.21825731781013399</v>
      </c>
      <c r="Z30" s="88">
        <v>2.0248908420454201</v>
      </c>
      <c r="AA30" s="25">
        <v>1.3902042656082201</v>
      </c>
      <c r="AB30" s="25">
        <v>10.547031434742999</v>
      </c>
      <c r="AC30" s="25">
        <v>0</v>
      </c>
      <c r="AD30" s="25">
        <v>612.86033559748</v>
      </c>
      <c r="AE30" s="25">
        <v>0</v>
      </c>
      <c r="AF30" s="88">
        <v>93.957060632616205</v>
      </c>
      <c r="AG30" s="25">
        <v>0</v>
      </c>
      <c r="AH30" s="25">
        <v>0.158787302856914</v>
      </c>
      <c r="AI30" s="25">
        <v>4.5952909481605104</v>
      </c>
      <c r="AJ30" s="25">
        <v>0</v>
      </c>
      <c r="AK30" s="25">
        <v>6.0684947217272702</v>
      </c>
      <c r="AL30" s="25">
        <v>8.5026138401163603E-2</v>
      </c>
      <c r="AM30" s="25">
        <v>0.246678256849996</v>
      </c>
      <c r="AN30" s="88">
        <v>0</v>
      </c>
      <c r="AO30" s="25">
        <v>0.433342435696357</v>
      </c>
      <c r="AP30" s="25">
        <v>49.028820999024397</v>
      </c>
      <c r="AQ30" s="25">
        <v>0.195334947386029</v>
      </c>
      <c r="AS30" s="34"/>
      <c r="AU30" s="22">
        <f t="shared" si="0"/>
        <v>3.7867012937814913E-3</v>
      </c>
      <c r="AV30" s="22">
        <f t="shared" si="1"/>
        <v>3.7866126677094632E-3</v>
      </c>
      <c r="AW30" s="22">
        <f t="shared" si="2"/>
        <v>4.0463165186720006E-3</v>
      </c>
      <c r="AX30" s="22">
        <f t="shared" si="3"/>
        <v>3.4562654016587701E-3</v>
      </c>
      <c r="AY30" s="22">
        <f t="shared" si="4"/>
        <v>4.00808683780585E-3</v>
      </c>
      <c r="AZ30" s="22"/>
      <c r="BA30" s="22"/>
      <c r="BB30" s="22"/>
    </row>
    <row r="31" spans="1:54" x14ac:dyDescent="0.25">
      <c r="A31" s="25" t="s">
        <v>30</v>
      </c>
      <c r="B31" s="25">
        <v>1367.708738</v>
      </c>
      <c r="C31" s="25">
        <v>109.41667854000001</v>
      </c>
      <c r="D31" s="25">
        <v>0.62788225949999998</v>
      </c>
      <c r="E31" s="25">
        <v>0.27419335700000003</v>
      </c>
      <c r="F31" s="25">
        <v>14.029629236</v>
      </c>
      <c r="G31" s="25"/>
      <c r="H31" s="27" t="s">
        <v>30</v>
      </c>
      <c r="I31" s="88">
        <v>14.335224975908799</v>
      </c>
      <c r="J31" s="25">
        <v>5.3626257850859398</v>
      </c>
      <c r="K31" s="25">
        <v>0.62965855995307896</v>
      </c>
      <c r="L31" s="25">
        <v>0.62965855995307896</v>
      </c>
      <c r="M31" s="25">
        <v>0.964614079787529</v>
      </c>
      <c r="N31" s="88">
        <v>0.21262047429084699</v>
      </c>
      <c r="O31" s="25">
        <v>0.27513284592119402</v>
      </c>
      <c r="P31" s="25">
        <v>3898.69806753899</v>
      </c>
      <c r="Q31" s="25">
        <v>0</v>
      </c>
      <c r="R31" s="25">
        <v>158.658317408941</v>
      </c>
      <c r="S31" s="25">
        <v>0</v>
      </c>
      <c r="T31" s="25">
        <v>38.947336786143801</v>
      </c>
      <c r="U31" s="88">
        <v>0</v>
      </c>
      <c r="V31" s="25">
        <v>0</v>
      </c>
      <c r="W31" s="25">
        <v>0</v>
      </c>
      <c r="X31" s="25">
        <v>2.69827571757612E-2</v>
      </c>
      <c r="Y31" s="25">
        <v>0.30594334357408798</v>
      </c>
      <c r="Z31" s="88">
        <v>6.7574605636722902</v>
      </c>
      <c r="AA31" s="25">
        <v>9.1929494948987909</v>
      </c>
      <c r="AB31" s="25">
        <v>14.0697664107193</v>
      </c>
      <c r="AC31" s="25">
        <v>0</v>
      </c>
      <c r="AD31" s="25">
        <v>1371.96648002083</v>
      </c>
      <c r="AE31" s="25">
        <v>0</v>
      </c>
      <c r="AF31" s="88">
        <v>273.76768497880801</v>
      </c>
      <c r="AG31" s="25">
        <v>0</v>
      </c>
      <c r="AH31" s="25">
        <v>0.53546626673236397</v>
      </c>
      <c r="AI31" s="25">
        <v>15.9017513160621</v>
      </c>
      <c r="AJ31" s="25">
        <v>0</v>
      </c>
      <c r="AK31" s="25">
        <v>10.6710848571015</v>
      </c>
      <c r="AL31" s="25">
        <v>0.49266220967326901</v>
      </c>
      <c r="AM31" s="25">
        <v>0.63785105378187301</v>
      </c>
      <c r="AN31" s="88">
        <v>0</v>
      </c>
      <c r="AO31" s="25">
        <v>2.0316619336011099</v>
      </c>
      <c r="AP31" s="25">
        <v>109.75728429041401</v>
      </c>
      <c r="AQ31" s="25">
        <v>0.30893669862082901</v>
      </c>
      <c r="AS31" s="34"/>
      <c r="AU31" s="22">
        <f t="shared" si="0"/>
        <v>3.1130473196040493E-3</v>
      </c>
      <c r="AV31" s="22">
        <f t="shared" si="1"/>
        <v>3.1129235045229643E-3</v>
      </c>
      <c r="AW31" s="22">
        <f t="shared" si="2"/>
        <v>2.8290343073134267E-3</v>
      </c>
      <c r="AX31" s="22">
        <f t="shared" si="3"/>
        <v>3.4263737512575778E-3</v>
      </c>
      <c r="AY31" s="22">
        <f t="shared" si="4"/>
        <v>2.8608863458991561E-3</v>
      </c>
      <c r="AZ31" s="22"/>
      <c r="BA31" s="22"/>
      <c r="BB31" s="22"/>
    </row>
    <row r="32" spans="1:54" x14ac:dyDescent="0.25">
      <c r="A32" s="25" t="s">
        <v>31</v>
      </c>
      <c r="B32" s="25">
        <v>21074.095267000001</v>
      </c>
      <c r="C32" s="25">
        <v>1685.9275107999999</v>
      </c>
      <c r="D32" s="25">
        <v>17.920964516000002</v>
      </c>
      <c r="E32" s="25">
        <v>6.2889772999999996E-2</v>
      </c>
      <c r="F32" s="25">
        <v>449.62290789999997</v>
      </c>
      <c r="G32" s="25"/>
      <c r="H32" s="27" t="s">
        <v>31</v>
      </c>
      <c r="I32" s="88">
        <v>87.310262880494804</v>
      </c>
      <c r="J32" s="25">
        <v>153.882685248218</v>
      </c>
      <c r="K32" s="25">
        <v>18.0409131304962</v>
      </c>
      <c r="L32" s="25">
        <v>18.0409131304962</v>
      </c>
      <c r="M32" s="25">
        <v>10.4648796552985</v>
      </c>
      <c r="N32" s="88">
        <v>1.22727384884348</v>
      </c>
      <c r="O32" s="25">
        <v>6.3189948150737002E-2</v>
      </c>
      <c r="P32" s="25">
        <v>136242.78889501499</v>
      </c>
      <c r="Q32" s="25">
        <v>0</v>
      </c>
      <c r="R32" s="25">
        <v>838.52425506436305</v>
      </c>
      <c r="S32" s="25">
        <v>0</v>
      </c>
      <c r="T32" s="25">
        <v>830.838490880564</v>
      </c>
      <c r="U32" s="88">
        <v>0</v>
      </c>
      <c r="V32" s="25">
        <v>0</v>
      </c>
      <c r="W32" s="25">
        <v>0</v>
      </c>
      <c r="X32" s="25">
        <v>0.52080187179403403</v>
      </c>
      <c r="Y32" s="25">
        <v>9.2178163306605008</v>
      </c>
      <c r="Z32" s="88">
        <v>54.440405592819303</v>
      </c>
      <c r="AA32" s="25">
        <v>1.8290868176855</v>
      </c>
      <c r="AB32" s="25">
        <v>452.63430440300999</v>
      </c>
      <c r="AC32" s="25">
        <v>0</v>
      </c>
      <c r="AD32" s="25">
        <v>21207.530229580501</v>
      </c>
      <c r="AE32" s="25">
        <v>0</v>
      </c>
      <c r="AF32" s="88">
        <v>2688.9867376113998</v>
      </c>
      <c r="AG32" s="25">
        <v>0</v>
      </c>
      <c r="AH32" s="25">
        <v>3.7150609546751698</v>
      </c>
      <c r="AI32" s="25">
        <v>115.606503047166</v>
      </c>
      <c r="AJ32" s="25">
        <v>0</v>
      </c>
      <c r="AK32" s="25">
        <v>239.96029356377801</v>
      </c>
      <c r="AL32" s="25">
        <v>0.68286676428913395</v>
      </c>
      <c r="AM32" s="25">
        <v>7.4801945529730096</v>
      </c>
      <c r="AN32" s="88">
        <v>0</v>
      </c>
      <c r="AO32" s="25">
        <v>6.9574605347171703</v>
      </c>
      <c r="AP32" s="25">
        <v>1696.6023804075201</v>
      </c>
      <c r="AQ32" s="25">
        <v>7.81755363041409</v>
      </c>
      <c r="AS32" s="34"/>
      <c r="AU32" s="22">
        <f t="shared" si="0"/>
        <v>6.3317053894810377E-3</v>
      </c>
      <c r="AV32" s="22">
        <f t="shared" si="1"/>
        <v>6.3317488676928489E-3</v>
      </c>
      <c r="AW32" s="22">
        <f t="shared" si="2"/>
        <v>6.6932008257204866E-3</v>
      </c>
      <c r="AX32" s="22">
        <f t="shared" si="3"/>
        <v>4.7730360028013768E-3</v>
      </c>
      <c r="AY32" s="22">
        <f t="shared" si="4"/>
        <v>6.6976047040729954E-3</v>
      </c>
      <c r="AZ32" s="22"/>
      <c r="BA32" s="22"/>
      <c r="BB32" s="22"/>
    </row>
    <row r="33" spans="1:54" x14ac:dyDescent="0.25">
      <c r="A33" s="25" t="s">
        <v>32</v>
      </c>
      <c r="B33" s="25">
        <v>29379.368881999999</v>
      </c>
      <c r="C33" s="25">
        <v>2350.3495406000002</v>
      </c>
      <c r="D33" s="25">
        <v>28.787671164999999</v>
      </c>
      <c r="E33" s="25">
        <v>0.80076167070000004</v>
      </c>
      <c r="F33" s="25">
        <v>716.06215181000005</v>
      </c>
      <c r="G33" s="25"/>
      <c r="H33" s="27" t="s">
        <v>32</v>
      </c>
      <c r="I33" s="88">
        <v>169.970027337169</v>
      </c>
      <c r="J33" s="25">
        <v>245.77224440550299</v>
      </c>
      <c r="K33" s="25">
        <v>28.8782641063233</v>
      </c>
      <c r="L33" s="25">
        <v>28.8782641063233</v>
      </c>
      <c r="M33" s="25">
        <v>6.1193825249637301</v>
      </c>
      <c r="N33" s="88">
        <v>1.0412415309722201</v>
      </c>
      <c r="O33" s="25">
        <v>0.803316391543342</v>
      </c>
      <c r="P33" s="25">
        <v>211881.26107855301</v>
      </c>
      <c r="Q33" s="25">
        <v>0</v>
      </c>
      <c r="R33" s="25">
        <v>711.32649234811595</v>
      </c>
      <c r="S33" s="25">
        <v>0</v>
      </c>
      <c r="T33" s="25">
        <v>952.41405421035097</v>
      </c>
      <c r="U33" s="88">
        <v>0</v>
      </c>
      <c r="V33" s="25">
        <v>0</v>
      </c>
      <c r="W33" s="25">
        <v>0</v>
      </c>
      <c r="X33" s="25">
        <v>0.23616755539119899</v>
      </c>
      <c r="Y33" s="25">
        <v>14.390573443673199</v>
      </c>
      <c r="Z33" s="88">
        <v>89.780131020525801</v>
      </c>
      <c r="AA33" s="25">
        <v>26.131191161825701</v>
      </c>
      <c r="AB33" s="25">
        <v>718.314607123722</v>
      </c>
      <c r="AC33" s="25">
        <v>0</v>
      </c>
      <c r="AD33" s="25">
        <v>29470.4170000716</v>
      </c>
      <c r="AE33" s="25">
        <v>0</v>
      </c>
      <c r="AF33" s="88">
        <v>3314.7148680505002</v>
      </c>
      <c r="AG33" s="25">
        <v>0</v>
      </c>
      <c r="AH33" s="25">
        <v>2.6437529455943101</v>
      </c>
      <c r="AI33" s="25">
        <v>175.697207231005</v>
      </c>
      <c r="AJ33" s="25">
        <v>0</v>
      </c>
      <c r="AK33" s="25">
        <v>387.10387617394201</v>
      </c>
      <c r="AL33" s="25">
        <v>1.7298569105238</v>
      </c>
      <c r="AM33" s="25">
        <v>7.2608293116637199</v>
      </c>
      <c r="AN33" s="88">
        <v>0</v>
      </c>
      <c r="AO33" s="25">
        <v>14.219917417800801</v>
      </c>
      <c r="AP33" s="25">
        <v>2357.6334094516501</v>
      </c>
      <c r="AQ33" s="25">
        <v>10.9572744983703</v>
      </c>
      <c r="AS33" s="34"/>
      <c r="AU33" s="22">
        <f t="shared" si="0"/>
        <v>3.0990494873218461E-3</v>
      </c>
      <c r="AV33" s="22">
        <f t="shared" si="1"/>
        <v>3.0990577043236208E-3</v>
      </c>
      <c r="AW33" s="22">
        <f t="shared" si="2"/>
        <v>3.1469353948103949E-3</v>
      </c>
      <c r="AX33" s="22">
        <f t="shared" si="3"/>
        <v>3.1903635461331555E-3</v>
      </c>
      <c r="AY33" s="22">
        <f t="shared" si="4"/>
        <v>3.1456142571261317E-3</v>
      </c>
      <c r="AZ33" s="22"/>
      <c r="BA33" s="22"/>
      <c r="BB33" s="22"/>
    </row>
    <row r="34" spans="1:54" x14ac:dyDescent="0.25">
      <c r="A34" s="25" t="s">
        <v>33</v>
      </c>
      <c r="B34" s="25">
        <v>186974.71423000001</v>
      </c>
      <c r="C34" s="25">
        <v>14957.976617</v>
      </c>
      <c r="D34" s="25">
        <v>168.75040401000001</v>
      </c>
      <c r="E34" s="25">
        <v>56.969674177000002</v>
      </c>
      <c r="F34" s="25">
        <v>318.59284266999998</v>
      </c>
      <c r="G34" s="25"/>
      <c r="H34" s="27" t="s">
        <v>33</v>
      </c>
      <c r="I34" s="88">
        <v>1047.6970287589299</v>
      </c>
      <c r="J34" s="25">
        <v>157.89849691100301</v>
      </c>
      <c r="K34" s="25">
        <v>169.29211648051901</v>
      </c>
      <c r="L34" s="25">
        <v>169.29211648051901</v>
      </c>
      <c r="M34" s="25">
        <v>403.73296493529602</v>
      </c>
      <c r="N34" s="88">
        <v>140.81684468804801</v>
      </c>
      <c r="O34" s="25">
        <v>57.1753624075128</v>
      </c>
      <c r="P34" s="25">
        <v>130567.852145482</v>
      </c>
      <c r="Q34" s="25">
        <v>0</v>
      </c>
      <c r="R34" s="25">
        <v>29793.5827454422</v>
      </c>
      <c r="S34" s="25">
        <v>0</v>
      </c>
      <c r="T34" s="25">
        <v>6221.1438323976899</v>
      </c>
      <c r="U34" s="88">
        <v>0</v>
      </c>
      <c r="V34" s="25">
        <v>0</v>
      </c>
      <c r="W34" s="25">
        <v>0</v>
      </c>
      <c r="X34" s="25">
        <v>0.342733990000753</v>
      </c>
      <c r="Y34" s="25">
        <v>20.338697638248899</v>
      </c>
      <c r="Z34" s="88">
        <v>2534.4329920350001</v>
      </c>
      <c r="AA34" s="25">
        <v>784.43991537276895</v>
      </c>
      <c r="AB34" s="25">
        <v>319.87181777054298</v>
      </c>
      <c r="AC34" s="25">
        <v>0</v>
      </c>
      <c r="AD34" s="25">
        <v>187630.85895247801</v>
      </c>
      <c r="AE34" s="25">
        <v>0</v>
      </c>
      <c r="AF34" s="88">
        <v>44952.427135391299</v>
      </c>
      <c r="AG34" s="25">
        <v>0</v>
      </c>
      <c r="AH34" s="25">
        <v>41.462661478154402</v>
      </c>
      <c r="AI34" s="25">
        <v>2220.37425502006</v>
      </c>
      <c r="AJ34" s="25">
        <v>0</v>
      </c>
      <c r="AK34" s="25">
        <v>627.31687528257896</v>
      </c>
      <c r="AL34" s="25">
        <v>308.68131906820503</v>
      </c>
      <c r="AM34" s="25">
        <v>170.32813452933399</v>
      </c>
      <c r="AN34" s="88">
        <v>0</v>
      </c>
      <c r="AO34" s="25">
        <v>156.316902592818</v>
      </c>
      <c r="AP34" s="25">
        <v>15010.4681895092</v>
      </c>
      <c r="AQ34" s="25">
        <v>73.001904675919107</v>
      </c>
      <c r="AS34" s="34"/>
      <c r="AU34" s="22">
        <f t="shared" si="0"/>
        <v>3.5092698238910875E-3</v>
      </c>
      <c r="AV34" s="22">
        <f t="shared" si="1"/>
        <v>3.5092695926227102E-3</v>
      </c>
      <c r="AW34" s="22">
        <f t="shared" si="2"/>
        <v>3.2101402879420693E-3</v>
      </c>
      <c r="AX34" s="22">
        <f t="shared" si="3"/>
        <v>3.610486341799014E-3</v>
      </c>
      <c r="AY34" s="22">
        <f t="shared" si="4"/>
        <v>4.0144501986435462E-3</v>
      </c>
      <c r="AZ34" s="22"/>
      <c r="BA34" s="22"/>
      <c r="BB34" s="22"/>
    </row>
    <row r="35" spans="1:54" x14ac:dyDescent="0.25">
      <c r="A35" s="25" t="s">
        <v>34</v>
      </c>
      <c r="B35" s="25">
        <v>8027.9007066000004</v>
      </c>
      <c r="C35" s="25">
        <v>642.23202805000005</v>
      </c>
      <c r="D35" s="25">
        <v>2.1674780090999999</v>
      </c>
      <c r="E35" s="25">
        <v>0.51912825870000001</v>
      </c>
      <c r="F35" s="25">
        <v>20.536539463</v>
      </c>
      <c r="G35" s="25"/>
      <c r="H35" s="27" t="s">
        <v>34</v>
      </c>
      <c r="I35" s="88">
        <v>11.5861091935737</v>
      </c>
      <c r="J35" s="25">
        <v>7.3959419115400697</v>
      </c>
      <c r="K35" s="25">
        <v>2.1812541025246199</v>
      </c>
      <c r="L35" s="25">
        <v>2.1812541025246199</v>
      </c>
      <c r="M35" s="25">
        <v>15.2086748029205</v>
      </c>
      <c r="N35" s="88">
        <v>2.5717144886535102</v>
      </c>
      <c r="O35" s="25">
        <v>0.52277005437810498</v>
      </c>
      <c r="P35" s="25">
        <v>9701.9139567376296</v>
      </c>
      <c r="Q35" s="25">
        <v>0</v>
      </c>
      <c r="R35" s="25">
        <v>1184.8845419407901</v>
      </c>
      <c r="S35" s="25">
        <v>0</v>
      </c>
      <c r="T35" s="25">
        <v>455.82545001371898</v>
      </c>
      <c r="U35" s="88">
        <v>0</v>
      </c>
      <c r="V35" s="25">
        <v>0</v>
      </c>
      <c r="W35" s="25">
        <v>0</v>
      </c>
      <c r="X35" s="25">
        <v>0.59035927984691905</v>
      </c>
      <c r="Y35" s="25">
        <v>0.80993339648796203</v>
      </c>
      <c r="Z35" s="88">
        <v>34.035345724861799</v>
      </c>
      <c r="AA35" s="25">
        <v>7.4791620176464502</v>
      </c>
      <c r="AB35" s="25">
        <v>20.639518386772799</v>
      </c>
      <c r="AC35" s="25">
        <v>0</v>
      </c>
      <c r="AD35" s="25">
        <v>8058.0625291963497</v>
      </c>
      <c r="AE35" s="25">
        <v>0</v>
      </c>
      <c r="AF35" s="88">
        <v>1836.7850812921199</v>
      </c>
      <c r="AG35" s="25">
        <v>0</v>
      </c>
      <c r="AH35" s="25">
        <v>4.49652018939664</v>
      </c>
      <c r="AI35" s="25">
        <v>60.907455367019899</v>
      </c>
      <c r="AJ35" s="25">
        <v>0</v>
      </c>
      <c r="AK35" s="25">
        <v>16.917257646993001</v>
      </c>
      <c r="AL35" s="25">
        <v>3.3542871512830299</v>
      </c>
      <c r="AM35" s="25">
        <v>7.0265332199932402</v>
      </c>
      <c r="AN35" s="88">
        <v>0</v>
      </c>
      <c r="AO35" s="25">
        <v>3.0662433934881199</v>
      </c>
      <c r="AP35" s="25">
        <v>644.64498560602306</v>
      </c>
      <c r="AQ35" s="25">
        <v>2.45441967706298</v>
      </c>
      <c r="AS35" s="34"/>
      <c r="AU35" s="22">
        <f t="shared" ref="AU35:AU58" si="5">IF(B35=0,"",(AD35-B35)/B35)</f>
        <v>3.7571245209289043E-3</v>
      </c>
      <c r="AV35" s="22">
        <f t="shared" ref="AV35:AV58" si="6">IF(C35=0,"",(AP35-C35)/C35)</f>
        <v>3.757142980473009E-3</v>
      </c>
      <c r="AW35" s="22">
        <f t="shared" ref="AW35:AW51" si="7">IF(D35=0,"",(L35-D35)/D35)</f>
        <v>6.3558169295292117E-3</v>
      </c>
      <c r="AX35" s="22">
        <f t="shared" ref="AX35:AX51" si="8">IF(E35=0,"",(O35-E35)/E35)</f>
        <v>7.0152137108173271E-3</v>
      </c>
      <c r="AY35" s="22">
        <f t="shared" ref="AY35:AY54" si="9">IF(F35=0,"",(AB35-F35)/F35)</f>
        <v>5.0144243609461384E-3</v>
      </c>
      <c r="AZ35" s="22"/>
      <c r="BA35" s="22"/>
      <c r="BB35" s="22"/>
    </row>
    <row r="36" spans="1:54" x14ac:dyDescent="0.25">
      <c r="A36" s="25" t="s">
        <v>35</v>
      </c>
      <c r="B36" s="25">
        <v>71281.715408000004</v>
      </c>
      <c r="C36" s="25">
        <v>5702.5372393999996</v>
      </c>
      <c r="D36" s="25">
        <v>59.478044115000003</v>
      </c>
      <c r="E36" s="25">
        <v>16.221253254000001</v>
      </c>
      <c r="F36" s="25">
        <v>442.49432546000003</v>
      </c>
      <c r="G36" s="25"/>
      <c r="H36" s="27" t="s">
        <v>35</v>
      </c>
      <c r="I36" s="88">
        <v>389.80982490987901</v>
      </c>
      <c r="J36" s="25">
        <v>166.16176800524701</v>
      </c>
      <c r="K36" s="25">
        <v>59.729140130043199</v>
      </c>
      <c r="L36" s="25">
        <v>59.729140130043199</v>
      </c>
      <c r="M36" s="25">
        <v>122.689937393035</v>
      </c>
      <c r="N36" s="88">
        <v>39.680264064753601</v>
      </c>
      <c r="O36" s="25">
        <v>16.291213532177199</v>
      </c>
      <c r="P36" s="25">
        <v>142879.84088468499</v>
      </c>
      <c r="Q36" s="25">
        <v>0</v>
      </c>
      <c r="R36" s="25">
        <v>9433.4882619631408</v>
      </c>
      <c r="S36" s="25">
        <v>0</v>
      </c>
      <c r="T36" s="25">
        <v>2508.3150622566</v>
      </c>
      <c r="U36" s="88">
        <v>0</v>
      </c>
      <c r="V36" s="25">
        <v>0</v>
      </c>
      <c r="W36" s="25">
        <v>0</v>
      </c>
      <c r="X36" s="25">
        <v>0.76179282023913497</v>
      </c>
      <c r="Y36" s="25">
        <v>12.908246671115499</v>
      </c>
      <c r="Z36" s="88">
        <v>741.43332256309202</v>
      </c>
      <c r="AA36" s="25">
        <v>243.548570075047</v>
      </c>
      <c r="AB36" s="25">
        <v>444.15767473914201</v>
      </c>
      <c r="AC36" s="25">
        <v>0</v>
      </c>
      <c r="AD36" s="25">
        <v>71586.120747973095</v>
      </c>
      <c r="AE36" s="25">
        <v>0</v>
      </c>
      <c r="AF36" s="88">
        <v>15323.9689078633</v>
      </c>
      <c r="AG36" s="25">
        <v>0</v>
      </c>
      <c r="AH36" s="25">
        <v>17.0474844545511</v>
      </c>
      <c r="AI36" s="25">
        <v>742.36853438769799</v>
      </c>
      <c r="AJ36" s="25">
        <v>0</v>
      </c>
      <c r="AK36" s="25">
        <v>369.83785207933698</v>
      </c>
      <c r="AL36" s="25">
        <v>84.855667244257702</v>
      </c>
      <c r="AM36" s="25">
        <v>54.862165665128998</v>
      </c>
      <c r="AN36" s="88">
        <v>0</v>
      </c>
      <c r="AO36" s="25">
        <v>54.248530901292703</v>
      </c>
      <c r="AP36" s="25">
        <v>5726.8897277953201</v>
      </c>
      <c r="AQ36" s="25">
        <v>26.499896106593098</v>
      </c>
      <c r="AS36" s="34"/>
      <c r="AU36" s="22">
        <f t="shared" si="5"/>
        <v>4.2704547474867217E-3</v>
      </c>
      <c r="AV36" s="22">
        <f t="shared" si="6"/>
        <v>4.2704654740462139E-3</v>
      </c>
      <c r="AW36" s="22">
        <f t="shared" si="7"/>
        <v>4.2216589126183235E-3</v>
      </c>
      <c r="AX36" s="22">
        <f t="shared" si="8"/>
        <v>4.312877499766987E-3</v>
      </c>
      <c r="AY36" s="22">
        <f t="shared" si="9"/>
        <v>3.7590296269061278E-3</v>
      </c>
      <c r="AZ36" s="22"/>
      <c r="BA36" s="22"/>
      <c r="BB36" s="22"/>
    </row>
    <row r="37" spans="1:54" x14ac:dyDescent="0.25">
      <c r="A37" s="25" t="s">
        <v>36</v>
      </c>
      <c r="B37" s="25">
        <v>78635.337302</v>
      </c>
      <c r="C37" s="25">
        <v>6290.8268150000004</v>
      </c>
      <c r="D37" s="25">
        <v>50.369310427000002</v>
      </c>
      <c r="E37" s="25">
        <v>14.345017909999999</v>
      </c>
      <c r="F37" s="25">
        <v>115.14880795000001</v>
      </c>
      <c r="G37" s="25"/>
      <c r="H37" s="27" t="s">
        <v>36</v>
      </c>
      <c r="I37" s="88">
        <v>193.538007218405</v>
      </c>
      <c r="J37" s="25">
        <v>47.833200865903002</v>
      </c>
      <c r="K37" s="25">
        <v>50.470509665354299</v>
      </c>
      <c r="L37" s="25">
        <v>50.470509665354299</v>
      </c>
      <c r="M37" s="25">
        <v>173.248120316837</v>
      </c>
      <c r="N37" s="88">
        <v>46.993310264629798</v>
      </c>
      <c r="O37" s="25">
        <v>14.3827459294027</v>
      </c>
      <c r="P37" s="25">
        <v>65092.440206899802</v>
      </c>
      <c r="Q37" s="25">
        <v>0</v>
      </c>
      <c r="R37" s="25">
        <v>12241.7957993448</v>
      </c>
      <c r="S37" s="25">
        <v>0</v>
      </c>
      <c r="T37" s="25">
        <v>3688.4695646059899</v>
      </c>
      <c r="U37" s="88">
        <v>0</v>
      </c>
      <c r="V37" s="25">
        <v>0</v>
      </c>
      <c r="W37" s="25">
        <v>0</v>
      </c>
      <c r="X37" s="25">
        <v>2.9855070390897098</v>
      </c>
      <c r="Y37" s="25">
        <v>7.6821493577266402</v>
      </c>
      <c r="Z37" s="88">
        <v>757.01877175917696</v>
      </c>
      <c r="AA37" s="25">
        <v>144.52788901844201</v>
      </c>
      <c r="AB37" s="25">
        <v>115.58897482421099</v>
      </c>
      <c r="AC37" s="25">
        <v>0</v>
      </c>
      <c r="AD37" s="25">
        <v>78875.703177080693</v>
      </c>
      <c r="AE37" s="25">
        <v>0</v>
      </c>
      <c r="AF37" s="88">
        <v>18596.643857757699</v>
      </c>
      <c r="AG37" s="25">
        <v>0</v>
      </c>
      <c r="AH37" s="25">
        <v>29.1679389037131</v>
      </c>
      <c r="AI37" s="25">
        <v>735.82500921380904</v>
      </c>
      <c r="AJ37" s="25">
        <v>0</v>
      </c>
      <c r="AK37" s="25">
        <v>175.56041104868299</v>
      </c>
      <c r="AL37" s="25">
        <v>90.483497331325907</v>
      </c>
      <c r="AM37" s="25">
        <v>74.425924389372597</v>
      </c>
      <c r="AN37" s="88">
        <v>0</v>
      </c>
      <c r="AO37" s="25">
        <v>36.041072959784302</v>
      </c>
      <c r="AP37" s="25">
        <v>6310.0560806230196</v>
      </c>
      <c r="AQ37" s="25">
        <v>29.321320665234101</v>
      </c>
      <c r="AS37" s="34"/>
      <c r="AU37" s="22">
        <f t="shared" si="5"/>
        <v>3.0567157632651254E-3</v>
      </c>
      <c r="AV37" s="22">
        <f t="shared" si="6"/>
        <v>3.0567151486619445E-3</v>
      </c>
      <c r="AW37" s="22">
        <f t="shared" si="7"/>
        <v>2.0091448045723203E-3</v>
      </c>
      <c r="AX37" s="22">
        <f t="shared" si="8"/>
        <v>2.6300433808730747E-3</v>
      </c>
      <c r="AY37" s="22">
        <f t="shared" si="9"/>
        <v>3.8225916711366846E-3</v>
      </c>
      <c r="AZ37" s="22"/>
      <c r="BA37" s="22"/>
      <c r="BB37" s="22"/>
    </row>
    <row r="38" spans="1:54" x14ac:dyDescent="0.25">
      <c r="A38" s="25" t="s">
        <v>37</v>
      </c>
      <c r="B38" s="25">
        <v>12641.471484</v>
      </c>
      <c r="C38" s="25">
        <v>1011.3176639</v>
      </c>
      <c r="D38" s="25">
        <v>5.6086724450999998</v>
      </c>
      <c r="E38" s="25">
        <v>0.63506925970000005</v>
      </c>
      <c r="F38" s="25">
        <v>144.95246334000001</v>
      </c>
      <c r="G38" s="25"/>
      <c r="H38" s="27" t="s">
        <v>37</v>
      </c>
      <c r="I38" s="88">
        <v>56.482103232729798</v>
      </c>
      <c r="J38" s="25">
        <v>51.306207363073398</v>
      </c>
      <c r="K38" s="25">
        <v>5.6799287708552004</v>
      </c>
      <c r="L38" s="25">
        <v>5.6799287708552004</v>
      </c>
      <c r="M38" s="25">
        <v>13.058393047801699</v>
      </c>
      <c r="N38" s="88">
        <v>1.5680025909447</v>
      </c>
      <c r="O38" s="25">
        <v>0.64200091358712297</v>
      </c>
      <c r="P38" s="25">
        <v>45704.031813780799</v>
      </c>
      <c r="Q38" s="25">
        <v>0</v>
      </c>
      <c r="R38" s="25">
        <v>1261.18052935945</v>
      </c>
      <c r="S38" s="25">
        <v>0</v>
      </c>
      <c r="T38" s="25">
        <v>581.06482955852005</v>
      </c>
      <c r="U38" s="88">
        <v>0</v>
      </c>
      <c r="V38" s="25">
        <v>0</v>
      </c>
      <c r="W38" s="25">
        <v>0</v>
      </c>
      <c r="X38" s="25">
        <v>0.64214459554019299</v>
      </c>
      <c r="Y38" s="25">
        <v>3.2212200888336802</v>
      </c>
      <c r="Z38" s="88">
        <v>33.322129260735203</v>
      </c>
      <c r="AA38" s="25">
        <v>23.776092932371601</v>
      </c>
      <c r="AB38" s="25">
        <v>146.783036218955</v>
      </c>
      <c r="AC38" s="25">
        <v>0</v>
      </c>
      <c r="AD38" s="25">
        <v>12779.586780998299</v>
      </c>
      <c r="AE38" s="25">
        <v>0</v>
      </c>
      <c r="AF38" s="88">
        <v>2334.7835315839602</v>
      </c>
      <c r="AG38" s="25">
        <v>0</v>
      </c>
      <c r="AH38" s="25">
        <v>5.3697100650198104</v>
      </c>
      <c r="AI38" s="25">
        <v>94.689115563894902</v>
      </c>
      <c r="AJ38" s="25">
        <v>0</v>
      </c>
      <c r="AK38" s="25">
        <v>86.957493428648107</v>
      </c>
      <c r="AL38" s="25">
        <v>1.2941724559298</v>
      </c>
      <c r="AM38" s="25">
        <v>7.2550274682708604</v>
      </c>
      <c r="AN38" s="88">
        <v>0</v>
      </c>
      <c r="AO38" s="25">
        <v>7.9037948446912099</v>
      </c>
      <c r="AP38" s="25">
        <v>1022.36683619107</v>
      </c>
      <c r="AQ38" s="25">
        <v>3.7441077870812398</v>
      </c>
      <c r="AS38" s="34"/>
      <c r="AU38" s="22">
        <f t="shared" si="5"/>
        <v>1.0925571217963722E-2</v>
      </c>
      <c r="AV38" s="22">
        <f t="shared" si="6"/>
        <v>1.0925520917394531E-2</v>
      </c>
      <c r="AW38" s="22">
        <f t="shared" si="7"/>
        <v>1.2704668787968436E-2</v>
      </c>
      <c r="AX38" s="22">
        <f t="shared" si="8"/>
        <v>1.0914799891900534E-2</v>
      </c>
      <c r="AY38" s="22">
        <f t="shared" si="9"/>
        <v>1.2628780751805579E-2</v>
      </c>
      <c r="AZ38" s="22"/>
      <c r="BA38" s="22"/>
      <c r="BB38" s="22"/>
    </row>
    <row r="39" spans="1:54" x14ac:dyDescent="0.25">
      <c r="A39" s="25" t="s">
        <v>130</v>
      </c>
      <c r="B39" s="25">
        <v>52502.801574999998</v>
      </c>
      <c r="C39" s="25">
        <v>4200.2242752000002</v>
      </c>
      <c r="D39" s="25">
        <v>41.679189991000001</v>
      </c>
      <c r="E39" s="25">
        <v>8.5824644389000007</v>
      </c>
      <c r="F39" s="25">
        <v>708.76019846999998</v>
      </c>
      <c r="G39" s="25"/>
      <c r="H39" s="27" t="s">
        <v>130</v>
      </c>
      <c r="I39" s="88">
        <v>385.93192683719298</v>
      </c>
      <c r="J39" s="25">
        <v>254.119979201381</v>
      </c>
      <c r="K39" s="25">
        <v>41.809709202299999</v>
      </c>
      <c r="L39" s="25">
        <v>41.809709202299999</v>
      </c>
      <c r="M39" s="25">
        <v>47.673996156484698</v>
      </c>
      <c r="N39" s="88">
        <v>14.5052379839967</v>
      </c>
      <c r="O39" s="25">
        <v>8.6115674602704093</v>
      </c>
      <c r="P39" s="25">
        <v>209108.928286649</v>
      </c>
      <c r="Q39" s="25">
        <v>0</v>
      </c>
      <c r="R39" s="25">
        <v>4812.6639841197102</v>
      </c>
      <c r="S39" s="25">
        <v>0</v>
      </c>
      <c r="T39" s="25">
        <v>1629.69651795965</v>
      </c>
      <c r="U39" s="88">
        <v>0</v>
      </c>
      <c r="V39" s="25">
        <v>0</v>
      </c>
      <c r="W39" s="25">
        <v>0</v>
      </c>
      <c r="X39" s="25">
        <v>0.48902173897878498</v>
      </c>
      <c r="Y39" s="25">
        <v>15.6329502942594</v>
      </c>
      <c r="Z39" s="88">
        <v>349.69369565091398</v>
      </c>
      <c r="AA39" s="25">
        <v>197.94221498766601</v>
      </c>
      <c r="AB39" s="25">
        <v>710.99592368681499</v>
      </c>
      <c r="AC39" s="25">
        <v>0</v>
      </c>
      <c r="AD39" s="25">
        <v>52674.794046077601</v>
      </c>
      <c r="AE39" s="25">
        <v>0</v>
      </c>
      <c r="AF39" s="88">
        <v>9279.8762188087294</v>
      </c>
      <c r="AG39" s="25">
        <v>0</v>
      </c>
      <c r="AH39" s="25">
        <v>11.642367185681101</v>
      </c>
      <c r="AI39" s="25">
        <v>499.696440285351</v>
      </c>
      <c r="AJ39" s="25">
        <v>0</v>
      </c>
      <c r="AK39" s="25">
        <v>458.50681893473399</v>
      </c>
      <c r="AL39" s="25">
        <v>31.937195980547202</v>
      </c>
      <c r="AM39" s="25">
        <v>26.314477305032199</v>
      </c>
      <c r="AN39" s="88">
        <v>0</v>
      </c>
      <c r="AO39" s="25">
        <v>48.229734430771501</v>
      </c>
      <c r="AP39" s="25">
        <v>4213.9836994670304</v>
      </c>
      <c r="AQ39" s="25">
        <v>17.322545735195099</v>
      </c>
      <c r="AS39" s="34"/>
      <c r="AU39" s="22">
        <f t="shared" si="5"/>
        <v>3.2758722566816308E-3</v>
      </c>
      <c r="AV39" s="22">
        <f t="shared" si="6"/>
        <v>3.2758784687455886E-3</v>
      </c>
      <c r="AW39" s="22">
        <f t="shared" si="7"/>
        <v>3.1315198622665465E-3</v>
      </c>
      <c r="AX39" s="22">
        <f t="shared" si="8"/>
        <v>3.3909865374448017E-3</v>
      </c>
      <c r="AY39" s="22">
        <f t="shared" si="9"/>
        <v>3.1544169969494203E-3</v>
      </c>
      <c r="AZ39" s="22"/>
      <c r="BA39" s="22"/>
      <c r="BB39" s="22"/>
    </row>
    <row r="40" spans="1:54" x14ac:dyDescent="0.25">
      <c r="A40" s="25" t="s">
        <v>39</v>
      </c>
      <c r="B40" s="25">
        <v>137.92346061000001</v>
      </c>
      <c r="C40" s="25">
        <v>11.033877786</v>
      </c>
      <c r="D40" s="25">
        <v>7.9151934300000004E-2</v>
      </c>
      <c r="E40" s="25">
        <v>1.8819874E-2</v>
      </c>
      <c r="F40" s="25">
        <v>1.4997285802</v>
      </c>
      <c r="G40" s="25"/>
      <c r="H40" s="27" t="s">
        <v>39</v>
      </c>
      <c r="I40" s="88">
        <v>0.92996285981849303</v>
      </c>
      <c r="J40" s="25">
        <v>0.544451326595633</v>
      </c>
      <c r="K40" s="25">
        <v>7.9552174812287199E-2</v>
      </c>
      <c r="L40" s="25">
        <v>7.9552174812287199E-2</v>
      </c>
      <c r="M40" s="25">
        <v>0.13974208280675901</v>
      </c>
      <c r="N40" s="88">
        <v>3.0646594079321202E-2</v>
      </c>
      <c r="O40" s="25">
        <v>1.8900374500731801E-2</v>
      </c>
      <c r="P40" s="25">
        <v>451.39876477922297</v>
      </c>
      <c r="Q40" s="25">
        <v>0</v>
      </c>
      <c r="R40" s="25">
        <v>14.674718910379401</v>
      </c>
      <c r="S40" s="25">
        <v>0</v>
      </c>
      <c r="T40" s="25">
        <v>5.0742748892397396</v>
      </c>
      <c r="U40" s="88">
        <v>0</v>
      </c>
      <c r="V40" s="25">
        <v>0</v>
      </c>
      <c r="W40" s="25">
        <v>0</v>
      </c>
      <c r="X40" s="25">
        <v>3.9417659989494898E-3</v>
      </c>
      <c r="Y40" s="25">
        <v>3.3854994394603002E-2</v>
      </c>
      <c r="Z40" s="88">
        <v>0.70558157780858499</v>
      </c>
      <c r="AA40" s="25">
        <v>0.513438798093663</v>
      </c>
      <c r="AB40" s="25">
        <v>1.5077478535403399</v>
      </c>
      <c r="AC40" s="25">
        <v>0</v>
      </c>
      <c r="AD40" s="25">
        <v>138.52495175735899</v>
      </c>
      <c r="AE40" s="25">
        <v>0</v>
      </c>
      <c r="AF40" s="88">
        <v>26.2996067439386</v>
      </c>
      <c r="AG40" s="25">
        <v>0</v>
      </c>
      <c r="AH40" s="25">
        <v>4.7935274974509001E-2</v>
      </c>
      <c r="AI40" s="25">
        <v>1.29045136258205</v>
      </c>
      <c r="AJ40" s="25">
        <v>0</v>
      </c>
      <c r="AK40" s="25">
        <v>1.0020426903594299</v>
      </c>
      <c r="AL40" s="25">
        <v>5.8129005742916399E-2</v>
      </c>
      <c r="AM40" s="25">
        <v>7.67118696572959E-2</v>
      </c>
      <c r="AN40" s="88">
        <v>0</v>
      </c>
      <c r="AO40" s="25">
        <v>0.127516908520445</v>
      </c>
      <c r="AP40" s="25">
        <v>11.0819955819375</v>
      </c>
      <c r="AQ40" s="25">
        <v>4.0668553414072099E-2</v>
      </c>
      <c r="AS40" s="34"/>
      <c r="AU40" s="22">
        <f t="shared" si="5"/>
        <v>4.3610502861423581E-3</v>
      </c>
      <c r="AV40" s="22">
        <f t="shared" si="6"/>
        <v>4.3609143467723665E-3</v>
      </c>
      <c r="AW40" s="22">
        <f t="shared" si="7"/>
        <v>5.0566106289988023E-3</v>
      </c>
      <c r="AX40" s="22">
        <f t="shared" si="8"/>
        <v>4.2774197495583912E-3</v>
      </c>
      <c r="AY40" s="22">
        <f t="shared" si="9"/>
        <v>5.3471497751082977E-3</v>
      </c>
      <c r="AZ40" s="22"/>
      <c r="BA40" s="22"/>
      <c r="BB40" s="22"/>
    </row>
    <row r="41" spans="1:54" x14ac:dyDescent="0.25">
      <c r="A41" s="25" t="s">
        <v>40</v>
      </c>
      <c r="B41" s="25">
        <v>25105.018695999999</v>
      </c>
      <c r="C41" s="25">
        <v>2008.4014291000001</v>
      </c>
      <c r="D41" s="25">
        <v>6.9661403742000001</v>
      </c>
      <c r="E41" s="25">
        <v>8.2907540389999994</v>
      </c>
      <c r="F41" s="25">
        <v>128.15462599</v>
      </c>
      <c r="G41" s="25"/>
      <c r="H41" s="27" t="s">
        <v>40</v>
      </c>
      <c r="I41" s="88">
        <v>381.937938374385</v>
      </c>
      <c r="J41" s="25">
        <v>61.584453476482402</v>
      </c>
      <c r="K41" s="25">
        <v>6.99356642646136</v>
      </c>
      <c r="L41" s="25">
        <v>6.99356642646136</v>
      </c>
      <c r="M41" s="25">
        <v>16.998228156748599</v>
      </c>
      <c r="N41" s="88">
        <v>4.9144625359845797</v>
      </c>
      <c r="O41" s="25">
        <v>8.3341033001687705</v>
      </c>
      <c r="P41" s="25">
        <v>26916.708075173101</v>
      </c>
      <c r="Q41" s="25">
        <v>0</v>
      </c>
      <c r="R41" s="25">
        <v>3880.3098618755798</v>
      </c>
      <c r="S41" s="25">
        <v>0</v>
      </c>
      <c r="T41" s="25">
        <v>467.24745324976499</v>
      </c>
      <c r="U41" s="88">
        <v>0</v>
      </c>
      <c r="V41" s="25">
        <v>0</v>
      </c>
      <c r="W41" s="25">
        <v>0</v>
      </c>
      <c r="X41" s="25">
        <v>0.22874906121097599</v>
      </c>
      <c r="Y41" s="25">
        <v>3.07808857441109</v>
      </c>
      <c r="Z41" s="88">
        <v>163.07288799545</v>
      </c>
      <c r="AA41" s="25">
        <v>280.639273042127</v>
      </c>
      <c r="AB41" s="25">
        <v>128.785834007532</v>
      </c>
      <c r="AC41" s="25">
        <v>0</v>
      </c>
      <c r="AD41" s="25">
        <v>25231.409385196999</v>
      </c>
      <c r="AE41" s="25">
        <v>0</v>
      </c>
      <c r="AF41" s="88">
        <v>5960.10816911655</v>
      </c>
      <c r="AG41" s="25">
        <v>0</v>
      </c>
      <c r="AH41" s="25">
        <v>12.165618855271999</v>
      </c>
      <c r="AI41" s="25">
        <v>392.30755033825898</v>
      </c>
      <c r="AJ41" s="25">
        <v>0</v>
      </c>
      <c r="AK41" s="25">
        <v>165.65592645370799</v>
      </c>
      <c r="AL41" s="25">
        <v>13.9239011213505</v>
      </c>
      <c r="AM41" s="25">
        <v>12.010842632807201</v>
      </c>
      <c r="AN41" s="88">
        <v>0</v>
      </c>
      <c r="AO41" s="25">
        <v>57.062184184309899</v>
      </c>
      <c r="AP41" s="25">
        <v>2018.5127889790899</v>
      </c>
      <c r="AQ41" s="25">
        <v>3.4707744220889301</v>
      </c>
      <c r="AS41" s="34"/>
      <c r="AU41" s="22">
        <f t="shared" si="5"/>
        <v>5.0344789911324758E-3</v>
      </c>
      <c r="AV41" s="22">
        <f t="shared" si="6"/>
        <v>5.0345313106159809E-3</v>
      </c>
      <c r="AW41" s="22">
        <f t="shared" si="7"/>
        <v>3.9370513351892509E-3</v>
      </c>
      <c r="AX41" s="22">
        <f t="shared" si="8"/>
        <v>5.2286270904738797E-3</v>
      </c>
      <c r="AY41" s="22">
        <f t="shared" si="9"/>
        <v>4.9253627222263282E-3</v>
      </c>
      <c r="AZ41" s="22"/>
      <c r="BA41" s="22"/>
      <c r="BB41" s="22"/>
    </row>
    <row r="42" spans="1:54" x14ac:dyDescent="0.25">
      <c r="A42" s="25" t="s">
        <v>41</v>
      </c>
      <c r="B42" s="25">
        <v>42810.694410999997</v>
      </c>
      <c r="C42" s="25">
        <v>3424.8554260000001</v>
      </c>
      <c r="D42" s="25">
        <v>24.149857493999999</v>
      </c>
      <c r="E42" s="25">
        <v>5.5660961795999997</v>
      </c>
      <c r="F42" s="25">
        <v>123.30254531999999</v>
      </c>
      <c r="G42" s="25"/>
      <c r="H42" s="27" t="s">
        <v>41</v>
      </c>
      <c r="I42" s="88">
        <v>71.924421202820895</v>
      </c>
      <c r="J42" s="25">
        <v>44.6184828108441</v>
      </c>
      <c r="K42" s="25">
        <v>24.330959024109902</v>
      </c>
      <c r="L42" s="25">
        <v>24.330959024109902</v>
      </c>
      <c r="M42" s="25">
        <v>89.174176480679193</v>
      </c>
      <c r="N42" s="88">
        <v>21.578445672971501</v>
      </c>
      <c r="O42" s="25">
        <v>5.6080546729798701</v>
      </c>
      <c r="P42" s="25">
        <v>55208.687630075001</v>
      </c>
      <c r="Q42" s="25">
        <v>0</v>
      </c>
      <c r="R42" s="25">
        <v>6266.2554870897302</v>
      </c>
      <c r="S42" s="25">
        <v>0</v>
      </c>
      <c r="T42" s="25">
        <v>2171.2151254904602</v>
      </c>
      <c r="U42" s="88">
        <v>0</v>
      </c>
      <c r="V42" s="25">
        <v>0</v>
      </c>
      <c r="W42" s="25">
        <v>0</v>
      </c>
      <c r="X42" s="25">
        <v>2.0881686658290199</v>
      </c>
      <c r="Y42" s="25">
        <v>5.1160263173575498</v>
      </c>
      <c r="Z42" s="88">
        <v>334.05872564851899</v>
      </c>
      <c r="AA42" s="25">
        <v>44.018004574350698</v>
      </c>
      <c r="AB42" s="25">
        <v>124.208878923214</v>
      </c>
      <c r="AC42" s="25">
        <v>0</v>
      </c>
      <c r="AD42" s="25">
        <v>43065.9602320915</v>
      </c>
      <c r="AE42" s="25">
        <v>0</v>
      </c>
      <c r="AF42" s="88">
        <v>9754.8386111983691</v>
      </c>
      <c r="AG42" s="25">
        <v>0</v>
      </c>
      <c r="AH42" s="25">
        <v>17.476837837475198</v>
      </c>
      <c r="AI42" s="25">
        <v>356.55059141463602</v>
      </c>
      <c r="AJ42" s="25">
        <v>0</v>
      </c>
      <c r="AK42" s="25">
        <v>110.61242680047999</v>
      </c>
      <c r="AL42" s="25">
        <v>38.526849575818602</v>
      </c>
      <c r="AM42" s="25">
        <v>39.0716102254774</v>
      </c>
      <c r="AN42" s="88">
        <v>0</v>
      </c>
      <c r="AO42" s="25">
        <v>14.704568892705799</v>
      </c>
      <c r="AP42" s="25">
        <v>3445.2767220467699</v>
      </c>
      <c r="AQ42" s="25">
        <v>15.650527837171101</v>
      </c>
      <c r="AS42" s="34"/>
      <c r="AU42" s="22">
        <f t="shared" si="5"/>
        <v>5.9626648108261947E-3</v>
      </c>
      <c r="AV42" s="22">
        <f t="shared" si="6"/>
        <v>5.9626738961710089E-3</v>
      </c>
      <c r="AW42" s="22">
        <f t="shared" si="7"/>
        <v>7.499072412948898E-3</v>
      </c>
      <c r="AX42" s="22">
        <f t="shared" si="8"/>
        <v>7.5382264384238054E-3</v>
      </c>
      <c r="AY42" s="22">
        <f t="shared" si="9"/>
        <v>7.3504857573041434E-3</v>
      </c>
      <c r="AZ42" s="22"/>
      <c r="BA42" s="22"/>
      <c r="BB42" s="22"/>
    </row>
    <row r="43" spans="1:54" x14ac:dyDescent="0.25">
      <c r="A43" s="25" t="s">
        <v>42</v>
      </c>
      <c r="B43" s="25">
        <v>18029.935870000001</v>
      </c>
      <c r="C43" s="25">
        <v>1442.3948428000001</v>
      </c>
      <c r="D43" s="25">
        <v>7.1311820479000003</v>
      </c>
      <c r="E43" s="25">
        <v>3.1843158678000001</v>
      </c>
      <c r="F43" s="25">
        <v>110.4451146</v>
      </c>
      <c r="G43" s="25"/>
      <c r="H43" s="27" t="s">
        <v>42</v>
      </c>
      <c r="I43" s="88">
        <v>135.570729750026</v>
      </c>
      <c r="J43" s="25">
        <v>43.4069457171043</v>
      </c>
      <c r="K43" s="25">
        <v>7.1653539732946099</v>
      </c>
      <c r="L43" s="25">
        <v>7.1653539732946099</v>
      </c>
      <c r="M43" s="25">
        <v>22.3058318640172</v>
      </c>
      <c r="N43" s="88">
        <v>4.7456340362811797</v>
      </c>
      <c r="O43" s="25">
        <v>3.1998748156652099</v>
      </c>
      <c r="P43" s="25">
        <v>33396.482611451102</v>
      </c>
      <c r="Q43" s="25">
        <v>0</v>
      </c>
      <c r="R43" s="25">
        <v>2453.4155720603999</v>
      </c>
      <c r="S43" s="25">
        <v>0</v>
      </c>
      <c r="T43" s="25">
        <v>680.80358501880005</v>
      </c>
      <c r="U43" s="88">
        <v>0</v>
      </c>
      <c r="V43" s="25">
        <v>0</v>
      </c>
      <c r="W43" s="25">
        <v>0</v>
      </c>
      <c r="X43" s="25">
        <v>0.66008534707525501</v>
      </c>
      <c r="Y43" s="25">
        <v>2.8264988580589101</v>
      </c>
      <c r="Z43" s="88">
        <v>99.360856516656995</v>
      </c>
      <c r="AA43" s="25">
        <v>91.3570542473133</v>
      </c>
      <c r="AB43" s="25">
        <v>110.93753435043401</v>
      </c>
      <c r="AC43" s="25">
        <v>0</v>
      </c>
      <c r="AD43" s="25">
        <v>18108.045852006999</v>
      </c>
      <c r="AE43" s="25">
        <v>0</v>
      </c>
      <c r="AF43" s="88">
        <v>3945.2113153105402</v>
      </c>
      <c r="AG43" s="25">
        <v>0</v>
      </c>
      <c r="AH43" s="25">
        <v>8.1944852924293308</v>
      </c>
      <c r="AI43" s="25">
        <v>193.70186074875201</v>
      </c>
      <c r="AJ43" s="25">
        <v>0</v>
      </c>
      <c r="AK43" s="25">
        <v>94.657975089757102</v>
      </c>
      <c r="AL43" s="25">
        <v>9.0014084166904098</v>
      </c>
      <c r="AM43" s="25">
        <v>11.694121201203901</v>
      </c>
      <c r="AN43" s="88">
        <v>0</v>
      </c>
      <c r="AO43" s="25">
        <v>20.729896726474301</v>
      </c>
      <c r="AP43" s="25">
        <v>1448.6436409773</v>
      </c>
      <c r="AQ43" s="25">
        <v>4.5851693305310501</v>
      </c>
      <c r="AS43" s="34"/>
      <c r="AU43" s="22">
        <f t="shared" si="5"/>
        <v>4.3322384821659152E-3</v>
      </c>
      <c r="AV43" s="22">
        <f t="shared" si="6"/>
        <v>4.3322382969490265E-3</v>
      </c>
      <c r="AW43" s="22">
        <f t="shared" si="7"/>
        <v>4.7919019827396712E-3</v>
      </c>
      <c r="AX43" s="22">
        <f t="shared" si="8"/>
        <v>4.8861195029497187E-3</v>
      </c>
      <c r="AY43" s="22">
        <f t="shared" si="9"/>
        <v>4.4585018741427427E-3</v>
      </c>
      <c r="AZ43" s="22"/>
      <c r="BA43" s="22"/>
      <c r="BB43" s="22"/>
    </row>
    <row r="44" spans="1:54" x14ac:dyDescent="0.25">
      <c r="A44" s="25" t="s">
        <v>43</v>
      </c>
      <c r="B44" s="25">
        <v>256446.37098000001</v>
      </c>
      <c r="C44" s="25">
        <v>20515.710245999999</v>
      </c>
      <c r="D44" s="25">
        <v>78.678093728999997</v>
      </c>
      <c r="E44" s="25">
        <v>23.308609552</v>
      </c>
      <c r="F44" s="25">
        <v>1443.9623061</v>
      </c>
      <c r="G44" s="25"/>
      <c r="H44" s="27" t="s">
        <v>43</v>
      </c>
      <c r="I44" s="88">
        <v>1068.5322700688</v>
      </c>
      <c r="J44" s="25">
        <v>534.33534662109196</v>
      </c>
      <c r="K44" s="25">
        <v>79.306724184353499</v>
      </c>
      <c r="L44" s="25">
        <v>79.306724184353499</v>
      </c>
      <c r="M44" s="25">
        <v>375.98714950455502</v>
      </c>
      <c r="N44" s="88">
        <v>59.784097609413102</v>
      </c>
      <c r="O44" s="25">
        <v>23.498835071064299</v>
      </c>
      <c r="P44" s="25">
        <v>495364.59763411502</v>
      </c>
      <c r="Q44" s="25">
        <v>0</v>
      </c>
      <c r="R44" s="25">
        <v>34494.996959674601</v>
      </c>
      <c r="S44" s="25">
        <v>0</v>
      </c>
      <c r="T44" s="25">
        <v>12591.608283818399</v>
      </c>
      <c r="U44" s="88">
        <v>0</v>
      </c>
      <c r="V44" s="25">
        <v>0</v>
      </c>
      <c r="W44" s="25">
        <v>0</v>
      </c>
      <c r="X44" s="25">
        <v>15.3963562701628</v>
      </c>
      <c r="Y44" s="25">
        <v>38.556793888760097</v>
      </c>
      <c r="Z44" s="88">
        <v>981.89220441744601</v>
      </c>
      <c r="AA44" s="25">
        <v>657.04182253277702</v>
      </c>
      <c r="AB44" s="25">
        <v>1456.2172732663701</v>
      </c>
      <c r="AC44" s="25">
        <v>0</v>
      </c>
      <c r="AD44" s="25">
        <v>259113.02529285601</v>
      </c>
      <c r="AE44" s="25">
        <v>0</v>
      </c>
      <c r="AF44" s="88">
        <v>55755.520842165497</v>
      </c>
      <c r="AG44" s="25">
        <v>0</v>
      </c>
      <c r="AH44" s="25">
        <v>133.575483465616</v>
      </c>
      <c r="AI44" s="25">
        <v>2203.9572194606599</v>
      </c>
      <c r="AJ44" s="25">
        <v>0</v>
      </c>
      <c r="AK44" s="25">
        <v>1062.19896016302</v>
      </c>
      <c r="AL44" s="25">
        <v>79.298197516251193</v>
      </c>
      <c r="AM44" s="25">
        <v>187.721093585321</v>
      </c>
      <c r="AN44" s="88">
        <v>0</v>
      </c>
      <c r="AO44" s="25">
        <v>181.66002989108301</v>
      </c>
      <c r="AP44" s="25">
        <v>20729.042457668402</v>
      </c>
      <c r="AQ44" s="25">
        <v>71.381937627025195</v>
      </c>
      <c r="AS44" s="34"/>
      <c r="AU44" s="22">
        <f t="shared" si="5"/>
        <v>1.0398487226258976E-2</v>
      </c>
      <c r="AV44" s="22">
        <f t="shared" si="6"/>
        <v>1.0398480438180148E-2</v>
      </c>
      <c r="AW44" s="22">
        <f t="shared" si="7"/>
        <v>7.9899045027548073E-3</v>
      </c>
      <c r="AX44" s="22">
        <f t="shared" si="8"/>
        <v>8.1611697445923628E-3</v>
      </c>
      <c r="AY44" s="22">
        <f t="shared" si="9"/>
        <v>8.487040911386072E-3</v>
      </c>
      <c r="AZ44" s="22"/>
      <c r="BA44" s="22"/>
      <c r="BB44" s="22"/>
    </row>
    <row r="45" spans="1:54" x14ac:dyDescent="0.25">
      <c r="A45" s="25" t="s">
        <v>44</v>
      </c>
      <c r="B45" s="25">
        <v>16475.257306</v>
      </c>
      <c r="C45" s="25">
        <v>1318.0206231</v>
      </c>
      <c r="D45" s="25">
        <v>11.786054456</v>
      </c>
      <c r="E45" s="25">
        <v>2.8814811366000002</v>
      </c>
      <c r="F45" s="25">
        <v>146.31881200000001</v>
      </c>
      <c r="G45" s="25"/>
      <c r="H45" s="27" t="s">
        <v>44</v>
      </c>
      <c r="I45" s="88">
        <v>96.748948202589503</v>
      </c>
      <c r="J45" s="25">
        <v>53.386986702627397</v>
      </c>
      <c r="K45" s="25">
        <v>11.8410602674633</v>
      </c>
      <c r="L45" s="25">
        <v>11.8410602674633</v>
      </c>
      <c r="M45" s="25">
        <v>22.461729913894001</v>
      </c>
      <c r="N45" s="88">
        <v>6.3618608775603303</v>
      </c>
      <c r="O45" s="25">
        <v>2.8951083467437702</v>
      </c>
      <c r="P45" s="25">
        <v>45331.188829565202</v>
      </c>
      <c r="Q45" s="25">
        <v>0</v>
      </c>
      <c r="R45" s="25">
        <v>1927.53675221805</v>
      </c>
      <c r="S45" s="25">
        <v>0</v>
      </c>
      <c r="T45" s="25">
        <v>600.58877321584896</v>
      </c>
      <c r="U45" s="88">
        <v>0</v>
      </c>
      <c r="V45" s="25">
        <v>0</v>
      </c>
      <c r="W45" s="25">
        <v>0</v>
      </c>
      <c r="X45" s="25">
        <v>0.33020311731125401</v>
      </c>
      <c r="Y45" s="25">
        <v>3.6217332678309999</v>
      </c>
      <c r="Z45" s="88">
        <v>126.33261460500501</v>
      </c>
      <c r="AA45" s="25">
        <v>54.971354450945903</v>
      </c>
      <c r="AB45" s="25">
        <v>147.00556783743099</v>
      </c>
      <c r="AC45" s="25">
        <v>0</v>
      </c>
      <c r="AD45" s="25">
        <v>16549.546832851</v>
      </c>
      <c r="AE45" s="25">
        <v>0</v>
      </c>
      <c r="AF45" s="88">
        <v>3304.48441140451</v>
      </c>
      <c r="AG45" s="25">
        <v>0</v>
      </c>
      <c r="AH45" s="25">
        <v>4.7349891659402399</v>
      </c>
      <c r="AI45" s="25">
        <v>159.347376771461</v>
      </c>
      <c r="AJ45" s="25">
        <v>0</v>
      </c>
      <c r="AK45" s="25">
        <v>104.217687439689</v>
      </c>
      <c r="AL45" s="25">
        <v>13.078471236649801</v>
      </c>
      <c r="AM45" s="25">
        <v>10.880704589611501</v>
      </c>
      <c r="AN45" s="88">
        <v>0</v>
      </c>
      <c r="AO45" s="25">
        <v>13.2155567153616</v>
      </c>
      <c r="AP45" s="25">
        <v>1323.9637951355</v>
      </c>
      <c r="AQ45" s="25">
        <v>5.5702027391324398</v>
      </c>
      <c r="AS45" s="34"/>
      <c r="AU45" s="22">
        <f t="shared" si="5"/>
        <v>4.5091573060862108E-3</v>
      </c>
      <c r="AV45" s="22">
        <f t="shared" si="6"/>
        <v>4.509164675679864E-3</v>
      </c>
      <c r="AW45" s="22">
        <f t="shared" si="7"/>
        <v>4.6670250564893228E-3</v>
      </c>
      <c r="AX45" s="22">
        <f t="shared" si="8"/>
        <v>4.7292380195309569E-3</v>
      </c>
      <c r="AY45" s="22">
        <f t="shared" si="9"/>
        <v>4.6935580465960825E-3</v>
      </c>
      <c r="AZ45" s="22"/>
      <c r="BA45" s="22"/>
      <c r="BB45" s="22"/>
    </row>
    <row r="46" spans="1:54" x14ac:dyDescent="0.25">
      <c r="A46" s="25" t="s">
        <v>45</v>
      </c>
      <c r="B46" s="25">
        <v>5042.3170274000004</v>
      </c>
      <c r="C46" s="25">
        <v>403.38534711</v>
      </c>
      <c r="D46" s="25">
        <v>5.3405563443000004</v>
      </c>
      <c r="E46" s="25">
        <v>2.96833403E-2</v>
      </c>
      <c r="F46" s="25">
        <v>133.35738990999999</v>
      </c>
      <c r="G46" s="25"/>
      <c r="H46" s="27" t="s">
        <v>45</v>
      </c>
      <c r="I46" s="88">
        <v>26.509193242656298</v>
      </c>
      <c r="J46" s="25">
        <v>45.520627161474202</v>
      </c>
      <c r="K46" s="25">
        <v>5.3580000842436402</v>
      </c>
      <c r="L46" s="25">
        <v>5.3580000842436402</v>
      </c>
      <c r="M46" s="25">
        <v>0.63364590379470498</v>
      </c>
      <c r="N46" s="88">
        <v>9.6349106047833796E-2</v>
      </c>
      <c r="O46" s="25">
        <v>2.9791347097889002E-2</v>
      </c>
      <c r="P46" s="25">
        <v>39549.551134645</v>
      </c>
      <c r="Q46" s="25">
        <v>0</v>
      </c>
      <c r="R46" s="25">
        <v>55.3730047130475</v>
      </c>
      <c r="S46" s="25">
        <v>0</v>
      </c>
      <c r="T46" s="25">
        <v>163.878622339777</v>
      </c>
      <c r="U46" s="88">
        <v>0</v>
      </c>
      <c r="V46" s="25">
        <v>0</v>
      </c>
      <c r="W46" s="25">
        <v>0</v>
      </c>
      <c r="X46" s="25">
        <v>2.6877804391971401E-2</v>
      </c>
      <c r="Y46" s="25">
        <v>2.6667039351285799</v>
      </c>
      <c r="Z46" s="88">
        <v>14.389708351056299</v>
      </c>
      <c r="AA46" s="25">
        <v>0.79046994145026594</v>
      </c>
      <c r="AB46" s="25">
        <v>133.79265331223201</v>
      </c>
      <c r="AC46" s="25">
        <v>0</v>
      </c>
      <c r="AD46" s="25">
        <v>5058.5139633261097</v>
      </c>
      <c r="AE46" s="25">
        <v>0</v>
      </c>
      <c r="AF46" s="88">
        <v>505.57826057529599</v>
      </c>
      <c r="AG46" s="25">
        <v>0</v>
      </c>
      <c r="AH46" s="25">
        <v>0.21958269689857601</v>
      </c>
      <c r="AI46" s="25">
        <v>26.519833546133299</v>
      </c>
      <c r="AJ46" s="25">
        <v>0</v>
      </c>
      <c r="AK46" s="25">
        <v>70.641414475768102</v>
      </c>
      <c r="AL46" s="25">
        <v>0.11591040136105001</v>
      </c>
      <c r="AM46" s="25">
        <v>1.06707016228262</v>
      </c>
      <c r="AN46" s="88">
        <v>0</v>
      </c>
      <c r="AO46" s="25">
        <v>1.80981465484614</v>
      </c>
      <c r="AP46" s="25">
        <v>404.68109128788399</v>
      </c>
      <c r="AQ46" s="25">
        <v>1.98290820188904</v>
      </c>
      <c r="AS46" s="34"/>
      <c r="AU46" s="22">
        <f t="shared" si="5"/>
        <v>3.2122010254601171E-3</v>
      </c>
      <c r="AV46" s="22">
        <f t="shared" si="6"/>
        <v>3.2121746294633009E-3</v>
      </c>
      <c r="AW46" s="22">
        <f t="shared" si="7"/>
        <v>3.2662776720364674E-3</v>
      </c>
      <c r="AX46" s="22">
        <f t="shared" si="8"/>
        <v>3.6386335499108964E-3</v>
      </c>
      <c r="AY46" s="22">
        <f t="shared" si="9"/>
        <v>3.2638866321975869E-3</v>
      </c>
      <c r="AZ46" s="22"/>
      <c r="BA46" s="22"/>
      <c r="BB46" s="22"/>
    </row>
    <row r="47" spans="1:54" x14ac:dyDescent="0.25">
      <c r="A47" s="25" t="s">
        <v>46</v>
      </c>
      <c r="B47" s="25">
        <v>31387.287374</v>
      </c>
      <c r="C47" s="25">
        <v>2510.9829853000001</v>
      </c>
      <c r="D47" s="25">
        <v>10.912976791</v>
      </c>
      <c r="E47" s="25">
        <v>7.6697863248000004</v>
      </c>
      <c r="F47" s="25">
        <v>237.66806176</v>
      </c>
      <c r="G47" s="25"/>
      <c r="H47" s="27" t="s">
        <v>46</v>
      </c>
      <c r="I47" s="88">
        <v>377.24333467186801</v>
      </c>
      <c r="J47" s="25">
        <v>97.627523426603105</v>
      </c>
      <c r="K47" s="25">
        <v>10.9480896767598</v>
      </c>
      <c r="L47" s="25">
        <v>10.9480896767598</v>
      </c>
      <c r="M47" s="25">
        <v>23.375981243221599</v>
      </c>
      <c r="N47" s="88">
        <v>5.2797259479345202</v>
      </c>
      <c r="O47" s="25">
        <v>7.7039996458396098</v>
      </c>
      <c r="P47" s="25">
        <v>62245.719422883703</v>
      </c>
      <c r="Q47" s="25">
        <v>0</v>
      </c>
      <c r="R47" s="25">
        <v>4224.7000986573103</v>
      </c>
      <c r="S47" s="25">
        <v>0</v>
      </c>
      <c r="T47" s="25">
        <v>823.27436015715602</v>
      </c>
      <c r="U47" s="88">
        <v>0</v>
      </c>
      <c r="V47" s="25">
        <v>0</v>
      </c>
      <c r="W47" s="25">
        <v>0</v>
      </c>
      <c r="X47" s="25">
        <v>0.627009498514288</v>
      </c>
      <c r="Y47" s="25">
        <v>5.3897697433738401</v>
      </c>
      <c r="Z47" s="88">
        <v>166.615735131376</v>
      </c>
      <c r="AA47" s="25">
        <v>261.42404462007499</v>
      </c>
      <c r="AB47" s="25">
        <v>238.598054098544</v>
      </c>
      <c r="AC47" s="25">
        <v>0</v>
      </c>
      <c r="AD47" s="25">
        <v>31516.0365110112</v>
      </c>
      <c r="AE47" s="25">
        <v>0</v>
      </c>
      <c r="AF47" s="88">
        <v>6843.32670177416</v>
      </c>
      <c r="AG47" s="25">
        <v>0</v>
      </c>
      <c r="AH47" s="25">
        <v>14.2118579905317</v>
      </c>
      <c r="AI47" s="25">
        <v>410.71225346826702</v>
      </c>
      <c r="AJ47" s="25">
        <v>0</v>
      </c>
      <c r="AK47" s="25">
        <v>217.56002032090399</v>
      </c>
      <c r="AL47" s="25">
        <v>12.912014064933601</v>
      </c>
      <c r="AM47" s="25">
        <v>15.4272116361893</v>
      </c>
      <c r="AN47" s="88">
        <v>0</v>
      </c>
      <c r="AO47" s="25">
        <v>55.5334576592128</v>
      </c>
      <c r="AP47" s="25">
        <v>2521.2829977358501</v>
      </c>
      <c r="AQ47" s="25">
        <v>5.8955379846112201</v>
      </c>
      <c r="AS47" s="34"/>
      <c r="AU47" s="22">
        <f t="shared" si="5"/>
        <v>4.1019517066597788E-3</v>
      </c>
      <c r="AV47" s="22">
        <f t="shared" si="6"/>
        <v>4.101984161640755E-3</v>
      </c>
      <c r="AW47" s="22">
        <f t="shared" si="7"/>
        <v>3.2175350898535175E-3</v>
      </c>
      <c r="AX47" s="22">
        <f t="shared" si="8"/>
        <v>4.4607919426623071E-3</v>
      </c>
      <c r="AY47" s="22">
        <f t="shared" si="9"/>
        <v>3.9129882730440822E-3</v>
      </c>
      <c r="AZ47" s="22"/>
      <c r="BA47" s="22"/>
      <c r="BB47" s="22"/>
    </row>
    <row r="48" spans="1:54" x14ac:dyDescent="0.25">
      <c r="A48" s="25" t="s">
        <v>47</v>
      </c>
      <c r="B48" s="25">
        <v>21147.066276000001</v>
      </c>
      <c r="C48" s="25">
        <v>1691.7653218999999</v>
      </c>
      <c r="D48" s="25">
        <v>15.267539688999999</v>
      </c>
      <c r="E48" s="25">
        <v>1.9534651889000001</v>
      </c>
      <c r="F48" s="25">
        <v>392.08940489999998</v>
      </c>
      <c r="G48" s="25"/>
      <c r="H48" s="27" t="s">
        <v>47</v>
      </c>
      <c r="I48" s="88">
        <v>167.155096284856</v>
      </c>
      <c r="J48" s="25">
        <v>138.84472960651601</v>
      </c>
      <c r="K48" s="25">
        <v>15.380829283603701</v>
      </c>
      <c r="L48" s="25">
        <v>15.380829283603701</v>
      </c>
      <c r="M48" s="25">
        <v>7.8644752630830501</v>
      </c>
      <c r="N48" s="88">
        <v>1.19735593206641</v>
      </c>
      <c r="O48" s="25">
        <v>1.9723774602806801</v>
      </c>
      <c r="P48" s="25">
        <v>114728.232405872</v>
      </c>
      <c r="Q48" s="25">
        <v>0</v>
      </c>
      <c r="R48" s="25">
        <v>1325.4133993191199</v>
      </c>
      <c r="S48" s="25">
        <v>0</v>
      </c>
      <c r="T48" s="25">
        <v>662.96273173508996</v>
      </c>
      <c r="U48" s="88">
        <v>0</v>
      </c>
      <c r="V48" s="25">
        <v>0</v>
      </c>
      <c r="W48" s="25">
        <v>0</v>
      </c>
      <c r="X48" s="25">
        <v>0.33327279401635801</v>
      </c>
      <c r="Y48" s="25">
        <v>8.0234671145928402</v>
      </c>
      <c r="Z48" s="88">
        <v>70.946559098446698</v>
      </c>
      <c r="AA48" s="25">
        <v>72.546812353183</v>
      </c>
      <c r="AB48" s="25">
        <v>395.06572540707498</v>
      </c>
      <c r="AC48" s="25">
        <v>0</v>
      </c>
      <c r="AD48" s="25">
        <v>21312.245893197</v>
      </c>
      <c r="AE48" s="25">
        <v>0</v>
      </c>
      <c r="AF48" s="88">
        <v>3169.1840684755498</v>
      </c>
      <c r="AG48" s="25">
        <v>0</v>
      </c>
      <c r="AH48" s="25">
        <v>5.0116297385847401</v>
      </c>
      <c r="AI48" s="25">
        <v>176.49381391086101</v>
      </c>
      <c r="AJ48" s="25">
        <v>0</v>
      </c>
      <c r="AK48" s="25">
        <v>232.626260219888</v>
      </c>
      <c r="AL48" s="25">
        <v>2.4236348475873202</v>
      </c>
      <c r="AM48" s="25">
        <v>6.9501599059037504</v>
      </c>
      <c r="AN48" s="88">
        <v>0</v>
      </c>
      <c r="AO48" s="25">
        <v>19.706030980006201</v>
      </c>
      <c r="AP48" s="25">
        <v>1704.97965008239</v>
      </c>
      <c r="AQ48" s="25">
        <v>6.4035553834023897</v>
      </c>
      <c r="AS48" s="34"/>
      <c r="AU48" s="22">
        <f t="shared" si="5"/>
        <v>7.8109944443907099E-3</v>
      </c>
      <c r="AV48" s="22">
        <f t="shared" si="6"/>
        <v>7.8109700035399994E-3</v>
      </c>
      <c r="AW48" s="22">
        <f t="shared" si="7"/>
        <v>7.4202914753399704E-3</v>
      </c>
      <c r="AX48" s="22">
        <f t="shared" si="8"/>
        <v>9.6813966730215986E-3</v>
      </c>
      <c r="AY48" s="22">
        <f t="shared" si="9"/>
        <v>7.59092306468749E-3</v>
      </c>
      <c r="AZ48" s="22"/>
      <c r="BA48" s="22"/>
      <c r="BB48" s="22"/>
    </row>
    <row r="49" spans="1:54" x14ac:dyDescent="0.25">
      <c r="A49" s="25" t="s">
        <v>48</v>
      </c>
      <c r="B49" s="25">
        <v>5811.5352659999999</v>
      </c>
      <c r="C49" s="25">
        <v>464.92280642999998</v>
      </c>
      <c r="D49" s="25">
        <v>0.65253301929999996</v>
      </c>
      <c r="E49" s="25">
        <v>1.6245156548999999</v>
      </c>
      <c r="F49" s="25">
        <v>33.449129208000002</v>
      </c>
      <c r="G49" s="25"/>
      <c r="H49" s="27" t="s">
        <v>48</v>
      </c>
      <c r="I49" s="88">
        <v>86.682880273707298</v>
      </c>
      <c r="J49" s="25">
        <v>15.4135882075909</v>
      </c>
      <c r="K49" s="25">
        <v>0.65515412215759194</v>
      </c>
      <c r="L49" s="25">
        <v>0.65515412215759194</v>
      </c>
      <c r="M49" s="25">
        <v>2.96475593500735</v>
      </c>
      <c r="N49" s="88">
        <v>0.38007954764124002</v>
      </c>
      <c r="O49" s="25">
        <v>1.63060168459832</v>
      </c>
      <c r="P49" s="25">
        <v>7416.1259968861796</v>
      </c>
      <c r="Q49" s="25">
        <v>0</v>
      </c>
      <c r="R49" s="25">
        <v>871.68091613221998</v>
      </c>
      <c r="S49" s="25">
        <v>0</v>
      </c>
      <c r="T49" s="25">
        <v>130.69206497859699</v>
      </c>
      <c r="U49" s="88">
        <v>0</v>
      </c>
      <c r="V49" s="25">
        <v>0</v>
      </c>
      <c r="W49" s="25">
        <v>0</v>
      </c>
      <c r="X49" s="25">
        <v>0.14070266123641201</v>
      </c>
      <c r="Y49" s="25">
        <v>0.73388089465553297</v>
      </c>
      <c r="Z49" s="88">
        <v>23.4795170449155</v>
      </c>
      <c r="AA49" s="25">
        <v>63.176548014198801</v>
      </c>
      <c r="AB49" s="25">
        <v>33.577467393267902</v>
      </c>
      <c r="AC49" s="25">
        <v>0</v>
      </c>
      <c r="AD49" s="25">
        <v>5832.3305833109998</v>
      </c>
      <c r="AE49" s="25">
        <v>0</v>
      </c>
      <c r="AF49" s="88">
        <v>1353.67064745228</v>
      </c>
      <c r="AG49" s="25">
        <v>0</v>
      </c>
      <c r="AH49" s="25">
        <v>3.2937229197086801</v>
      </c>
      <c r="AI49" s="25">
        <v>86.472720938565402</v>
      </c>
      <c r="AJ49" s="25">
        <v>0</v>
      </c>
      <c r="AK49" s="25">
        <v>38.626802823541503</v>
      </c>
      <c r="AL49" s="25">
        <v>1.26681522453242</v>
      </c>
      <c r="AM49" s="25">
        <v>2.5371901833442401</v>
      </c>
      <c r="AN49" s="88">
        <v>0</v>
      </c>
      <c r="AO49" s="25">
        <v>13.1222866680042</v>
      </c>
      <c r="AP49" s="25">
        <v>466.58642175212299</v>
      </c>
      <c r="AQ49" s="25">
        <v>0.61354482771777097</v>
      </c>
      <c r="AS49" s="34"/>
      <c r="AU49" s="22">
        <f t="shared" si="5"/>
        <v>3.5782829079024233E-3</v>
      </c>
      <c r="AV49" s="22">
        <f t="shared" si="6"/>
        <v>3.5782613782649225E-3</v>
      </c>
      <c r="AW49" s="22">
        <f t="shared" si="7"/>
        <v>4.0168126057494417E-3</v>
      </c>
      <c r="AX49" s="22">
        <f t="shared" si="8"/>
        <v>3.7463656813419245E-3</v>
      </c>
      <c r="AY49" s="22">
        <f t="shared" si="9"/>
        <v>3.8368169308636421E-3</v>
      </c>
      <c r="AZ49" s="22"/>
      <c r="BA49" s="22"/>
      <c r="BB49" s="22"/>
    </row>
    <row r="50" spans="1:54" x14ac:dyDescent="0.25">
      <c r="A50" s="25" t="s">
        <v>49</v>
      </c>
      <c r="B50" s="25">
        <v>50109.227531999997</v>
      </c>
      <c r="C50" s="25">
        <v>4008.7383255999998</v>
      </c>
      <c r="D50" s="25">
        <v>45.84986645</v>
      </c>
      <c r="E50" s="25">
        <v>2.9112253409000002</v>
      </c>
      <c r="F50" s="25">
        <v>1099.9263725999999</v>
      </c>
      <c r="G50" s="25"/>
      <c r="H50" s="27" t="s">
        <v>49</v>
      </c>
      <c r="I50" s="88">
        <v>320.86430635517797</v>
      </c>
      <c r="J50" s="25">
        <v>380.955107576888</v>
      </c>
      <c r="K50" s="25">
        <v>46.051911939214797</v>
      </c>
      <c r="L50" s="25">
        <v>46.051911939214797</v>
      </c>
      <c r="M50" s="25">
        <v>16.419067674979001</v>
      </c>
      <c r="N50" s="88">
        <v>3.65627071935184</v>
      </c>
      <c r="O50" s="25">
        <v>2.9259328750448099</v>
      </c>
      <c r="P50" s="25">
        <v>324911.67276637402</v>
      </c>
      <c r="Q50" s="25">
        <v>0</v>
      </c>
      <c r="R50" s="25">
        <v>1990.7508648323401</v>
      </c>
      <c r="S50" s="25">
        <v>0</v>
      </c>
      <c r="T50" s="25">
        <v>1597.2060189241499</v>
      </c>
      <c r="U50" s="88">
        <v>0</v>
      </c>
      <c r="V50" s="25">
        <v>0</v>
      </c>
      <c r="W50" s="25">
        <v>0</v>
      </c>
      <c r="X50" s="25">
        <v>0.45142702947689101</v>
      </c>
      <c r="Y50" s="25">
        <v>22.355084611932899</v>
      </c>
      <c r="Z50" s="88">
        <v>182.35833268530899</v>
      </c>
      <c r="AA50" s="25">
        <v>87.095347713873593</v>
      </c>
      <c r="AB50" s="25">
        <v>1104.749196599</v>
      </c>
      <c r="AC50" s="25">
        <v>0</v>
      </c>
      <c r="AD50" s="25">
        <v>50335.9843078622</v>
      </c>
      <c r="AE50" s="25">
        <v>0</v>
      </c>
      <c r="AF50" s="88">
        <v>6398.4320149693804</v>
      </c>
      <c r="AG50" s="25">
        <v>0</v>
      </c>
      <c r="AH50" s="25">
        <v>6.5327326676547699</v>
      </c>
      <c r="AI50" s="25">
        <v>345.271114882848</v>
      </c>
      <c r="AJ50" s="25">
        <v>0</v>
      </c>
      <c r="AK50" s="25">
        <v>613.53238307988101</v>
      </c>
      <c r="AL50" s="25">
        <v>7.4091694543024902</v>
      </c>
      <c r="AM50" s="25">
        <v>14.736734697190199</v>
      </c>
      <c r="AN50" s="88">
        <v>0</v>
      </c>
      <c r="AO50" s="25">
        <v>31.249518037515099</v>
      </c>
      <c r="AP50" s="25">
        <v>4026.8787641517401</v>
      </c>
      <c r="AQ50" s="25">
        <v>17.826698712737699</v>
      </c>
      <c r="AS50" s="34"/>
      <c r="AU50" s="22">
        <f t="shared" si="5"/>
        <v>4.5252498797231436E-3</v>
      </c>
      <c r="AV50" s="22">
        <f t="shared" si="6"/>
        <v>4.525223917933128E-3</v>
      </c>
      <c r="AW50" s="22">
        <f t="shared" si="7"/>
        <v>4.4066756319809672E-3</v>
      </c>
      <c r="AX50" s="22">
        <f t="shared" si="8"/>
        <v>5.052008148659126E-3</v>
      </c>
      <c r="AY50" s="22">
        <f t="shared" si="9"/>
        <v>4.384678937736467E-3</v>
      </c>
      <c r="AZ50" s="22"/>
      <c r="BA50" s="22"/>
      <c r="BB50" s="22"/>
    </row>
    <row r="51" spans="1:54" x14ac:dyDescent="0.25">
      <c r="A51" s="25" t="s">
        <v>50</v>
      </c>
      <c r="B51" s="25">
        <v>8137.6230569999998</v>
      </c>
      <c r="C51" s="25">
        <v>651.00986415</v>
      </c>
      <c r="D51" s="25">
        <v>2.5689145238000002</v>
      </c>
      <c r="E51" s="25">
        <v>0.2356457387</v>
      </c>
      <c r="F51" s="25">
        <v>44.021434337999999</v>
      </c>
      <c r="G51" s="25"/>
      <c r="H51" s="27" t="s">
        <v>50</v>
      </c>
      <c r="I51" s="88">
        <v>8.6191305557274394</v>
      </c>
      <c r="J51" s="25">
        <v>15.0113240720679</v>
      </c>
      <c r="K51" s="25">
        <v>2.5756424498480599</v>
      </c>
      <c r="L51" s="25">
        <v>2.5756424498480599</v>
      </c>
      <c r="M51" s="25">
        <v>13.854693812265401</v>
      </c>
      <c r="N51" s="88">
        <v>2.0684095604954398</v>
      </c>
      <c r="O51" s="25">
        <v>0.236182865971024</v>
      </c>
      <c r="P51" s="25">
        <v>16685.885989188599</v>
      </c>
      <c r="Q51" s="25">
        <v>0</v>
      </c>
      <c r="R51" s="25">
        <v>1055.27174104507</v>
      </c>
      <c r="S51" s="25">
        <v>0</v>
      </c>
      <c r="T51" s="25">
        <v>463.97984254713202</v>
      </c>
      <c r="U51" s="88">
        <v>0</v>
      </c>
      <c r="V51" s="25">
        <v>0</v>
      </c>
      <c r="W51" s="25">
        <v>0</v>
      </c>
      <c r="X51" s="25">
        <v>0.59577106497466303</v>
      </c>
      <c r="Y51" s="25">
        <v>1.22727067203993</v>
      </c>
      <c r="Z51" s="88">
        <v>26.447314109110401</v>
      </c>
      <c r="AA51" s="25">
        <v>1.60941189102244</v>
      </c>
      <c r="AB51" s="25">
        <v>44.139292887332701</v>
      </c>
      <c r="AC51" s="25">
        <v>0</v>
      </c>
      <c r="AD51" s="25">
        <v>8151.8386080457603</v>
      </c>
      <c r="AE51" s="25">
        <v>0</v>
      </c>
      <c r="AF51" s="88">
        <v>1722.3263781918699</v>
      </c>
      <c r="AG51" s="25">
        <v>0</v>
      </c>
      <c r="AH51" s="25">
        <v>4.2818072541956704</v>
      </c>
      <c r="AI51" s="25">
        <v>54.160330210846702</v>
      </c>
      <c r="AJ51" s="25">
        <v>0</v>
      </c>
      <c r="AK51" s="25">
        <v>26.619998769311401</v>
      </c>
      <c r="AL51" s="25">
        <v>2.17834752254694</v>
      </c>
      <c r="AM51" s="25">
        <v>6.5563999887203304</v>
      </c>
      <c r="AN51" s="88">
        <v>0</v>
      </c>
      <c r="AO51" s="25">
        <v>2.2149682690619801</v>
      </c>
      <c r="AP51" s="25">
        <v>652.14714036276996</v>
      </c>
      <c r="AQ51" s="25">
        <v>2.5658867189057899</v>
      </c>
      <c r="AS51" s="34"/>
      <c r="AU51" s="22">
        <f t="shared" si="5"/>
        <v>1.7468922984251898E-3</v>
      </c>
      <c r="AV51" s="22">
        <f t="shared" si="6"/>
        <v>1.7469415985806329E-3</v>
      </c>
      <c r="AW51" s="22">
        <f t="shared" si="7"/>
        <v>2.6189762196165279E-3</v>
      </c>
      <c r="AX51" s="22">
        <f t="shared" si="8"/>
        <v>2.2793846134761746E-3</v>
      </c>
      <c r="AY51" s="22">
        <f t="shared" si="9"/>
        <v>2.6772991635796075E-3</v>
      </c>
      <c r="AZ51" s="22"/>
      <c r="BA51" s="22"/>
      <c r="BB51" s="22"/>
    </row>
    <row r="52" spans="1:54" x14ac:dyDescent="0.25">
      <c r="A52" s="25"/>
      <c r="B52" s="25"/>
      <c r="C52" s="25"/>
      <c r="D52" s="25"/>
      <c r="E52" s="25"/>
      <c r="F52" s="25"/>
      <c r="G52" s="25"/>
      <c r="J52" s="25"/>
      <c r="AS52" s="34"/>
      <c r="AU52" s="22" t="str">
        <f t="shared" si="5"/>
        <v/>
      </c>
      <c r="AV52" s="22" t="str">
        <f t="shared" si="6"/>
        <v/>
      </c>
      <c r="AY52" s="22" t="str">
        <f t="shared" si="9"/>
        <v/>
      </c>
      <c r="AZ52" s="22"/>
      <c r="BA52" s="22"/>
      <c r="BB52" s="22"/>
    </row>
    <row r="53" spans="1:54" x14ac:dyDescent="0.25">
      <c r="B53" s="25"/>
      <c r="C53" s="25"/>
      <c r="D53" s="25"/>
      <c r="E53" s="25"/>
      <c r="F53" s="25"/>
      <c r="J53" s="25"/>
      <c r="AU53" s="22" t="str">
        <f t="shared" si="5"/>
        <v/>
      </c>
      <c r="AV53" s="22" t="str">
        <f t="shared" si="6"/>
        <v/>
      </c>
      <c r="AY53" s="22" t="str">
        <f t="shared" si="9"/>
        <v/>
      </c>
      <c r="AZ53" s="22"/>
      <c r="BA53" s="22"/>
      <c r="BB53" s="22"/>
    </row>
    <row r="54" spans="1:54" x14ac:dyDescent="0.25">
      <c r="A54" s="25" t="s">
        <v>229</v>
      </c>
      <c r="B54" s="25">
        <v>270.96236279999999</v>
      </c>
      <c r="C54" s="25">
        <v>15.318224008</v>
      </c>
      <c r="D54" s="25">
        <v>1.0123584600000001E-2</v>
      </c>
      <c r="E54" s="25">
        <v>4.1777031999999997E-3</v>
      </c>
      <c r="F54" s="25">
        <v>5.1072417000000002E-2</v>
      </c>
      <c r="G54" s="25"/>
      <c r="H54" s="27" t="s">
        <v>51</v>
      </c>
      <c r="I54" s="88">
        <v>0</v>
      </c>
      <c r="J54" s="25">
        <v>0</v>
      </c>
      <c r="K54" s="25">
        <v>0</v>
      </c>
      <c r="L54" s="25">
        <v>0</v>
      </c>
      <c r="M54" s="25">
        <v>0</v>
      </c>
      <c r="N54" s="88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88">
        <v>0</v>
      </c>
      <c r="V54" s="25">
        <v>0</v>
      </c>
      <c r="W54" s="25">
        <v>0</v>
      </c>
      <c r="X54" s="25">
        <v>0</v>
      </c>
      <c r="Y54" s="25">
        <v>0</v>
      </c>
      <c r="Z54" s="88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88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88">
        <v>0</v>
      </c>
      <c r="AO54" s="25">
        <v>0</v>
      </c>
      <c r="AP54" s="25">
        <v>0</v>
      </c>
      <c r="AQ54" s="25">
        <v>0</v>
      </c>
      <c r="AS54" s="34"/>
      <c r="AU54" s="22">
        <f t="shared" si="5"/>
        <v>-1</v>
      </c>
      <c r="AV54" s="22">
        <f t="shared" si="6"/>
        <v>-1</v>
      </c>
      <c r="AW54" s="22">
        <f>IF(D54=0,"",(L54-D54)/D54)</f>
        <v>-1</v>
      </c>
      <c r="AX54" s="22">
        <f>IF(E54=0,"",(O54-E54)/E54)</f>
        <v>-1</v>
      </c>
      <c r="AY54" s="22">
        <f t="shared" si="9"/>
        <v>-1</v>
      </c>
      <c r="AZ54" s="22"/>
      <c r="BA54" s="22"/>
      <c r="BB54" s="22"/>
    </row>
    <row r="55" spans="1:54" x14ac:dyDescent="0.25">
      <c r="A55" s="25" t="s">
        <v>1</v>
      </c>
      <c r="B55" s="25">
        <v>122.32299243999999</v>
      </c>
      <c r="C55" s="25">
        <v>9.7858395188999996</v>
      </c>
      <c r="D55" s="25">
        <v>4.2936179900000003E-2</v>
      </c>
      <c r="E55" s="25">
        <v>9.1457935000000008E-3</v>
      </c>
      <c r="F55" s="25">
        <v>0.49333850629999998</v>
      </c>
      <c r="G55" s="25"/>
      <c r="H55" s="27" t="s">
        <v>1</v>
      </c>
      <c r="I55" s="88">
        <v>0</v>
      </c>
      <c r="J55" s="25">
        <v>0</v>
      </c>
      <c r="K55" s="25">
        <v>0</v>
      </c>
      <c r="L55" s="25">
        <v>0</v>
      </c>
      <c r="M55" s="25">
        <v>0</v>
      </c>
      <c r="N55" s="88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88">
        <v>0</v>
      </c>
      <c r="V55" s="25">
        <v>0</v>
      </c>
      <c r="W55" s="25">
        <v>0</v>
      </c>
      <c r="X55" s="25">
        <v>0</v>
      </c>
      <c r="Y55" s="25">
        <v>0</v>
      </c>
      <c r="Z55" s="88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88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88">
        <v>0</v>
      </c>
      <c r="AO55" s="25">
        <v>0</v>
      </c>
      <c r="AP55" s="25">
        <v>0</v>
      </c>
      <c r="AQ55" s="25">
        <v>0</v>
      </c>
      <c r="AS55" s="34"/>
      <c r="AU55" s="22">
        <f t="shared" si="5"/>
        <v>-1</v>
      </c>
      <c r="AV55" s="22">
        <f t="shared" si="6"/>
        <v>-1</v>
      </c>
      <c r="AW55" s="22">
        <f>IF(D55=0,"",(L55-D55)/D55)</f>
        <v>-1</v>
      </c>
      <c r="AX55" s="22">
        <f>IF(E55=0,"",(O55-E55)/E55)</f>
        <v>-1</v>
      </c>
      <c r="AY55" s="22">
        <f>IF(F55=0,"",(W55-F55)/F55)</f>
        <v>-1</v>
      </c>
      <c r="AZ55" s="22"/>
      <c r="BA55" s="22"/>
      <c r="BB55" s="22"/>
    </row>
    <row r="56" spans="1:54" x14ac:dyDescent="0.25">
      <c r="A56" s="25" t="s">
        <v>11</v>
      </c>
      <c r="B56" s="25">
        <v>1555.7310864999999</v>
      </c>
      <c r="C56" s="25">
        <v>124.45849183</v>
      </c>
      <c r="D56" s="25">
        <v>0.68569232209999997</v>
      </c>
      <c r="E56" s="25">
        <v>0.1135814595</v>
      </c>
      <c r="F56" s="25">
        <v>14.166073926999999</v>
      </c>
      <c r="G56" s="25"/>
      <c r="H56" s="27" t="s">
        <v>11</v>
      </c>
      <c r="I56" s="88">
        <v>0</v>
      </c>
      <c r="J56" s="25">
        <v>0</v>
      </c>
      <c r="K56" s="25">
        <v>0</v>
      </c>
      <c r="L56" s="25">
        <v>0</v>
      </c>
      <c r="M56" s="25">
        <v>0</v>
      </c>
      <c r="N56" s="88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88">
        <v>0</v>
      </c>
      <c r="V56" s="25">
        <v>0</v>
      </c>
      <c r="W56" s="25">
        <v>0</v>
      </c>
      <c r="X56" s="25">
        <v>0</v>
      </c>
      <c r="Y56" s="25">
        <v>0</v>
      </c>
      <c r="Z56" s="88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88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5">
        <v>0</v>
      </c>
      <c r="AM56" s="25">
        <v>0</v>
      </c>
      <c r="AN56" s="88">
        <v>0</v>
      </c>
      <c r="AO56" s="25">
        <v>0</v>
      </c>
      <c r="AP56" s="25">
        <v>0</v>
      </c>
      <c r="AQ56" s="25">
        <v>0</v>
      </c>
      <c r="AS56" s="34"/>
      <c r="AU56" s="22">
        <f t="shared" si="5"/>
        <v>-1</v>
      </c>
      <c r="AV56" s="22">
        <f t="shared" si="6"/>
        <v>-1</v>
      </c>
      <c r="AW56" s="22">
        <f>IF(D56=0,"",(L56-D56)/D56)</f>
        <v>-1</v>
      </c>
      <c r="AX56" s="22">
        <f>IF(E56=0,"",(O56-E56)/E56)</f>
        <v>-1</v>
      </c>
      <c r="AY56" s="22">
        <f>IF(F56=0,"",(W56-F56)/F56)</f>
        <v>-1</v>
      </c>
      <c r="AZ56" s="22"/>
      <c r="BA56" s="22"/>
      <c r="BB56" s="22"/>
    </row>
    <row r="57" spans="1:54" x14ac:dyDescent="0.25">
      <c r="A57" s="25" t="s">
        <v>58</v>
      </c>
      <c r="B57" s="25"/>
      <c r="C57" s="25"/>
      <c r="D57" s="25"/>
      <c r="E57" s="25"/>
      <c r="F57" s="25"/>
      <c r="G57" s="25"/>
      <c r="J57" s="25"/>
      <c r="AS57" s="34"/>
      <c r="AU57" s="22" t="str">
        <f t="shared" si="5"/>
        <v/>
      </c>
      <c r="AV57" s="22" t="str">
        <f t="shared" si="6"/>
        <v/>
      </c>
      <c r="AW57" s="22" t="str">
        <f>IF(D57=0,"",(L57-D57)/D57)</f>
        <v/>
      </c>
      <c r="AX57" s="22" t="str">
        <f>IF(E57=0,"",(O57-E57)/E57)</f>
        <v/>
      </c>
      <c r="AY57" s="22" t="str">
        <f>IF(F57=0,"",(W57-F57)/F57)</f>
        <v/>
      </c>
      <c r="AZ57" s="22"/>
      <c r="BA57" s="22"/>
      <c r="BB57" s="22"/>
    </row>
    <row r="58" spans="1:54" x14ac:dyDescent="0.25">
      <c r="A58" s="25" t="s">
        <v>176</v>
      </c>
      <c r="B58" s="25"/>
      <c r="C58" s="25"/>
      <c r="D58" s="25"/>
      <c r="E58" s="25"/>
      <c r="F58" s="25"/>
      <c r="G58" s="25"/>
      <c r="J58" s="25"/>
      <c r="AS58" s="34"/>
      <c r="AU58" s="22" t="str">
        <f t="shared" si="5"/>
        <v/>
      </c>
      <c r="AV58" s="22" t="str">
        <f t="shared" si="6"/>
        <v/>
      </c>
      <c r="AZ58" s="22"/>
      <c r="BA58" s="22"/>
      <c r="BB58" s="22"/>
    </row>
    <row r="59" spans="1:54" x14ac:dyDescent="0.25">
      <c r="A59" s="25"/>
      <c r="B59" s="25"/>
      <c r="C59" s="25"/>
      <c r="D59" s="25"/>
      <c r="E59" s="25"/>
      <c r="F59" s="25"/>
      <c r="G59" s="25"/>
      <c r="J59" s="25"/>
      <c r="AS59" s="34"/>
      <c r="AU59" s="22"/>
      <c r="AV59" s="22"/>
      <c r="AZ59" s="22"/>
      <c r="BA59" s="22"/>
      <c r="BB59" s="22"/>
    </row>
    <row r="60" spans="1:54" x14ac:dyDescent="0.25">
      <c r="A60" s="25"/>
      <c r="B60" s="25"/>
      <c r="C60" s="25"/>
      <c r="D60" s="25"/>
      <c r="E60" s="25"/>
      <c r="F60" s="25"/>
      <c r="G60" s="25"/>
      <c r="J60" s="25"/>
      <c r="AS60" s="34"/>
      <c r="AU60" s="22" t="str">
        <f>IF(B60=0,"",(AD60-B60)/B60)</f>
        <v/>
      </c>
      <c r="AV60" s="22" t="str">
        <f>IF(C60=0,"",(AP60-C60)/C60)</f>
        <v/>
      </c>
    </row>
    <row r="61" spans="1:54" x14ac:dyDescent="0.25">
      <c r="A61" s="1" t="s">
        <v>55</v>
      </c>
      <c r="B61" s="75">
        <f>SUM(B3:B59)</f>
        <v>2678163.3446992491</v>
      </c>
      <c r="C61" s="75">
        <f>SUM(C3:C59)</f>
        <v>240386.8636904938</v>
      </c>
      <c r="D61" s="75">
        <f>SUM(D3:D59)</f>
        <v>1695.7541063845997</v>
      </c>
      <c r="E61" s="75">
        <f>SUM(E3:E59)</f>
        <v>502.65101113559984</v>
      </c>
      <c r="F61" s="75">
        <f>SUM(F3:F59)</f>
        <v>16581.387609359401</v>
      </c>
      <c r="G61" s="1"/>
      <c r="H61" s="1"/>
      <c r="I61" s="1"/>
      <c r="J61" s="75">
        <f t="shared" ref="J61:Y61" si="10">SUM(J3:J59)</f>
        <v>6762.5925847145272</v>
      </c>
      <c r="K61" s="75">
        <f t="shared" si="10"/>
        <v>1702.6329298796354</v>
      </c>
      <c r="L61" s="75">
        <f t="shared" si="10"/>
        <v>1702.6329298796354</v>
      </c>
      <c r="M61" s="75">
        <f t="shared" si="10"/>
        <v>4754.5318550912943</v>
      </c>
      <c r="N61" s="75"/>
      <c r="O61" s="75">
        <f t="shared" si="10"/>
        <v>505.16974074117707</v>
      </c>
      <c r="P61" s="75">
        <f t="shared" si="10"/>
        <v>5938444.6141700894</v>
      </c>
      <c r="Q61" s="75">
        <f t="shared" si="10"/>
        <v>0</v>
      </c>
      <c r="R61" s="75">
        <f t="shared" si="10"/>
        <v>402596.03543996741</v>
      </c>
      <c r="S61" s="75">
        <f t="shared" si="10"/>
        <v>0</v>
      </c>
      <c r="T61" s="75">
        <f t="shared" si="10"/>
        <v>124195.84380994302</v>
      </c>
      <c r="U61" s="75"/>
      <c r="V61" s="75">
        <f t="shared" si="10"/>
        <v>0</v>
      </c>
      <c r="W61" s="75">
        <f t="shared" si="10"/>
        <v>0</v>
      </c>
      <c r="X61" s="75">
        <f t="shared" si="10"/>
        <v>100.16340060476676</v>
      </c>
      <c r="Y61" s="75">
        <f t="shared" si="10"/>
        <v>503.2146012327355</v>
      </c>
      <c r="Z61" s="75">
        <f t="shared" ref="Z61:AQ61" si="11">SUM(Z3:Z59)</f>
        <v>21974.619542640259</v>
      </c>
      <c r="AA61" s="75">
        <f t="shared" si="11"/>
        <v>9624.9468062447249</v>
      </c>
      <c r="AB61" s="75">
        <f t="shared" si="11"/>
        <v>16644.759041702895</v>
      </c>
      <c r="AC61" s="75">
        <f t="shared" si="11"/>
        <v>0</v>
      </c>
      <c r="AD61" s="75">
        <f t="shared" si="11"/>
        <v>2689928.8671235791</v>
      </c>
      <c r="AE61" s="75">
        <f t="shared" si="11"/>
        <v>0</v>
      </c>
      <c r="AF61" s="75">
        <f t="shared" si="11"/>
        <v>650767.19735391065</v>
      </c>
      <c r="AG61" s="75">
        <f t="shared" si="11"/>
        <v>0</v>
      </c>
      <c r="AH61" s="75">
        <f t="shared" si="11"/>
        <v>1124.9390191117302</v>
      </c>
      <c r="AI61" s="75">
        <f t="shared" si="11"/>
        <v>29212.34488699818</v>
      </c>
      <c r="AJ61" s="75">
        <f t="shared" si="11"/>
        <v>0</v>
      </c>
      <c r="AK61" s="75">
        <f t="shared" si="11"/>
        <v>14387.939218931882</v>
      </c>
      <c r="AL61" s="75">
        <f t="shared" si="11"/>
        <v>2321.313148606308</v>
      </c>
      <c r="AM61" s="75">
        <f t="shared" si="11"/>
        <v>2244.8528500407656</v>
      </c>
      <c r="AN61" s="75">
        <f t="shared" si="11"/>
        <v>0</v>
      </c>
      <c r="AO61" s="75">
        <f t="shared" si="11"/>
        <v>2322.1486635862821</v>
      </c>
      <c r="AP61" s="75">
        <f t="shared" si="11"/>
        <v>241482.88413910646</v>
      </c>
      <c r="AQ61" s="75">
        <f t="shared" si="11"/>
        <v>976.99061230805353</v>
      </c>
      <c r="AU61" s="22"/>
      <c r="AV61" s="22"/>
      <c r="AW61" s="22"/>
      <c r="AX61" s="22"/>
      <c r="AY61" s="22"/>
    </row>
    <row r="62" spans="1:54" x14ac:dyDescent="0.25">
      <c r="A62" s="25" t="s">
        <v>56</v>
      </c>
      <c r="B62" s="25">
        <f>SUM(B3:B51)</f>
        <v>2676214.3282575095</v>
      </c>
      <c r="C62" s="25">
        <f>SUM(C3:C51)</f>
        <v>240237.30113513689</v>
      </c>
      <c r="D62" s="25">
        <f>SUM(D3:D51)</f>
        <v>1695.0153542979997</v>
      </c>
      <c r="E62" s="25">
        <f>SUM(E3:E51)</f>
        <v>502.52410617939984</v>
      </c>
      <c r="F62" s="25">
        <f>SUM(F3:F51)</f>
        <v>16566.677124509097</v>
      </c>
      <c r="J62" s="25">
        <f t="shared" ref="J62:Y62" si="12">SUM(J3:J51)</f>
        <v>6762.5925847145272</v>
      </c>
      <c r="K62" s="25">
        <f t="shared" si="12"/>
        <v>1702.6329298796354</v>
      </c>
      <c r="L62" s="25">
        <f t="shared" si="12"/>
        <v>1702.6329298796354</v>
      </c>
      <c r="M62" s="25">
        <f t="shared" si="12"/>
        <v>4754.5318550912943</v>
      </c>
      <c r="O62" s="25">
        <f t="shared" si="12"/>
        <v>505.16974074117707</v>
      </c>
      <c r="P62" s="25">
        <f t="shared" si="12"/>
        <v>5938444.6141700894</v>
      </c>
      <c r="Q62" s="25">
        <f t="shared" si="12"/>
        <v>0</v>
      </c>
      <c r="R62" s="25">
        <f t="shared" si="12"/>
        <v>402596.03543996741</v>
      </c>
      <c r="S62" s="25">
        <f t="shared" si="12"/>
        <v>0</v>
      </c>
      <c r="T62" s="25">
        <f t="shared" si="12"/>
        <v>124195.84380994302</v>
      </c>
      <c r="V62" s="25">
        <f t="shared" si="12"/>
        <v>0</v>
      </c>
      <c r="W62" s="25">
        <f t="shared" si="12"/>
        <v>0</v>
      </c>
      <c r="X62" s="25">
        <f t="shared" si="12"/>
        <v>100.16340060476676</v>
      </c>
      <c r="Y62" s="25">
        <f t="shared" si="12"/>
        <v>503.2146012327355</v>
      </c>
      <c r="Z62" s="88">
        <f t="shared" ref="Z62:AQ62" si="13">SUM(Z3:Z51)</f>
        <v>21974.619542640259</v>
      </c>
      <c r="AA62" s="88">
        <f t="shared" si="13"/>
        <v>9624.9468062447249</v>
      </c>
      <c r="AB62" s="88">
        <f t="shared" si="13"/>
        <v>16644.759041702895</v>
      </c>
      <c r="AC62" s="88">
        <f t="shared" si="13"/>
        <v>0</v>
      </c>
      <c r="AD62" s="88">
        <f t="shared" si="13"/>
        <v>2689928.8671235791</v>
      </c>
      <c r="AE62" s="88">
        <f t="shared" si="13"/>
        <v>0</v>
      </c>
      <c r="AF62" s="88">
        <f t="shared" si="13"/>
        <v>650767.19735391065</v>
      </c>
      <c r="AG62" s="88">
        <f t="shared" si="13"/>
        <v>0</v>
      </c>
      <c r="AH62" s="88">
        <f t="shared" si="13"/>
        <v>1124.9390191117302</v>
      </c>
      <c r="AI62" s="88">
        <f t="shared" si="13"/>
        <v>29212.34488699818</v>
      </c>
      <c r="AJ62" s="88">
        <f t="shared" si="13"/>
        <v>0</v>
      </c>
      <c r="AK62" s="88">
        <f t="shared" si="13"/>
        <v>14387.939218931882</v>
      </c>
      <c r="AL62" s="88">
        <f t="shared" si="13"/>
        <v>2321.313148606308</v>
      </c>
      <c r="AM62" s="88">
        <f t="shared" si="13"/>
        <v>2244.8528500407656</v>
      </c>
      <c r="AN62" s="88">
        <f t="shared" si="13"/>
        <v>0</v>
      </c>
      <c r="AO62" s="88">
        <f t="shared" si="13"/>
        <v>2322.1486635862821</v>
      </c>
      <c r="AP62" s="88">
        <f t="shared" si="13"/>
        <v>241482.88413910646</v>
      </c>
      <c r="AQ62" s="88">
        <f t="shared" si="13"/>
        <v>976.99061230805353</v>
      </c>
    </row>
    <row r="63" spans="1:54" x14ac:dyDescent="0.25">
      <c r="A63" s="27" t="s">
        <v>238</v>
      </c>
      <c r="B63" s="25">
        <f>+B3+B5+B8+B9+B11+B12+B14+B15+B16+B17+B18+B19+B20+B21+B22+B23+B24+B25+B26+B28+B30+B31+B33+B34+B35+B36+B37+B39+B40+B41+B42+B43+B44+B46+B47+B49+B50+B10</f>
        <v>2151524.4297635099</v>
      </c>
      <c r="C63" s="25">
        <f>+C3+C5+C8+C9+C11+C12+C14+C15+C16+C17+C18+C19+C20+C21+C22+C23+C24+C25+C26+C28+C30+C31+C33+C34+C35+C36+C37+C39+C40+C41+C42+C43+C44+C46+C47+C49+C50+C10</f>
        <v>174178.24857776696</v>
      </c>
      <c r="D63" s="25">
        <f>+D3+D5+D8+D9+D11+D12+D14+D15+D16+D17+D18+D19+D20+D21+D22+D23+D24+D25+D26+D28+D30+D31+D33+D34+D35+D36+D37+D39+D40+D41+D42+D43+D44+D46+D47+D49+D50+D10</f>
        <v>1424.5087442427</v>
      </c>
      <c r="E63" s="25">
        <f>+E3+E5+E8+E9+E11+E12+E14+E15+E16+E17+E18+E19+E20+E21+E22+E23+E24+E25+E26+E28+E30+E31+E33+E34+E35+E36+E37+E39+E40+E41+E42+E43+E44+E46+E47+E49+E50+E10</f>
        <v>451.98720009929991</v>
      </c>
      <c r="F63" s="25">
        <f>+F3+F5+F8+F9+F11+F12+F14+F15+F16+F17+F18+F19+F20+F21+F22+F23+F24+F25+F26+F28+F30+F31+F33+F34+F35+F36+F37+F39+F40+F41+F42+F43+F44+F46+F47+F49+F50+F10</f>
        <v>10026.901950811098</v>
      </c>
      <c r="J63" s="25">
        <f t="shared" ref="J63:Y63" si="14">+J3+J5+J8+J9+J11+J12+J14+J15+J16+J17+J18+J19+J20+J21+J22+J23+J24+J25+J26+J28+J30+J31+J33+J34+J35+J36+J37+J39+J40+J41+J42+J43+J44+J46+J47+J49+J50+J10</f>
        <v>3915.6980496911101</v>
      </c>
      <c r="K63" s="25">
        <f t="shared" si="14"/>
        <v>1431.006616654794</v>
      </c>
      <c r="L63" s="25">
        <f t="shared" si="14"/>
        <v>1431.006616654794</v>
      </c>
      <c r="M63" s="25">
        <f t="shared" si="14"/>
        <v>3762.7464862388583</v>
      </c>
      <c r="O63" s="25">
        <f t="shared" si="14"/>
        <v>454.33969420524875</v>
      </c>
      <c r="P63" s="25">
        <f t="shared" si="14"/>
        <v>3372395.0671655419</v>
      </c>
      <c r="Q63" s="25">
        <f t="shared" si="14"/>
        <v>0</v>
      </c>
      <c r="R63" s="25">
        <f t="shared" si="14"/>
        <v>309036.74118096131</v>
      </c>
      <c r="S63" s="25">
        <f t="shared" si="14"/>
        <v>0</v>
      </c>
      <c r="T63" s="25">
        <f t="shared" si="14"/>
        <v>84340.723427838268</v>
      </c>
      <c r="V63" s="25">
        <f t="shared" si="14"/>
        <v>0</v>
      </c>
      <c r="W63" s="25">
        <f t="shared" si="14"/>
        <v>0</v>
      </c>
      <c r="X63" s="25">
        <f t="shared" si="14"/>
        <v>53.969031189120969</v>
      </c>
      <c r="Y63" s="25">
        <f t="shared" si="14"/>
        <v>318.84851123324182</v>
      </c>
      <c r="Z63" s="88">
        <f t="shared" ref="Z63:AQ63" si="15">+Z3+Z5+Z8+Z9+Z11+Z12+Z14+Z15+Z16+Z17+Z18+Z19+Z20+Z21+Z22+Z23+Z24+Z25+Z26+Z28+Z30+Z31+Z33+Z34+Z35+Z36+Z37+Z39+Z40+Z41+Z42+Z43+Z44+Z46+Z47+Z49+Z50+Z10</f>
        <v>19518.908630219928</v>
      </c>
      <c r="AA63" s="88">
        <f t="shared" si="15"/>
        <v>7912.1714429874246</v>
      </c>
      <c r="AB63" s="88">
        <f t="shared" si="15"/>
        <v>10076.601321575579</v>
      </c>
      <c r="AC63" s="88">
        <f t="shared" si="15"/>
        <v>0</v>
      </c>
      <c r="AD63" s="88">
        <f t="shared" si="15"/>
        <v>2162959.2645723894</v>
      </c>
      <c r="AE63" s="88">
        <f t="shared" si="15"/>
        <v>0</v>
      </c>
      <c r="AF63" s="88">
        <f t="shared" si="15"/>
        <v>487984.41205630568</v>
      </c>
      <c r="AG63" s="88">
        <f t="shared" si="15"/>
        <v>0</v>
      </c>
      <c r="AH63" s="88">
        <f t="shared" si="15"/>
        <v>737.18765263723753</v>
      </c>
      <c r="AI63" s="88">
        <f t="shared" si="15"/>
        <v>22669.475597862052</v>
      </c>
      <c r="AJ63" s="88">
        <f t="shared" si="15"/>
        <v>0</v>
      </c>
      <c r="AK63" s="88">
        <f t="shared" si="15"/>
        <v>9408.5321832388781</v>
      </c>
      <c r="AL63" s="88">
        <f t="shared" si="15"/>
        <v>2189.0969868455154</v>
      </c>
      <c r="AM63" s="88">
        <f t="shared" si="15"/>
        <v>1716.9473281695932</v>
      </c>
      <c r="AN63" s="88">
        <f t="shared" si="15"/>
        <v>0</v>
      </c>
      <c r="AO63" s="88">
        <f t="shared" si="15"/>
        <v>1782.9553017678538</v>
      </c>
      <c r="AP63" s="88">
        <f t="shared" si="15"/>
        <v>175099.81543095552</v>
      </c>
      <c r="AQ63" s="88">
        <f t="shared" si="15"/>
        <v>733.50905577505716</v>
      </c>
    </row>
    <row r="64" spans="1:54" x14ac:dyDescent="0.25">
      <c r="J64" s="25"/>
    </row>
    <row r="65" spans="2:10" x14ac:dyDescent="0.25">
      <c r="J65" s="25"/>
    </row>
    <row r="66" spans="2:10" x14ac:dyDescent="0.25">
      <c r="B66" s="25"/>
      <c r="C66" s="25"/>
      <c r="J66" s="25"/>
    </row>
    <row r="67" spans="2:10" x14ac:dyDescent="0.25">
      <c r="B67" s="25"/>
      <c r="C67" s="25"/>
    </row>
    <row r="68" spans="2:10" x14ac:dyDescent="0.25">
      <c r="B68" s="25"/>
      <c r="C68" s="2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5"/>
  <sheetViews>
    <sheetView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T53" sqref="T53"/>
    </sheetView>
  </sheetViews>
  <sheetFormatPr defaultColWidth="9.140625" defaultRowHeight="12.75" x14ac:dyDescent="0.2"/>
  <cols>
    <col min="1" max="1" width="17" style="58" bestFit="1" customWidth="1"/>
    <col min="2" max="2" width="10.85546875" style="58" customWidth="1"/>
    <col min="3" max="4" width="9.5703125" style="58" bestFit="1" customWidth="1"/>
    <col min="5" max="6" width="9.5703125" style="58" customWidth="1"/>
    <col min="7" max="9" width="9.5703125" style="58" bestFit="1" customWidth="1"/>
    <col min="10" max="10" width="10" style="58" bestFit="1" customWidth="1"/>
    <col min="11" max="11" width="10.140625" style="58" bestFit="1" customWidth="1"/>
    <col min="12" max="13" width="10.7109375" style="58" customWidth="1"/>
    <col min="14" max="14" width="9.85546875" style="58" bestFit="1" customWidth="1"/>
    <col min="15" max="17" width="9.5703125" style="58" bestFit="1" customWidth="1"/>
    <col min="18" max="18" width="9.5703125" style="58" customWidth="1"/>
    <col min="19" max="23" width="9.28515625" style="58" bestFit="1" customWidth="1"/>
    <col min="24" max="24" width="9.85546875" style="58" bestFit="1" customWidth="1"/>
    <col min="25" max="25" width="9.140625" style="43"/>
    <col min="26" max="26" width="9.85546875" style="43" bestFit="1" customWidth="1"/>
    <col min="27" max="16384" width="9.140625" style="58"/>
  </cols>
  <sheetData>
    <row r="1" spans="1:26" x14ac:dyDescent="0.2">
      <c r="B1" s="58" t="s">
        <v>465</v>
      </c>
    </row>
    <row r="2" spans="1:26" x14ac:dyDescent="0.2">
      <c r="A2" s="43" t="s">
        <v>226</v>
      </c>
      <c r="B2" s="43" t="s">
        <v>458</v>
      </c>
      <c r="C2" s="43" t="s">
        <v>360</v>
      </c>
      <c r="D2" s="43" t="s">
        <v>131</v>
      </c>
      <c r="E2" s="43" t="s">
        <v>132</v>
      </c>
      <c r="F2" s="43" t="s">
        <v>133</v>
      </c>
      <c r="G2" s="43" t="s">
        <v>335</v>
      </c>
      <c r="H2" s="43" t="s">
        <v>59</v>
      </c>
      <c r="I2" s="43" t="s">
        <v>136</v>
      </c>
      <c r="J2" s="43" t="s">
        <v>137</v>
      </c>
      <c r="K2" s="43" t="s">
        <v>138</v>
      </c>
      <c r="L2" s="43" t="s">
        <v>459</v>
      </c>
      <c r="M2" s="43" t="s">
        <v>139</v>
      </c>
      <c r="N2" s="43" t="s">
        <v>140</v>
      </c>
      <c r="O2" s="43" t="s">
        <v>142</v>
      </c>
      <c r="P2" s="43" t="s">
        <v>143</v>
      </c>
      <c r="Q2" s="43" t="s">
        <v>363</v>
      </c>
      <c r="R2" s="43" t="s">
        <v>144</v>
      </c>
      <c r="S2" s="43" t="s">
        <v>145</v>
      </c>
      <c r="T2" s="43" t="s">
        <v>60</v>
      </c>
      <c r="U2" s="43" t="s">
        <v>234</v>
      </c>
      <c r="V2" s="43" t="s">
        <v>148</v>
      </c>
      <c r="W2" s="43" t="s">
        <v>150</v>
      </c>
      <c r="X2" s="58" t="s">
        <v>233</v>
      </c>
      <c r="Y2" s="43" t="s">
        <v>170</v>
      </c>
      <c r="Z2" s="43" t="s">
        <v>358</v>
      </c>
    </row>
    <row r="3" spans="1:26" x14ac:dyDescent="0.2">
      <c r="A3" s="43" t="s">
        <v>0</v>
      </c>
      <c r="B3" s="43">
        <v>9957.2378509999999</v>
      </c>
      <c r="C3" s="43">
        <v>28643.6062199999</v>
      </c>
      <c r="D3" s="43">
        <v>14433.1051419999</v>
      </c>
      <c r="E3" s="43">
        <v>14433.1051419999</v>
      </c>
      <c r="F3" s="43">
        <v>3571.8650210000001</v>
      </c>
      <c r="G3" s="43">
        <v>154504.42641999901</v>
      </c>
      <c r="H3" s="43">
        <v>137879.66626</v>
      </c>
      <c r="I3" s="43">
        <v>20742.662319999999</v>
      </c>
      <c r="J3" s="43">
        <v>4978.61387499999</v>
      </c>
      <c r="K3" s="43">
        <v>34076.839359999998</v>
      </c>
      <c r="L3" s="43">
        <v>15267.619693000001</v>
      </c>
      <c r="M3" s="43">
        <v>19681.873109999899</v>
      </c>
      <c r="N3" s="43">
        <v>19681.873109999899</v>
      </c>
      <c r="O3" s="43">
        <v>52448.258339999898</v>
      </c>
      <c r="P3" s="43">
        <v>804221.20374699996</v>
      </c>
      <c r="Q3" s="43">
        <v>1455.3466020999999</v>
      </c>
      <c r="R3" s="43">
        <v>81794.6769949999</v>
      </c>
      <c r="S3" s="43">
        <v>22232.107</v>
      </c>
      <c r="T3" s="43">
        <v>22232.107</v>
      </c>
      <c r="U3" s="43">
        <v>5822.6861859999999</v>
      </c>
      <c r="V3" s="43">
        <v>32013.626419999899</v>
      </c>
      <c r="W3" s="43">
        <v>73840.990579999896</v>
      </c>
      <c r="X3" s="43">
        <v>24393.509286999899</v>
      </c>
      <c r="Y3" s="43">
        <v>147945.09591</v>
      </c>
      <c r="Z3" s="43">
        <v>1503718.0654</v>
      </c>
    </row>
    <row r="4" spans="1:26" x14ac:dyDescent="0.2">
      <c r="A4" s="43" t="s">
        <v>2</v>
      </c>
      <c r="B4" s="43">
        <v>10832.30939</v>
      </c>
      <c r="C4" s="43">
        <v>31518.440699999999</v>
      </c>
      <c r="D4" s="43">
        <v>15886.8868699999</v>
      </c>
      <c r="E4" s="43">
        <v>15886.8868699999</v>
      </c>
      <c r="F4" s="43">
        <v>3931.6396599999998</v>
      </c>
      <c r="G4" s="43">
        <v>58596.449099999903</v>
      </c>
      <c r="H4" s="43">
        <v>151648.26180000001</v>
      </c>
      <c r="I4" s="43">
        <v>22824.516149999999</v>
      </c>
      <c r="J4" s="43">
        <v>5416.1553999999996</v>
      </c>
      <c r="K4" s="43">
        <v>37497.004000000001</v>
      </c>
      <c r="L4" s="43">
        <v>16609.39532</v>
      </c>
      <c r="M4" s="43">
        <v>21664.338559999898</v>
      </c>
      <c r="N4" s="43">
        <v>21664.338559999898</v>
      </c>
      <c r="O4" s="43">
        <v>57731.071400000001</v>
      </c>
      <c r="P4" s="43">
        <v>142708.73746999999</v>
      </c>
      <c r="Q4" s="43">
        <v>1583.250863</v>
      </c>
      <c r="R4" s="43">
        <v>93017.119070000001</v>
      </c>
      <c r="S4" s="43">
        <v>12129.6958</v>
      </c>
      <c r="T4" s="43">
        <v>12129.6958</v>
      </c>
      <c r="U4" s="43">
        <v>6409.1796100000001</v>
      </c>
      <c r="V4" s="43">
        <v>31317.986560000001</v>
      </c>
      <c r="W4" s="43">
        <v>78133.56</v>
      </c>
      <c r="X4" s="43">
        <v>22111.977868999998</v>
      </c>
      <c r="Y4" s="43">
        <v>89185.255900000004</v>
      </c>
      <c r="Z4" s="43">
        <v>718533.73580000002</v>
      </c>
    </row>
    <row r="5" spans="1:26" x14ac:dyDescent="0.2">
      <c r="A5" s="43" t="s">
        <v>3</v>
      </c>
      <c r="B5" s="43">
        <v>8582.5214249999899</v>
      </c>
      <c r="C5" s="43">
        <v>24591.458572</v>
      </c>
      <c r="D5" s="43">
        <v>12390.131265</v>
      </c>
      <c r="E5" s="43">
        <v>12390.131265</v>
      </c>
      <c r="F5" s="43">
        <v>3066.2739188999999</v>
      </c>
      <c r="G5" s="43">
        <v>108041.663759</v>
      </c>
      <c r="H5" s="43">
        <v>118395.46886999899</v>
      </c>
      <c r="I5" s="43">
        <v>17808.245473999901</v>
      </c>
      <c r="J5" s="43">
        <v>4291.2603949999902</v>
      </c>
      <c r="K5" s="43">
        <v>29256.072531999998</v>
      </c>
      <c r="L5" s="43">
        <v>13159.752316</v>
      </c>
      <c r="M5" s="43">
        <v>16895.949869</v>
      </c>
      <c r="N5" s="43">
        <v>16895.949869</v>
      </c>
      <c r="O5" s="43">
        <v>45024.301379999997</v>
      </c>
      <c r="P5" s="43">
        <v>698472.34517640003</v>
      </c>
      <c r="Q5" s="43">
        <v>1254.4201364</v>
      </c>
      <c r="R5" s="43">
        <v>65165.8373937</v>
      </c>
      <c r="S5" s="43">
        <v>24910.583010999901</v>
      </c>
      <c r="T5" s="43">
        <v>24910.583010999901</v>
      </c>
      <c r="U5" s="43">
        <v>4998.4939939999904</v>
      </c>
      <c r="V5" s="43">
        <v>21553.191443999898</v>
      </c>
      <c r="W5" s="43">
        <v>55004.4096299999</v>
      </c>
      <c r="X5" s="43">
        <v>18728.530975599999</v>
      </c>
      <c r="Y5" s="43">
        <v>101402.082618</v>
      </c>
      <c r="Z5" s="43">
        <v>1227231.78266</v>
      </c>
    </row>
    <row r="6" spans="1:26" x14ac:dyDescent="0.2">
      <c r="A6" s="43" t="s">
        <v>4</v>
      </c>
      <c r="B6" s="43">
        <v>18156.83239</v>
      </c>
      <c r="C6" s="43">
        <v>52852.390490999998</v>
      </c>
      <c r="D6" s="43">
        <v>26580.321351999999</v>
      </c>
      <c r="E6" s="43">
        <v>26580.321351999999</v>
      </c>
      <c r="F6" s="43">
        <v>6578.0205660000001</v>
      </c>
      <c r="G6" s="43">
        <v>134946.362503999</v>
      </c>
      <c r="H6" s="43">
        <v>253753.55611</v>
      </c>
      <c r="I6" s="43">
        <v>38273.769780000002</v>
      </c>
      <c r="J6" s="43">
        <v>9078.4125189999995</v>
      </c>
      <c r="K6" s="43">
        <v>62877.637131999902</v>
      </c>
      <c r="L6" s="43">
        <v>27840.221627999999</v>
      </c>
      <c r="M6" s="43">
        <v>36246.532765000004</v>
      </c>
      <c r="N6" s="43">
        <v>36246.532765000004</v>
      </c>
      <c r="O6" s="43">
        <v>96589.805340000006</v>
      </c>
      <c r="P6" s="43">
        <v>514992.65749799903</v>
      </c>
      <c r="Q6" s="43">
        <v>2653.8013480999998</v>
      </c>
      <c r="R6" s="43">
        <v>137628.60556120001</v>
      </c>
      <c r="S6" s="43">
        <v>40462.243858000002</v>
      </c>
      <c r="T6" s="43">
        <v>40462.243858000002</v>
      </c>
      <c r="U6" s="43">
        <v>10723.182398000001</v>
      </c>
      <c r="V6" s="43">
        <v>81325.243520999997</v>
      </c>
      <c r="W6" s="43">
        <v>173958.28627999901</v>
      </c>
      <c r="X6" s="43">
        <v>27385.977406999998</v>
      </c>
      <c r="Y6" s="43">
        <v>190525.50198</v>
      </c>
      <c r="Z6" s="43">
        <v>1601560.3015999999</v>
      </c>
    </row>
    <row r="7" spans="1:26" x14ac:dyDescent="0.2">
      <c r="A7" s="43" t="s">
        <v>5</v>
      </c>
      <c r="B7" s="43">
        <v>5513.7085144000002</v>
      </c>
      <c r="C7" s="43">
        <v>16010.58772</v>
      </c>
      <c r="D7" s="43">
        <v>8085.8834720000004</v>
      </c>
      <c r="E7" s="43">
        <v>8085.8834720000004</v>
      </c>
      <c r="F7" s="43">
        <v>2001.0692549</v>
      </c>
      <c r="G7" s="43">
        <v>24812.018429999898</v>
      </c>
      <c r="H7" s="43">
        <v>77184.171069999895</v>
      </c>
      <c r="I7" s="43">
        <v>11594.287467</v>
      </c>
      <c r="J7" s="43">
        <v>2756.85554829999</v>
      </c>
      <c r="K7" s="43">
        <v>19047.543390999999</v>
      </c>
      <c r="L7" s="43">
        <v>8454.2866319999903</v>
      </c>
      <c r="M7" s="43">
        <v>11026.400479</v>
      </c>
      <c r="N7" s="43">
        <v>11026.400479</v>
      </c>
      <c r="O7" s="43">
        <v>29383.163288999898</v>
      </c>
      <c r="P7" s="43">
        <v>64338.283587949998</v>
      </c>
      <c r="Q7" s="43">
        <v>805.88355449999995</v>
      </c>
      <c r="R7" s="43">
        <v>45191.027966430003</v>
      </c>
      <c r="S7" s="43">
        <v>19050.4450719001</v>
      </c>
      <c r="T7" s="43">
        <v>19050.4450719001</v>
      </c>
      <c r="U7" s="43">
        <v>3262.0471020999998</v>
      </c>
      <c r="V7" s="43">
        <v>23523.05359</v>
      </c>
      <c r="W7" s="43">
        <v>51166.412963000002</v>
      </c>
      <c r="X7" s="43">
        <v>6676.3326256199998</v>
      </c>
      <c r="Y7" s="43">
        <v>43202.714862000001</v>
      </c>
      <c r="Z7" s="43">
        <v>362374.91747999901</v>
      </c>
    </row>
    <row r="8" spans="1:26" x14ac:dyDescent="0.2">
      <c r="A8" s="43" t="s">
        <v>6</v>
      </c>
      <c r="B8" s="43">
        <v>510.10277239999903</v>
      </c>
      <c r="C8" s="43">
        <v>1437.929699</v>
      </c>
      <c r="D8" s="43">
        <v>722.64961200000005</v>
      </c>
      <c r="E8" s="43">
        <v>722.64961200000005</v>
      </c>
      <c r="F8" s="43">
        <v>178.83840069999999</v>
      </c>
      <c r="G8" s="43">
        <v>1760.619735</v>
      </c>
      <c r="H8" s="43">
        <v>6914.2738900000004</v>
      </c>
      <c r="I8" s="43">
        <v>1041.299855</v>
      </c>
      <c r="J8" s="43">
        <v>255.04974189999999</v>
      </c>
      <c r="K8" s="43">
        <v>1710.683681</v>
      </c>
      <c r="L8" s="43">
        <v>782.14684999999997</v>
      </c>
      <c r="M8" s="43">
        <v>985.45158500000002</v>
      </c>
      <c r="N8" s="43">
        <v>985.45158500000002</v>
      </c>
      <c r="O8" s="43">
        <v>2626.02958299999</v>
      </c>
      <c r="P8" s="43">
        <v>52003.681618000002</v>
      </c>
      <c r="Q8" s="43">
        <v>74.556075399999898</v>
      </c>
      <c r="R8" s="43">
        <v>3154.9201997</v>
      </c>
      <c r="S8" s="43">
        <v>604.14751697700001</v>
      </c>
      <c r="T8" s="43">
        <v>604.14751697700001</v>
      </c>
      <c r="U8" s="43">
        <v>291.53463449999998</v>
      </c>
      <c r="V8" s="43">
        <v>1280.517642</v>
      </c>
      <c r="W8" s="43">
        <v>3328.26962</v>
      </c>
      <c r="X8" s="43">
        <v>593.44530562</v>
      </c>
      <c r="Y8" s="43">
        <v>4301.4705089999898</v>
      </c>
      <c r="Z8" s="43">
        <v>75710.144589999996</v>
      </c>
    </row>
    <row r="9" spans="1:26" x14ac:dyDescent="0.2">
      <c r="A9" s="43" t="s">
        <v>7</v>
      </c>
      <c r="B9" s="43">
        <v>159.086814</v>
      </c>
      <c r="C9" s="43">
        <v>462.03199299999898</v>
      </c>
      <c r="D9" s="43">
        <v>232.05668499999899</v>
      </c>
      <c r="E9" s="43">
        <v>232.05668499999899</v>
      </c>
      <c r="F9" s="43">
        <v>57.429258999999902</v>
      </c>
      <c r="G9" s="43">
        <v>725.96736099999998</v>
      </c>
      <c r="H9" s="43">
        <v>2215.9019699999999</v>
      </c>
      <c r="I9" s="43">
        <v>334.586254</v>
      </c>
      <c r="J9" s="43">
        <v>79.543829500000001</v>
      </c>
      <c r="K9" s="43">
        <v>549.67288399999904</v>
      </c>
      <c r="L9" s="43">
        <v>243.93118099999899</v>
      </c>
      <c r="M9" s="43">
        <v>316.44644199999999</v>
      </c>
      <c r="N9" s="43">
        <v>316.44644199999999</v>
      </c>
      <c r="O9" s="43">
        <v>843.26705000000004</v>
      </c>
      <c r="P9" s="43">
        <v>6460.8293659999999</v>
      </c>
      <c r="Q9" s="43">
        <v>23.252282699999999</v>
      </c>
      <c r="R9" s="43">
        <v>1201.3232900999999</v>
      </c>
      <c r="S9" s="43">
        <v>1093.00587</v>
      </c>
      <c r="T9" s="43">
        <v>1093.00587</v>
      </c>
      <c r="U9" s="43">
        <v>93.617718999999994</v>
      </c>
      <c r="V9" s="43">
        <v>422.63921199999999</v>
      </c>
      <c r="W9" s="43">
        <v>1080.8787500000001</v>
      </c>
      <c r="X9" s="43">
        <v>242.32262969999999</v>
      </c>
      <c r="Y9" s="43">
        <v>860.16940599999998</v>
      </c>
      <c r="Z9" s="43">
        <v>13971.86745</v>
      </c>
    </row>
    <row r="10" spans="1:26" x14ac:dyDescent="0.2">
      <c r="A10" s="43" t="s">
        <v>8</v>
      </c>
      <c r="B10" s="43">
        <v>10.799429099999999</v>
      </c>
      <c r="C10" s="43">
        <v>31.429388999999901</v>
      </c>
      <c r="D10" s="43">
        <v>15.755143</v>
      </c>
      <c r="E10" s="43">
        <v>15.755143</v>
      </c>
      <c r="F10" s="43">
        <v>3.8989468999999999</v>
      </c>
      <c r="G10" s="43">
        <v>45.438133999999899</v>
      </c>
      <c r="H10" s="43">
        <v>150.442565</v>
      </c>
      <c r="I10" s="43">
        <v>22.760309999999901</v>
      </c>
      <c r="J10" s="43">
        <v>5.3997073999999996</v>
      </c>
      <c r="K10" s="43">
        <v>37.391336999999901</v>
      </c>
      <c r="L10" s="43">
        <v>16.558860999999901</v>
      </c>
      <c r="M10" s="43">
        <v>21.4848509999999</v>
      </c>
      <c r="N10" s="43">
        <v>21.4848509999999</v>
      </c>
      <c r="O10" s="43">
        <v>57.2522489999999</v>
      </c>
      <c r="P10" s="43">
        <v>752.86225300000001</v>
      </c>
      <c r="Q10" s="43">
        <v>1.5784517</v>
      </c>
      <c r="R10" s="43">
        <v>74.201774299999997</v>
      </c>
      <c r="S10" s="43">
        <v>23.9033979999999</v>
      </c>
      <c r="T10" s="43">
        <v>23.9033979999999</v>
      </c>
      <c r="U10" s="43">
        <v>6.3560319999999999</v>
      </c>
      <c r="V10" s="43">
        <v>30.176564999999901</v>
      </c>
      <c r="W10" s="43">
        <v>75.874094999999997</v>
      </c>
      <c r="X10" s="43">
        <v>16.28875313</v>
      </c>
      <c r="Y10" s="43">
        <v>70.001492999999996</v>
      </c>
      <c r="Z10" s="43">
        <v>1267.18721999999</v>
      </c>
    </row>
    <row r="11" spans="1:26" x14ac:dyDescent="0.2">
      <c r="A11" s="43" t="s">
        <v>9</v>
      </c>
      <c r="B11" s="43">
        <v>10756.464739999999</v>
      </c>
      <c r="C11" s="43">
        <v>31110.057980000001</v>
      </c>
      <c r="D11" s="43">
        <v>15686.300089999901</v>
      </c>
      <c r="E11" s="43">
        <v>15686.300089999901</v>
      </c>
      <c r="F11" s="43">
        <v>3882.0057320000001</v>
      </c>
      <c r="G11" s="43">
        <v>120141.95630000001</v>
      </c>
      <c r="H11" s="43">
        <v>149790.52859999999</v>
      </c>
      <c r="I11" s="43">
        <v>22528.777019999899</v>
      </c>
      <c r="J11" s="43">
        <v>5378.2300800000003</v>
      </c>
      <c r="K11" s="43">
        <v>37011.141210000002</v>
      </c>
      <c r="L11" s="43">
        <v>16493.103579999999</v>
      </c>
      <c r="M11" s="43">
        <v>21390.81568</v>
      </c>
      <c r="N11" s="43">
        <v>21390.81568</v>
      </c>
      <c r="O11" s="43">
        <v>57002.238599999997</v>
      </c>
      <c r="P11" s="43">
        <v>593163.52018999995</v>
      </c>
      <c r="Q11" s="43">
        <v>1572.1619209999999</v>
      </c>
      <c r="R11" s="43">
        <v>83939.848010000002</v>
      </c>
      <c r="S11" s="43">
        <v>31844.98991</v>
      </c>
      <c r="T11" s="43">
        <v>31844.98991</v>
      </c>
      <c r="U11" s="43">
        <v>6328.2601699999896</v>
      </c>
      <c r="V11" s="43">
        <v>35683.975179999899</v>
      </c>
      <c r="W11" s="43">
        <v>83845.538199999995</v>
      </c>
      <c r="X11" s="43">
        <v>18181.593932</v>
      </c>
      <c r="Y11" s="43">
        <v>131469.32759999999</v>
      </c>
      <c r="Z11" s="43">
        <v>1267359.0068999999</v>
      </c>
    </row>
    <row r="12" spans="1:26" x14ac:dyDescent="0.2">
      <c r="A12" s="43" t="s">
        <v>10</v>
      </c>
      <c r="B12" s="43">
        <v>10964.585727</v>
      </c>
      <c r="C12" s="43">
        <v>31617.044247999998</v>
      </c>
      <c r="D12" s="43">
        <v>15937.413968999999</v>
      </c>
      <c r="E12" s="43">
        <v>15937.413968999999</v>
      </c>
      <c r="F12" s="43">
        <v>3944.1502019999998</v>
      </c>
      <c r="G12" s="43">
        <v>157693.67827</v>
      </c>
      <c r="H12" s="43">
        <v>152221.893669999</v>
      </c>
      <c r="I12" s="43">
        <v>22895.923138999999</v>
      </c>
      <c r="J12" s="43">
        <v>5482.2978810000004</v>
      </c>
      <c r="K12" s="43">
        <v>37614.292074999998</v>
      </c>
      <c r="L12" s="43">
        <v>16812.228573999899</v>
      </c>
      <c r="M12" s="43">
        <v>21733.232313999899</v>
      </c>
      <c r="N12" s="43">
        <v>21733.232313999899</v>
      </c>
      <c r="O12" s="43">
        <v>57914.715660000002</v>
      </c>
      <c r="P12" s="43">
        <v>781795.34741739905</v>
      </c>
      <c r="Q12" s="43">
        <v>1602.58498619999</v>
      </c>
      <c r="R12" s="43">
        <v>89846.103921899994</v>
      </c>
      <c r="S12" s="43">
        <v>29437.751354</v>
      </c>
      <c r="T12" s="43">
        <v>29437.751354</v>
      </c>
      <c r="U12" s="43">
        <v>6429.5531099999898</v>
      </c>
      <c r="V12" s="43">
        <v>31611.957114999899</v>
      </c>
      <c r="W12" s="43">
        <v>76551.488959999901</v>
      </c>
      <c r="X12" s="43">
        <v>24522.830861999999</v>
      </c>
      <c r="Y12" s="43">
        <v>158296.11829000001</v>
      </c>
      <c r="Z12" s="43">
        <v>1524534.6000999999</v>
      </c>
    </row>
    <row r="13" spans="1:26" x14ac:dyDescent="0.2">
      <c r="A13" s="43" t="s">
        <v>12</v>
      </c>
      <c r="B13" s="43">
        <v>6362.1253619999898</v>
      </c>
      <c r="C13" s="43">
        <v>18490.180635000001</v>
      </c>
      <c r="D13" s="43">
        <v>9327.5664899999992</v>
      </c>
      <c r="E13" s="43">
        <v>9327.5664899999992</v>
      </c>
      <c r="F13" s="43">
        <v>2308.3623464000002</v>
      </c>
      <c r="G13" s="43">
        <v>57218.980265999897</v>
      </c>
      <c r="H13" s="43">
        <v>89038.3667099999</v>
      </c>
      <c r="I13" s="43">
        <v>13389.913578</v>
      </c>
      <c r="J13" s="43">
        <v>3181.0667950000002</v>
      </c>
      <c r="K13" s="43">
        <v>21997.479700999898</v>
      </c>
      <c r="L13" s="43">
        <v>9755.1763219999903</v>
      </c>
      <c r="M13" s="43">
        <v>12719.630580999999</v>
      </c>
      <c r="N13" s="43">
        <v>12719.630580999999</v>
      </c>
      <c r="O13" s="43">
        <v>33895.297299999998</v>
      </c>
      <c r="P13" s="43">
        <v>101807.975329259</v>
      </c>
      <c r="Q13" s="43">
        <v>929.88936160000003</v>
      </c>
      <c r="R13" s="43">
        <v>41065.006980799997</v>
      </c>
      <c r="S13" s="43">
        <v>14819.7874410151</v>
      </c>
      <c r="T13" s="43">
        <v>14819.7874410151</v>
      </c>
      <c r="U13" s="43">
        <v>3762.9804429999999</v>
      </c>
      <c r="V13" s="43">
        <v>35276.245565999998</v>
      </c>
      <c r="W13" s="43">
        <v>71181.192419999905</v>
      </c>
      <c r="X13" s="43">
        <v>6235.8580949999996</v>
      </c>
      <c r="Y13" s="43">
        <v>91073.759696999899</v>
      </c>
      <c r="Z13" s="43">
        <v>523275.42299999902</v>
      </c>
    </row>
    <row r="14" spans="1:26" x14ac:dyDescent="0.2">
      <c r="A14" s="43" t="s">
        <v>13</v>
      </c>
      <c r="B14" s="43">
        <v>4006.4148323999998</v>
      </c>
      <c r="C14" s="43">
        <v>11625.1259857</v>
      </c>
      <c r="D14" s="43">
        <v>5860.7705026999902</v>
      </c>
      <c r="E14" s="43">
        <v>5860.7705026999902</v>
      </c>
      <c r="F14" s="43">
        <v>1450.40894607</v>
      </c>
      <c r="G14" s="43">
        <v>5316.2544082999902</v>
      </c>
      <c r="H14" s="43">
        <v>55953.639372999904</v>
      </c>
      <c r="I14" s="43">
        <v>8418.4827683000003</v>
      </c>
      <c r="J14" s="43">
        <v>2003.20998405</v>
      </c>
      <c r="K14" s="43">
        <v>13830.217707399999</v>
      </c>
      <c r="L14" s="43">
        <v>6143.1223526999902</v>
      </c>
      <c r="M14" s="43">
        <v>7992.1094919999896</v>
      </c>
      <c r="N14" s="43">
        <v>7992.1094919999896</v>
      </c>
      <c r="O14" s="43">
        <v>21297.3672946999</v>
      </c>
      <c r="P14" s="43">
        <v>74803.411582476896</v>
      </c>
      <c r="Q14" s="43">
        <v>585.57824159999996</v>
      </c>
      <c r="R14" s="43">
        <v>30006.749143219899</v>
      </c>
      <c r="S14" s="43">
        <v>44043.146564486</v>
      </c>
      <c r="T14" s="43">
        <v>44043.146564486</v>
      </c>
      <c r="U14" s="43">
        <v>2364.3846254</v>
      </c>
      <c r="V14" s="43">
        <v>10273.5689248</v>
      </c>
      <c r="W14" s="43">
        <v>26907.274987000001</v>
      </c>
      <c r="X14" s="43">
        <v>5339.0122033999996</v>
      </c>
      <c r="Y14" s="43">
        <v>8605.5439296999903</v>
      </c>
      <c r="Z14" s="43">
        <v>236315.73889199999</v>
      </c>
    </row>
    <row r="15" spans="1:26" x14ac:dyDescent="0.2">
      <c r="A15" s="43" t="s">
        <v>14</v>
      </c>
      <c r="B15" s="43">
        <v>2645.7143387999899</v>
      </c>
      <c r="C15" s="43">
        <v>7648.5618924999899</v>
      </c>
      <c r="D15" s="43">
        <v>3851.6944555</v>
      </c>
      <c r="E15" s="43">
        <v>3851.6944555</v>
      </c>
      <c r="F15" s="43">
        <v>953.20669668000005</v>
      </c>
      <c r="G15" s="43">
        <v>4432.6071390999996</v>
      </c>
      <c r="H15" s="43">
        <v>36784.5240989999</v>
      </c>
      <c r="I15" s="43">
        <v>5538.8051007999902</v>
      </c>
      <c r="J15" s="43">
        <v>1322.8577337300001</v>
      </c>
      <c r="K15" s="43">
        <v>9099.3620322000006</v>
      </c>
      <c r="L15" s="43">
        <v>4056.7217307999999</v>
      </c>
      <c r="M15" s="43">
        <v>5252.4032770999902</v>
      </c>
      <c r="N15" s="43">
        <v>5252.4032770999902</v>
      </c>
      <c r="O15" s="43">
        <v>13996.6093031</v>
      </c>
      <c r="P15" s="43">
        <v>79473.390777434004</v>
      </c>
      <c r="Q15" s="43">
        <v>386.69752136</v>
      </c>
      <c r="R15" s="43">
        <v>19382.581832470001</v>
      </c>
      <c r="S15" s="43">
        <v>24667.295598552599</v>
      </c>
      <c r="T15" s="43">
        <v>24667.295598552599</v>
      </c>
      <c r="U15" s="43">
        <v>1553.87150689999</v>
      </c>
      <c r="V15" s="43">
        <v>6755.5871477000001</v>
      </c>
      <c r="W15" s="43">
        <v>17677.561716699998</v>
      </c>
      <c r="X15" s="43">
        <v>3402.525611007</v>
      </c>
      <c r="Y15" s="43">
        <v>8281.1611184999892</v>
      </c>
      <c r="Z15" s="43">
        <v>188776.721664999</v>
      </c>
    </row>
    <row r="16" spans="1:26" x14ac:dyDescent="0.2">
      <c r="A16" s="43" t="s">
        <v>15</v>
      </c>
      <c r="B16" s="43">
        <v>3325.50829379999</v>
      </c>
      <c r="C16" s="43">
        <v>9656.3813210999997</v>
      </c>
      <c r="D16" s="43">
        <v>4875.8550279000001</v>
      </c>
      <c r="E16" s="43">
        <v>4875.8550279000001</v>
      </c>
      <c r="F16" s="43">
        <v>1206.6640933900001</v>
      </c>
      <c r="G16" s="43">
        <v>3311.9788205</v>
      </c>
      <c r="H16" s="43">
        <v>46543.390204999901</v>
      </c>
      <c r="I16" s="43">
        <v>6992.8005095999997</v>
      </c>
      <c r="J16" s="43">
        <v>1662.7554890199899</v>
      </c>
      <c r="K16" s="43">
        <v>11488.040056600001</v>
      </c>
      <c r="L16" s="43">
        <v>5099.0584320999997</v>
      </c>
      <c r="M16" s="43">
        <v>6649.0194984999998</v>
      </c>
      <c r="N16" s="43">
        <v>6649.0194984999998</v>
      </c>
      <c r="O16" s="43">
        <v>17718.302493499999</v>
      </c>
      <c r="P16" s="43">
        <v>18410.079072185999</v>
      </c>
      <c r="Q16" s="43">
        <v>486.05666211999898</v>
      </c>
      <c r="R16" s="43">
        <v>24251.758265999899</v>
      </c>
      <c r="S16" s="43">
        <v>42859.1158755</v>
      </c>
      <c r="T16" s="43">
        <v>42859.1158755</v>
      </c>
      <c r="U16" s="43">
        <v>1967.0420891399999</v>
      </c>
      <c r="V16" s="43">
        <v>8398.9648144999992</v>
      </c>
      <c r="W16" s="43">
        <v>22182.013258299899</v>
      </c>
      <c r="X16" s="43">
        <v>4099.4563094639998</v>
      </c>
      <c r="Y16" s="43">
        <v>4986.1916575999903</v>
      </c>
      <c r="Z16" s="43">
        <v>148036.89110599901</v>
      </c>
    </row>
    <row r="17" spans="1:26" x14ac:dyDescent="0.2">
      <c r="A17" s="43" t="s">
        <v>16</v>
      </c>
      <c r="B17" s="43">
        <v>5925.6899053999896</v>
      </c>
      <c r="C17" s="43">
        <v>17190.723887</v>
      </c>
      <c r="D17" s="43">
        <v>8690.4727954000009</v>
      </c>
      <c r="E17" s="43">
        <v>8690.4727954000009</v>
      </c>
      <c r="F17" s="43">
        <v>2150.6922698999902</v>
      </c>
      <c r="G17" s="43">
        <v>5913.9034609999899</v>
      </c>
      <c r="H17" s="43">
        <v>82955.047242999906</v>
      </c>
      <c r="I17" s="43">
        <v>12448.889332999999</v>
      </c>
      <c r="J17" s="43">
        <v>2962.8382953999999</v>
      </c>
      <c r="K17" s="43">
        <v>20451.526600000001</v>
      </c>
      <c r="L17" s="43">
        <v>9085.9794024999992</v>
      </c>
      <c r="M17" s="43">
        <v>11850.862537999999</v>
      </c>
      <c r="N17" s="43">
        <v>11850.862537999999</v>
      </c>
      <c r="O17" s="43">
        <v>31580.154560999999</v>
      </c>
      <c r="P17" s="43">
        <v>15178.217084190001</v>
      </c>
      <c r="Q17" s="43">
        <v>866.09868761999996</v>
      </c>
      <c r="R17" s="43">
        <v>49010.73967309</v>
      </c>
      <c r="S17" s="43">
        <v>38733.5648021499</v>
      </c>
      <c r="T17" s="43">
        <v>38733.5648021499</v>
      </c>
      <c r="U17" s="43">
        <v>3505.9613463999899</v>
      </c>
      <c r="V17" s="43">
        <v>15073.383041999999</v>
      </c>
      <c r="W17" s="43">
        <v>39718.770992999896</v>
      </c>
      <c r="X17" s="43">
        <v>9348.0153617300002</v>
      </c>
      <c r="Y17" s="43">
        <v>8869.6785739999996</v>
      </c>
      <c r="Z17" s="43">
        <v>254264.09774999999</v>
      </c>
    </row>
    <row r="18" spans="1:26" x14ac:dyDescent="0.2">
      <c r="A18" s="43" t="s">
        <v>17</v>
      </c>
      <c r="B18" s="43">
        <v>4382.9222907000003</v>
      </c>
      <c r="C18" s="43">
        <v>12462.292217</v>
      </c>
      <c r="D18" s="43">
        <v>6262.1031131999898</v>
      </c>
      <c r="E18" s="43">
        <v>6262.1031131999898</v>
      </c>
      <c r="F18" s="43">
        <v>1549.7269147</v>
      </c>
      <c r="G18" s="43">
        <v>12913.553061000001</v>
      </c>
      <c r="H18" s="43">
        <v>59880.522371999999</v>
      </c>
      <c r="I18" s="43">
        <v>9024.7281019999991</v>
      </c>
      <c r="J18" s="43">
        <v>2191.45435399999</v>
      </c>
      <c r="K18" s="43">
        <v>14826.1804729999</v>
      </c>
      <c r="L18" s="43">
        <v>6720.4104858999999</v>
      </c>
      <c r="M18" s="43">
        <v>8539.3825039999901</v>
      </c>
      <c r="N18" s="43">
        <v>8539.3825039999901</v>
      </c>
      <c r="O18" s="43">
        <v>22755.749443000001</v>
      </c>
      <c r="P18" s="43">
        <v>357547.97943080001</v>
      </c>
      <c r="Q18" s="43">
        <v>640.60698534000005</v>
      </c>
      <c r="R18" s="43">
        <v>32178.128209659899</v>
      </c>
      <c r="S18" s="43">
        <v>19530.255517291898</v>
      </c>
      <c r="T18" s="43">
        <v>19530.255517291898</v>
      </c>
      <c r="U18" s="43">
        <v>2526.2959472999901</v>
      </c>
      <c r="V18" s="43">
        <v>11029.524487999901</v>
      </c>
      <c r="W18" s="43">
        <v>28755.911271000001</v>
      </c>
      <c r="X18" s="43">
        <v>5862.5334465099904</v>
      </c>
      <c r="Y18" s="43">
        <v>26872.015358000001</v>
      </c>
      <c r="Z18" s="43">
        <v>555600.52394999901</v>
      </c>
    </row>
    <row r="19" spans="1:26" x14ac:dyDescent="0.2">
      <c r="A19" s="43" t="s">
        <v>18</v>
      </c>
      <c r="B19" s="43">
        <v>8666.8409589999992</v>
      </c>
      <c r="C19" s="43">
        <v>24947.996420999902</v>
      </c>
      <c r="D19" s="43">
        <v>12578.163178000001</v>
      </c>
      <c r="E19" s="43">
        <v>12578.163178000001</v>
      </c>
      <c r="F19" s="43">
        <v>3112.8010359</v>
      </c>
      <c r="G19" s="43">
        <v>131255.67676999999</v>
      </c>
      <c r="H19" s="43">
        <v>120149.41418999901</v>
      </c>
      <c r="I19" s="43">
        <v>18066.438644999998</v>
      </c>
      <c r="J19" s="43">
        <v>4333.4227000000001</v>
      </c>
      <c r="K19" s="43">
        <v>29680.239764000002</v>
      </c>
      <c r="L19" s="43">
        <v>13289.046047</v>
      </c>
      <c r="M19" s="43">
        <v>17152.350969999901</v>
      </c>
      <c r="N19" s="43">
        <v>17152.350969999901</v>
      </c>
      <c r="O19" s="43">
        <v>45707.592499999999</v>
      </c>
      <c r="P19" s="43">
        <v>566560.69702099997</v>
      </c>
      <c r="Q19" s="43">
        <v>1266.7453958000001</v>
      </c>
      <c r="R19" s="43">
        <v>68630.523126999993</v>
      </c>
      <c r="S19" s="43">
        <v>21406.36796</v>
      </c>
      <c r="T19" s="43">
        <v>21406.36796</v>
      </c>
      <c r="U19" s="43">
        <v>5074.351052</v>
      </c>
      <c r="V19" s="43">
        <v>25494.182761</v>
      </c>
      <c r="W19" s="43">
        <v>60914.095430000001</v>
      </c>
      <c r="X19" s="43">
        <v>21214.257647400002</v>
      </c>
      <c r="Y19" s="43">
        <v>116700.45222999901</v>
      </c>
      <c r="Z19" s="43">
        <v>1151943.4708</v>
      </c>
    </row>
    <row r="20" spans="1:26" x14ac:dyDescent="0.2">
      <c r="A20" s="43" t="s">
        <v>19</v>
      </c>
      <c r="B20" s="43">
        <v>3423.7121360000001</v>
      </c>
      <c r="C20" s="43">
        <v>9853.0776800000003</v>
      </c>
      <c r="D20" s="43">
        <v>4961.1122079999896</v>
      </c>
      <c r="E20" s="43">
        <v>4961.1122079999896</v>
      </c>
      <c r="F20" s="43">
        <v>1227.76085699999</v>
      </c>
      <c r="G20" s="43">
        <v>19765.0477299999</v>
      </c>
      <c r="H20" s="43">
        <v>47394.597569999903</v>
      </c>
      <c r="I20" s="43">
        <v>7135.2450739999904</v>
      </c>
      <c r="J20" s="43">
        <v>1711.8565229999999</v>
      </c>
      <c r="K20" s="43">
        <v>11722.0568899999</v>
      </c>
      <c r="L20" s="43">
        <v>5249.6467469999898</v>
      </c>
      <c r="M20" s="43">
        <v>6765.2748849999998</v>
      </c>
      <c r="N20" s="43">
        <v>6765.2748849999998</v>
      </c>
      <c r="O20" s="43">
        <v>18028.116050000001</v>
      </c>
      <c r="P20" s="43">
        <v>82892.616571000006</v>
      </c>
      <c r="Q20" s="43">
        <v>500.409617999999</v>
      </c>
      <c r="R20" s="43">
        <v>16757.147985200001</v>
      </c>
      <c r="S20" s="43">
        <v>2348.0225843615999</v>
      </c>
      <c r="T20" s="43">
        <v>2348.0225843615999</v>
      </c>
      <c r="U20" s="43">
        <v>2001.4393989999901</v>
      </c>
      <c r="V20" s="43">
        <v>8813.4989499999992</v>
      </c>
      <c r="W20" s="43">
        <v>22897.773720000001</v>
      </c>
      <c r="X20" s="43">
        <v>3053.6576382999901</v>
      </c>
      <c r="Y20" s="43">
        <v>57510.877970000001</v>
      </c>
      <c r="Z20" s="43">
        <v>275305.07140000002</v>
      </c>
    </row>
    <row r="21" spans="1:26" x14ac:dyDescent="0.2">
      <c r="A21" s="43" t="s">
        <v>20</v>
      </c>
      <c r="B21" s="43">
        <v>1066.4213866999901</v>
      </c>
      <c r="C21" s="43">
        <v>3064.9237309999999</v>
      </c>
      <c r="D21" s="43">
        <v>1539.3034689999899</v>
      </c>
      <c r="E21" s="43">
        <v>1539.3034689999899</v>
      </c>
      <c r="F21" s="43">
        <v>380.94357789999998</v>
      </c>
      <c r="G21" s="43">
        <v>6579.2410159999899</v>
      </c>
      <c r="H21" s="43">
        <v>14709.15639</v>
      </c>
      <c r="I21" s="43">
        <v>2219.5069640000002</v>
      </c>
      <c r="J21" s="43">
        <v>533.21132060000002</v>
      </c>
      <c r="K21" s="43">
        <v>3646.2926670000002</v>
      </c>
      <c r="L21" s="43">
        <v>1635.163037</v>
      </c>
      <c r="M21" s="43">
        <v>2099.0867929999999</v>
      </c>
      <c r="N21" s="43">
        <v>2099.0867929999999</v>
      </c>
      <c r="O21" s="43">
        <v>5593.6523280000001</v>
      </c>
      <c r="P21" s="43">
        <v>72934.786013999998</v>
      </c>
      <c r="Q21" s="43">
        <v>155.86795309999999</v>
      </c>
      <c r="R21" s="43">
        <v>7406.6044724000003</v>
      </c>
      <c r="S21" s="43">
        <v>4194.6639158799899</v>
      </c>
      <c r="T21" s="43">
        <v>4194.6639158799899</v>
      </c>
      <c r="U21" s="43">
        <v>620.99555769999995</v>
      </c>
      <c r="V21" s="43">
        <v>2831.7661599999901</v>
      </c>
      <c r="W21" s="43">
        <v>7191.2755020000004</v>
      </c>
      <c r="X21" s="43">
        <v>1772.11099102</v>
      </c>
      <c r="Y21" s="43">
        <v>8755.7118989999999</v>
      </c>
      <c r="Z21" s="43">
        <v>127236.805679999</v>
      </c>
    </row>
    <row r="22" spans="1:26" x14ac:dyDescent="0.2">
      <c r="A22" s="43" t="s">
        <v>129</v>
      </c>
      <c r="B22" s="43">
        <v>879.56891399999904</v>
      </c>
      <c r="C22" s="43">
        <v>2512.0982530000001</v>
      </c>
      <c r="D22" s="43">
        <v>1262.7014386000001</v>
      </c>
      <c r="E22" s="43">
        <v>1262.7014386000001</v>
      </c>
      <c r="F22" s="43">
        <v>312.49016169999999</v>
      </c>
      <c r="G22" s="43">
        <v>5257.2163430000001</v>
      </c>
      <c r="H22" s="43">
        <v>12070.4635879999</v>
      </c>
      <c r="I22" s="43">
        <v>1819.1704408999899</v>
      </c>
      <c r="J22" s="43">
        <v>439.78420510000001</v>
      </c>
      <c r="K22" s="43">
        <v>2988.6008609999999</v>
      </c>
      <c r="L22" s="43">
        <v>1348.6634282</v>
      </c>
      <c r="M22" s="43">
        <v>1721.8929293000001</v>
      </c>
      <c r="N22" s="43">
        <v>1721.8929293000001</v>
      </c>
      <c r="O22" s="43">
        <v>4588.5027819999896</v>
      </c>
      <c r="P22" s="43">
        <v>55913.918550299997</v>
      </c>
      <c r="Q22" s="43">
        <v>128.55758839999999</v>
      </c>
      <c r="R22" s="43">
        <v>5315.2297432999903</v>
      </c>
      <c r="S22" s="43">
        <v>910.393520295999</v>
      </c>
      <c r="T22" s="43">
        <v>910.393520295999</v>
      </c>
      <c r="U22" s="43">
        <v>509.40752079999999</v>
      </c>
      <c r="V22" s="43">
        <v>2271.0438769999901</v>
      </c>
      <c r="W22" s="43">
        <v>5865.4730820000004</v>
      </c>
      <c r="X22" s="43">
        <v>1008.77049715</v>
      </c>
      <c r="Y22" s="43">
        <v>12446.8219289999</v>
      </c>
      <c r="Z22" s="43">
        <v>104291.42741</v>
      </c>
    </row>
    <row r="23" spans="1:26" x14ac:dyDescent="0.2">
      <c r="A23" s="43" t="s">
        <v>22</v>
      </c>
      <c r="B23" s="43">
        <v>4666.3461269999898</v>
      </c>
      <c r="C23" s="43">
        <v>13446.780556</v>
      </c>
      <c r="D23" s="43">
        <v>6759.6039639999999</v>
      </c>
      <c r="E23" s="43">
        <v>6759.6039639999999</v>
      </c>
      <c r="F23" s="43">
        <v>1672.8449206</v>
      </c>
      <c r="G23" s="43">
        <v>17563.75675</v>
      </c>
      <c r="H23" s="43">
        <v>64577.348940000003</v>
      </c>
      <c r="I23" s="43">
        <v>9737.6762689999996</v>
      </c>
      <c r="J23" s="43">
        <v>2333.1746913000002</v>
      </c>
      <c r="K23" s="43">
        <v>15997.420486999899</v>
      </c>
      <c r="L23" s="43">
        <v>7155.0161319999997</v>
      </c>
      <c r="M23" s="43">
        <v>9217.81197599999</v>
      </c>
      <c r="N23" s="43">
        <v>9217.81197599999</v>
      </c>
      <c r="O23" s="43">
        <v>24563.614869000001</v>
      </c>
      <c r="P23" s="43">
        <v>169557.44624429999</v>
      </c>
      <c r="Q23" s="43">
        <v>682.03328259999898</v>
      </c>
      <c r="R23" s="43">
        <v>28092.847892199901</v>
      </c>
      <c r="S23" s="43">
        <v>17990.018552142999</v>
      </c>
      <c r="T23" s="43">
        <v>17990.018552142999</v>
      </c>
      <c r="U23" s="43">
        <v>2726.9975927999999</v>
      </c>
      <c r="V23" s="43">
        <v>13538.352367</v>
      </c>
      <c r="W23" s="43">
        <v>33496.1490769999</v>
      </c>
      <c r="X23" s="43">
        <v>4853.25121518999</v>
      </c>
      <c r="Y23" s="43">
        <v>47516.474435999997</v>
      </c>
      <c r="Z23" s="43">
        <v>401359.46481999999</v>
      </c>
    </row>
    <row r="24" spans="1:26" x14ac:dyDescent="0.2">
      <c r="A24" s="43" t="s">
        <v>23</v>
      </c>
      <c r="B24" s="43">
        <v>5017.7397930099996</v>
      </c>
      <c r="C24" s="43">
        <v>14562.842292699999</v>
      </c>
      <c r="D24" s="43">
        <v>7322.3785395000004</v>
      </c>
      <c r="E24" s="43">
        <v>7322.3785395000004</v>
      </c>
      <c r="F24" s="43">
        <v>1812.11927965</v>
      </c>
      <c r="G24" s="43">
        <v>13207.7695813999</v>
      </c>
      <c r="H24" s="43">
        <v>69919.141033000007</v>
      </c>
      <c r="I24" s="43">
        <v>10545.882740499999</v>
      </c>
      <c r="J24" s="43">
        <v>2508.8730236799902</v>
      </c>
      <c r="K24" s="43">
        <v>17325.181351200001</v>
      </c>
      <c r="L24" s="43">
        <v>7693.8068186</v>
      </c>
      <c r="M24" s="43">
        <v>9985.2434599999997</v>
      </c>
      <c r="N24" s="43">
        <v>9985.2434599999997</v>
      </c>
      <c r="O24" s="43">
        <v>26608.6630273999</v>
      </c>
      <c r="P24" s="43">
        <v>147792.465812526</v>
      </c>
      <c r="Q24" s="43">
        <v>733.39224439999896</v>
      </c>
      <c r="R24" s="43">
        <v>30208.546491034002</v>
      </c>
      <c r="S24" s="43">
        <v>35862.592645138197</v>
      </c>
      <c r="T24" s="43">
        <v>35862.592645138197</v>
      </c>
      <c r="U24" s="43">
        <v>2954.03634741</v>
      </c>
      <c r="V24" s="43">
        <v>13974.310754099901</v>
      </c>
      <c r="W24" s="43">
        <v>35272.110966599997</v>
      </c>
      <c r="X24" s="43">
        <v>5005.4967985369904</v>
      </c>
      <c r="Y24" s="43">
        <v>26679.1563466999</v>
      </c>
      <c r="Z24" s="43">
        <v>366050.03140699898</v>
      </c>
    </row>
    <row r="25" spans="1:26" x14ac:dyDescent="0.2">
      <c r="A25" s="43" t="s">
        <v>24</v>
      </c>
      <c r="B25" s="43">
        <v>8863.1686279999994</v>
      </c>
      <c r="C25" s="43">
        <v>25487.489614999999</v>
      </c>
      <c r="D25" s="43">
        <v>12848.679663000001</v>
      </c>
      <c r="E25" s="43">
        <v>12848.679663000001</v>
      </c>
      <c r="F25" s="43">
        <v>3179.7573405999901</v>
      </c>
      <c r="G25" s="43">
        <v>125745.20131</v>
      </c>
      <c r="H25" s="43">
        <v>122742.64915</v>
      </c>
      <c r="I25" s="43">
        <v>18457.113610999899</v>
      </c>
      <c r="J25" s="43">
        <v>4431.5892746</v>
      </c>
      <c r="K25" s="43">
        <v>30322.062641</v>
      </c>
      <c r="L25" s="43">
        <v>13590.089399</v>
      </c>
      <c r="M25" s="43">
        <v>17521.238504999899</v>
      </c>
      <c r="N25" s="43">
        <v>17521.238504999899</v>
      </c>
      <c r="O25" s="43">
        <v>46690.600101000004</v>
      </c>
      <c r="P25" s="43">
        <v>721362.913334999</v>
      </c>
      <c r="Q25" s="43">
        <v>1295.43921139999</v>
      </c>
      <c r="R25" s="43">
        <v>72084.028979499897</v>
      </c>
      <c r="S25" s="43">
        <v>24710.24108</v>
      </c>
      <c r="T25" s="43">
        <v>24710.24108</v>
      </c>
      <c r="U25" s="43">
        <v>5183.4863993999898</v>
      </c>
      <c r="V25" s="43">
        <v>26498.118465999902</v>
      </c>
      <c r="W25" s="43">
        <v>62984.302494999902</v>
      </c>
      <c r="X25" s="43">
        <v>20935.069671500001</v>
      </c>
      <c r="Y25" s="43">
        <v>118537.028219</v>
      </c>
      <c r="Z25" s="43">
        <v>1312806.5678000001</v>
      </c>
    </row>
    <row r="26" spans="1:26" x14ac:dyDescent="0.2">
      <c r="A26" s="43" t="s">
        <v>25</v>
      </c>
      <c r="B26" s="43">
        <v>6680.1463316999998</v>
      </c>
      <c r="C26" s="43">
        <v>19216.367688999901</v>
      </c>
      <c r="D26" s="43">
        <v>9666.2451397999994</v>
      </c>
      <c r="E26" s="43">
        <v>9666.2451397999994</v>
      </c>
      <c r="F26" s="43">
        <v>2392.1745941999998</v>
      </c>
      <c r="G26" s="43">
        <v>16445.017346000001</v>
      </c>
      <c r="H26" s="43">
        <v>92352.469526999994</v>
      </c>
      <c r="I26" s="43">
        <v>13915.787722999899</v>
      </c>
      <c r="J26" s="43">
        <v>3340.0740261999999</v>
      </c>
      <c r="K26" s="43">
        <v>22861.398194000001</v>
      </c>
      <c r="L26" s="43">
        <v>10242.8083775</v>
      </c>
      <c r="M26" s="43">
        <v>13181.4829875</v>
      </c>
      <c r="N26" s="43">
        <v>13181.4829875</v>
      </c>
      <c r="O26" s="43">
        <v>35125.991119999897</v>
      </c>
      <c r="P26" s="43">
        <v>481343.44649614999</v>
      </c>
      <c r="Q26" s="43">
        <v>976.36916728000006</v>
      </c>
      <c r="R26" s="43">
        <v>49583.807536729997</v>
      </c>
      <c r="S26" s="43">
        <v>41278.908327803001</v>
      </c>
      <c r="T26" s="43">
        <v>41278.908327803001</v>
      </c>
      <c r="U26" s="43">
        <v>3899.6086477999902</v>
      </c>
      <c r="V26" s="43">
        <v>17062.8408119999</v>
      </c>
      <c r="W26" s="43">
        <v>44496.792574999999</v>
      </c>
      <c r="X26" s="43">
        <v>9180.1641005799902</v>
      </c>
      <c r="Y26" s="43">
        <v>28733.6877419999</v>
      </c>
      <c r="Z26" s="43">
        <v>770857.23177999898</v>
      </c>
    </row>
    <row r="27" spans="1:26" x14ac:dyDescent="0.2">
      <c r="A27" s="43" t="s">
        <v>26</v>
      </c>
      <c r="B27" s="43">
        <v>8448.0271269999994</v>
      </c>
      <c r="C27" s="43">
        <v>24538.535862999899</v>
      </c>
      <c r="D27" s="43">
        <v>12388.070757</v>
      </c>
      <c r="E27" s="43">
        <v>12388.070757</v>
      </c>
      <c r="F27" s="43">
        <v>3065.7666601999899</v>
      </c>
      <c r="G27" s="43">
        <v>58896.541150999903</v>
      </c>
      <c r="H27" s="43">
        <v>118251.64995000001</v>
      </c>
      <c r="I27" s="43">
        <v>17769.910167000002</v>
      </c>
      <c r="J27" s="43">
        <v>4224.0129027000003</v>
      </c>
      <c r="K27" s="43">
        <v>29193.096947999999</v>
      </c>
      <c r="L27" s="43">
        <v>12953.521803</v>
      </c>
      <c r="M27" s="43">
        <v>16893.134939</v>
      </c>
      <c r="N27" s="43">
        <v>16893.134939</v>
      </c>
      <c r="O27" s="43">
        <v>45016.827559999998</v>
      </c>
      <c r="P27" s="43">
        <v>96928.716650559902</v>
      </c>
      <c r="Q27" s="43">
        <v>1234.7614722000001</v>
      </c>
      <c r="R27" s="43">
        <v>56040.494105869897</v>
      </c>
      <c r="S27" s="43">
        <v>22322.7855557162</v>
      </c>
      <c r="T27" s="43">
        <v>22322.7855557162</v>
      </c>
      <c r="U27" s="43">
        <v>4997.6680479999904</v>
      </c>
      <c r="V27" s="43">
        <v>47692.484253000002</v>
      </c>
      <c r="W27" s="43">
        <v>95838.297869999893</v>
      </c>
      <c r="X27" s="43">
        <v>8619.3240967000002</v>
      </c>
      <c r="Y27" s="43">
        <v>104494.629009999</v>
      </c>
      <c r="Z27" s="43">
        <v>627053.33592999994</v>
      </c>
    </row>
    <row r="28" spans="1:26" x14ac:dyDescent="0.2">
      <c r="A28" s="43" t="s">
        <v>27</v>
      </c>
      <c r="B28" s="43">
        <v>4411.7248290999896</v>
      </c>
      <c r="C28" s="43">
        <v>12795.24588</v>
      </c>
      <c r="D28" s="43">
        <v>6470.2338521000001</v>
      </c>
      <c r="E28" s="43">
        <v>6470.2338521000001</v>
      </c>
      <c r="F28" s="43">
        <v>1601.2356834899999</v>
      </c>
      <c r="G28" s="43">
        <v>3852.9279970999901</v>
      </c>
      <c r="H28" s="43">
        <v>61761.701165999897</v>
      </c>
      <c r="I28" s="43">
        <v>9265.8523418999994</v>
      </c>
      <c r="J28" s="43">
        <v>2205.863848</v>
      </c>
      <c r="K28" s="43">
        <v>15222.3072796999</v>
      </c>
      <c r="L28" s="43">
        <v>6764.5838219999996</v>
      </c>
      <c r="M28" s="43">
        <v>8823.2115391999996</v>
      </c>
      <c r="N28" s="43">
        <v>8823.2115391999996</v>
      </c>
      <c r="O28" s="43">
        <v>23512.086358</v>
      </c>
      <c r="P28" s="43">
        <v>6013.2356712289902</v>
      </c>
      <c r="Q28" s="43">
        <v>644.81688693999899</v>
      </c>
      <c r="R28" s="43">
        <v>35416.777873370003</v>
      </c>
      <c r="S28" s="43">
        <v>35630.222283518</v>
      </c>
      <c r="T28" s="43">
        <v>35630.222283518</v>
      </c>
      <c r="U28" s="43">
        <v>2610.2575603999999</v>
      </c>
      <c r="V28" s="43">
        <v>11214.1404637999</v>
      </c>
      <c r="W28" s="43">
        <v>29560.808837</v>
      </c>
      <c r="X28" s="43">
        <v>6084.4962936599904</v>
      </c>
      <c r="Y28" s="43">
        <v>5725.2871149999901</v>
      </c>
      <c r="Z28" s="43">
        <v>180611.56995599999</v>
      </c>
    </row>
    <row r="29" spans="1:26" x14ac:dyDescent="0.2">
      <c r="A29" s="43" t="s">
        <v>28</v>
      </c>
      <c r="B29" s="43">
        <v>6127.9772220000004</v>
      </c>
      <c r="C29" s="43">
        <v>17835.287042999898</v>
      </c>
      <c r="D29" s="43">
        <v>8987.4666379999999</v>
      </c>
      <c r="E29" s="43">
        <v>8987.4666379999999</v>
      </c>
      <c r="F29" s="43">
        <v>2224.1959569999999</v>
      </c>
      <c r="G29" s="43">
        <v>18805.996937999898</v>
      </c>
      <c r="H29" s="43">
        <v>85789.843629999901</v>
      </c>
      <c r="I29" s="43">
        <v>12915.6697199999</v>
      </c>
      <c r="J29" s="43">
        <v>3063.9895669999901</v>
      </c>
      <c r="K29" s="43">
        <v>21218.364689999999</v>
      </c>
      <c r="L29" s="43">
        <v>9396.1478499999903</v>
      </c>
      <c r="M29" s="43">
        <v>12255.8662459999</v>
      </c>
      <c r="N29" s="43">
        <v>12255.8662459999</v>
      </c>
      <c r="O29" s="43">
        <v>32659.422149999999</v>
      </c>
      <c r="P29" s="43">
        <v>51288.768968999997</v>
      </c>
      <c r="Q29" s="43">
        <v>895.66526020000003</v>
      </c>
      <c r="R29" s="43">
        <v>55908.478287999897</v>
      </c>
      <c r="S29" s="43">
        <v>14263.942196800001</v>
      </c>
      <c r="T29" s="43">
        <v>14263.942196800001</v>
      </c>
      <c r="U29" s="43">
        <v>3625.7761479999999</v>
      </c>
      <c r="V29" s="43">
        <v>16220.0515219999</v>
      </c>
      <c r="W29" s="43">
        <v>41983.575729999997</v>
      </c>
      <c r="X29" s="43">
        <v>10169.509146099999</v>
      </c>
      <c r="Y29" s="43">
        <v>28016.342339999999</v>
      </c>
      <c r="Z29" s="43">
        <v>337508.72570000001</v>
      </c>
    </row>
    <row r="30" spans="1:26" x14ac:dyDescent="0.2">
      <c r="A30" s="43" t="s">
        <v>29</v>
      </c>
      <c r="B30" s="43">
        <v>1028.647438</v>
      </c>
      <c r="C30" s="43">
        <v>2940.1280299999999</v>
      </c>
      <c r="D30" s="43">
        <v>1479.8157180000001</v>
      </c>
      <c r="E30" s="43">
        <v>1479.8157180000001</v>
      </c>
      <c r="F30" s="43">
        <v>366.22093100000001</v>
      </c>
      <c r="G30" s="43">
        <v>5686.89678</v>
      </c>
      <c r="H30" s="43">
        <v>14143.96257</v>
      </c>
      <c r="I30" s="43">
        <v>2129.1318339999998</v>
      </c>
      <c r="J30" s="43">
        <v>514.32386299999996</v>
      </c>
      <c r="K30" s="43">
        <v>3497.8282099999901</v>
      </c>
      <c r="L30" s="43">
        <v>1577.24688699999</v>
      </c>
      <c r="M30" s="43">
        <v>2017.9715859999901</v>
      </c>
      <c r="N30" s="43">
        <v>2017.9715859999901</v>
      </c>
      <c r="O30" s="43">
        <v>5377.4928799999898</v>
      </c>
      <c r="P30" s="43">
        <v>36526.369619999998</v>
      </c>
      <c r="Q30" s="43">
        <v>150.3471074</v>
      </c>
      <c r="R30" s="43">
        <v>5791.8583466</v>
      </c>
      <c r="S30" s="43">
        <v>617.80187492999903</v>
      </c>
      <c r="T30" s="43">
        <v>617.80187492999903</v>
      </c>
      <c r="U30" s="43">
        <v>596.99751099999901</v>
      </c>
      <c r="V30" s="43">
        <v>2604.8622999999998</v>
      </c>
      <c r="W30" s="43">
        <v>6790.93209999999</v>
      </c>
      <c r="X30" s="43">
        <v>1028.7155971</v>
      </c>
      <c r="Y30" s="43">
        <v>17803.415099999998</v>
      </c>
      <c r="Z30" s="43">
        <v>95219.895899999901</v>
      </c>
    </row>
    <row r="31" spans="1:26" x14ac:dyDescent="0.2">
      <c r="A31" s="43" t="s">
        <v>30</v>
      </c>
      <c r="B31" s="43">
        <v>781.62914220000005</v>
      </c>
      <c r="C31" s="43">
        <v>2246.8379629999999</v>
      </c>
      <c r="D31" s="43">
        <v>1128.28730229999</v>
      </c>
      <c r="E31" s="43">
        <v>1128.28730229999</v>
      </c>
      <c r="F31" s="43">
        <v>279.22439050000003</v>
      </c>
      <c r="G31" s="43">
        <v>5823.6094739999999</v>
      </c>
      <c r="H31" s="43">
        <v>10781.552256999899</v>
      </c>
      <c r="I31" s="43">
        <v>1627.0720206999899</v>
      </c>
      <c r="J31" s="43">
        <v>390.813521699999</v>
      </c>
      <c r="K31" s="43">
        <v>2673.0263140000002</v>
      </c>
      <c r="L31" s="43">
        <v>1198.4863576</v>
      </c>
      <c r="M31" s="43">
        <v>1538.6006536</v>
      </c>
      <c r="N31" s="43">
        <v>1538.6006536</v>
      </c>
      <c r="O31" s="43">
        <v>4100.0617730000004</v>
      </c>
      <c r="P31" s="43">
        <v>57160.707345499897</v>
      </c>
      <c r="Q31" s="43">
        <v>114.24298071</v>
      </c>
      <c r="R31" s="43">
        <v>5298.7323337799899</v>
      </c>
      <c r="S31" s="43">
        <v>1987.5680075662201</v>
      </c>
      <c r="T31" s="43">
        <v>1987.5680075662201</v>
      </c>
      <c r="U31" s="43">
        <v>455.17975249999898</v>
      </c>
      <c r="V31" s="43">
        <v>2102.16623109999</v>
      </c>
      <c r="W31" s="43">
        <v>5346.5203459999902</v>
      </c>
      <c r="X31" s="43">
        <v>1019.85843703</v>
      </c>
      <c r="Y31" s="43">
        <v>6377.12860799999</v>
      </c>
      <c r="Z31" s="43">
        <v>97617.169099999897</v>
      </c>
    </row>
    <row r="32" spans="1:26" x14ac:dyDescent="0.2">
      <c r="A32" s="43" t="s">
        <v>31</v>
      </c>
      <c r="B32" s="43">
        <v>8332.5502079999897</v>
      </c>
      <c r="C32" s="43">
        <v>24184.19832</v>
      </c>
      <c r="D32" s="43">
        <v>12220.7663509999</v>
      </c>
      <c r="E32" s="43">
        <v>12220.7663509999</v>
      </c>
      <c r="F32" s="43">
        <v>3024.3561849999901</v>
      </c>
      <c r="G32" s="43">
        <v>36381.506899999898</v>
      </c>
      <c r="H32" s="43">
        <v>116653.25216</v>
      </c>
      <c r="I32" s="43">
        <v>17513.315310000002</v>
      </c>
      <c r="J32" s="43">
        <v>4166.2743829999999</v>
      </c>
      <c r="K32" s="43">
        <v>28771.546639999899</v>
      </c>
      <c r="L32" s="43">
        <v>12776.4639889999</v>
      </c>
      <c r="M32" s="43">
        <v>16664.983029999999</v>
      </c>
      <c r="N32" s="43">
        <v>16664.983029999999</v>
      </c>
      <c r="O32" s="43">
        <v>44408.839509999998</v>
      </c>
      <c r="P32" s="43">
        <v>81476.713437400002</v>
      </c>
      <c r="Q32" s="43">
        <v>1217.8843615000001</v>
      </c>
      <c r="R32" s="43">
        <v>75404.802534999893</v>
      </c>
      <c r="S32" s="43">
        <v>16159.589339</v>
      </c>
      <c r="T32" s="43">
        <v>16159.589339</v>
      </c>
      <c r="U32" s="43">
        <v>4930.1689710000001</v>
      </c>
      <c r="V32" s="43">
        <v>24500.356589999999</v>
      </c>
      <c r="W32" s="43">
        <v>60756.145749999901</v>
      </c>
      <c r="X32" s="43">
        <v>13017.7012851</v>
      </c>
      <c r="Y32" s="43">
        <v>55534.384250000003</v>
      </c>
      <c r="Z32" s="43">
        <v>503404.67689999897</v>
      </c>
    </row>
    <row r="33" spans="1:26" x14ac:dyDescent="0.2">
      <c r="A33" s="43" t="s">
        <v>32</v>
      </c>
      <c r="B33" s="43">
        <v>3963.1281764</v>
      </c>
      <c r="C33" s="43">
        <v>11273.5458818999</v>
      </c>
      <c r="D33" s="43">
        <v>5664.3756427999997</v>
      </c>
      <c r="E33" s="43">
        <v>5664.3756427999997</v>
      </c>
      <c r="F33" s="43">
        <v>1401.8051183999901</v>
      </c>
      <c r="G33" s="43">
        <v>14456.9546469999</v>
      </c>
      <c r="H33" s="43">
        <v>54163.508740999903</v>
      </c>
      <c r="I33" s="43">
        <v>8163.8862935999996</v>
      </c>
      <c r="J33" s="43">
        <v>1981.5606771999901</v>
      </c>
      <c r="K33" s="43">
        <v>13411.9535373</v>
      </c>
      <c r="L33" s="43">
        <v>6076.7417413000003</v>
      </c>
      <c r="M33" s="43">
        <v>7724.2887406</v>
      </c>
      <c r="N33" s="43">
        <v>7724.2887406</v>
      </c>
      <c r="O33" s="43">
        <v>20583.676326999899</v>
      </c>
      <c r="P33" s="43">
        <v>175297.88082369999</v>
      </c>
      <c r="Q33" s="43">
        <v>579.25068547000001</v>
      </c>
      <c r="R33" s="43">
        <v>24479.133949399999</v>
      </c>
      <c r="S33" s="43">
        <v>11280.168384574899</v>
      </c>
      <c r="T33" s="43">
        <v>11280.168384574899</v>
      </c>
      <c r="U33" s="43">
        <v>2285.1557602999901</v>
      </c>
      <c r="V33" s="43">
        <v>10079.912369400001</v>
      </c>
      <c r="W33" s="43">
        <v>26160.27506</v>
      </c>
      <c r="X33" s="43">
        <v>4235.25702137999</v>
      </c>
      <c r="Y33" s="43">
        <v>36834.454426999902</v>
      </c>
      <c r="Z33" s="43">
        <v>364307.25822999998</v>
      </c>
    </row>
    <row r="34" spans="1:26" x14ac:dyDescent="0.2">
      <c r="A34" s="43" t="s">
        <v>33</v>
      </c>
      <c r="B34" s="43">
        <v>7081.8995679999898</v>
      </c>
      <c r="C34" s="43">
        <v>20342.797270999999</v>
      </c>
      <c r="D34" s="43">
        <v>10239.8945429999</v>
      </c>
      <c r="E34" s="43">
        <v>10239.8945429999</v>
      </c>
      <c r="F34" s="43">
        <v>2534.1411791999999</v>
      </c>
      <c r="G34" s="43">
        <v>82510.367099999901</v>
      </c>
      <c r="H34" s="43">
        <v>97838.148740000004</v>
      </c>
      <c r="I34" s="43">
        <v>14731.512096999901</v>
      </c>
      <c r="J34" s="43">
        <v>3540.9530772999901</v>
      </c>
      <c r="K34" s="43">
        <v>24201.502385999898</v>
      </c>
      <c r="L34" s="43">
        <v>10858.824472999901</v>
      </c>
      <c r="M34" s="43">
        <v>13963.736392999999</v>
      </c>
      <c r="N34" s="43">
        <v>13963.736392999999</v>
      </c>
      <c r="O34" s="43">
        <v>37210.583974000001</v>
      </c>
      <c r="P34" s="43">
        <v>465524.43062169902</v>
      </c>
      <c r="Q34" s="43">
        <v>1035.0889138</v>
      </c>
      <c r="R34" s="43">
        <v>52734.669472200003</v>
      </c>
      <c r="S34" s="43">
        <v>21889.1795616899</v>
      </c>
      <c r="T34" s="43">
        <v>21889.1795616899</v>
      </c>
      <c r="U34" s="43">
        <v>4131.0374146999902</v>
      </c>
      <c r="V34" s="43">
        <v>20247.3468279999</v>
      </c>
      <c r="W34" s="43">
        <v>49180.312456</v>
      </c>
      <c r="X34" s="43">
        <v>13685.1998938</v>
      </c>
      <c r="Y34" s="43">
        <v>92875.228719999999</v>
      </c>
      <c r="Z34" s="43">
        <v>908094.27080000006</v>
      </c>
    </row>
    <row r="35" spans="1:26" x14ac:dyDescent="0.2">
      <c r="A35" s="43" t="s">
        <v>34</v>
      </c>
      <c r="B35" s="43">
        <v>3031.7409416999999</v>
      </c>
      <c r="C35" s="43">
        <v>8791.3403399999897</v>
      </c>
      <c r="D35" s="43">
        <v>4445.1386323999996</v>
      </c>
      <c r="E35" s="43">
        <v>4445.1386323999996</v>
      </c>
      <c r="F35" s="43">
        <v>1100.0736648</v>
      </c>
      <c r="G35" s="43">
        <v>3264.7962330999899</v>
      </c>
      <c r="H35" s="43">
        <v>42431.898305999901</v>
      </c>
      <c r="I35" s="43">
        <v>6366.3697560000001</v>
      </c>
      <c r="J35" s="43">
        <v>1515.8765722000001</v>
      </c>
      <c r="K35" s="43">
        <v>10458.91445</v>
      </c>
      <c r="L35" s="43">
        <v>4648.6428314999903</v>
      </c>
      <c r="M35" s="43">
        <v>6061.6636989999997</v>
      </c>
      <c r="N35" s="43">
        <v>6061.6636989999997</v>
      </c>
      <c r="O35" s="43">
        <v>16153.119223</v>
      </c>
      <c r="P35" s="43">
        <v>6450.0674690121996</v>
      </c>
      <c r="Q35" s="43">
        <v>443.11912902999899</v>
      </c>
      <c r="R35" s="43">
        <v>21698.966523319901</v>
      </c>
      <c r="S35" s="43">
        <v>32269.411583937901</v>
      </c>
      <c r="T35" s="43">
        <v>32269.411583937901</v>
      </c>
      <c r="U35" s="43">
        <v>1793.2804582000001</v>
      </c>
      <c r="V35" s="43">
        <v>7623.3602529999998</v>
      </c>
      <c r="W35" s="43">
        <v>20184.142679999899</v>
      </c>
      <c r="X35" s="43">
        <v>3373.2632934899998</v>
      </c>
      <c r="Y35" s="43">
        <v>4907.1046076000002</v>
      </c>
      <c r="Z35" s="43">
        <v>124351.23979999901</v>
      </c>
    </row>
    <row r="36" spans="1:26" x14ac:dyDescent="0.2">
      <c r="A36" s="43" t="s">
        <v>35</v>
      </c>
      <c r="B36" s="43">
        <v>3173.1080042999902</v>
      </c>
      <c r="C36" s="43">
        <v>9121.6068976999995</v>
      </c>
      <c r="D36" s="43">
        <v>4588.4711147999997</v>
      </c>
      <c r="E36" s="43">
        <v>4588.4711147999997</v>
      </c>
      <c r="F36" s="43">
        <v>1135.5410872499999</v>
      </c>
      <c r="G36" s="43">
        <v>6721.5144967999904</v>
      </c>
      <c r="H36" s="43">
        <v>43840.769266000003</v>
      </c>
      <c r="I36" s="43">
        <v>6605.5386537000004</v>
      </c>
      <c r="J36" s="43">
        <v>1586.5545239</v>
      </c>
      <c r="K36" s="43">
        <v>10851.827244599999</v>
      </c>
      <c r="L36" s="43">
        <v>4865.3993704000004</v>
      </c>
      <c r="M36" s="43">
        <v>6257.1218439999902</v>
      </c>
      <c r="N36" s="43">
        <v>6257.1218439999902</v>
      </c>
      <c r="O36" s="43">
        <v>16673.958393999899</v>
      </c>
      <c r="P36" s="43">
        <v>143947.27465934001</v>
      </c>
      <c r="Q36" s="43">
        <v>463.78128070999998</v>
      </c>
      <c r="R36" s="43">
        <v>22875.130537429999</v>
      </c>
      <c r="S36" s="43">
        <v>21720.3823891541</v>
      </c>
      <c r="T36" s="43">
        <v>21720.3823891541</v>
      </c>
      <c r="U36" s="43">
        <v>1851.10618859999</v>
      </c>
      <c r="V36" s="43">
        <v>8060.0919450000001</v>
      </c>
      <c r="W36" s="43">
        <v>21061.601032999999</v>
      </c>
      <c r="X36" s="43">
        <v>4044.37310879999</v>
      </c>
      <c r="Y36" s="43">
        <v>13849.031067600001</v>
      </c>
      <c r="Z36" s="43">
        <v>279428.002806</v>
      </c>
    </row>
    <row r="37" spans="1:26" x14ac:dyDescent="0.2">
      <c r="A37" s="43" t="s">
        <v>36</v>
      </c>
      <c r="B37" s="43">
        <v>6604.2170649999898</v>
      </c>
      <c r="C37" s="43">
        <v>19114.630316999999</v>
      </c>
      <c r="D37" s="43">
        <v>9658.1958939999895</v>
      </c>
      <c r="E37" s="43">
        <v>9658.1958939999895</v>
      </c>
      <c r="F37" s="43">
        <v>2390.1837859999901</v>
      </c>
      <c r="G37" s="43">
        <v>21384.0288469999</v>
      </c>
      <c r="H37" s="43">
        <v>92209.864669999995</v>
      </c>
      <c r="I37" s="43">
        <v>13842.113214000001</v>
      </c>
      <c r="J37" s="43">
        <v>3302.1082249999999</v>
      </c>
      <c r="K37" s="43">
        <v>22740.366569999998</v>
      </c>
      <c r="L37" s="43">
        <v>10126.372073</v>
      </c>
      <c r="M37" s="43">
        <v>13170.4933269999</v>
      </c>
      <c r="N37" s="43">
        <v>13170.4933269999</v>
      </c>
      <c r="O37" s="43">
        <v>35096.735950000002</v>
      </c>
      <c r="P37" s="43">
        <v>211242.822833279</v>
      </c>
      <c r="Q37" s="43">
        <v>965.27241330000004</v>
      </c>
      <c r="R37" s="43">
        <v>54935.518232299997</v>
      </c>
      <c r="S37" s="43">
        <v>26075.8318182</v>
      </c>
      <c r="T37" s="43">
        <v>26075.8318182</v>
      </c>
      <c r="U37" s="43">
        <v>3896.3603509999998</v>
      </c>
      <c r="V37" s="43">
        <v>16849.978784999999</v>
      </c>
      <c r="W37" s="43">
        <v>44134.996809999997</v>
      </c>
      <c r="X37" s="43">
        <v>11520.1527831</v>
      </c>
      <c r="Y37" s="43">
        <v>25720.468993999999</v>
      </c>
      <c r="Z37" s="43">
        <v>509365.95259999897</v>
      </c>
    </row>
    <row r="38" spans="1:26" x14ac:dyDescent="0.2">
      <c r="A38" s="43" t="s">
        <v>37</v>
      </c>
      <c r="B38" s="43">
        <v>10412.031946999999</v>
      </c>
      <c r="C38" s="43">
        <v>30241.5019499999</v>
      </c>
      <c r="D38" s="43">
        <v>15256.09417</v>
      </c>
      <c r="E38" s="43">
        <v>15256.09417</v>
      </c>
      <c r="F38" s="43">
        <v>3775.53767099999</v>
      </c>
      <c r="G38" s="43">
        <v>91865.149269999994</v>
      </c>
      <c r="H38" s="43">
        <v>145636.2058</v>
      </c>
      <c r="I38" s="43">
        <v>21899.794430000002</v>
      </c>
      <c r="J38" s="43">
        <v>5206.0168569999996</v>
      </c>
      <c r="K38" s="43">
        <v>35977.829400000002</v>
      </c>
      <c r="L38" s="43">
        <v>15964.98546</v>
      </c>
      <c r="M38" s="43">
        <v>20804.131349999901</v>
      </c>
      <c r="N38" s="43">
        <v>20804.131349999901</v>
      </c>
      <c r="O38" s="43">
        <v>55438.879979999998</v>
      </c>
      <c r="P38" s="43">
        <v>156619.49899789999</v>
      </c>
      <c r="Q38" s="43">
        <v>1521.8226529999999</v>
      </c>
      <c r="R38" s="43">
        <v>59515.296317499902</v>
      </c>
      <c r="S38" s="43">
        <v>14379.48875072</v>
      </c>
      <c r="T38" s="43">
        <v>14379.48875072</v>
      </c>
      <c r="U38" s="43">
        <v>6154.6909999999998</v>
      </c>
      <c r="V38" s="43">
        <v>51361.269200000002</v>
      </c>
      <c r="W38" s="43">
        <v>106892.99291</v>
      </c>
      <c r="X38" s="43">
        <v>9550.1856917999994</v>
      </c>
      <c r="Y38" s="43">
        <v>144552.98865000001</v>
      </c>
      <c r="Z38" s="43">
        <v>815678.18019999994</v>
      </c>
    </row>
    <row r="39" spans="1:26" x14ac:dyDescent="0.2">
      <c r="A39" s="43" t="s">
        <v>130</v>
      </c>
      <c r="B39" s="43">
        <v>3944.8521104000001</v>
      </c>
      <c r="C39" s="43">
        <v>11170.7525079999</v>
      </c>
      <c r="D39" s="43">
        <v>5612.0371602999903</v>
      </c>
      <c r="E39" s="43">
        <v>5612.0371602999903</v>
      </c>
      <c r="F39" s="43">
        <v>1388.85538289999</v>
      </c>
      <c r="G39" s="43">
        <v>11297.265847000001</v>
      </c>
      <c r="H39" s="43">
        <v>53680.176158999901</v>
      </c>
      <c r="I39" s="43">
        <v>8089.4502279999897</v>
      </c>
      <c r="J39" s="43">
        <v>1972.42528809999</v>
      </c>
      <c r="K39" s="43">
        <v>13289.6653999999</v>
      </c>
      <c r="L39" s="43">
        <v>6048.7184969999998</v>
      </c>
      <c r="M39" s="43">
        <v>7652.9195669999999</v>
      </c>
      <c r="N39" s="43">
        <v>7652.9195669999999</v>
      </c>
      <c r="O39" s="43">
        <v>20393.505492</v>
      </c>
      <c r="P39" s="43">
        <v>299537.71784949902</v>
      </c>
      <c r="Q39" s="43">
        <v>576.57971652999902</v>
      </c>
      <c r="R39" s="43">
        <v>25417.30584687</v>
      </c>
      <c r="S39" s="43">
        <v>12364.469070368999</v>
      </c>
      <c r="T39" s="43">
        <v>12364.469070368999</v>
      </c>
      <c r="U39" s="43">
        <v>2264.0345480000001</v>
      </c>
      <c r="V39" s="43">
        <v>9852.0486339999898</v>
      </c>
      <c r="W39" s="43">
        <v>25715.912044000001</v>
      </c>
      <c r="X39" s="43">
        <v>4416.9264527199903</v>
      </c>
      <c r="Y39" s="43">
        <v>26408.446239999899</v>
      </c>
      <c r="Z39" s="43">
        <v>474761.65831999999</v>
      </c>
    </row>
    <row r="40" spans="1:26" x14ac:dyDescent="0.2">
      <c r="A40" s="43" t="s">
        <v>39</v>
      </c>
      <c r="B40" s="43">
        <v>126.88608249999901</v>
      </c>
      <c r="C40" s="43">
        <v>360.22523899999902</v>
      </c>
      <c r="D40" s="43">
        <v>180.92729</v>
      </c>
      <c r="E40" s="43">
        <v>180.92729</v>
      </c>
      <c r="F40" s="43">
        <v>44.7758015</v>
      </c>
      <c r="G40" s="43">
        <v>651.93965100000003</v>
      </c>
      <c r="H40" s="43">
        <v>1730.33599</v>
      </c>
      <c r="I40" s="43">
        <v>260.86176399999903</v>
      </c>
      <c r="J40" s="43">
        <v>63.443201600000002</v>
      </c>
      <c r="K40" s="43">
        <v>428.553708999999</v>
      </c>
      <c r="L40" s="43">
        <v>194.55596399999999</v>
      </c>
      <c r="M40" s="43">
        <v>246.724469999999</v>
      </c>
      <c r="N40" s="43">
        <v>246.724469999999</v>
      </c>
      <c r="O40" s="43">
        <v>657.47186699999997</v>
      </c>
      <c r="P40" s="43">
        <v>12184.896242999999</v>
      </c>
      <c r="Q40" s="43">
        <v>18.545743599999899</v>
      </c>
      <c r="R40" s="43">
        <v>762.59925510000005</v>
      </c>
      <c r="S40" s="43">
        <v>160.453463349</v>
      </c>
      <c r="T40" s="43">
        <v>160.453463349</v>
      </c>
      <c r="U40" s="43">
        <v>72.991416900000004</v>
      </c>
      <c r="V40" s="43">
        <v>331.95102100000003</v>
      </c>
      <c r="W40" s="43">
        <v>850.11307199999999</v>
      </c>
      <c r="X40" s="43">
        <v>150.00938341999901</v>
      </c>
      <c r="Y40" s="43">
        <v>1366.39254999999</v>
      </c>
      <c r="Z40" s="43">
        <v>18622.782869999901</v>
      </c>
    </row>
    <row r="41" spans="1:26" x14ac:dyDescent="0.2">
      <c r="A41" s="43" t="s">
        <v>40</v>
      </c>
      <c r="B41" s="43">
        <v>5736.2134800000003</v>
      </c>
      <c r="C41" s="43">
        <v>16525.321719999902</v>
      </c>
      <c r="D41" s="43">
        <v>8328.1170299999994</v>
      </c>
      <c r="E41" s="43">
        <v>8328.1170299999994</v>
      </c>
      <c r="F41" s="43">
        <v>2061.0157729999901</v>
      </c>
      <c r="G41" s="43">
        <v>96467.375199999995</v>
      </c>
      <c r="H41" s="43">
        <v>79549.961500000005</v>
      </c>
      <c r="I41" s="43">
        <v>11967.0379999999</v>
      </c>
      <c r="J41" s="43">
        <v>2868.1185069999901</v>
      </c>
      <c r="K41" s="43">
        <v>19659.914690000001</v>
      </c>
      <c r="L41" s="43">
        <v>8795.4691600000006</v>
      </c>
      <c r="M41" s="43">
        <v>11356.733410000001</v>
      </c>
      <c r="N41" s="43">
        <v>11356.733410000001</v>
      </c>
      <c r="O41" s="43">
        <v>30263.409169999901</v>
      </c>
      <c r="P41" s="43">
        <v>416262.70694800001</v>
      </c>
      <c r="Q41" s="43">
        <v>838.40564800000004</v>
      </c>
      <c r="R41" s="43">
        <v>45748.134887</v>
      </c>
      <c r="S41" s="43">
        <v>12397.42223</v>
      </c>
      <c r="T41" s="43">
        <v>12397.42223</v>
      </c>
      <c r="U41" s="43">
        <v>3359.7708459999999</v>
      </c>
      <c r="V41" s="43">
        <v>17912.045910000001</v>
      </c>
      <c r="W41" s="43">
        <v>41547.1602099999</v>
      </c>
      <c r="X41" s="43">
        <v>14633.1078059999</v>
      </c>
      <c r="Y41" s="43">
        <v>90308.870999999897</v>
      </c>
      <c r="Z41" s="43">
        <v>829611.90289999999</v>
      </c>
    </row>
    <row r="42" spans="1:26" x14ac:dyDescent="0.2">
      <c r="A42" s="43" t="s">
        <v>41</v>
      </c>
      <c r="B42" s="43">
        <v>4145.3551914</v>
      </c>
      <c r="C42" s="43">
        <v>12024.360796499999</v>
      </c>
      <c r="D42" s="43">
        <v>6079.2918178999898</v>
      </c>
      <c r="E42" s="43">
        <v>6079.2918178999898</v>
      </c>
      <c r="F42" s="43">
        <v>1504.4857938</v>
      </c>
      <c r="G42" s="43">
        <v>6387.0227433999898</v>
      </c>
      <c r="H42" s="43">
        <v>58030.115006</v>
      </c>
      <c r="I42" s="43">
        <v>8707.6148519999897</v>
      </c>
      <c r="J42" s="43">
        <v>2072.6754581999999</v>
      </c>
      <c r="K42" s="43">
        <v>14305.197774099999</v>
      </c>
      <c r="L42" s="43">
        <v>6356.1520037999899</v>
      </c>
      <c r="M42" s="43">
        <v>8290.0934953999895</v>
      </c>
      <c r="N42" s="43">
        <v>8290.0934953999895</v>
      </c>
      <c r="O42" s="43">
        <v>22091.442495999901</v>
      </c>
      <c r="P42" s="43">
        <v>10682.868475843999</v>
      </c>
      <c r="Q42" s="43">
        <v>605.88500423999994</v>
      </c>
      <c r="R42" s="43">
        <v>32985.671130099901</v>
      </c>
      <c r="S42" s="43">
        <v>29565.3555513438</v>
      </c>
      <c r="T42" s="43">
        <v>29565.3555513438</v>
      </c>
      <c r="U42" s="43">
        <v>2452.5414679999999</v>
      </c>
      <c r="V42" s="43">
        <v>13876.920846200001</v>
      </c>
      <c r="W42" s="43">
        <v>32781.865671</v>
      </c>
      <c r="X42" s="43">
        <v>5757.3187479300004</v>
      </c>
      <c r="Y42" s="43">
        <v>11436.396710000001</v>
      </c>
      <c r="Z42" s="43">
        <v>191659.19138</v>
      </c>
    </row>
    <row r="43" spans="1:26" x14ac:dyDescent="0.2">
      <c r="A43" s="43" t="s">
        <v>42</v>
      </c>
      <c r="B43" s="43">
        <v>5457.1875749999999</v>
      </c>
      <c r="C43" s="43">
        <v>15538.564163999899</v>
      </c>
      <c r="D43" s="43">
        <v>7807.0782729999901</v>
      </c>
      <c r="E43" s="43">
        <v>7807.0782729999901</v>
      </c>
      <c r="F43" s="43">
        <v>1932.0756159999901</v>
      </c>
      <c r="G43" s="43">
        <v>21898.006821999999</v>
      </c>
      <c r="H43" s="43">
        <v>74647.565919999994</v>
      </c>
      <c r="I43" s="43">
        <v>11252.463534999901</v>
      </c>
      <c r="J43" s="43">
        <v>2728.5902164999902</v>
      </c>
      <c r="K43" s="43">
        <v>18485.979067</v>
      </c>
      <c r="L43" s="43">
        <v>8367.6012649999993</v>
      </c>
      <c r="M43" s="43">
        <v>10646.2186469999</v>
      </c>
      <c r="N43" s="43">
        <v>10646.2186469999</v>
      </c>
      <c r="O43" s="43">
        <v>28370.026397000001</v>
      </c>
      <c r="P43" s="43">
        <v>518012.8931018</v>
      </c>
      <c r="Q43" s="43">
        <v>797.6213454</v>
      </c>
      <c r="R43" s="43">
        <v>41286.970980799997</v>
      </c>
      <c r="S43" s="43">
        <v>19301.8830208</v>
      </c>
      <c r="T43" s="43">
        <v>19301.8830208</v>
      </c>
      <c r="U43" s="43">
        <v>3149.5763497999901</v>
      </c>
      <c r="V43" s="43">
        <v>13905.2723239999</v>
      </c>
      <c r="W43" s="43">
        <v>36037.902670000003</v>
      </c>
      <c r="X43" s="43">
        <v>7840.0543660999901</v>
      </c>
      <c r="Y43" s="43">
        <v>40137.836371999998</v>
      </c>
      <c r="Z43" s="43">
        <v>779402.65359</v>
      </c>
    </row>
    <row r="44" spans="1:26" x14ac:dyDescent="0.2">
      <c r="A44" s="43" t="s">
        <v>43</v>
      </c>
      <c r="B44" s="43">
        <v>31285.946395999999</v>
      </c>
      <c r="C44" s="43">
        <v>90716.665365999899</v>
      </c>
      <c r="D44" s="43">
        <v>45838.639969000003</v>
      </c>
      <c r="E44" s="43">
        <v>45838.639969000003</v>
      </c>
      <c r="F44" s="43">
        <v>11344.026578999899</v>
      </c>
      <c r="G44" s="43">
        <v>136564.72686899899</v>
      </c>
      <c r="H44" s="43">
        <v>437582.08717999997</v>
      </c>
      <c r="I44" s="43">
        <v>65693.719893999994</v>
      </c>
      <c r="J44" s="43">
        <v>15642.966823000001</v>
      </c>
      <c r="K44" s="43">
        <v>107924.16882000001</v>
      </c>
      <c r="L44" s="43">
        <v>47971.339559999898</v>
      </c>
      <c r="M44" s="43">
        <v>62508.385016</v>
      </c>
      <c r="N44" s="43">
        <v>62508.385016</v>
      </c>
      <c r="O44" s="43">
        <v>166572.34918999899</v>
      </c>
      <c r="P44" s="43">
        <v>695942.89084385999</v>
      </c>
      <c r="Q44" s="43">
        <v>4572.7539692</v>
      </c>
      <c r="R44" s="43">
        <v>264800.52532269998</v>
      </c>
      <c r="S44" s="43">
        <v>102062.407275499</v>
      </c>
      <c r="T44" s="43">
        <v>102062.407275499</v>
      </c>
      <c r="U44" s="43">
        <v>18492.489957999998</v>
      </c>
      <c r="V44" s="43">
        <v>81429.794896999898</v>
      </c>
      <c r="W44" s="43">
        <v>210888.31512999901</v>
      </c>
      <c r="X44" s="43">
        <v>61596.116691199903</v>
      </c>
      <c r="Y44" s="43">
        <v>157326.192144</v>
      </c>
      <c r="Z44" s="43">
        <v>2194985.0299</v>
      </c>
    </row>
    <row r="45" spans="1:26" x14ac:dyDescent="0.2">
      <c r="A45" s="43" t="s">
        <v>44</v>
      </c>
      <c r="B45" s="43">
        <v>4594.5483130000002</v>
      </c>
      <c r="C45" s="43">
        <v>13391.433512</v>
      </c>
      <c r="D45" s="43">
        <v>6737.89189299999</v>
      </c>
      <c r="E45" s="43">
        <v>6737.89189299999</v>
      </c>
      <c r="F45" s="43">
        <v>1667.4721007999899</v>
      </c>
      <c r="G45" s="43">
        <v>15542.840692</v>
      </c>
      <c r="H45" s="43">
        <v>64316.852740000002</v>
      </c>
      <c r="I45" s="43">
        <v>9697.5931959999998</v>
      </c>
      <c r="J45" s="43">
        <v>2297.2784959999899</v>
      </c>
      <c r="K45" s="43">
        <v>15931.5811389999</v>
      </c>
      <c r="L45" s="43">
        <v>7044.9159680000002</v>
      </c>
      <c r="M45" s="43">
        <v>9188.1892989999997</v>
      </c>
      <c r="N45" s="43">
        <v>9188.1892989999997</v>
      </c>
      <c r="O45" s="43">
        <v>24484.68706</v>
      </c>
      <c r="P45" s="43">
        <v>47143.963537600001</v>
      </c>
      <c r="Q45" s="43">
        <v>671.5399893</v>
      </c>
      <c r="R45" s="43">
        <v>40320.6368535</v>
      </c>
      <c r="S45" s="43">
        <v>11968.276603599999</v>
      </c>
      <c r="T45" s="43">
        <v>11968.276603599999</v>
      </c>
      <c r="U45" s="43">
        <v>2718.2363380000002</v>
      </c>
      <c r="V45" s="43">
        <v>13969.5291709999</v>
      </c>
      <c r="W45" s="43">
        <v>34179.282529999997</v>
      </c>
      <c r="X45" s="43">
        <v>6964.1685379999899</v>
      </c>
      <c r="Y45" s="43">
        <v>24495.56623</v>
      </c>
      <c r="Z45" s="43">
        <v>268978.02528999897</v>
      </c>
    </row>
    <row r="46" spans="1:26" x14ac:dyDescent="0.2">
      <c r="A46" s="43" t="s">
        <v>45</v>
      </c>
      <c r="B46" s="43">
        <v>875.97533099999896</v>
      </c>
      <c r="C46" s="43">
        <v>2482.2917559999901</v>
      </c>
      <c r="D46" s="43">
        <v>1248.578761</v>
      </c>
      <c r="E46" s="43">
        <v>1248.578761</v>
      </c>
      <c r="F46" s="43">
        <v>308.9961854</v>
      </c>
      <c r="G46" s="43">
        <v>3678.8650170000001</v>
      </c>
      <c r="H46" s="43">
        <v>11941.342032999901</v>
      </c>
      <c r="I46" s="43">
        <v>1797.58218299999</v>
      </c>
      <c r="J46" s="43">
        <v>437.98561119999999</v>
      </c>
      <c r="K46" s="43">
        <v>2953.14377099999</v>
      </c>
      <c r="L46" s="43">
        <v>1343.1480438999899</v>
      </c>
      <c r="M46" s="43">
        <v>1702.6445739999999</v>
      </c>
      <c r="N46" s="43">
        <v>1702.6445739999999</v>
      </c>
      <c r="O46" s="43">
        <v>4537.2032099999897</v>
      </c>
      <c r="P46" s="43">
        <v>26613.640479799898</v>
      </c>
      <c r="Q46" s="43">
        <v>128.032615579999</v>
      </c>
      <c r="R46" s="43">
        <v>4935.2289620000001</v>
      </c>
      <c r="S46" s="43">
        <v>1276.210852938</v>
      </c>
      <c r="T46" s="43">
        <v>1276.210852938</v>
      </c>
      <c r="U46" s="43">
        <v>503.71047759999999</v>
      </c>
      <c r="V46" s="43">
        <v>2181.7631019999899</v>
      </c>
      <c r="W46" s="43">
        <v>5705.4358540000003</v>
      </c>
      <c r="X46" s="43">
        <v>843.660217189999</v>
      </c>
      <c r="Y46" s="43">
        <v>11310.823441</v>
      </c>
      <c r="Z46" s="43">
        <v>71303.306580000004</v>
      </c>
    </row>
    <row r="47" spans="1:26" x14ac:dyDescent="0.2">
      <c r="A47" s="43" t="s">
        <v>46</v>
      </c>
      <c r="B47" s="43">
        <v>5143.0283608</v>
      </c>
      <c r="C47" s="43">
        <v>14614.520976899899</v>
      </c>
      <c r="D47" s="43">
        <v>7345.6233960999998</v>
      </c>
      <c r="E47" s="43">
        <v>7345.6233960999998</v>
      </c>
      <c r="F47" s="43">
        <v>1817.8754793099899</v>
      </c>
      <c r="G47" s="43">
        <v>43746.143273199901</v>
      </c>
      <c r="H47" s="43">
        <v>70243.200595999995</v>
      </c>
      <c r="I47" s="43">
        <v>10583.297607299901</v>
      </c>
      <c r="J47" s="43">
        <v>2571.51451348</v>
      </c>
      <c r="K47" s="43">
        <v>17386.659427999999</v>
      </c>
      <c r="L47" s="43">
        <v>7885.9013765</v>
      </c>
      <c r="M47" s="43">
        <v>10016.950102499901</v>
      </c>
      <c r="N47" s="43">
        <v>10016.950102499901</v>
      </c>
      <c r="O47" s="43">
        <v>26693.158006899899</v>
      </c>
      <c r="P47" s="43">
        <v>472170.25452323997</v>
      </c>
      <c r="Q47" s="43">
        <v>751.70484789</v>
      </c>
      <c r="R47" s="43">
        <v>35828.52411341</v>
      </c>
      <c r="S47" s="43">
        <v>11373.406245749</v>
      </c>
      <c r="T47" s="43">
        <v>11373.406245749</v>
      </c>
      <c r="U47" s="43">
        <v>2963.4110867499999</v>
      </c>
      <c r="V47" s="43">
        <v>12938.4402553</v>
      </c>
      <c r="W47" s="43">
        <v>33146.272088099999</v>
      </c>
      <c r="X47" s="43">
        <v>8739.0046617899898</v>
      </c>
      <c r="Y47" s="43">
        <v>53460.332304999902</v>
      </c>
      <c r="Z47" s="43">
        <v>754378.38981199998</v>
      </c>
    </row>
    <row r="48" spans="1:26" x14ac:dyDescent="0.2">
      <c r="A48" s="43" t="s">
        <v>47</v>
      </c>
      <c r="B48" s="43">
        <v>8866.8124630000002</v>
      </c>
      <c r="C48" s="43">
        <v>25755.232899999999</v>
      </c>
      <c r="D48" s="43">
        <v>12992.961884</v>
      </c>
      <c r="E48" s="43">
        <v>12992.961884</v>
      </c>
      <c r="F48" s="43">
        <v>3215.4557479999999</v>
      </c>
      <c r="G48" s="43">
        <v>73780.850329999899</v>
      </c>
      <c r="H48" s="43">
        <v>124031.46582</v>
      </c>
      <c r="I48" s="43">
        <v>18651.000769999999</v>
      </c>
      <c r="J48" s="43">
        <v>4433.4035880000001</v>
      </c>
      <c r="K48" s="43">
        <v>30640.597179999899</v>
      </c>
      <c r="L48" s="43">
        <v>13595.651397</v>
      </c>
      <c r="M48" s="43">
        <v>17717.989989999998</v>
      </c>
      <c r="N48" s="43">
        <v>17717.989989999998</v>
      </c>
      <c r="O48" s="43">
        <v>47214.879950000002</v>
      </c>
      <c r="P48" s="43">
        <v>109874.6697409</v>
      </c>
      <c r="Q48" s="43">
        <v>1295.9701473</v>
      </c>
      <c r="R48" s="43">
        <v>41413.390657800002</v>
      </c>
      <c r="S48" s="43">
        <v>11409.948405843999</v>
      </c>
      <c r="T48" s="43">
        <v>11409.948405843999</v>
      </c>
      <c r="U48" s="43">
        <v>5241.6895799999902</v>
      </c>
      <c r="V48" s="43">
        <v>34327.324759999901</v>
      </c>
      <c r="W48" s="43">
        <v>76902.119239999898</v>
      </c>
      <c r="X48" s="43">
        <v>7342.5649774999902</v>
      </c>
      <c r="Y48" s="43">
        <v>132998.91256</v>
      </c>
      <c r="Z48" s="43">
        <v>642985.12360000005</v>
      </c>
    </row>
    <row r="49" spans="1:26" x14ac:dyDescent="0.2">
      <c r="A49" s="43" t="s">
        <v>48</v>
      </c>
      <c r="B49" s="43">
        <v>2821.3597382999901</v>
      </c>
      <c r="C49" s="43">
        <v>7873.3147200000003</v>
      </c>
      <c r="D49" s="43">
        <v>3958.1092056999901</v>
      </c>
      <c r="E49" s="43">
        <v>3958.1092056999901</v>
      </c>
      <c r="F49" s="43">
        <v>979.53994160000002</v>
      </c>
      <c r="G49" s="43">
        <v>8669.0826589999997</v>
      </c>
      <c r="H49" s="43">
        <v>37896.526767000003</v>
      </c>
      <c r="I49" s="43">
        <v>5701.5695815999898</v>
      </c>
      <c r="J49" s="43">
        <v>1410.6803517999999</v>
      </c>
      <c r="K49" s="43">
        <v>9366.760698</v>
      </c>
      <c r="L49" s="43">
        <v>4326.0486769999998</v>
      </c>
      <c r="M49" s="43">
        <v>5397.5187953000004</v>
      </c>
      <c r="N49" s="43">
        <v>5397.5187953000004</v>
      </c>
      <c r="O49" s="43">
        <v>14383.301764</v>
      </c>
      <c r="P49" s="43">
        <v>321744.20936159999</v>
      </c>
      <c r="Q49" s="43">
        <v>412.36996913000002</v>
      </c>
      <c r="R49" s="43">
        <v>18100.682914389901</v>
      </c>
      <c r="S49" s="43">
        <v>3112.7129509224401</v>
      </c>
      <c r="T49" s="43">
        <v>3112.7129509224401</v>
      </c>
      <c r="U49" s="43">
        <v>1596.8017861000001</v>
      </c>
      <c r="V49" s="43">
        <v>6816.2414199999903</v>
      </c>
      <c r="W49" s="43">
        <v>17930.634116000001</v>
      </c>
      <c r="X49" s="43">
        <v>3288.8234687499898</v>
      </c>
      <c r="Y49" s="43">
        <v>21098.905559999999</v>
      </c>
      <c r="Z49" s="43">
        <v>448540.63585999998</v>
      </c>
    </row>
    <row r="50" spans="1:26" x14ac:dyDescent="0.2">
      <c r="A50" s="43" t="s">
        <v>49</v>
      </c>
      <c r="B50" s="43">
        <v>3872.3130314999898</v>
      </c>
      <c r="C50" s="43">
        <v>11165.617554</v>
      </c>
      <c r="D50" s="43">
        <v>5608.8496196999904</v>
      </c>
      <c r="E50" s="43">
        <v>5608.8496196999904</v>
      </c>
      <c r="F50" s="43">
        <v>1388.0621206999999</v>
      </c>
      <c r="G50" s="43">
        <v>11734.782886999999</v>
      </c>
      <c r="H50" s="43">
        <v>53584.088289999898</v>
      </c>
      <c r="I50" s="43">
        <v>8085.7360699999999</v>
      </c>
      <c r="J50" s="43">
        <v>1936.1524778999999</v>
      </c>
      <c r="K50" s="43">
        <v>13283.549532000001</v>
      </c>
      <c r="L50" s="43">
        <v>5937.49888929999</v>
      </c>
      <c r="M50" s="43">
        <v>7648.5704969999897</v>
      </c>
      <c r="N50" s="43">
        <v>7648.5704969999897</v>
      </c>
      <c r="O50" s="43">
        <v>20381.928348000001</v>
      </c>
      <c r="P50" s="43">
        <v>146108.91556329999</v>
      </c>
      <c r="Q50" s="43">
        <v>565.97620779999897</v>
      </c>
      <c r="R50" s="43">
        <v>24028.212298599901</v>
      </c>
      <c r="S50" s="43">
        <v>20871.180154276401</v>
      </c>
      <c r="T50" s="43">
        <v>20871.180154276401</v>
      </c>
      <c r="U50" s="43">
        <v>2262.7529392000001</v>
      </c>
      <c r="V50" s="43">
        <v>10414.254432</v>
      </c>
      <c r="W50" s="43">
        <v>26566.075063</v>
      </c>
      <c r="X50" s="43">
        <v>3999.4334944799998</v>
      </c>
      <c r="Y50" s="43">
        <v>29262.195401999899</v>
      </c>
      <c r="Z50" s="43">
        <v>324112.02113999898</v>
      </c>
    </row>
    <row r="51" spans="1:26" x14ac:dyDescent="0.2">
      <c r="A51" s="43" t="s">
        <v>50</v>
      </c>
      <c r="B51" s="43">
        <v>4075.5508289999998</v>
      </c>
      <c r="C51" s="43">
        <v>11827.376029999999</v>
      </c>
      <c r="D51" s="43">
        <v>5976.9747099999904</v>
      </c>
      <c r="E51" s="43">
        <v>5976.9747099999904</v>
      </c>
      <c r="F51" s="43">
        <v>1479.161337</v>
      </c>
      <c r="G51" s="43">
        <v>13480.755084999901</v>
      </c>
      <c r="H51" s="43">
        <v>57053.406239999997</v>
      </c>
      <c r="I51" s="43">
        <v>8564.9602900000009</v>
      </c>
      <c r="J51" s="43">
        <v>2037.778004</v>
      </c>
      <c r="K51" s="43">
        <v>14070.842280000001</v>
      </c>
      <c r="L51" s="43">
        <v>6249.1336509999901</v>
      </c>
      <c r="M51" s="43">
        <v>8150.5679599999903</v>
      </c>
      <c r="N51" s="43">
        <v>8150.5679599999903</v>
      </c>
      <c r="O51" s="43">
        <v>21719.6316899999</v>
      </c>
      <c r="P51" s="43">
        <v>26612.953911500001</v>
      </c>
      <c r="Q51" s="43">
        <v>595.68109870000001</v>
      </c>
      <c r="R51" s="43">
        <v>33881.780532299897</v>
      </c>
      <c r="S51" s="43">
        <v>13643.952711056199</v>
      </c>
      <c r="T51" s="43">
        <v>13643.952711056199</v>
      </c>
      <c r="U51" s="43">
        <v>2411.2620830000001</v>
      </c>
      <c r="V51" s="43">
        <v>18131.306949999998</v>
      </c>
      <c r="W51" s="43">
        <v>38950.150139999998</v>
      </c>
      <c r="X51" s="43">
        <v>4872.4966945999904</v>
      </c>
      <c r="Y51" s="43">
        <v>25157.404354999901</v>
      </c>
      <c r="Z51" s="43">
        <v>237544.95719999899</v>
      </c>
    </row>
    <row r="52" spans="1:26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</row>
    <row r="53" spans="1:26" x14ac:dyDescent="0.2">
      <c r="A53" s="43" t="s">
        <v>56</v>
      </c>
      <c r="B53" s="43">
        <f>SUM(B3:B51)</f>
        <v>285698.67892200989</v>
      </c>
      <c r="C53" s="43">
        <f t="shared" ref="C53:R53" si="0">SUM(C3:C51)</f>
        <v>825311.15218699886</v>
      </c>
      <c r="D53" s="43">
        <f t="shared" si="0"/>
        <v>416019.04520969948</v>
      </c>
      <c r="E53" s="43">
        <f t="shared" si="0"/>
        <v>416019.04520969948</v>
      </c>
      <c r="F53" s="43">
        <f t="shared" si="0"/>
        <v>102955.22416893975</v>
      </c>
      <c r="G53" s="43">
        <f t="shared" si="0"/>
        <v>1979744.7309248953</v>
      </c>
      <c r="H53" s="43">
        <f t="shared" si="0"/>
        <v>3973014.3766919957</v>
      </c>
      <c r="I53" s="43">
        <f t="shared" si="0"/>
        <v>597660.32243689871</v>
      </c>
      <c r="J53" s="43">
        <f t="shared" si="0"/>
        <v>142849.34794755981</v>
      </c>
      <c r="K53" s="43">
        <f t="shared" si="0"/>
        <v>981859.51418509893</v>
      </c>
      <c r="L53" s="43">
        <f t="shared" si="0"/>
        <v>438067.50445759931</v>
      </c>
      <c r="M53" s="43">
        <f>SUM(M3:M51)</f>
        <v>567309.02522199904</v>
      </c>
      <c r="N53" s="43">
        <f t="shared" si="0"/>
        <v>567309.02522199904</v>
      </c>
      <c r="O53" s="43">
        <f t="shared" si="0"/>
        <v>1511764.9947835978</v>
      </c>
      <c r="P53" s="43">
        <f t="shared" si="0"/>
        <v>11195857.879322931</v>
      </c>
      <c r="Q53" s="43">
        <f t="shared" si="0"/>
        <v>41757.697588649979</v>
      </c>
      <c r="R53" s="43">
        <f t="shared" si="0"/>
        <v>2154596.8867842727</v>
      </c>
      <c r="S53" s="43">
        <f t="shared" ref="S53:X53" si="1">SUM(S3:S51)</f>
        <v>983247.29745604855</v>
      </c>
      <c r="T53" s="43">
        <f t="shared" si="1"/>
        <v>983247.29745604855</v>
      </c>
      <c r="U53" s="43">
        <f t="shared" si="1"/>
        <v>167832.71747169984</v>
      </c>
      <c r="V53" s="43">
        <f t="shared" si="1"/>
        <v>910696.66984189861</v>
      </c>
      <c r="W53" s="43">
        <f t="shared" si="1"/>
        <v>2165618.2459816965</v>
      </c>
      <c r="X53" s="43">
        <f t="shared" si="1"/>
        <v>460954.71138119756</v>
      </c>
      <c r="Y53" s="43">
        <f>SUM(Y3:Y51)</f>
        <v>2594285.0374326976</v>
      </c>
      <c r="Z53" s="43">
        <f>SUM(Z3:Z51)</f>
        <v>26791907.033023972</v>
      </c>
    </row>
    <row r="54" spans="1:26" x14ac:dyDescent="0.2">
      <c r="A54" s="43" t="s">
        <v>347</v>
      </c>
      <c r="B54" s="43">
        <f>SUM(B3:B51)-B4-B6-B7-B13-B27-B29-B32-B38-B45-B48-B51</f>
        <v>193976.20515660988</v>
      </c>
      <c r="C54" s="43">
        <f t="shared" ref="C54:W54" si="2">SUM(C3:C51)-C4-C6-C7-C13-C27-C29-C32-C38-C45-C48-C51</f>
        <v>558665.98702299921</v>
      </c>
      <c r="D54" s="43">
        <f t="shared" si="2"/>
        <v>281578.16062269977</v>
      </c>
      <c r="E54" s="43">
        <f t="shared" si="2"/>
        <v>281578.16062269977</v>
      </c>
      <c r="F54" s="43">
        <f t="shared" si="2"/>
        <v>69684.186682639789</v>
      </c>
      <c r="G54" s="43">
        <f t="shared" si="2"/>
        <v>1395417.2802588972</v>
      </c>
      <c r="H54" s="43">
        <f t="shared" si="2"/>
        <v>2689657.3446619958</v>
      </c>
      <c r="I54" s="43">
        <f t="shared" si="2"/>
        <v>404565.59157889889</v>
      </c>
      <c r="J54" s="43">
        <f t="shared" si="2"/>
        <v>96988.103887559831</v>
      </c>
      <c r="K54" s="43">
        <f t="shared" si="2"/>
        <v>664635.99168409943</v>
      </c>
      <c r="L54" s="43">
        <f t="shared" si="2"/>
        <v>297427.60443759942</v>
      </c>
      <c r="M54" s="43">
        <f>SUM(M3:M51)-M4-M6-M7-M13-M27-M29-M32-M38-M45-M48-M51</f>
        <v>383977.26002299925</v>
      </c>
      <c r="N54" s="43">
        <f t="shared" si="2"/>
        <v>383977.26002299925</v>
      </c>
      <c r="O54" s="43">
        <f t="shared" si="2"/>
        <v>1023222.4895545982</v>
      </c>
      <c r="P54" s="43">
        <f t="shared" si="2"/>
        <v>9802064.9401928633</v>
      </c>
      <c r="Q54" s="43">
        <f t="shared" si="2"/>
        <v>28351.547479249981</v>
      </c>
      <c r="R54" s="43">
        <f t="shared" si="2"/>
        <v>1475210.2479158731</v>
      </c>
      <c r="S54" s="43">
        <f t="shared" si="2"/>
        <v>792637.1417223966</v>
      </c>
      <c r="T54" s="43">
        <f t="shared" si="2"/>
        <v>792637.1417223966</v>
      </c>
      <c r="U54" s="43">
        <f t="shared" si="2"/>
        <v>113595.83575059983</v>
      </c>
      <c r="V54" s="43">
        <f t="shared" si="2"/>
        <v>533051.81815889897</v>
      </c>
      <c r="W54" s="43">
        <f t="shared" si="2"/>
        <v>1335676.230148698</v>
      </c>
      <c r="X54" s="43">
        <f>SUM(X3:X51)-X4-X6-X7-X13-X27-X29-X32-X38-X45-X48-X51</f>
        <v>338008.61495477759</v>
      </c>
      <c r="Y54" s="43">
        <f>SUM(Y3:Y51)-Y4-Y6-Y7-Y13-Y27-Y29-Y32-Y38-Y45-Y48-Y51</f>
        <v>1665047.577598698</v>
      </c>
      <c r="Z54" s="43">
        <f>SUM(Z3:Z51)-Z4-Z6-Z7-Z13-Z27-Z29-Z32-Z38-Z45-Z48-Z51</f>
        <v>20153009.630323976</v>
      </c>
    </row>
    <row r="55" spans="1:26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ecords_x0020_Date xmlns="ba8eb6be-0955-44cd-ad6c-1ec625d649b5" xsi:nil="true"/>
    <_ip_UnifiedCompliancePolicyProperties xmlns="http://schemas.microsoft.com/sharepoint/v3" xsi:nil="true"/>
    <Rights xmlns="4ffa91fb-a0ff-4ac5-b2db-65c790d184a4" xsi:nil="true"/>
    <Document_x0020_Creation_x0020_Date xmlns="4ffa91fb-a0ff-4ac5-b2db-65c790d184a4">2021-05-26T12:26:10+00:00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Records_x0020_Status xmlns="ba8eb6be-0955-44cd-ad6c-1ec625d649b5">Pending</Records_x0020_Status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446F43D88E304B9A8612EBB1AAEBEA" ma:contentTypeVersion="38" ma:contentTypeDescription="Create a new document." ma:contentTypeScope="" ma:versionID="65234bea06d9f24b4d56f4b5e5e008ae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ba8eb6be-0955-44cd-ad6c-1ec625d649b5" xmlns:ns7="46aa0371-c0be-4330-a5ff-ec128acf39ed" targetNamespace="http://schemas.microsoft.com/office/2006/metadata/properties" ma:root="true" ma:fieldsID="db45db59d2d67bf6ec4a5bb8f4cc0750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ba8eb6be-0955-44cd-ad6c-1ec625d649b5"/>
    <xsd:import namespace="46aa0371-c0be-4330-a5ff-ec128acf39ed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edWithDetails" minOccurs="0"/>
                <xsd:element ref="ns6:SharingHintHash" minOccurs="0"/>
                <xsd:element ref="ns6:LastSharedByUser" minOccurs="0"/>
                <xsd:element ref="ns6:LastSharedByTime" minOccurs="0"/>
                <xsd:element ref="ns7:MediaServiceMetadata" minOccurs="0"/>
                <xsd:element ref="ns7:MediaServiceFastMetadata" minOccurs="0"/>
                <xsd:element ref="ns7:MediaServiceAutoTags" minOccurs="0"/>
                <xsd:element ref="ns7:MediaServiceOCR" minOccurs="0"/>
                <xsd:element ref="ns6:Records_x0020_Status" minOccurs="0"/>
                <xsd:element ref="ns6:Records_x0020_Date" minOccurs="0"/>
                <xsd:element ref="ns7:MediaServiceDateTaken" minOccurs="0"/>
                <xsd:element ref="ns7:MediaServiceLocation" minOccurs="0"/>
                <xsd:element ref="ns7:MediaServiceEventHashCode" minOccurs="0"/>
                <xsd:element ref="ns7:MediaServiceGenerationTime" minOccurs="0"/>
                <xsd:element ref="ns7:MediaServiceAutoKeyPoints" minOccurs="0"/>
                <xsd:element ref="ns7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7e98d0d4-ff80-45b8-9575-45dc4ee100ce}" ma:internalName="TaxCatchAllLabel" ma:readOnly="true" ma:showField="CatchAllDataLabel" ma:web="ba8eb6be-0955-44cd-ad6c-1ec625d64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7e98d0d4-ff80-45b8-9575-45dc4ee100ce}" ma:internalName="TaxCatchAll" ma:showField="CatchAllData" ma:web="ba8eb6be-0955-44cd-ad6c-1ec625d64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eb6be-0955-44cd-ad6c-1ec625d649b5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3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32" nillable="true" ma:displayName="Last Shared By Time" ma:description="" ma:internalName="LastSharedByTime" ma:readOnly="true">
      <xsd:simpleType>
        <xsd:restriction base="dms:DateTime"/>
      </xsd:simpleType>
    </xsd:element>
    <xsd:element name="Records_x0020_Status" ma:index="37" nillable="true" ma:displayName="Records Status" ma:default="Pending" ma:internalName="Records_x0020_Status">
      <xsd:simpleType>
        <xsd:restriction base="dms:Text"/>
      </xsd:simpleType>
    </xsd:element>
    <xsd:element name="Records_x0020_Date" ma:index="38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a0371-c0be-4330-a5ff-ec128acf3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3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0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4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4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177800A3-45F5-4E64-8069-7AF11199344B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.v3"/>
    <ds:schemaRef ds:uri="46aa0371-c0be-4330-a5ff-ec128acf39ed"/>
    <ds:schemaRef ds:uri="ba8eb6be-0955-44cd-ad6c-1ec625d649b5"/>
    <ds:schemaRef ds:uri="http://schemas.microsoft.com/sharepoint/v3/fields"/>
    <ds:schemaRef ds:uri="4ffa91fb-a0ff-4ac5-b2db-65c790d184a4"/>
    <ds:schemaRef ds:uri="http://purl.org/dc/dcmitype/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1C066B-8B21-48CB-AA95-08997966BE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6CDB85-4D0D-454A-8DAC-AE7B69D5DD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ba8eb6be-0955-44cd-ad6c-1ec625d649b5"/>
    <ds:schemaRef ds:uri="46aa0371-c0be-4330-a5ff-ec128acf3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E5CB6C-E860-4536-99AA-A82EDC72BF2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29</vt:i4>
      </vt:variant>
    </vt:vector>
  </HeadingPairs>
  <TitlesOfParts>
    <vt:vector size="64" baseType="lpstr">
      <vt:lpstr>README</vt:lpstr>
      <vt:lpstr>State Totals 12</vt:lpstr>
      <vt:lpstr>All Sectors 12</vt:lpstr>
      <vt:lpstr>Model Species 12</vt:lpstr>
      <vt:lpstr>airports</vt:lpstr>
      <vt:lpstr>afdust</vt:lpstr>
      <vt:lpstr>fertilizer</vt:lpstr>
      <vt:lpstr>livestock</vt:lpstr>
      <vt:lpstr>biogenics 12</vt:lpstr>
      <vt:lpstr>rail</vt:lpstr>
      <vt:lpstr>cmv_c1c2 12</vt:lpstr>
      <vt:lpstr>cmv_c3 12</vt:lpstr>
      <vt:lpstr>nonpt</vt:lpstr>
      <vt:lpstr>ptagfire</vt:lpstr>
      <vt:lpstr>nonroad</vt:lpstr>
      <vt:lpstr>onroad all</vt:lpstr>
      <vt:lpstr>othar 12US1</vt:lpstr>
      <vt:lpstr>onroad_can 12US1</vt:lpstr>
      <vt:lpstr>onroad_mex 12US1</vt:lpstr>
      <vt:lpstr>othpt 12US1</vt:lpstr>
      <vt:lpstr>canada_og2D 12US1</vt:lpstr>
      <vt:lpstr>canada_ag 12US1</vt:lpstr>
      <vt:lpstr>othafdust 12US1</vt:lpstr>
      <vt:lpstr>othptdust 12US1</vt:lpstr>
      <vt:lpstr>ptfire-rx</vt:lpstr>
      <vt:lpstr>ptfire-wild</vt:lpstr>
      <vt:lpstr>ptfire_othna 12US1</vt:lpstr>
      <vt:lpstr>ptegu_summer</vt:lpstr>
      <vt:lpstr>ptegu_winter</vt:lpstr>
      <vt:lpstr>ptegu_wintershld</vt:lpstr>
      <vt:lpstr>ptnonipm</vt:lpstr>
      <vt:lpstr>pt_oilgas</vt:lpstr>
      <vt:lpstr>np_oilgas</vt:lpstr>
      <vt:lpstr>rwc</vt:lpstr>
      <vt:lpstr>solvents</vt:lpstr>
      <vt:lpstr>'ptfire-rx'!annual_2011_draft_ptfire_12US2_cbo5_soa</vt:lpstr>
      <vt:lpstr>'ptfire-wild'!annual_2011_draft_ptfire_12US2_cbo5_soa</vt:lpstr>
      <vt:lpstr>afdust!annual_2011ea_v6_11f_afdust_12US2_cmaq_cb05_soa_state</vt:lpstr>
      <vt:lpstr>afdust!annual_2011ea_v6_11f_afdust_12US2_cmaq_cb05_soa_state_1</vt:lpstr>
      <vt:lpstr>fertilizer!annual_2011ea_v6_11f_c1c2rail_12US2_cbo5_soa_state</vt:lpstr>
      <vt:lpstr>livestock!annual_2011ea_v6_11f_c1c2rail_12US2_cbo5_soa_state</vt:lpstr>
      <vt:lpstr>rail!annual_2011ea_v6_11f_c1c2rail_12US2_cbo5_soa_state</vt:lpstr>
      <vt:lpstr>'cmv_c1c2 12'!annual_2011ea_v6_11f_c3marine_12US2_cbo5_soa_state</vt:lpstr>
      <vt:lpstr>'cmv_c3 12'!annual_2011ea_v6_11f_c3marine_12US2_cbo5_soa_state</vt:lpstr>
      <vt:lpstr>nonpt!annual_2011ea_v6_11f_nonpt_12US2_cbo5_soa_state</vt:lpstr>
      <vt:lpstr>ptagfire!annual_2011ea_v6_11f_nonpt_12US2_cbo5_soa_state</vt:lpstr>
      <vt:lpstr>nonroad!annual_2011ea_v6_11f_nonroad_12US2_cbo5_soa_state</vt:lpstr>
      <vt:lpstr>'othar 12US1'!annual_2011ea_v6_11f_othar_12US2_cmaq_cb05_soa_state</vt:lpstr>
      <vt:lpstr>'ptfire_othna 12US1'!annual_2011ea_v6_11f_othar_12US2_cmaq_cb05_soa_state</vt:lpstr>
      <vt:lpstr>'onroad_can 12US1'!annual_2011ea_v6_11f_othon_12US2_cmaq_cb05_soa_state</vt:lpstr>
      <vt:lpstr>'onroad_mex 12US1'!annual_2011ea_v6_11f_othon_12US2_cmaq_cb05_soa_state</vt:lpstr>
      <vt:lpstr>'canada_ag 12US1'!annual_2011ea_v6_11f_othpt_12US2_cmaq_cb05_soa_state</vt:lpstr>
      <vt:lpstr>'canada_og2D 12US1'!annual_2011ea_v6_11f_othpt_12US2_cmaq_cb05_soa_state</vt:lpstr>
      <vt:lpstr>'othpt 12US1'!annual_2011ea_v6_11f_othpt_12US2_cmaq_cb05_soa_state</vt:lpstr>
      <vt:lpstr>ptegu_summer!annual_2011ea_v6_11f_ptipm_12US2_cbo5_soa_state</vt:lpstr>
      <vt:lpstr>ptegu_winter!annual_2011ea_v6_11f_ptipm_12US2_cbo5_soa_state</vt:lpstr>
      <vt:lpstr>ptegu_wintershld!annual_2011ea_v6_11f_ptipm_12US2_cbo5_soa_state</vt:lpstr>
      <vt:lpstr>solvents!annual_2011ea_v6_11f_ptipm_12US2_cbo5_soa_state</vt:lpstr>
      <vt:lpstr>ptegu_winter!annual_2011ea_v6_11f_ptipm_12US2_cbo5_soa_state_1</vt:lpstr>
      <vt:lpstr>airports!annual_2011ea_v6_11f_ptnonipm_12US2_cbo5_soa_state</vt:lpstr>
      <vt:lpstr>pt_oilgas!annual_2011ea_v6_11f_ptnonipm_12US2_cbo5_soa_state</vt:lpstr>
      <vt:lpstr>ptnonipm!annual_2011ea_v6_11f_ptnonipm_12US2_cbo5_soa_state</vt:lpstr>
      <vt:lpstr>rwc!annual_2011ea_v6_11f_rwc_12US2_cbo5_soa_state</vt:lpstr>
      <vt:lpstr>beis</vt:lpstr>
    </vt:vector>
  </TitlesOfParts>
  <Company>US-EPA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jbeidler</dc:creator>
  <cp:lastModifiedBy>Eyth, Alison</cp:lastModifiedBy>
  <dcterms:created xsi:type="dcterms:W3CDTF">2013-06-04T13:06:38Z</dcterms:created>
  <dcterms:modified xsi:type="dcterms:W3CDTF">2021-09-21T19:51:02Z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2cd34214-4147-4e57-9bee-9b794e65ab80</vt:lpwstr>
  </property>
  <property fmtid="{D5CDD505-2E9C-101B-9397-08002B2CF9AE}" pid="3" name="ContentTypeId">
    <vt:lpwstr>0x010100BC446F43D88E304B9A8612EBB1AAEBEA</vt:lpwstr>
  </property>
</Properties>
</file>